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20490" windowHeight="6795"/>
  </bookViews>
  <sheets>
    <sheet name="Consolidated 2022 and 2023 " sheetId="11" r:id="rId1"/>
    <sheet name="FPUC" sheetId="1" r:id="rId2"/>
    <sheet name="FPUC START AT 2021" sheetId="6" r:id="rId3"/>
    <sheet name="CFG" sheetId="2" r:id="rId4"/>
    <sheet name="CFG START AT 2021" sheetId="7" r:id="rId5"/>
    <sheet name="FI" sheetId="3" r:id="rId6"/>
    <sheet name="FI START AT 2021" sheetId="9" r:id="rId7"/>
    <sheet name="FT" sheetId="4" r:id="rId8"/>
    <sheet name="FT START AT 2021" sheetId="10" r:id="rId9"/>
    <sheet name="cpi" sheetId="5" r:id="rId10"/>
    <sheet name="cpi per noah and bloomberg" sheetId="8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19" i="11"/>
  <c r="B17" i="11"/>
  <c r="E21" i="11"/>
  <c r="F21" i="11" s="1"/>
  <c r="E19" i="11"/>
  <c r="F19" i="11" s="1"/>
  <c r="G19" i="11" s="1"/>
  <c r="H17" i="11"/>
  <c r="C21" i="11" l="1"/>
  <c r="C19" i="11"/>
  <c r="D19" i="11" s="1"/>
  <c r="D21" i="11" s="1"/>
  <c r="G21" i="11"/>
  <c r="H21" i="11" s="1"/>
  <c r="E20" i="10"/>
  <c r="C20" i="10"/>
  <c r="E18" i="10"/>
  <c r="F18" i="10" s="1"/>
  <c r="C18" i="10"/>
  <c r="D18" i="10"/>
  <c r="E20" i="9"/>
  <c r="F20" i="9" s="1"/>
  <c r="C20" i="9"/>
  <c r="E18" i="9"/>
  <c r="F18" i="9" s="1"/>
  <c r="C18" i="9"/>
  <c r="D18" i="9" s="1"/>
  <c r="D20" i="9" s="1"/>
  <c r="H19" i="11" l="1"/>
  <c r="D20" i="10"/>
  <c r="F20" i="10"/>
  <c r="E35" i="4" l="1"/>
  <c r="E33" i="4"/>
  <c r="E58" i="3"/>
  <c r="E56" i="3"/>
  <c r="E21" i="6"/>
  <c r="E19" i="6"/>
  <c r="E48" i="1"/>
  <c r="E46" i="1"/>
  <c r="E20" i="7"/>
  <c r="E18" i="7"/>
  <c r="E46" i="2"/>
  <c r="E44" i="2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N7" i="8"/>
  <c r="H16" i="10" l="1"/>
  <c r="G18" i="10"/>
  <c r="O18" i="8"/>
  <c r="N18" i="8"/>
  <c r="C20" i="7"/>
  <c r="F18" i="7"/>
  <c r="C18" i="7"/>
  <c r="C21" i="6"/>
  <c r="F19" i="6"/>
  <c r="C19" i="6"/>
  <c r="G20" i="10" l="1"/>
  <c r="H20" i="10" s="1"/>
  <c r="H18" i="10"/>
  <c r="O19" i="8"/>
  <c r="D18" i="7"/>
  <c r="D20" i="7" s="1"/>
  <c r="F20" i="7"/>
  <c r="F21" i="6"/>
  <c r="D48" i="1"/>
  <c r="N19" i="8" l="1"/>
  <c r="F46" i="2"/>
  <c r="C35" i="4"/>
  <c r="F33" i="4"/>
  <c r="G33" i="4" s="1"/>
  <c r="C33" i="4"/>
  <c r="D33" i="4" s="1"/>
  <c r="F58" i="3"/>
  <c r="C58" i="3"/>
  <c r="F56" i="3"/>
  <c r="G56" i="3" s="1"/>
  <c r="C56" i="3"/>
  <c r="D56" i="3" s="1"/>
  <c r="C46" i="2"/>
  <c r="F44" i="2"/>
  <c r="G44" i="2" s="1"/>
  <c r="C44" i="2"/>
  <c r="D44" i="2" s="1"/>
  <c r="F48" i="1"/>
  <c r="F46" i="1"/>
  <c r="G46" i="1" s="1"/>
  <c r="C48" i="1"/>
  <c r="C46" i="1"/>
  <c r="D46" i="1" s="1"/>
  <c r="P28" i="5"/>
  <c r="P27" i="5"/>
  <c r="P26" i="5"/>
  <c r="P25" i="5"/>
  <c r="P23" i="5"/>
  <c r="P22" i="5"/>
  <c r="P21" i="5"/>
  <c r="P20" i="5"/>
  <c r="P19" i="5"/>
  <c r="P18" i="5"/>
  <c r="P17" i="5"/>
  <c r="P16" i="5"/>
  <c r="P15" i="5"/>
  <c r="P14" i="5"/>
  <c r="P13" i="5"/>
  <c r="G48" i="1" l="1"/>
  <c r="D35" i="4"/>
  <c r="D58" i="3"/>
  <c r="D46" i="2"/>
  <c r="H46" i="1"/>
  <c r="H48" i="1"/>
  <c r="F35" i="4"/>
  <c r="G35" i="4"/>
  <c r="H33" i="4"/>
  <c r="G58" i="3"/>
  <c r="H56" i="3"/>
  <c r="G46" i="2"/>
  <c r="H46" i="2" s="1"/>
  <c r="H44" i="2"/>
  <c r="H35" i="4" l="1"/>
  <c r="H58" i="3"/>
  <c r="F31" i="4"/>
  <c r="C31" i="4"/>
  <c r="F29" i="4"/>
  <c r="C29" i="4"/>
  <c r="F27" i="4"/>
  <c r="C27" i="4"/>
  <c r="F25" i="4"/>
  <c r="C25" i="4"/>
  <c r="F23" i="4"/>
  <c r="C23" i="4"/>
  <c r="F21" i="4"/>
  <c r="C21" i="4"/>
  <c r="G19" i="4"/>
  <c r="G21" i="4" s="1"/>
  <c r="F19" i="4"/>
  <c r="C19" i="4"/>
  <c r="D19" i="4" s="1"/>
  <c r="D21" i="4" s="1"/>
  <c r="D23" i="4" s="1"/>
  <c r="D25" i="4" s="1"/>
  <c r="D27" i="4" s="1"/>
  <c r="D29" i="4" s="1"/>
  <c r="D31" i="4" s="1"/>
  <c r="H17" i="4"/>
  <c r="F54" i="3"/>
  <c r="C54" i="3"/>
  <c r="F52" i="3"/>
  <c r="C52" i="3"/>
  <c r="F50" i="3"/>
  <c r="C50" i="3"/>
  <c r="F48" i="3"/>
  <c r="C48" i="3"/>
  <c r="F46" i="3"/>
  <c r="C46" i="3"/>
  <c r="F44" i="3"/>
  <c r="C44" i="3"/>
  <c r="F42" i="3"/>
  <c r="C42" i="3"/>
  <c r="F40" i="3"/>
  <c r="C40" i="3"/>
  <c r="F38" i="3"/>
  <c r="C38" i="3"/>
  <c r="F36" i="3"/>
  <c r="C36" i="3"/>
  <c r="F34" i="3"/>
  <c r="C34" i="3"/>
  <c r="F32" i="3"/>
  <c r="C32" i="3"/>
  <c r="F30" i="3"/>
  <c r="C30" i="3"/>
  <c r="F28" i="3"/>
  <c r="C28" i="3"/>
  <c r="F26" i="3"/>
  <c r="C26" i="3"/>
  <c r="F24" i="3"/>
  <c r="C24" i="3"/>
  <c r="F22" i="3"/>
  <c r="C22" i="3"/>
  <c r="F20" i="3"/>
  <c r="C20" i="3"/>
  <c r="G18" i="3"/>
  <c r="G20" i="3" s="1"/>
  <c r="F18" i="3"/>
  <c r="C18" i="3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42" i="3" s="1"/>
  <c r="D44" i="3" s="1"/>
  <c r="D46" i="3" s="1"/>
  <c r="D48" i="3" s="1"/>
  <c r="D50" i="3" s="1"/>
  <c r="D52" i="3" s="1"/>
  <c r="D54" i="3" s="1"/>
  <c r="H16" i="3"/>
  <c r="F42" i="2"/>
  <c r="C42" i="2"/>
  <c r="F40" i="2"/>
  <c r="C40" i="2"/>
  <c r="F38" i="2"/>
  <c r="C38" i="2"/>
  <c r="F36" i="2"/>
  <c r="C36" i="2"/>
  <c r="F34" i="2"/>
  <c r="C34" i="2"/>
  <c r="F32" i="2"/>
  <c r="C32" i="2"/>
  <c r="F30" i="2"/>
  <c r="C30" i="2"/>
  <c r="F28" i="2"/>
  <c r="C28" i="2"/>
  <c r="F26" i="2"/>
  <c r="C26" i="2"/>
  <c r="F24" i="2"/>
  <c r="C24" i="2"/>
  <c r="F22" i="2"/>
  <c r="C22" i="2"/>
  <c r="F20" i="2"/>
  <c r="C20" i="2"/>
  <c r="F18" i="2"/>
  <c r="G18" i="2" s="1"/>
  <c r="D18" i="2"/>
  <c r="D20" i="2" s="1"/>
  <c r="D22" i="2" s="1"/>
  <c r="D24" i="2" s="1"/>
  <c r="D26" i="2" s="1"/>
  <c r="D28" i="2" s="1"/>
  <c r="D30" i="2" s="1"/>
  <c r="D32" i="2" s="1"/>
  <c r="D34" i="2" s="1"/>
  <c r="D36" i="2" s="1"/>
  <c r="D38" i="2" s="1"/>
  <c r="D40" i="2" s="1"/>
  <c r="D42" i="2" s="1"/>
  <c r="C18" i="2"/>
  <c r="H16" i="2"/>
  <c r="F44" i="1"/>
  <c r="C44" i="1"/>
  <c r="F42" i="1"/>
  <c r="C42" i="1"/>
  <c r="F40" i="1"/>
  <c r="C40" i="1"/>
  <c r="F38" i="1"/>
  <c r="C38" i="1"/>
  <c r="F36" i="1"/>
  <c r="C36" i="1"/>
  <c r="F34" i="1"/>
  <c r="C34" i="1"/>
  <c r="F32" i="1"/>
  <c r="C32" i="1"/>
  <c r="F30" i="1"/>
  <c r="C30" i="1"/>
  <c r="F28" i="1"/>
  <c r="C28" i="1"/>
  <c r="F26" i="1"/>
  <c r="C26" i="1"/>
  <c r="F24" i="1"/>
  <c r="C24" i="1"/>
  <c r="F22" i="1"/>
  <c r="C22" i="1"/>
  <c r="F20" i="1"/>
  <c r="D20" i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D44" i="1" s="1"/>
  <c r="C20" i="1"/>
  <c r="F18" i="1"/>
  <c r="G18" i="1" s="1"/>
  <c r="D18" i="1"/>
  <c r="C18" i="1"/>
  <c r="H16" i="1"/>
  <c r="G23" i="4" l="1"/>
  <c r="H21" i="4"/>
  <c r="H19" i="4"/>
  <c r="G22" i="3"/>
  <c r="H20" i="3"/>
  <c r="H18" i="3"/>
  <c r="G20" i="2"/>
  <c r="H18" i="2"/>
  <c r="G20" i="1"/>
  <c r="H18" i="1"/>
  <c r="G25" i="4" l="1"/>
  <c r="H23" i="4"/>
  <c r="G24" i="3"/>
  <c r="H22" i="3"/>
  <c r="G22" i="2"/>
  <c r="H20" i="2"/>
  <c r="G22" i="1"/>
  <c r="H20" i="1"/>
  <c r="G27" i="4" l="1"/>
  <c r="H25" i="4"/>
  <c r="G26" i="3"/>
  <c r="H24" i="3"/>
  <c r="G24" i="2"/>
  <c r="H22" i="2"/>
  <c r="H22" i="1"/>
  <c r="G24" i="1"/>
  <c r="G29" i="4" l="1"/>
  <c r="H27" i="4"/>
  <c r="G28" i="3"/>
  <c r="H26" i="3"/>
  <c r="G26" i="2"/>
  <c r="H24" i="2"/>
  <c r="G26" i="1"/>
  <c r="H24" i="1"/>
  <c r="G31" i="4" l="1"/>
  <c r="H31" i="4" s="1"/>
  <c r="H29" i="4"/>
  <c r="G30" i="3"/>
  <c r="H28" i="3"/>
  <c r="G28" i="2"/>
  <c r="H26" i="2"/>
  <c r="G28" i="1"/>
  <c r="H26" i="1"/>
  <c r="G19" i="6" l="1"/>
  <c r="G32" i="3"/>
  <c r="H30" i="3"/>
  <c r="G30" i="2"/>
  <c r="H28" i="2"/>
  <c r="G30" i="1"/>
  <c r="H28" i="1"/>
  <c r="G21" i="6" l="1"/>
  <c r="G34" i="3"/>
  <c r="H32" i="3"/>
  <c r="G32" i="2"/>
  <c r="H30" i="2"/>
  <c r="H30" i="1"/>
  <c r="G32" i="1"/>
  <c r="H16" i="7" l="1"/>
  <c r="G18" i="7"/>
  <c r="G36" i="3"/>
  <c r="H34" i="3"/>
  <c r="G34" i="2"/>
  <c r="H32" i="2"/>
  <c r="G34" i="1"/>
  <c r="H32" i="1"/>
  <c r="H16" i="9" l="1"/>
  <c r="G18" i="9"/>
  <c r="G20" i="7"/>
  <c r="H20" i="7" s="1"/>
  <c r="H18" i="7"/>
  <c r="D19" i="6"/>
  <c r="H17" i="6"/>
  <c r="G38" i="3"/>
  <c r="H36" i="3"/>
  <c r="G36" i="2"/>
  <c r="H34" i="2"/>
  <c r="G36" i="1"/>
  <c r="H34" i="1"/>
  <c r="G20" i="9" l="1"/>
  <c r="H20" i="9" s="1"/>
  <c r="H18" i="9"/>
  <c r="D21" i="6"/>
  <c r="H21" i="6" s="1"/>
  <c r="H19" i="6"/>
  <c r="G40" i="3"/>
  <c r="H38" i="3"/>
  <c r="G38" i="2"/>
  <c r="H36" i="2"/>
  <c r="G38" i="1"/>
  <c r="H36" i="1"/>
  <c r="G42" i="3" l="1"/>
  <c r="H40" i="3"/>
  <c r="G40" i="2"/>
  <c r="H38" i="2"/>
  <c r="G40" i="1"/>
  <c r="H38" i="1"/>
  <c r="G44" i="3" l="1"/>
  <c r="H42" i="3"/>
  <c r="G42" i="2"/>
  <c r="H42" i="2" s="1"/>
  <c r="H40" i="2"/>
  <c r="G42" i="1"/>
  <c r="H40" i="1"/>
  <c r="G46" i="3" l="1"/>
  <c r="H44" i="3"/>
  <c r="G44" i="1"/>
  <c r="H44" i="1" s="1"/>
  <c r="H42" i="1"/>
  <c r="G48" i="3" l="1"/>
  <c r="H46" i="3"/>
  <c r="G50" i="3" l="1"/>
  <c r="H48" i="3"/>
  <c r="G52" i="3" l="1"/>
  <c r="H50" i="3"/>
  <c r="G54" i="3" l="1"/>
  <c r="H54" i="3" s="1"/>
  <c r="H52" i="3"/>
</calcChain>
</file>

<file path=xl/sharedStrings.xml><?xml version="1.0" encoding="utf-8"?>
<sst xmlns="http://schemas.openxmlformats.org/spreadsheetml/2006/main" count="342" uniqueCount="82">
  <si>
    <t>Schedule</t>
  </si>
  <si>
    <t>C-37 FPUC</t>
  </si>
  <si>
    <t xml:space="preserve">                      O &amp; M Compound Multiplier Calculation</t>
  </si>
  <si>
    <t>Page 1 of 1</t>
  </si>
  <si>
    <t>Florida Public Service Commission</t>
  </si>
  <si>
    <t>Explanation:</t>
  </si>
  <si>
    <t>For each year since the base year of the company's</t>
  </si>
  <si>
    <t>Type of Data Shown:</t>
  </si>
  <si>
    <t>last rate case, provide the amounts and percent</t>
  </si>
  <si>
    <t>His. Base YR Last Case: 12/31/2007</t>
  </si>
  <si>
    <t>Company:</t>
  </si>
  <si>
    <t xml:space="preserve">Florida Public Utilities Company </t>
  </si>
  <si>
    <t>increases associated with customers and average</t>
  </si>
  <si>
    <t>His. Base YR Current Case: 12/31/2021</t>
  </si>
  <si>
    <t>CPI. Show the calculation for each compound multiplier.</t>
  </si>
  <si>
    <t>Witness:</t>
  </si>
  <si>
    <t xml:space="preserve">Docket No.: </t>
  </si>
  <si>
    <t>Total Customers</t>
  </si>
  <si>
    <t>Average CPI</t>
  </si>
  <si>
    <t>A</t>
  </si>
  <si>
    <t>B</t>
  </si>
  <si>
    <t>Inflation &amp; Growth Compound Multiplier</t>
  </si>
  <si>
    <t>Year</t>
  </si>
  <si>
    <t>Amount</t>
  </si>
  <si>
    <t>% Increase</t>
  </si>
  <si>
    <t>Compound Multiplier</t>
  </si>
  <si>
    <t>(A X B)</t>
  </si>
  <si>
    <t xml:space="preserve">Supporting Schedules:  </t>
  </si>
  <si>
    <t>Recap Schedules:  C-33</t>
  </si>
  <si>
    <t>C-37 CFG</t>
  </si>
  <si>
    <t>His. Base YR Last Case: 12/31/2008</t>
  </si>
  <si>
    <t>Florida Division of Chesapeake Utilities Corporation</t>
  </si>
  <si>
    <t>C-37 Indiantown</t>
  </si>
  <si>
    <t>His. Base YR Last Case: 12/31/2002</t>
  </si>
  <si>
    <t>Florida Public Utilities Company Indiantown Division</t>
  </si>
  <si>
    <t>C-37 Ft. Meade</t>
  </si>
  <si>
    <t>His. Base YR Last Case: None</t>
  </si>
  <si>
    <t>Florida Public Utilities Company Ft. Meade Division</t>
  </si>
  <si>
    <t>CPI-All Urban Consumers (Current Series)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</si>
  <si>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</si>
  <si>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</si>
  <si>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</si>
  <si>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</si>
  <si>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</si>
  <si>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</si>
  <si>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</si>
  <si>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</si>
  <si>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</si>
  <si>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</si>
  <si>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</si>
  <si>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</si>
  <si>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</si>
  <si>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2008 to 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</si>
  <si>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</si>
  <si>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</si>
  <si>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</si>
  <si>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</si>
  <si>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</si>
  <si>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</si>
  <si>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</si>
  <si>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</si>
  <si>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</si>
  <si>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</si>
  <si>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</si>
  <si>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</si>
  <si>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</si>
  <si>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</si>
  <si>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Average</t>
  </si>
  <si>
    <t>Actual CPI-U</t>
  </si>
  <si>
    <t>http://data.bls.gov/timeseries/CUUR0000SA0</t>
  </si>
  <si>
    <t>Forecast</t>
  </si>
  <si>
    <t>http://www.statista.com/statistics/244993/projected-consumer-price-index-in-the-united-states/</t>
  </si>
  <si>
    <t>https://www.forecasts.org/economic-indicator/cpi-inflation.htm</t>
  </si>
  <si>
    <t>ALL ITEMS</t>
  </si>
  <si>
    <t>U.S. City Average</t>
  </si>
  <si>
    <t>(1982-84=100)</t>
  </si>
  <si>
    <t>Year over Year Change</t>
  </si>
  <si>
    <t>Consumer Price Index</t>
  </si>
  <si>
    <t>2022 Forecast</t>
  </si>
  <si>
    <t>2023 Forecast</t>
  </si>
  <si>
    <t>1.41.72.64.25.05.45.45.35.46.26.87.0</t>
  </si>
  <si>
    <t>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</si>
</sst>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#0.000"/>
    <numFmt numFmtId="167" formatCode="0.0%"/>
    <numFmt numFmtId="168" formatCode="_(* #,##0.0_);_(* \(#,##0.0\);_(* &quot;-&quot;??_);_(@_)"/>
    <numFmt numFmtId="169" formatCode="0.000"/>
    <numFmt numFmtId="170" formatCode="_(* #,##0.000_);_(* \(#,##0.000\);_(* &quot;-&quot;??_);_(@_)"/>
    <numFmt numFmtId="171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0"/>
      <color rgb="FF000000"/>
      <name val="Tahoma"/>
      <family val="2"/>
    </font>
    <font>
      <b/>
      <sz val="10"/>
      <color rgb="FF333333"/>
      <name val="Tahoma"/>
      <family val="2"/>
    </font>
    <font>
      <sz val="10"/>
      <color rgb="FF000000"/>
      <name val="Tahoma"/>
      <family val="2"/>
    </font>
    <font>
      <sz val="11"/>
      <color rgb="FF33333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 applyAlignment="1">
      <alignment horizontal="fill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5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/>
    <xf numFmtId="165" fontId="2" fillId="2" borderId="0" xfId="1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43" fontId="2" fillId="0" borderId="0" xfId="1" applyFont="1"/>
    <xf numFmtId="0" fontId="4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166" fontId="0" fillId="0" borderId="0" xfId="0" applyNumberFormat="1"/>
    <xf numFmtId="166" fontId="5" fillId="3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horizontal="right"/>
    </xf>
    <xf numFmtId="0" fontId="2" fillId="3" borderId="0" xfId="2" applyNumberFormat="1" applyFont="1" applyFill="1" applyAlignment="1"/>
    <xf numFmtId="0" fontId="0" fillId="3" borderId="0" xfId="0" applyFill="1"/>
    <xf numFmtId="0" fontId="6" fillId="3" borderId="0" xfId="3" applyNumberFormat="1" applyFill="1" applyAlignment="1" applyProtection="1"/>
    <xf numFmtId="0" fontId="2" fillId="0" borderId="0" xfId="2" applyNumberFormat="1" applyFont="1" applyAlignment="1"/>
    <xf numFmtId="0" fontId="6" fillId="0" borderId="0" xfId="3" applyNumberFormat="1" applyAlignment="1" applyProtection="1"/>
    <xf numFmtId="0" fontId="7" fillId="4" borderId="0" xfId="0" applyFont="1" applyFill="1"/>
    <xf numFmtId="0" fontId="0" fillId="4" borderId="0" xfId="0" applyFill="1"/>
    <xf numFmtId="0" fontId="6" fillId="4" borderId="0" xfId="3" applyFill="1" applyAlignment="1" applyProtection="1"/>
    <xf numFmtId="0" fontId="6" fillId="0" borderId="0" xfId="3" applyAlignment="1" applyProtection="1"/>
    <xf numFmtId="0" fontId="0" fillId="0" borderId="0" xfId="0"/>
    <xf numFmtId="0" fontId="8" fillId="5" borderId="4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left" vertical="center" wrapText="1" indent="1"/>
    </xf>
    <xf numFmtId="0" fontId="10" fillId="9" borderId="9" xfId="0" applyFont="1" applyFill="1" applyBorder="1" applyAlignment="1">
      <alignment horizontal="right" vertical="center" wrapText="1"/>
    </xf>
    <xf numFmtId="164" fontId="10" fillId="9" borderId="0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horizontal="left" vertical="center" wrapText="1" indent="1"/>
    </xf>
    <xf numFmtId="0" fontId="10" fillId="7" borderId="9" xfId="0" applyFont="1" applyFill="1" applyBorder="1" applyAlignment="1">
      <alignment horizontal="right" vertical="center" wrapText="1"/>
    </xf>
    <xf numFmtId="167" fontId="0" fillId="0" borderId="0" xfId="4" applyNumberFormat="1" applyFont="1"/>
    <xf numFmtId="168" fontId="0" fillId="0" borderId="0" xfId="1" applyNumberFormat="1" applyFont="1"/>
    <xf numFmtId="43" fontId="0" fillId="0" borderId="0" xfId="0" applyNumberFormat="1"/>
    <xf numFmtId="169" fontId="10" fillId="7" borderId="9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43" fontId="0" fillId="0" borderId="0" xfId="1" applyFont="1"/>
    <xf numFmtId="0" fontId="11" fillId="0" borderId="0" xfId="0" applyFont="1" applyAlignment="1">
      <alignment horizontal="left" vertical="center" indent="1"/>
    </xf>
    <xf numFmtId="2" fontId="0" fillId="0" borderId="0" xfId="0" applyNumberFormat="1"/>
    <xf numFmtId="169" fontId="0" fillId="0" borderId="0" xfId="0" applyNumberFormat="1"/>
    <xf numFmtId="167" fontId="0" fillId="0" borderId="0" xfId="0" applyNumberFormat="1"/>
    <xf numFmtId="10" fontId="0" fillId="0" borderId="0" xfId="4" applyNumberFormat="1" applyFont="1"/>
    <xf numFmtId="171" fontId="0" fillId="0" borderId="0" xfId="4" applyNumberFormat="1" applyFont="1"/>
    <xf numFmtId="165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/>
    <xf numFmtId="0" fontId="2" fillId="0" borderId="2" xfId="0" applyNumberFormat="1" applyFont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0" fillId="0" borderId="0" xfId="0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7" borderId="6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horizontal="right" vertical="center" wrapText="1"/>
    </xf>
  </cellXfs>
  <cellStyles count="5">
    <cellStyle name="Comma" xfId="1" builtinId="3"/>
    <cellStyle name="Hyperlink" xfId="3" builtinId="8"/>
    <cellStyle name="Normal" xfId="0" builtinId="0"/>
    <cellStyle name="Normal 3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tyles" Target="style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theme" Target="theme/theme1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sharedStrings" Target="sharedStrings.xml" Id="rId1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ecasts.org/economic-indicator/cpi-inflation.htm" TargetMode="External"/><Relationship Id="rId2" Type="http://schemas.openxmlformats.org/officeDocument/2006/relationships/hyperlink" Target="http://www.statista.com/statistics/244993/projected-consumer-price-index-in-the-united-states/" TargetMode="External"/><Relationship Id="rId1" Type="http://schemas.openxmlformats.org/officeDocument/2006/relationships/hyperlink" Target="http://data.bls.gov/timeseries/CUUR0000S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0" workbookViewId="0">
      <selection activeCell="B19" sqref="B19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81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f>'FPUC START AT 2021'!B17+'CFG START AT 2021'!B16+'FI START AT 2021'!B16+'FT START AT 2021'!B16</f>
        <v>89866</v>
      </c>
      <c r="C17" s="14"/>
      <c r="D17" s="12">
        <v>1</v>
      </c>
      <c r="E17" s="22">
        <v>270.97000000000003</v>
      </c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68">
        <f>'FPUC START AT 2021'!B19+'CFG START AT 2021'!B18+'FI START AT 2021'!B18+'FT START AT 2021'!B18</f>
        <v>89216</v>
      </c>
      <c r="C19" s="14">
        <f>(B19-B17)/B17</f>
        <v>-7.2329913426657467E-3</v>
      </c>
      <c r="D19" s="12">
        <f>(D17*C19)+D17</f>
        <v>0.99276700865733425</v>
      </c>
      <c r="E19" s="22">
        <f>'cpi per noah and bloomberg'!N18</f>
        <v>286.89572438285512</v>
      </c>
      <c r="F19" s="14">
        <f>(E19-E17)/E17</f>
        <v>5.8773016875872212E-2</v>
      </c>
      <c r="G19" s="12">
        <f>(G17*F19)+G17</f>
        <v>1.0587730168758722</v>
      </c>
      <c r="H19" s="12">
        <f>G19*D19</f>
        <v>1.0511149208109609</v>
      </c>
    </row>
    <row r="21" spans="1:8" x14ac:dyDescent="0.2">
      <c r="A21" s="8">
        <v>2023</v>
      </c>
      <c r="B21" s="68">
        <f>'FPUC START AT 2021'!B21+'CFG START AT 2021'!B20+'FI START AT 2021'!B20+'FT START AT 2021'!B20</f>
        <v>91058</v>
      </c>
      <c r="C21" s="14">
        <f>(B21-B19)/B19</f>
        <v>2.0646520803443327E-2</v>
      </c>
      <c r="D21" s="12">
        <f>(D19*C21)+D19</f>
        <v>1.0132641933545501</v>
      </c>
      <c r="E21" s="22">
        <f>'cpi per noah and bloomberg'!N19</f>
        <v>295.82598037986526</v>
      </c>
      <c r="F21" s="14">
        <f>(E21-E19)/E19</f>
        <v>3.1127183983728296E-2</v>
      </c>
      <c r="G21" s="12">
        <f>(G19*F21)+G19</f>
        <v>1.0917296393691747</v>
      </c>
      <c r="H21" s="12">
        <f>G21*D21</f>
        <v>1.1062105523966606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H39" sqref="H39"/>
    </sheetView>
  </sheetViews>
  <sheetFormatPr defaultRowHeight="15" x14ac:dyDescent="0.25"/>
  <cols>
    <col min="13" max="13" width="11.28515625" bestFit="1" customWidth="1"/>
  </cols>
  <sheetData>
    <row r="1" spans="1:16" ht="15.75" x14ac:dyDescent="0.25">
      <c r="A1" s="74" t="s">
        <v>38</v>
      </c>
      <c r="B1" s="72"/>
      <c r="C1" s="72"/>
      <c r="D1" s="72"/>
      <c r="E1" s="72"/>
      <c r="F1" s="72"/>
    </row>
    <row r="2" spans="1:16" ht="15.75" x14ac:dyDescent="0.25">
      <c r="A2" s="74" t="s">
        <v>39</v>
      </c>
      <c r="B2" s="72"/>
      <c r="C2" s="72"/>
      <c r="D2" s="72"/>
      <c r="E2" s="72"/>
      <c r="F2" s="72"/>
    </row>
    <row r="3" spans="1:16" x14ac:dyDescent="0.25">
      <c r="A3" s="72"/>
      <c r="B3" s="72"/>
      <c r="C3" s="72"/>
      <c r="D3" s="72"/>
      <c r="E3" s="72"/>
      <c r="F3" s="72"/>
    </row>
    <row r="4" spans="1:16" ht="25.5" x14ac:dyDescent="0.25">
      <c r="A4" s="26" t="s">
        <v>40</v>
      </c>
      <c r="B4" s="71" t="s">
        <v>41</v>
      </c>
      <c r="C4" s="72"/>
      <c r="D4" s="72"/>
      <c r="E4" s="72"/>
      <c r="F4" s="72"/>
    </row>
    <row r="5" spans="1:16" x14ac:dyDescent="0.25">
      <c r="A5" s="75" t="s">
        <v>42</v>
      </c>
      <c r="B5" s="72"/>
      <c r="C5" s="72"/>
      <c r="D5" s="72"/>
      <c r="E5" s="72"/>
      <c r="F5" s="72"/>
    </row>
    <row r="6" spans="1:16" ht="25.5" x14ac:dyDescent="0.25">
      <c r="A6" s="26" t="s">
        <v>43</v>
      </c>
      <c r="B6" s="71" t="s">
        <v>44</v>
      </c>
      <c r="C6" s="72"/>
      <c r="D6" s="72"/>
      <c r="E6" s="72"/>
      <c r="F6" s="72"/>
    </row>
    <row r="7" spans="1:16" x14ac:dyDescent="0.25">
      <c r="A7" s="26" t="s">
        <v>45</v>
      </c>
      <c r="B7" s="71" t="s">
        <v>46</v>
      </c>
      <c r="C7" s="72"/>
      <c r="D7" s="72"/>
      <c r="E7" s="72"/>
      <c r="F7" s="72"/>
    </row>
    <row r="8" spans="1:16" x14ac:dyDescent="0.25">
      <c r="A8" s="26" t="s">
        <v>47</v>
      </c>
      <c r="B8" s="71" t="s">
        <v>48</v>
      </c>
      <c r="C8" s="72"/>
      <c r="D8" s="72"/>
      <c r="E8" s="72"/>
      <c r="F8" s="72"/>
    </row>
    <row r="9" spans="1:16" ht="25.5" x14ac:dyDescent="0.25">
      <c r="A9" s="26" t="s">
        <v>49</v>
      </c>
      <c r="B9" s="71" t="s">
        <v>50</v>
      </c>
      <c r="C9" s="72"/>
      <c r="D9" s="72"/>
      <c r="E9" s="72"/>
      <c r="F9" s="72"/>
    </row>
    <row r="10" spans="1:16" x14ac:dyDescent="0.25">
      <c r="A10" s="26" t="s">
        <v>51</v>
      </c>
      <c r="B10" s="73" t="s">
        <v>52</v>
      </c>
      <c r="C10" s="72"/>
      <c r="D10" s="72"/>
      <c r="E10" s="72"/>
      <c r="F10" s="72"/>
    </row>
    <row r="12" spans="1:16" ht="15.75" thickBot="1" x14ac:dyDescent="0.3">
      <c r="A12" s="27" t="s">
        <v>22</v>
      </c>
      <c r="B12" s="27" t="s">
        <v>53</v>
      </c>
      <c r="C12" s="27" t="s">
        <v>54</v>
      </c>
      <c r="D12" s="27" t="s">
        <v>55</v>
      </c>
      <c r="E12" s="27" t="s">
        <v>56</v>
      </c>
      <c r="F12" s="27" t="s">
        <v>57</v>
      </c>
      <c r="G12" s="27" t="s">
        <v>58</v>
      </c>
      <c r="H12" s="27" t="s">
        <v>59</v>
      </c>
      <c r="I12" s="27" t="s">
        <v>60</v>
      </c>
      <c r="J12" s="27" t="s">
        <v>61</v>
      </c>
      <c r="K12" s="27" t="s">
        <v>62</v>
      </c>
      <c r="L12" s="27" t="s">
        <v>63</v>
      </c>
      <c r="M12" s="27" t="s">
        <v>64</v>
      </c>
      <c r="N12" s="27" t="s">
        <v>65</v>
      </c>
      <c r="O12" s="27" t="s">
        <v>66</v>
      </c>
      <c r="P12" s="28" t="s">
        <v>67</v>
      </c>
    </row>
    <row r="13" spans="1:16" ht="15.75" thickTop="1" x14ac:dyDescent="0.25">
      <c r="A13" s="29">
        <v>2008</v>
      </c>
      <c r="B13" s="30">
        <v>211.08</v>
      </c>
      <c r="C13" s="30">
        <v>211.69300000000001</v>
      </c>
      <c r="D13" s="30">
        <v>213.52799999999999</v>
      </c>
      <c r="E13" s="30">
        <v>214.82300000000001</v>
      </c>
      <c r="F13" s="30">
        <v>216.63200000000001</v>
      </c>
      <c r="G13" s="30">
        <v>218.815</v>
      </c>
      <c r="H13" s="30">
        <v>219.964</v>
      </c>
      <c r="I13" s="30">
        <v>219.08600000000001</v>
      </c>
      <c r="J13" s="30">
        <v>218.78299999999999</v>
      </c>
      <c r="K13" s="30">
        <v>216.57300000000001</v>
      </c>
      <c r="L13" s="30">
        <v>212.42500000000001</v>
      </c>
      <c r="M13" s="30">
        <v>210.22800000000001</v>
      </c>
      <c r="N13" s="30">
        <v>214.429</v>
      </c>
      <c r="O13" s="30">
        <v>216.17699999999999</v>
      </c>
      <c r="P13" s="31">
        <f>AVERAGE(B13:M13)</f>
        <v>215.30250000000001</v>
      </c>
    </row>
    <row r="14" spans="1:16" x14ac:dyDescent="0.25">
      <c r="A14" s="29">
        <v>2009</v>
      </c>
      <c r="B14" s="30">
        <v>211.143</v>
      </c>
      <c r="C14" s="30">
        <v>212.19300000000001</v>
      </c>
      <c r="D14" s="30">
        <v>212.709</v>
      </c>
      <c r="E14" s="30">
        <v>213.24</v>
      </c>
      <c r="F14" s="30">
        <v>213.85599999999999</v>
      </c>
      <c r="G14" s="30">
        <v>215.69300000000001</v>
      </c>
      <c r="H14" s="30">
        <v>215.351</v>
      </c>
      <c r="I14" s="30">
        <v>215.834</v>
      </c>
      <c r="J14" s="30">
        <v>215.96899999999999</v>
      </c>
      <c r="K14" s="30">
        <v>216.17699999999999</v>
      </c>
      <c r="L14" s="30">
        <v>216.33</v>
      </c>
      <c r="M14" s="30">
        <v>215.94900000000001</v>
      </c>
      <c r="N14" s="30">
        <v>213.13900000000001</v>
      </c>
      <c r="O14" s="30">
        <v>215.935</v>
      </c>
      <c r="P14" s="31">
        <f t="shared" ref="P14:P23" si="0">AVERAGE(B14:M14)</f>
        <v>214.53700000000001</v>
      </c>
    </row>
    <row r="15" spans="1:16" x14ac:dyDescent="0.25">
      <c r="A15" s="29">
        <v>2010</v>
      </c>
      <c r="B15" s="30">
        <v>216.68700000000001</v>
      </c>
      <c r="C15" s="30">
        <v>216.74100000000001</v>
      </c>
      <c r="D15" s="30">
        <v>217.631</v>
      </c>
      <c r="E15" s="30">
        <v>218.00899999999999</v>
      </c>
      <c r="F15" s="30">
        <v>218.178</v>
      </c>
      <c r="G15" s="30">
        <v>217.965</v>
      </c>
      <c r="H15" s="30">
        <v>218.011</v>
      </c>
      <c r="I15" s="30">
        <v>218.31200000000001</v>
      </c>
      <c r="J15" s="30">
        <v>218.43899999999999</v>
      </c>
      <c r="K15" s="30">
        <v>218.71100000000001</v>
      </c>
      <c r="L15" s="30">
        <v>218.803</v>
      </c>
      <c r="M15" s="30">
        <v>219.179</v>
      </c>
      <c r="N15" s="30">
        <v>217.535</v>
      </c>
      <c r="O15" s="30">
        <v>218.57599999999999</v>
      </c>
      <c r="P15" s="31">
        <f t="shared" si="0"/>
        <v>218.05550000000002</v>
      </c>
    </row>
    <row r="16" spans="1:16" x14ac:dyDescent="0.25">
      <c r="A16" s="29">
        <v>2011</v>
      </c>
      <c r="B16" s="30">
        <v>220.22300000000001</v>
      </c>
      <c r="C16" s="30">
        <v>221.309</v>
      </c>
      <c r="D16" s="30">
        <v>223.46700000000001</v>
      </c>
      <c r="E16" s="30">
        <v>224.90600000000001</v>
      </c>
      <c r="F16" s="30">
        <v>225.964</v>
      </c>
      <c r="G16" s="30">
        <v>225.72200000000001</v>
      </c>
      <c r="H16" s="30">
        <v>225.922</v>
      </c>
      <c r="I16" s="30">
        <v>226.54499999999999</v>
      </c>
      <c r="J16" s="30">
        <v>226.88900000000001</v>
      </c>
      <c r="K16" s="30">
        <v>226.42099999999999</v>
      </c>
      <c r="L16" s="30">
        <v>226.23</v>
      </c>
      <c r="M16" s="30">
        <v>225.672</v>
      </c>
      <c r="N16" s="30">
        <v>223.59800000000001</v>
      </c>
      <c r="O16" s="30">
        <v>226.28</v>
      </c>
      <c r="P16" s="31">
        <f t="shared" si="0"/>
        <v>224.93916666666667</v>
      </c>
    </row>
    <row r="17" spans="1:17" x14ac:dyDescent="0.25">
      <c r="A17" s="29">
        <v>2012</v>
      </c>
      <c r="B17" s="30">
        <v>226.66499999999999</v>
      </c>
      <c r="C17" s="30">
        <v>227.66300000000001</v>
      </c>
      <c r="D17" s="30">
        <v>229.392</v>
      </c>
      <c r="E17" s="30">
        <v>230.08500000000001</v>
      </c>
      <c r="F17" s="30">
        <v>229.815</v>
      </c>
      <c r="G17" s="30">
        <v>229.47800000000001</v>
      </c>
      <c r="H17" s="30">
        <v>229.10400000000001</v>
      </c>
      <c r="I17" s="30">
        <v>230.37899999999999</v>
      </c>
      <c r="J17" s="30">
        <v>231.40700000000001</v>
      </c>
      <c r="K17" s="30">
        <v>231.31700000000001</v>
      </c>
      <c r="L17" s="30">
        <v>230.221</v>
      </c>
      <c r="M17" s="30">
        <v>229.601</v>
      </c>
      <c r="N17" s="30">
        <v>228.85</v>
      </c>
      <c r="O17" s="30">
        <v>230.33799999999999</v>
      </c>
      <c r="P17" s="31">
        <f t="shared" si="0"/>
        <v>229.5939166666667</v>
      </c>
    </row>
    <row r="18" spans="1:17" x14ac:dyDescent="0.25">
      <c r="A18" s="29">
        <v>2013</v>
      </c>
      <c r="B18" s="30">
        <v>230.28</v>
      </c>
      <c r="C18" s="30">
        <v>232.166</v>
      </c>
      <c r="D18" s="30">
        <v>232.773</v>
      </c>
      <c r="E18" s="30">
        <v>232.53100000000001</v>
      </c>
      <c r="F18" s="30">
        <v>232.94499999999999</v>
      </c>
      <c r="G18" s="30">
        <v>233.50399999999999</v>
      </c>
      <c r="H18" s="30">
        <v>233.596</v>
      </c>
      <c r="I18" s="30">
        <v>233.87700000000001</v>
      </c>
      <c r="J18" s="30">
        <v>234.149</v>
      </c>
      <c r="K18" s="30">
        <v>233.54599999999999</v>
      </c>
      <c r="L18" s="30">
        <v>233.06899999999999</v>
      </c>
      <c r="M18" s="30">
        <v>233.04900000000001</v>
      </c>
      <c r="N18" s="30">
        <v>232.36600000000001</v>
      </c>
      <c r="O18" s="30">
        <v>233.548</v>
      </c>
      <c r="P18" s="31">
        <f t="shared" si="0"/>
        <v>232.95708333333332</v>
      </c>
    </row>
    <row r="19" spans="1:17" x14ac:dyDescent="0.25">
      <c r="A19" s="29">
        <v>2014</v>
      </c>
      <c r="B19" s="30">
        <v>233.916</v>
      </c>
      <c r="C19" s="30">
        <v>234.78100000000001</v>
      </c>
      <c r="D19" s="30">
        <v>236.29300000000001</v>
      </c>
      <c r="E19" s="30">
        <v>237.072</v>
      </c>
      <c r="F19" s="30">
        <v>237.9</v>
      </c>
      <c r="G19" s="30">
        <v>238.34299999999999</v>
      </c>
      <c r="H19" s="30">
        <v>238.25</v>
      </c>
      <c r="I19" s="30">
        <v>237.852</v>
      </c>
      <c r="J19" s="30">
        <v>238.03100000000001</v>
      </c>
      <c r="K19" s="30">
        <v>237.43299999999999</v>
      </c>
      <c r="L19" s="30">
        <v>236.15100000000001</v>
      </c>
      <c r="M19" s="30">
        <v>234.81200000000001</v>
      </c>
      <c r="N19" s="30">
        <v>236.38399999999999</v>
      </c>
      <c r="O19" s="30">
        <v>237.08799999999999</v>
      </c>
      <c r="P19" s="31">
        <f t="shared" si="0"/>
        <v>236.73616666666666</v>
      </c>
    </row>
    <row r="20" spans="1:17" x14ac:dyDescent="0.25">
      <c r="A20" s="29">
        <v>2015</v>
      </c>
      <c r="B20" s="30">
        <v>233.70699999999999</v>
      </c>
      <c r="C20" s="30">
        <v>234.72200000000001</v>
      </c>
      <c r="D20" s="30">
        <v>236.119</v>
      </c>
      <c r="E20" s="30">
        <v>236.59899999999999</v>
      </c>
      <c r="F20" s="30">
        <v>237.80500000000001</v>
      </c>
      <c r="G20" s="30">
        <v>238.63800000000001</v>
      </c>
      <c r="H20" s="30">
        <v>238.654</v>
      </c>
      <c r="I20" s="30">
        <v>238.316</v>
      </c>
      <c r="J20" s="30">
        <v>237.94499999999999</v>
      </c>
      <c r="K20" s="30">
        <v>237.83799999999999</v>
      </c>
      <c r="L20" s="30">
        <v>237.33600000000001</v>
      </c>
      <c r="M20" s="30">
        <v>236.52500000000001</v>
      </c>
      <c r="N20" s="30">
        <v>236.26499999999999</v>
      </c>
      <c r="O20" s="30">
        <v>237.76900000000001</v>
      </c>
      <c r="P20" s="31">
        <f t="shared" si="0"/>
        <v>237.01700000000002</v>
      </c>
    </row>
    <row r="21" spans="1:17" x14ac:dyDescent="0.25">
      <c r="A21" s="29">
        <v>2016</v>
      </c>
      <c r="B21" s="30">
        <v>236.916</v>
      </c>
      <c r="C21" s="30">
        <v>237.11099999999999</v>
      </c>
      <c r="D21" s="30">
        <v>238.13200000000001</v>
      </c>
      <c r="E21" s="30">
        <v>239.261</v>
      </c>
      <c r="F21" s="30">
        <v>240.22900000000001</v>
      </c>
      <c r="G21" s="30">
        <v>241.018</v>
      </c>
      <c r="H21" s="30">
        <v>240.62799999999999</v>
      </c>
      <c r="I21" s="30">
        <v>240.84899999999999</v>
      </c>
      <c r="J21" s="30">
        <v>241.428</v>
      </c>
      <c r="K21" s="30">
        <v>241.72900000000001</v>
      </c>
      <c r="L21" s="30">
        <v>241.35300000000001</v>
      </c>
      <c r="M21" s="30">
        <v>241.43199999999999</v>
      </c>
      <c r="N21" s="30">
        <v>238.77799999999999</v>
      </c>
      <c r="O21" s="30">
        <v>241.23699999999999</v>
      </c>
      <c r="P21" s="31">
        <f t="shared" si="0"/>
        <v>240.00716666666662</v>
      </c>
    </row>
    <row r="22" spans="1:17" x14ac:dyDescent="0.25">
      <c r="A22" s="29">
        <v>2017</v>
      </c>
      <c r="B22" s="30">
        <v>242.839</v>
      </c>
      <c r="C22" s="30">
        <v>243.60300000000001</v>
      </c>
      <c r="D22" s="30">
        <v>243.80099999999999</v>
      </c>
      <c r="E22" s="30">
        <v>244.524</v>
      </c>
      <c r="F22" s="30">
        <v>244.733</v>
      </c>
      <c r="G22" s="30">
        <v>244.95500000000001</v>
      </c>
      <c r="H22" s="30">
        <v>244.786</v>
      </c>
      <c r="I22" s="30">
        <v>245.51900000000001</v>
      </c>
      <c r="J22" s="30">
        <v>246.81899999999999</v>
      </c>
      <c r="K22" s="30">
        <v>246.66300000000001</v>
      </c>
      <c r="L22" s="30">
        <v>246.66900000000001</v>
      </c>
      <c r="M22" s="30">
        <v>246.524</v>
      </c>
      <c r="N22" s="30">
        <v>244.07599999999999</v>
      </c>
      <c r="O22" s="30">
        <v>246.16300000000001</v>
      </c>
      <c r="P22" s="31">
        <f t="shared" si="0"/>
        <v>245.11958333333334</v>
      </c>
    </row>
    <row r="23" spans="1:17" x14ac:dyDescent="0.25">
      <c r="A23" s="29">
        <v>2018</v>
      </c>
      <c r="B23" s="30">
        <v>247.86699999999999</v>
      </c>
      <c r="C23" s="30">
        <v>248.99100000000001</v>
      </c>
      <c r="D23" s="30">
        <v>249.554</v>
      </c>
      <c r="E23" s="30">
        <v>250.54599999999999</v>
      </c>
      <c r="F23" s="30">
        <v>251.55799999999999</v>
      </c>
      <c r="G23" s="30">
        <v>251.989</v>
      </c>
      <c r="H23" s="30">
        <v>252.006</v>
      </c>
      <c r="I23" s="30">
        <v>252.14599999999999</v>
      </c>
      <c r="J23" s="30">
        <v>252.43899999999999</v>
      </c>
      <c r="K23" s="30">
        <v>252.88499999999999</v>
      </c>
      <c r="L23" s="30">
        <v>252.03800000000001</v>
      </c>
      <c r="M23" s="30">
        <v>251.233</v>
      </c>
      <c r="N23" s="30">
        <v>250.089</v>
      </c>
      <c r="O23" s="30">
        <v>252.125</v>
      </c>
      <c r="P23" s="31">
        <f t="shared" si="0"/>
        <v>251.10433333333333</v>
      </c>
      <c r="Q23" s="31"/>
    </row>
    <row r="24" spans="1:17" x14ac:dyDescent="0.25">
      <c r="A24" s="29">
        <v>2019</v>
      </c>
      <c r="B24" s="30">
        <v>251.71199999999999</v>
      </c>
      <c r="C24" s="30">
        <v>252.77600000000001</v>
      </c>
      <c r="D24" s="30">
        <v>254.202</v>
      </c>
      <c r="E24" s="30">
        <v>255.548</v>
      </c>
      <c r="F24" s="30">
        <v>256.09199999999998</v>
      </c>
      <c r="G24" s="30">
        <v>256.14299999999997</v>
      </c>
      <c r="H24" s="30">
        <v>256.572</v>
      </c>
      <c r="I24" s="30">
        <v>256.55799999999999</v>
      </c>
      <c r="J24" s="30">
        <v>256.75900000000001</v>
      </c>
      <c r="K24" s="30">
        <v>257.346</v>
      </c>
      <c r="L24" s="30">
        <v>257.20800000000003</v>
      </c>
      <c r="M24" s="30">
        <v>256.97399999999999</v>
      </c>
      <c r="N24" s="30">
        <v>254.41200000000001</v>
      </c>
      <c r="O24" s="30">
        <v>256.90300000000002</v>
      </c>
      <c r="P24" s="31">
        <v>263.12</v>
      </c>
    </row>
    <row r="25" spans="1:17" x14ac:dyDescent="0.25">
      <c r="A25" s="29">
        <v>2020</v>
      </c>
      <c r="B25" s="30">
        <v>257.971</v>
      </c>
      <c r="C25" s="30">
        <v>258.678</v>
      </c>
      <c r="D25" s="30">
        <v>258.11500000000001</v>
      </c>
      <c r="E25" s="30">
        <v>256.38900000000001</v>
      </c>
      <c r="F25" s="30">
        <v>256.39400000000001</v>
      </c>
      <c r="G25" s="30">
        <v>257.79700000000003</v>
      </c>
      <c r="H25" s="30">
        <v>259.101</v>
      </c>
      <c r="I25" s="30">
        <v>259.91800000000001</v>
      </c>
      <c r="J25" s="30">
        <v>260.27999999999997</v>
      </c>
      <c r="K25" s="30">
        <v>260.38799999999998</v>
      </c>
      <c r="L25" s="30">
        <v>260.22899999999998</v>
      </c>
      <c r="M25" s="30">
        <v>260.47399999999999</v>
      </c>
      <c r="N25" s="30">
        <v>257.55700000000002</v>
      </c>
      <c r="O25" s="30">
        <v>260.065</v>
      </c>
      <c r="P25" s="31">
        <f>SUM(B25:M25)/12</f>
        <v>258.81116666666668</v>
      </c>
    </row>
    <row r="26" spans="1:17" x14ac:dyDescent="0.25">
      <c r="A26" s="29">
        <v>2021</v>
      </c>
      <c r="B26" s="30">
        <v>261.58199999999999</v>
      </c>
      <c r="C26" s="30">
        <v>263.01400000000001</v>
      </c>
      <c r="D26" s="30">
        <v>264.87700000000001</v>
      </c>
      <c r="E26" s="30">
        <v>267.05399999999997</v>
      </c>
      <c r="F26" s="30">
        <v>269.19499999999999</v>
      </c>
      <c r="G26" s="30">
        <v>271.69600000000003</v>
      </c>
      <c r="H26" s="30">
        <v>273.00299999999999</v>
      </c>
      <c r="I26" s="32">
        <v>273.56700000000001</v>
      </c>
      <c r="J26" s="32">
        <v>274.31</v>
      </c>
      <c r="K26" s="32">
        <v>276.589</v>
      </c>
      <c r="L26" s="32">
        <v>277.94799999999998</v>
      </c>
      <c r="M26" s="32">
        <v>278.80200000000002</v>
      </c>
      <c r="N26" s="32">
        <v>266.23599999999999</v>
      </c>
      <c r="O26" s="32">
        <v>275.70299999999997</v>
      </c>
      <c r="P26" s="31">
        <f t="shared" ref="P26" si="1">SUM(B26:M26)/12</f>
        <v>270.96975000000003</v>
      </c>
    </row>
    <row r="27" spans="1:17" x14ac:dyDescent="0.25">
      <c r="A27" s="29">
        <v>2022</v>
      </c>
      <c r="B27" s="33">
        <v>280.73</v>
      </c>
      <c r="C27" s="33">
        <v>282.37</v>
      </c>
      <c r="D27" s="33">
        <v>282.55</v>
      </c>
      <c r="E27" s="33">
        <v>284.10000000000002</v>
      </c>
      <c r="F27" s="33">
        <v>283.98</v>
      </c>
      <c r="G27" s="33">
        <v>285.27</v>
      </c>
      <c r="H27" s="33">
        <v>286.83999999999997</v>
      </c>
      <c r="I27" s="33">
        <v>287.68</v>
      </c>
      <c r="J27" s="33">
        <v>287.38</v>
      </c>
      <c r="K27" s="33">
        <v>286.83999999999997</v>
      </c>
      <c r="L27" s="33">
        <v>285.91000000000003</v>
      </c>
      <c r="M27" s="33">
        <v>285.76</v>
      </c>
      <c r="N27" s="30"/>
      <c r="O27" s="30"/>
      <c r="P27" s="31">
        <f t="shared" ref="P27:P28" si="2">SUM(B27:M27)/12</f>
        <v>284.95083333333332</v>
      </c>
    </row>
    <row r="28" spans="1:17" x14ac:dyDescent="0.25">
      <c r="A28" s="29">
        <v>2023</v>
      </c>
      <c r="B28" s="33">
        <v>286.32</v>
      </c>
      <c r="C28" s="33">
        <v>286.8</v>
      </c>
      <c r="D28" s="33">
        <v>287.8</v>
      </c>
      <c r="E28" s="33">
        <v>288.87</v>
      </c>
      <c r="F28" s="33">
        <v>289.37</v>
      </c>
      <c r="G28" s="33">
        <v>290.37</v>
      </c>
      <c r="H28" s="33">
        <v>291.68</v>
      </c>
      <c r="I28" s="33">
        <v>292.62</v>
      </c>
      <c r="J28" s="33">
        <v>292.94</v>
      </c>
      <c r="K28" s="33">
        <v>293.18</v>
      </c>
      <c r="L28" s="33">
        <v>293.16000000000003</v>
      </c>
      <c r="M28" s="33">
        <v>292.97000000000003</v>
      </c>
      <c r="N28" s="33"/>
      <c r="O28" s="33"/>
      <c r="P28" s="31">
        <f t="shared" si="2"/>
        <v>290.50666666666666</v>
      </c>
    </row>
    <row r="30" spans="1:17" ht="15.75" x14ac:dyDescent="0.25">
      <c r="A30" s="34" t="s">
        <v>68</v>
      </c>
      <c r="B30" s="35"/>
      <c r="C30" s="35"/>
      <c r="D30" s="35"/>
      <c r="E30" s="35"/>
    </row>
    <row r="31" spans="1:17" x14ac:dyDescent="0.25">
      <c r="A31" s="36" t="s">
        <v>69</v>
      </c>
      <c r="B31" s="35"/>
      <c r="C31" s="35"/>
      <c r="D31" s="35"/>
      <c r="E31" s="35"/>
    </row>
    <row r="32" spans="1:17" ht="15.75" x14ac:dyDescent="0.25">
      <c r="A32" s="37" t="s">
        <v>70</v>
      </c>
    </row>
    <row r="33" spans="1:7" x14ac:dyDescent="0.25">
      <c r="A33" s="38" t="s">
        <v>71</v>
      </c>
    </row>
    <row r="34" spans="1:7" ht="15.75" x14ac:dyDescent="0.25">
      <c r="A34" s="39" t="s">
        <v>70</v>
      </c>
      <c r="B34" s="40"/>
      <c r="C34" s="40"/>
      <c r="D34" s="40"/>
      <c r="E34" s="40"/>
      <c r="F34" s="40"/>
      <c r="G34" s="40"/>
    </row>
    <row r="35" spans="1:7" x14ac:dyDescent="0.25">
      <c r="A35" s="41" t="s">
        <v>72</v>
      </c>
      <c r="B35" s="40"/>
      <c r="C35" s="40"/>
      <c r="D35" s="40"/>
      <c r="E35" s="40"/>
      <c r="F35" s="40"/>
      <c r="G35" s="40"/>
    </row>
    <row r="36" spans="1:7" x14ac:dyDescent="0.25">
      <c r="A36" s="42"/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hyperlinks>
    <hyperlink ref="A31" r:id="rId1"/>
    <hyperlink ref="A33" r:id="rId2"/>
    <hyperlink ref="A35" r:id="rId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topLeftCell="A13" workbookViewId="0">
      <selection activeCell="Q6" sqref="Q6"/>
    </sheetView>
  </sheetViews>
  <sheetFormatPr defaultRowHeight="15" x14ac:dyDescent="0.25"/>
  <cols>
    <col min="1" max="1" width="19.28515625" style="43" customWidth="1"/>
    <col min="2" max="2" width="10" style="43" customWidth="1"/>
    <col min="3" max="12" width="9.140625" style="43"/>
    <col min="13" max="13" width="11.5703125" style="43" bestFit="1" customWidth="1"/>
    <col min="14" max="14" width="11.5703125" style="43" customWidth="1"/>
    <col min="15" max="18" width="9.140625" style="43"/>
    <col min="19" max="19" width="11" style="43" bestFit="1" customWidth="1"/>
    <col min="20" max="16384" width="9.140625" style="43"/>
  </cols>
  <sheetData>
    <row r="3" spans="1:17" ht="15.75" thickBot="1" x14ac:dyDescent="0.3"/>
    <row r="4" spans="1:17" ht="15.75" thickBot="1" x14ac:dyDescent="0.3">
      <c r="A4" s="44" t="s">
        <v>73</v>
      </c>
      <c r="B4" s="76" t="s">
        <v>74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45"/>
    </row>
    <row r="5" spans="1:17" ht="52.5" thickBot="1" x14ac:dyDescent="0.3">
      <c r="A5" s="46" t="s">
        <v>75</v>
      </c>
      <c r="B5" s="47" t="s">
        <v>53</v>
      </c>
      <c r="C5" s="47" t="s">
        <v>54</v>
      </c>
      <c r="D5" s="47" t="s">
        <v>55</v>
      </c>
      <c r="E5" s="47" t="s">
        <v>56</v>
      </c>
      <c r="F5" s="47" t="s">
        <v>57</v>
      </c>
      <c r="G5" s="47" t="s">
        <v>58</v>
      </c>
      <c r="H5" s="47" t="s">
        <v>59</v>
      </c>
      <c r="I5" s="47" t="s">
        <v>60</v>
      </c>
      <c r="J5" s="47" t="s">
        <v>61</v>
      </c>
      <c r="K5" s="47" t="s">
        <v>62</v>
      </c>
      <c r="L5" s="47" t="s">
        <v>63</v>
      </c>
      <c r="M5" s="47" t="s">
        <v>64</v>
      </c>
      <c r="N5" s="48" t="s">
        <v>67</v>
      </c>
      <c r="O5" s="48" t="s">
        <v>76</v>
      </c>
    </row>
    <row r="6" spans="1:17" ht="26.25" thickBot="1" x14ac:dyDescent="0.3">
      <c r="A6" s="49" t="s">
        <v>77</v>
      </c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50"/>
    </row>
    <row r="7" spans="1:17" ht="15.75" thickBot="1" x14ac:dyDescent="0.3">
      <c r="A7" s="51">
        <v>2011</v>
      </c>
      <c r="B7" s="52">
        <v>220.22300000000001</v>
      </c>
      <c r="C7" s="52">
        <v>221.309</v>
      </c>
      <c r="D7" s="52">
        <v>223.46700000000001</v>
      </c>
      <c r="E7" s="52">
        <v>224.90600000000001</v>
      </c>
      <c r="F7" s="52">
        <v>225.964</v>
      </c>
      <c r="G7" s="52">
        <v>225.72200000000001</v>
      </c>
      <c r="H7" s="52">
        <v>225.922</v>
      </c>
      <c r="I7" s="52">
        <v>226.54499999999999</v>
      </c>
      <c r="J7" s="52">
        <v>226.88900000000001</v>
      </c>
      <c r="K7" s="52">
        <v>226.42099999999999</v>
      </c>
      <c r="L7" s="52">
        <v>226.23</v>
      </c>
      <c r="M7" s="52">
        <v>225.672</v>
      </c>
      <c r="N7" s="53">
        <f>SUM(B7:M7)/12</f>
        <v>224.93916666666667</v>
      </c>
    </row>
    <row r="8" spans="1:17" ht="15.75" thickBot="1" x14ac:dyDescent="0.3">
      <c r="A8" s="54">
        <v>2012</v>
      </c>
      <c r="B8" s="55">
        <v>226.66499999999999</v>
      </c>
      <c r="C8" s="55">
        <v>227.66300000000001</v>
      </c>
      <c r="D8" s="55">
        <v>229.392</v>
      </c>
      <c r="E8" s="55">
        <v>230.08500000000001</v>
      </c>
      <c r="F8" s="55">
        <v>229.815</v>
      </c>
      <c r="G8" s="55">
        <v>229.47800000000001</v>
      </c>
      <c r="H8" s="55">
        <v>229.10400000000001</v>
      </c>
      <c r="I8" s="55">
        <v>230.37899999999999</v>
      </c>
      <c r="J8" s="55">
        <v>231.40700000000001</v>
      </c>
      <c r="K8" s="55">
        <v>231.31700000000001</v>
      </c>
      <c r="L8" s="55">
        <v>230.221</v>
      </c>
      <c r="M8" s="55">
        <v>229.601</v>
      </c>
      <c r="N8" s="53">
        <f t="shared" ref="N8:N19" si="0">SUM(B8:M8)/12</f>
        <v>229.5939166666667</v>
      </c>
      <c r="O8" s="56">
        <f>+(M8-M7)/M7</f>
        <v>1.7410223687475638E-2</v>
      </c>
      <c r="P8" s="57"/>
      <c r="Q8" s="58"/>
    </row>
    <row r="9" spans="1:17" ht="15.75" thickBot="1" x14ac:dyDescent="0.3">
      <c r="A9" s="51">
        <v>2013</v>
      </c>
      <c r="B9" s="52">
        <v>230.28</v>
      </c>
      <c r="C9" s="52">
        <v>232.166</v>
      </c>
      <c r="D9" s="52">
        <v>232.773</v>
      </c>
      <c r="E9" s="52">
        <v>232.53100000000001</v>
      </c>
      <c r="F9" s="52">
        <v>232.94499999999999</v>
      </c>
      <c r="G9" s="52">
        <v>233.50399999999999</v>
      </c>
      <c r="H9" s="52">
        <v>233.596</v>
      </c>
      <c r="I9" s="52">
        <v>233.87700000000001</v>
      </c>
      <c r="J9" s="52">
        <v>234.149</v>
      </c>
      <c r="K9" s="52">
        <v>233.54599999999999</v>
      </c>
      <c r="L9" s="52">
        <v>233.06899999999999</v>
      </c>
      <c r="M9" s="52">
        <v>233.04900000000001</v>
      </c>
      <c r="N9" s="53">
        <f t="shared" si="0"/>
        <v>232.95708333333332</v>
      </c>
      <c r="O9" s="56">
        <f t="shared" ref="O9:O16" si="1">+(M9-M8)/M8</f>
        <v>1.5017356196183848E-2</v>
      </c>
      <c r="P9" s="57"/>
      <c r="Q9" s="58"/>
    </row>
    <row r="10" spans="1:17" ht="15.75" thickBot="1" x14ac:dyDescent="0.3">
      <c r="A10" s="54">
        <v>2014</v>
      </c>
      <c r="B10" s="55">
        <v>233.916</v>
      </c>
      <c r="C10" s="55">
        <v>234.78100000000001</v>
      </c>
      <c r="D10" s="55">
        <v>236.29300000000001</v>
      </c>
      <c r="E10" s="55">
        <v>237.072</v>
      </c>
      <c r="F10" s="55">
        <v>237.9</v>
      </c>
      <c r="G10" s="55">
        <v>238.34299999999999</v>
      </c>
      <c r="H10" s="55">
        <v>238.25</v>
      </c>
      <c r="I10" s="55">
        <v>237.852</v>
      </c>
      <c r="J10" s="55">
        <v>238.03100000000001</v>
      </c>
      <c r="K10" s="55">
        <v>237.43299999999999</v>
      </c>
      <c r="L10" s="55">
        <v>236.15100000000001</v>
      </c>
      <c r="M10" s="55">
        <v>234.81200000000001</v>
      </c>
      <c r="N10" s="53">
        <f t="shared" si="0"/>
        <v>236.73616666666666</v>
      </c>
      <c r="O10" s="56">
        <f>+(M10-M9)/M9</f>
        <v>7.5649326965573985E-3</v>
      </c>
      <c r="P10" s="57"/>
      <c r="Q10" s="58"/>
    </row>
    <row r="11" spans="1:17" ht="15.75" thickBot="1" x14ac:dyDescent="0.3">
      <c r="A11" s="51">
        <v>2015</v>
      </c>
      <c r="B11" s="52">
        <v>233.70699999999999</v>
      </c>
      <c r="C11" s="52">
        <v>234.72200000000001</v>
      </c>
      <c r="D11" s="52">
        <v>236.119</v>
      </c>
      <c r="E11" s="52">
        <v>236.59899999999999</v>
      </c>
      <c r="F11" s="52">
        <v>237.80500000000001</v>
      </c>
      <c r="G11" s="52">
        <v>238.63800000000001</v>
      </c>
      <c r="H11" s="52">
        <v>238.654</v>
      </c>
      <c r="I11" s="52">
        <v>238.316</v>
      </c>
      <c r="J11" s="52">
        <v>237.94499999999999</v>
      </c>
      <c r="K11" s="52">
        <v>237.83799999999999</v>
      </c>
      <c r="L11" s="52">
        <v>237.33600000000001</v>
      </c>
      <c r="M11" s="52">
        <v>236.52500000000001</v>
      </c>
      <c r="N11" s="53">
        <f t="shared" si="0"/>
        <v>237.01700000000002</v>
      </c>
      <c r="O11" s="56">
        <f t="shared" si="1"/>
        <v>7.2951978604159657E-3</v>
      </c>
      <c r="P11" s="57"/>
      <c r="Q11" s="58"/>
    </row>
    <row r="12" spans="1:17" ht="15.75" thickBot="1" x14ac:dyDescent="0.3">
      <c r="A12" s="54">
        <v>2016</v>
      </c>
      <c r="B12" s="55">
        <v>236.916</v>
      </c>
      <c r="C12" s="55">
        <v>237.11099999999999</v>
      </c>
      <c r="D12" s="55">
        <v>238.13200000000001</v>
      </c>
      <c r="E12" s="55">
        <v>239.261</v>
      </c>
      <c r="F12" s="55">
        <v>240.22900000000001</v>
      </c>
      <c r="G12" s="55">
        <v>241.018</v>
      </c>
      <c r="H12" s="55">
        <v>240.62799999999999</v>
      </c>
      <c r="I12" s="55">
        <v>240.84899999999999</v>
      </c>
      <c r="J12" s="55">
        <v>241.428</v>
      </c>
      <c r="K12" s="55">
        <v>241.72900000000001</v>
      </c>
      <c r="L12" s="55">
        <v>241.35300000000001</v>
      </c>
      <c r="M12" s="55">
        <v>241.43199999999999</v>
      </c>
      <c r="N12" s="53">
        <f t="shared" si="0"/>
        <v>240.00716666666662</v>
      </c>
      <c r="O12" s="56">
        <f t="shared" si="1"/>
        <v>2.0746221329669093E-2</v>
      </c>
      <c r="P12" s="57"/>
      <c r="Q12" s="58"/>
    </row>
    <row r="13" spans="1:17" ht="15.75" thickBot="1" x14ac:dyDescent="0.3">
      <c r="A13" s="51">
        <v>2017</v>
      </c>
      <c r="B13" s="52">
        <v>242.839</v>
      </c>
      <c r="C13" s="52">
        <v>243.60300000000001</v>
      </c>
      <c r="D13" s="52">
        <v>243.80099999999999</v>
      </c>
      <c r="E13" s="52">
        <v>244.524</v>
      </c>
      <c r="F13" s="52">
        <v>244.733</v>
      </c>
      <c r="G13" s="52">
        <v>244.95500000000001</v>
      </c>
      <c r="H13" s="52">
        <v>244.786</v>
      </c>
      <c r="I13" s="52">
        <v>245.51900000000001</v>
      </c>
      <c r="J13" s="52">
        <v>246.81899999999999</v>
      </c>
      <c r="K13" s="52">
        <v>246.66300000000001</v>
      </c>
      <c r="L13" s="52">
        <v>246.66900000000001</v>
      </c>
      <c r="M13" s="52">
        <v>246.524</v>
      </c>
      <c r="N13" s="53">
        <f t="shared" si="0"/>
        <v>245.11958333333334</v>
      </c>
      <c r="O13" s="56">
        <f t="shared" si="1"/>
        <v>2.1090824745684141E-2</v>
      </c>
      <c r="P13" s="57"/>
      <c r="Q13" s="58"/>
    </row>
    <row r="14" spans="1:17" ht="15.75" thickBot="1" x14ac:dyDescent="0.3">
      <c r="A14" s="54">
        <v>2018</v>
      </c>
      <c r="B14" s="55">
        <v>247.86699999999999</v>
      </c>
      <c r="C14" s="55">
        <v>248.99100000000001</v>
      </c>
      <c r="D14" s="55">
        <v>249.554</v>
      </c>
      <c r="E14" s="55">
        <v>250.54599999999999</v>
      </c>
      <c r="F14" s="55">
        <v>251.58799999999999</v>
      </c>
      <c r="G14" s="55">
        <v>251.989</v>
      </c>
      <c r="H14" s="55">
        <v>252.006</v>
      </c>
      <c r="I14" s="55">
        <v>252.14599999999999</v>
      </c>
      <c r="J14" s="55">
        <v>252.43899999999999</v>
      </c>
      <c r="K14" s="55">
        <v>252.88499999999999</v>
      </c>
      <c r="L14" s="55">
        <v>252.03800000000001</v>
      </c>
      <c r="M14" s="55">
        <v>251.233</v>
      </c>
      <c r="N14" s="53">
        <f t="shared" si="0"/>
        <v>251.10683333333338</v>
      </c>
      <c r="O14" s="56">
        <f t="shared" si="1"/>
        <v>1.9101588486313718E-2</v>
      </c>
      <c r="P14" s="57"/>
      <c r="Q14" s="58"/>
    </row>
    <row r="15" spans="1:17" ht="15.75" thickBot="1" x14ac:dyDescent="0.3">
      <c r="A15" s="51">
        <v>2019</v>
      </c>
      <c r="B15" s="52">
        <v>251.71199999999999</v>
      </c>
      <c r="C15" s="52">
        <v>252.77600000000001</v>
      </c>
      <c r="D15" s="52">
        <v>254.202</v>
      </c>
      <c r="E15" s="52">
        <v>255.548</v>
      </c>
      <c r="F15" s="52">
        <v>256.09199999999998</v>
      </c>
      <c r="G15" s="52">
        <v>256.14299999999997</v>
      </c>
      <c r="H15" s="52">
        <v>256.57100000000003</v>
      </c>
      <c r="I15" s="52">
        <v>256.55799999999999</v>
      </c>
      <c r="J15" s="52">
        <v>256.75900000000001</v>
      </c>
      <c r="K15" s="52">
        <v>257.346</v>
      </c>
      <c r="L15" s="52">
        <v>257.20800000000003</v>
      </c>
      <c r="M15" s="52">
        <v>256.97399999999999</v>
      </c>
      <c r="N15" s="53">
        <f t="shared" si="0"/>
        <v>255.65741666666668</v>
      </c>
      <c r="O15" s="56">
        <f t="shared" si="1"/>
        <v>2.2851297401217139E-2</v>
      </c>
      <c r="P15" s="57"/>
      <c r="Q15" s="58"/>
    </row>
    <row r="16" spans="1:17" ht="15.75" thickBot="1" x14ac:dyDescent="0.3">
      <c r="A16" s="54">
        <v>2020</v>
      </c>
      <c r="B16" s="55">
        <v>257.971</v>
      </c>
      <c r="C16" s="55">
        <v>258.678</v>
      </c>
      <c r="D16" s="55">
        <v>258.11500000000001</v>
      </c>
      <c r="E16" s="55">
        <v>256.38900000000001</v>
      </c>
      <c r="F16" s="55">
        <v>256.39400000000001</v>
      </c>
      <c r="G16" s="55">
        <v>257.79700000000003</v>
      </c>
      <c r="H16" s="55">
        <v>259.101</v>
      </c>
      <c r="I16" s="55">
        <v>259.91800000000001</v>
      </c>
      <c r="J16" s="55">
        <v>260.27999999999997</v>
      </c>
      <c r="K16" s="55">
        <v>260.38799999999998</v>
      </c>
      <c r="L16" s="55">
        <v>260.22899999999998</v>
      </c>
      <c r="M16" s="55">
        <v>260.47399999999999</v>
      </c>
      <c r="N16" s="53">
        <f t="shared" si="0"/>
        <v>258.81116666666668</v>
      </c>
      <c r="O16" s="56">
        <f t="shared" si="1"/>
        <v>1.3620054947193101E-2</v>
      </c>
      <c r="P16" s="57"/>
      <c r="Q16" s="58"/>
    </row>
    <row r="17" spans="1:19" ht="15.75" thickBot="1" x14ac:dyDescent="0.3">
      <c r="A17" s="51">
        <v>2021</v>
      </c>
      <c r="B17" s="52">
        <v>261.58199999999999</v>
      </c>
      <c r="C17" s="52">
        <v>263.01400000000001</v>
      </c>
      <c r="D17" s="52">
        <v>264.87700000000001</v>
      </c>
      <c r="E17" s="52">
        <v>267.05399999999997</v>
      </c>
      <c r="F17" s="52">
        <v>269.19499999999999</v>
      </c>
      <c r="G17" s="52">
        <v>271.69600000000003</v>
      </c>
      <c r="H17" s="52">
        <v>273.00299999999999</v>
      </c>
      <c r="I17" s="52">
        <v>273.56700000000001</v>
      </c>
      <c r="J17" s="52">
        <v>274.31</v>
      </c>
      <c r="K17" s="52">
        <v>276.589</v>
      </c>
      <c r="L17" s="52">
        <v>277.94799999999998</v>
      </c>
      <c r="M17" s="52">
        <v>278.80200000000002</v>
      </c>
      <c r="N17" s="53">
        <f t="shared" si="0"/>
        <v>270.96975000000003</v>
      </c>
      <c r="O17" s="56">
        <f>+(M17-M16)/M16</f>
        <v>7.0364028655451341E-2</v>
      </c>
      <c r="P17" s="56"/>
      <c r="Q17" s="58"/>
    </row>
    <row r="18" spans="1:19" ht="15.75" thickBot="1" x14ac:dyDescent="0.3">
      <c r="A18" s="54" t="s">
        <v>78</v>
      </c>
      <c r="B18" s="59">
        <v>280.32370131599998</v>
      </c>
      <c r="C18" s="59">
        <v>281.8537080777827</v>
      </c>
      <c r="D18" s="59">
        <v>283.3920656164712</v>
      </c>
      <c r="E18" s="59">
        <v>284.5610578871391</v>
      </c>
      <c r="F18" s="59">
        <v>285.7348722509235</v>
      </c>
      <c r="G18" s="59">
        <v>286.91352859895852</v>
      </c>
      <c r="H18" s="59">
        <v>287.8580479351063</v>
      </c>
      <c r="I18" s="59">
        <v>288.80567662890871</v>
      </c>
      <c r="J18" s="59">
        <v>289.75642491637109</v>
      </c>
      <c r="K18" s="59">
        <v>290.46864620881553</v>
      </c>
      <c r="L18" s="59">
        <v>291.18261814119683</v>
      </c>
      <c r="M18" s="59">
        <v>291.89834501658788</v>
      </c>
      <c r="N18" s="53">
        <f t="shared" si="0"/>
        <v>286.89572438285512</v>
      </c>
      <c r="O18" s="56">
        <f>+(M18-M17)/M17</f>
        <v>4.6973640851169861E-2</v>
      </c>
      <c r="P18" s="57"/>
      <c r="Q18" s="60"/>
      <c r="R18" s="61"/>
      <c r="S18" s="60"/>
    </row>
    <row r="19" spans="1:19" ht="15.75" thickBot="1" x14ac:dyDescent="0.3">
      <c r="A19" s="51" t="s">
        <v>79</v>
      </c>
      <c r="B19" s="59">
        <v>292.53088873023881</v>
      </c>
      <c r="C19" s="59">
        <v>293.16480316611722</v>
      </c>
      <c r="D19" s="59">
        <v>293.80009129457818</v>
      </c>
      <c r="E19" s="59">
        <v>294.40473188246239</v>
      </c>
      <c r="F19" s="59">
        <v>295.01061682067649</v>
      </c>
      <c r="G19" s="59">
        <v>295.61774867009342</v>
      </c>
      <c r="H19" s="59">
        <v>296.17203194884985</v>
      </c>
      <c r="I19" s="59">
        <v>296.72735450875399</v>
      </c>
      <c r="J19" s="59">
        <v>297.28371829845793</v>
      </c>
      <c r="K19" s="59">
        <v>297.84112527026758</v>
      </c>
      <c r="L19" s="59">
        <v>298.39957738014937</v>
      </c>
      <c r="M19" s="59">
        <v>298.95907658773717</v>
      </c>
      <c r="N19" s="53">
        <f t="shared" si="0"/>
        <v>295.82598037986526</v>
      </c>
      <c r="O19" s="56">
        <f>+(M19-M18)/M18</f>
        <v>2.4189008576763413E-2</v>
      </c>
      <c r="P19" s="56"/>
      <c r="Q19" s="60"/>
      <c r="R19" s="61"/>
    </row>
    <row r="20" spans="1:19" x14ac:dyDescent="0.25">
      <c r="A20" s="62"/>
      <c r="Q20" s="63"/>
      <c r="R20" s="56"/>
    </row>
    <row r="21" spans="1:19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Q21" s="64"/>
      <c r="R21" s="56"/>
    </row>
    <row r="22" spans="1:19" x14ac:dyDescent="0.25">
      <c r="A22" s="62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R22" s="56"/>
    </row>
    <row r="23" spans="1:19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56"/>
      <c r="L23" s="56"/>
      <c r="M23" s="56"/>
      <c r="N23" s="56"/>
      <c r="O23" s="65"/>
      <c r="P23" s="65"/>
    </row>
    <row r="24" spans="1:19" x14ac:dyDescent="0.25">
      <c r="A24" s="6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6"/>
    </row>
    <row r="25" spans="1:19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6"/>
    </row>
    <row r="26" spans="1:19" x14ac:dyDescent="0.25">
      <c r="A26" s="6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65"/>
      <c r="P26" s="65"/>
    </row>
    <row r="27" spans="1:19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65"/>
      <c r="P27" s="65"/>
    </row>
    <row r="28" spans="1:19" x14ac:dyDescent="0.25">
      <c r="A28" s="6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5"/>
      <c r="P28" s="65"/>
    </row>
    <row r="29" spans="1:19" x14ac:dyDescent="0.25">
      <c r="B29" s="56"/>
      <c r="C29" s="56"/>
      <c r="D29" s="67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5"/>
      <c r="P29" s="65"/>
    </row>
    <row r="30" spans="1:19" x14ac:dyDescent="0.25">
      <c r="A30" s="62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5"/>
      <c r="P30" s="65"/>
    </row>
    <row r="31" spans="1:19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5"/>
      <c r="P31" s="65"/>
    </row>
    <row r="32" spans="1:19" x14ac:dyDescent="0.25">
      <c r="A32" s="6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5"/>
      <c r="P32" s="65"/>
    </row>
    <row r="34" spans="1:1" x14ac:dyDescent="0.25">
      <c r="A34" s="62"/>
    </row>
    <row r="36" spans="1:1" x14ac:dyDescent="0.25">
      <c r="A36" s="62"/>
    </row>
    <row r="38" spans="1:1" x14ac:dyDescent="0.25">
      <c r="A38" s="62"/>
    </row>
    <row r="40" spans="1:1" x14ac:dyDescent="0.25">
      <c r="A40" s="62"/>
    </row>
    <row r="42" spans="1:1" x14ac:dyDescent="0.25">
      <c r="A42" s="62">
        <v>2021</v>
      </c>
    </row>
    <row r="43" spans="1:1" x14ac:dyDescent="0.25">
      <c r="A43" s="43" t="s">
        <v>80</v>
      </c>
    </row>
  </sheetData>
  <mergeCells count="2">
    <mergeCell ref="B4:M4"/>
    <mergeCell ref="B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5" workbookViewId="0">
      <selection activeCell="B46" sqref="B46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11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2007</v>
      </c>
      <c r="B16" s="13">
        <v>51590</v>
      </c>
      <c r="C16" s="14"/>
      <c r="D16" s="12">
        <v>1</v>
      </c>
      <c r="E16" s="15">
        <v>207.3424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2008</v>
      </c>
      <c r="B18" s="13">
        <v>51957</v>
      </c>
      <c r="C18" s="14">
        <f>(B18-B16)/B16</f>
        <v>7.1137817406474119E-3</v>
      </c>
      <c r="D18" s="12">
        <f>(D16*C18)+D16</f>
        <v>1.0071137817406475</v>
      </c>
      <c r="E18" s="12">
        <v>215.30250000000001</v>
      </c>
      <c r="F18" s="14">
        <f>(E18-E16)/E16</f>
        <v>3.8391086434805481E-2</v>
      </c>
      <c r="G18" s="12">
        <f>(G16*F18)+G16</f>
        <v>1.0383910864348054</v>
      </c>
      <c r="H18" s="12">
        <f>G18*D18</f>
        <v>1.0457779739851363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2009</v>
      </c>
      <c r="B20" s="13">
        <v>51785</v>
      </c>
      <c r="C20" s="14">
        <f>(B20-B18)/B18</f>
        <v>-3.3104297784706583E-3</v>
      </c>
      <c r="D20" s="12">
        <f>(D18*C20)+D18</f>
        <v>1.003779802287265</v>
      </c>
      <c r="E20" s="12">
        <v>214.53700000000001</v>
      </c>
      <c r="F20" s="14">
        <f>(E20-E18)/E18</f>
        <v>-3.555462662997424E-3</v>
      </c>
      <c r="G20" s="12">
        <f>(G18*F20)+G18</f>
        <v>1.0346991256973972</v>
      </c>
      <c r="H20" s="12">
        <f>G20*D20</f>
        <v>1.0386100838193393</v>
      </c>
    </row>
    <row r="21" spans="1:8" x14ac:dyDescent="0.2">
      <c r="B21" s="13"/>
      <c r="C21" s="14"/>
      <c r="D21" s="12"/>
      <c r="E21" s="12"/>
      <c r="F21" s="5"/>
      <c r="G21" s="12"/>
      <c r="H21" s="12"/>
    </row>
    <row r="22" spans="1:8" x14ac:dyDescent="0.2">
      <c r="A22" s="8">
        <v>2010</v>
      </c>
      <c r="B22" s="13">
        <v>52028</v>
      </c>
      <c r="C22" s="14">
        <f>(B22-B20)/B20</f>
        <v>4.6924785169450613E-3</v>
      </c>
      <c r="D22" s="12">
        <f>(D20*C22)+D20</f>
        <v>1.0084900174452414</v>
      </c>
      <c r="E22" s="12">
        <v>218.05549999999999</v>
      </c>
      <c r="F22" s="14">
        <f>(E22-E20)/E20</f>
        <v>1.6400434423898855E-2</v>
      </c>
      <c r="G22" s="12">
        <f>(G20*F22)+G20</f>
        <v>1.0516686408568627</v>
      </c>
      <c r="H22" s="12">
        <f>G22*D22</f>
        <v>1.0605973259643509</v>
      </c>
    </row>
    <row r="23" spans="1:8" x14ac:dyDescent="0.2">
      <c r="B23" s="13"/>
      <c r="C23" s="14"/>
      <c r="D23" s="12"/>
      <c r="E23" s="5"/>
      <c r="F23" s="5"/>
      <c r="G23" s="5"/>
      <c r="H23" s="12"/>
    </row>
    <row r="24" spans="1:8" x14ac:dyDescent="0.2">
      <c r="A24" s="8">
        <v>2011</v>
      </c>
      <c r="B24" s="13">
        <v>52446</v>
      </c>
      <c r="C24" s="14">
        <f>(B24-B22)/B22</f>
        <v>8.0341354655185677E-3</v>
      </c>
      <c r="D24" s="12">
        <f>(D22*C24)+D22</f>
        <v>1.0165923628610196</v>
      </c>
      <c r="E24" s="12">
        <v>224.9392</v>
      </c>
      <c r="F24" s="14">
        <f>(E24-E22)/E22</f>
        <v>3.1568568552501564E-2</v>
      </c>
      <c r="G24" s="12">
        <f>(G22*F24)+G22</f>
        <v>1.0848683144402687</v>
      </c>
      <c r="H24" s="12">
        <f>G24*D24</f>
        <v>1.1028688431698843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2012</v>
      </c>
      <c r="B26" s="13">
        <v>53255.5</v>
      </c>
      <c r="C26" s="14">
        <f>(B26-B24)/B24</f>
        <v>1.5434923540403463E-2</v>
      </c>
      <c r="D26" s="12">
        <f>(D24*C26)+D24</f>
        <v>1.0322833882535376</v>
      </c>
      <c r="E26" s="12">
        <v>229.59389999999999</v>
      </c>
      <c r="F26" s="14">
        <f>(E26-E24)/E24</f>
        <v>2.0693147303804723E-2</v>
      </c>
      <c r="G26" s="12">
        <f>(G24*F26)+G24</f>
        <v>1.1073176542762115</v>
      </c>
      <c r="H26" s="12">
        <f>G26*D26</f>
        <v>1.1430656200292071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2013</v>
      </c>
      <c r="B28" s="13">
        <v>54191</v>
      </c>
      <c r="C28" s="14">
        <f>(B28-B26)/B26</f>
        <v>1.7566260761799252E-2</v>
      </c>
      <c r="D28" s="12">
        <f>(D26*C28)+D26</f>
        <v>1.0504167474316728</v>
      </c>
      <c r="E28" s="12">
        <v>232.9571</v>
      </c>
      <c r="F28" s="14">
        <f>(E28-E26)/E26</f>
        <v>1.4648472803502212E-2</v>
      </c>
      <c r="G28" s="12">
        <f>(G26*F28)+G26</f>
        <v>1.1235381668197144</v>
      </c>
      <c r="H28" s="12">
        <f>G28*D28</f>
        <v>1.1801833068061085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2014</v>
      </c>
      <c r="B30" s="13">
        <v>55145</v>
      </c>
      <c r="C30" s="14">
        <f>(B30-B28)/B28</f>
        <v>1.7604399254488753E-2</v>
      </c>
      <c r="D30" s="12">
        <f>(D28*C30)+D28</f>
        <v>1.0689087032370614</v>
      </c>
      <c r="E30" s="12">
        <v>236.7362</v>
      </c>
      <c r="F30" s="14">
        <f>(E30-E28)/E28</f>
        <v>1.6222300157410954E-2</v>
      </c>
      <c r="G30" s="12">
        <f>(G28*F30)+G28</f>
        <v>1.141764540200171</v>
      </c>
      <c r="H30" s="12">
        <f>G30*D30</f>
        <v>1.2204420540674246</v>
      </c>
    </row>
    <row r="31" spans="1:8" x14ac:dyDescent="0.2">
      <c r="A31" s="8"/>
      <c r="B31" s="16"/>
      <c r="C31" s="17"/>
    </row>
    <row r="32" spans="1:8" x14ac:dyDescent="0.2">
      <c r="A32" s="8">
        <v>2015</v>
      </c>
      <c r="B32" s="13">
        <v>56574</v>
      </c>
      <c r="C32" s="14">
        <f>(B32-B30)/B30</f>
        <v>2.5913500770695441E-2</v>
      </c>
      <c r="D32" s="12">
        <f>(D30*C32)+D30</f>
        <v>1.0966078697421981</v>
      </c>
      <c r="E32" s="12">
        <v>237.017</v>
      </c>
      <c r="F32" s="14">
        <f>(E32-E30)/E30</f>
        <v>1.1861303847911695E-3</v>
      </c>
      <c r="G32" s="12">
        <f>(G30*F32)+G30</f>
        <v>1.1431188218135795</v>
      </c>
      <c r="H32" s="12">
        <f>G32*D32</f>
        <v>1.2535530960512007</v>
      </c>
    </row>
    <row r="33" spans="1:8" x14ac:dyDescent="0.2">
      <c r="A33" s="8"/>
      <c r="B33" s="19"/>
      <c r="C33" s="17"/>
    </row>
    <row r="34" spans="1:8" x14ac:dyDescent="0.2">
      <c r="A34" s="8">
        <v>2016</v>
      </c>
      <c r="B34" s="13">
        <v>57985</v>
      </c>
      <c r="C34" s="14">
        <f>(B34-B32)/B32</f>
        <v>2.4940785519850107E-2</v>
      </c>
      <c r="D34" s="12">
        <f>(D32*C34)+D32</f>
        <v>1.123958131420818</v>
      </c>
      <c r="E34" s="12">
        <v>240.00720000000001</v>
      </c>
      <c r="F34" s="14">
        <f>(E34-E32)/E32</f>
        <v>1.2615972693941852E-2</v>
      </c>
      <c r="G34" s="12">
        <f>(G32*F34)+G32</f>
        <v>1.1575403776555107</v>
      </c>
      <c r="H34" s="12">
        <f>G34*D34</f>
        <v>1.3010269199138358</v>
      </c>
    </row>
    <row r="35" spans="1:8" x14ac:dyDescent="0.2">
      <c r="A35" s="8"/>
      <c r="B35" s="19"/>
    </row>
    <row r="36" spans="1:8" x14ac:dyDescent="0.2">
      <c r="A36" s="8">
        <v>2017</v>
      </c>
      <c r="B36" s="13">
        <v>59234</v>
      </c>
      <c r="C36" s="14">
        <f>(B36-B34)/B34</f>
        <v>2.1540053462102266E-2</v>
      </c>
      <c r="D36" s="12">
        <f>(D34*C36)+D34</f>
        <v>1.148168249660787</v>
      </c>
      <c r="E36" s="12">
        <v>245.11959999999999</v>
      </c>
      <c r="F36" s="14">
        <f>(E36-E34)/E34</f>
        <v>2.1301027635837504E-2</v>
      </c>
      <c r="G36" s="12">
        <f>(G34*F36)+G34</f>
        <v>1.1821971772295485</v>
      </c>
      <c r="H36" s="12">
        <f>G36*D36</f>
        <v>1.3573612637335739</v>
      </c>
    </row>
    <row r="37" spans="1:8" x14ac:dyDescent="0.2">
      <c r="A37" s="8"/>
      <c r="B37" s="19"/>
    </row>
    <row r="38" spans="1:8" x14ac:dyDescent="0.2">
      <c r="A38" s="8">
        <v>2018</v>
      </c>
      <c r="B38" s="13">
        <v>60643</v>
      </c>
      <c r="C38" s="14">
        <f>(B38-B36)/B36</f>
        <v>2.3787014214809062E-2</v>
      </c>
      <c r="D38" s="12">
        <f>(D36*C38)+D36</f>
        <v>1.1754797441364606</v>
      </c>
      <c r="E38" s="12">
        <v>251.10679999999999</v>
      </c>
      <c r="F38" s="14">
        <f>(E38-E36)/E36</f>
        <v>2.4425627326415355E-2</v>
      </c>
      <c r="G38" s="12">
        <f>(G36*F38)+G36</f>
        <v>1.2110730849068978</v>
      </c>
      <c r="H38" s="12">
        <f>G38*D38</f>
        <v>1.4235918799769143</v>
      </c>
    </row>
    <row r="39" spans="1:8" x14ac:dyDescent="0.2">
      <c r="A39" s="8"/>
      <c r="B39" s="19"/>
    </row>
    <row r="40" spans="1:8" x14ac:dyDescent="0.2">
      <c r="A40" s="8">
        <v>2019</v>
      </c>
      <c r="B40" s="13">
        <v>62748</v>
      </c>
      <c r="C40" s="14">
        <f>(B40-B38)/B38</f>
        <v>3.471134343617565E-2</v>
      </c>
      <c r="D40" s="12">
        <f>(D38*C40)+D38</f>
        <v>1.2162822252374492</v>
      </c>
      <c r="E40" s="12">
        <v>255.6574</v>
      </c>
      <c r="F40" s="14">
        <f>(E40-E38)/E38</f>
        <v>1.8122169531052137E-2</v>
      </c>
      <c r="G40" s="12">
        <f>(G38*F40)+G38</f>
        <v>1.2330203566660749</v>
      </c>
      <c r="H40" s="12">
        <f>G40*D40</f>
        <v>1.4997007431688869</v>
      </c>
    </row>
    <row r="41" spans="1:8" x14ac:dyDescent="0.2">
      <c r="A41" s="8"/>
      <c r="B41" s="20"/>
    </row>
    <row r="42" spans="1:8" x14ac:dyDescent="0.2">
      <c r="A42" s="8">
        <v>2020</v>
      </c>
      <c r="B42" s="13">
        <v>65341</v>
      </c>
      <c r="C42" s="14">
        <f>(B42-B40)/B40</f>
        <v>4.1324026263785299E-2</v>
      </c>
      <c r="D42" s="12">
        <f>(D40*C42)+D40</f>
        <v>1.2665439038573367</v>
      </c>
      <c r="E42" s="12">
        <v>258.81119999999999</v>
      </c>
      <c r="F42" s="14">
        <f>(E42-E40)/E40</f>
        <v>1.2336040341488217E-2</v>
      </c>
      <c r="G42" s="12">
        <f>(G40*F42)+G40</f>
        <v>1.2482309455277838</v>
      </c>
      <c r="H42" s="12">
        <f>G42*D42</f>
        <v>1.5809392946642939</v>
      </c>
    </row>
    <row r="43" spans="1:8" x14ac:dyDescent="0.2">
      <c r="A43" s="8"/>
      <c r="B43" s="20"/>
    </row>
    <row r="44" spans="1:8" x14ac:dyDescent="0.2">
      <c r="A44" s="8">
        <v>2021</v>
      </c>
      <c r="B44" s="21">
        <v>68251</v>
      </c>
      <c r="C44" s="14">
        <f>(B44-B42)/B42</f>
        <v>4.4535590211352748E-2</v>
      </c>
      <c r="D44" s="12">
        <f>(D42*C44)+D42</f>
        <v>1.3229501841442139</v>
      </c>
      <c r="E44" s="22">
        <v>270.97000000000003</v>
      </c>
      <c r="F44" s="14">
        <f>(E44-E42)/E42</f>
        <v>4.697941974690447E-2</v>
      </c>
      <c r="G44" s="12">
        <f>(G42*F44)+G42</f>
        <v>1.3068721110588091</v>
      </c>
      <c r="H44" s="12">
        <f>G44*D44</f>
        <v>1.7289266999781892</v>
      </c>
    </row>
    <row r="45" spans="1:8" x14ac:dyDescent="0.2">
      <c r="A45" s="8"/>
    </row>
    <row r="46" spans="1:8" x14ac:dyDescent="0.2">
      <c r="A46" s="8">
        <v>2022</v>
      </c>
      <c r="B46" s="13">
        <v>69625</v>
      </c>
      <c r="C46" s="14">
        <f>(B46-B44)/B44</f>
        <v>2.013157316376317E-2</v>
      </c>
      <c r="D46" s="12">
        <f>(D44*C46)+D44</f>
        <v>1.3495832525683271</v>
      </c>
      <c r="E46" s="22">
        <f>'cpi per noah and bloomberg'!N18</f>
        <v>286.89572438285512</v>
      </c>
      <c r="F46" s="14">
        <f>(E46-E44)/E44</f>
        <v>5.8773016875872212E-2</v>
      </c>
      <c r="G46" s="12">
        <f>(G44*F46)+G44</f>
        <v>1.3836809276966753</v>
      </c>
      <c r="H46" s="12">
        <f>G46*D46</f>
        <v>1.8673926069176392</v>
      </c>
    </row>
    <row r="48" spans="1:8" x14ac:dyDescent="0.2">
      <c r="A48" s="8">
        <v>2023</v>
      </c>
      <c r="B48" s="13">
        <v>71930</v>
      </c>
      <c r="C48" s="14">
        <f>(B48-B46)/B46</f>
        <v>3.3105924596050267E-2</v>
      </c>
      <c r="D48" s="12">
        <f>(D46*C48)+D46</f>
        <v>1.3942624539639463</v>
      </c>
      <c r="E48" s="22">
        <f>'cpi per noah and bloomberg'!N19</f>
        <v>295.82598037986526</v>
      </c>
      <c r="F48" s="14">
        <f>(E48-E46)/E46</f>
        <v>3.1127183983728296E-2</v>
      </c>
      <c r="G48" s="12">
        <f>(G46*F48)+G46</f>
        <v>1.4267510185078656</v>
      </c>
      <c r="H48" s="12">
        <f>G48*D48</f>
        <v>1.9892653762603365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3" workbookViewId="0">
      <selection activeCell="A13" sqref="A1:XFD1048576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11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v>68320</v>
      </c>
      <c r="C17" s="14"/>
      <c r="D17" s="12">
        <v>1</v>
      </c>
      <c r="E17" s="22">
        <v>270.97000000000003</v>
      </c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13">
        <v>69670</v>
      </c>
      <c r="C19" s="14">
        <f>(B19-B17)/B17</f>
        <v>1.9759953161592507E-2</v>
      </c>
      <c r="D19" s="12">
        <f>(D17*C19)+D17</f>
        <v>1.0197599531615924</v>
      </c>
      <c r="E19" s="22">
        <f>'cpi per noah and bloomberg'!N18</f>
        <v>286.89572438285512</v>
      </c>
      <c r="F19" s="14">
        <f>(E19-E17)/E17</f>
        <v>5.8773016875872212E-2</v>
      </c>
      <c r="G19" s="12">
        <f>(G17*F19)+G17</f>
        <v>1.0587730168758722</v>
      </c>
      <c r="H19" s="12">
        <f>G19*D19</f>
        <v>1.0796943220980972</v>
      </c>
    </row>
    <row r="21" spans="1:8" x14ac:dyDescent="0.2">
      <c r="A21" s="8">
        <v>2023</v>
      </c>
      <c r="B21" s="13">
        <v>71231</v>
      </c>
      <c r="C21" s="14">
        <f>(B21-B19)/B19</f>
        <v>2.240562652504665E-2</v>
      </c>
      <c r="D21" s="12">
        <f>(D19*C21)+D19</f>
        <v>1.0426083138173301</v>
      </c>
      <c r="E21" s="22">
        <f>'cpi per noah and bloomberg'!N19</f>
        <v>295.82598037986526</v>
      </c>
      <c r="F21" s="14">
        <f>(E21-E19)/E19</f>
        <v>3.1127183983728296E-2</v>
      </c>
      <c r="G21" s="12">
        <f>(G19*F21)+G19</f>
        <v>1.0917296393691747</v>
      </c>
      <c r="H21" s="12">
        <f>G21*D21</f>
        <v>1.1382463984470972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1" workbookViewId="0">
      <selection activeCell="E47" sqref="E47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29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30</v>
      </c>
    </row>
    <row r="6" spans="1:9" x14ac:dyDescent="0.2">
      <c r="A6" s="1" t="s">
        <v>10</v>
      </c>
      <c r="B6" s="1" t="s">
        <v>31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2008</v>
      </c>
      <c r="B16" s="13">
        <v>14518</v>
      </c>
      <c r="C16" s="14"/>
      <c r="D16" s="12">
        <v>1</v>
      </c>
      <c r="E16" s="12">
        <v>215.30250000000001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2009</v>
      </c>
      <c r="B18" s="13">
        <v>14441</v>
      </c>
      <c r="C18" s="14">
        <f>(B18-B16)/B16</f>
        <v>-5.303760848601736E-3</v>
      </c>
      <c r="D18" s="12">
        <f>(D16*C18)+D16</f>
        <v>0.99469623915139826</v>
      </c>
      <c r="E18" s="12">
        <v>214.53700000000001</v>
      </c>
      <c r="F18" s="14">
        <f>(E18-E16)/E16</f>
        <v>-3.555462662997424E-3</v>
      </c>
      <c r="G18" s="12">
        <f>(G16*F18)+G16</f>
        <v>0.99644453733700256</v>
      </c>
      <c r="H18" s="12">
        <f>G18*D18</f>
        <v>0.99115963381207151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2010</v>
      </c>
      <c r="B20" s="13">
        <v>14619</v>
      </c>
      <c r="C20" s="14">
        <f>(B20-B18)/B18</f>
        <v>1.2326016203863999E-2</v>
      </c>
      <c r="D20" s="12">
        <f>(D18*C20)+D18</f>
        <v>1.0069568811131009</v>
      </c>
      <c r="E20" s="12">
        <v>218.05549999999999</v>
      </c>
      <c r="F20" s="14">
        <f>(E20-E18)/E18</f>
        <v>1.6400434423898855E-2</v>
      </c>
      <c r="G20" s="12">
        <f>(G18*F20)+G18</f>
        <v>1.0127866606286502</v>
      </c>
      <c r="H20" s="12">
        <f>G20*D20</f>
        <v>1.0198324970195782</v>
      </c>
    </row>
    <row r="21" spans="1:8" x14ac:dyDescent="0.2">
      <c r="B21" s="13"/>
      <c r="C21" s="14"/>
      <c r="D21" s="12"/>
      <c r="E21" s="5"/>
      <c r="F21" s="5"/>
      <c r="G21" s="12"/>
      <c r="H21" s="12"/>
    </row>
    <row r="22" spans="1:8" x14ac:dyDescent="0.2">
      <c r="A22" s="8">
        <v>2011</v>
      </c>
      <c r="B22" s="13">
        <v>14825</v>
      </c>
      <c r="C22" s="14">
        <f>(B22-B20)/B20</f>
        <v>1.4091251111567138E-2</v>
      </c>
      <c r="D22" s="12">
        <f>(D20*C22)+D20</f>
        <v>1.021146163383386</v>
      </c>
      <c r="E22" s="12">
        <v>224.9392</v>
      </c>
      <c r="F22" s="14">
        <f>(E22-E20)/E20</f>
        <v>3.1568568552501564E-2</v>
      </c>
      <c r="G22" s="12">
        <f>(G20*F22)+G20</f>
        <v>1.0447588857537649</v>
      </c>
      <c r="H22" s="12">
        <f>G22*D22</f>
        <v>1.0668515278481583</v>
      </c>
    </row>
    <row r="23" spans="1:8" x14ac:dyDescent="0.2">
      <c r="A23" s="8"/>
      <c r="B23" s="13"/>
      <c r="C23" s="14"/>
      <c r="D23" s="12"/>
      <c r="F23" s="5"/>
      <c r="G23" s="5"/>
      <c r="H23" s="12"/>
    </row>
    <row r="24" spans="1:8" x14ac:dyDescent="0.2">
      <c r="A24" s="8">
        <v>2012</v>
      </c>
      <c r="B24" s="13">
        <v>15089</v>
      </c>
      <c r="C24" s="14">
        <f>(B24-B22)/B22</f>
        <v>1.7807757166947723E-2</v>
      </c>
      <c r="D24" s="12">
        <f>(D22*C24)+D22</f>
        <v>1.0393304862928776</v>
      </c>
      <c r="E24" s="12">
        <v>229.59389999999999</v>
      </c>
      <c r="F24" s="14">
        <f>(E24-E22)/E22</f>
        <v>2.0693147303804723E-2</v>
      </c>
      <c r="G24" s="12">
        <f>(G22*F24)+G22</f>
        <v>1.0663782352736264</v>
      </c>
      <c r="H24" s="12">
        <f>G24*D24</f>
        <v>1.1083194098390787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2013</v>
      </c>
      <c r="B26" s="13">
        <v>15324</v>
      </c>
      <c r="C26" s="14">
        <f>(B26-B24)/B24</f>
        <v>1.557425939426072E-2</v>
      </c>
      <c r="D26" s="12">
        <f>(D24*C26)+D24</f>
        <v>1.055517288882766</v>
      </c>
      <c r="E26" s="12">
        <v>232.9571</v>
      </c>
      <c r="F26" s="14">
        <f>(E26-E24)/E24</f>
        <v>1.4648472803502212E-2</v>
      </c>
      <c r="G26" s="12">
        <f>(G24*F26)+G24</f>
        <v>1.0819990478512789</v>
      </c>
      <c r="H26" s="12">
        <f>G26*D26</f>
        <v>1.1420687015617161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2014</v>
      </c>
      <c r="B28" s="13">
        <v>15773.3</v>
      </c>
      <c r="C28" s="14">
        <f>(B28-B26)/B26</f>
        <v>2.9320020882276119E-2</v>
      </c>
      <c r="D28" s="12">
        <f>(D26*C28)+D26</f>
        <v>1.086465077834412</v>
      </c>
      <c r="E28" s="12">
        <v>236.7362</v>
      </c>
      <c r="F28" s="14">
        <f>(E28-E26)/E26</f>
        <v>1.6222300157410954E-2</v>
      </c>
      <c r="G28" s="12">
        <f>(G26*F28)+G26</f>
        <v>1.0995515611755551</v>
      </c>
      <c r="H28" s="12">
        <f>G28*D28</f>
        <v>1.1946243724955488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2015</v>
      </c>
      <c r="B30" s="13">
        <v>16283</v>
      </c>
      <c r="C30" s="14">
        <f>(B30-B28)/B28</f>
        <v>3.2314100410186883E-2</v>
      </c>
      <c r="D30" s="12">
        <f>(D28*C30)+D28</f>
        <v>1.1215732194517147</v>
      </c>
      <c r="E30" s="12">
        <v>237.017</v>
      </c>
      <c r="F30" s="14">
        <f>(E30-E28)/E28</f>
        <v>1.1861303847911695E-3</v>
      </c>
      <c r="G30" s="12">
        <f>(G28*F30)+G28</f>
        <v>1.1008557726919099</v>
      </c>
      <c r="H30" s="12">
        <f>G30*D30</f>
        <v>1.2346903531300706</v>
      </c>
    </row>
    <row r="31" spans="1:8" x14ac:dyDescent="0.2">
      <c r="A31" s="8"/>
      <c r="B31" s="16"/>
      <c r="C31" s="17"/>
    </row>
    <row r="32" spans="1:8" x14ac:dyDescent="0.2">
      <c r="A32" s="8">
        <v>2016</v>
      </c>
      <c r="B32" s="13">
        <v>16806</v>
      </c>
      <c r="C32" s="14">
        <f>(B32-B30)/B30</f>
        <v>3.2119388319105817E-2</v>
      </c>
      <c r="D32" s="12">
        <f>(D30*C32)+D30</f>
        <v>1.157597465215594</v>
      </c>
      <c r="E32" s="12">
        <v>240.00720000000001</v>
      </c>
      <c r="F32" s="14">
        <f>(E32-E30)/E30</f>
        <v>1.2615972693941852E-2</v>
      </c>
      <c r="G32" s="12">
        <f>(G30*F32)+G30</f>
        <v>1.1147441390601593</v>
      </c>
      <c r="H32" s="12">
        <f>G32*D32</f>
        <v>1.2904249897399802</v>
      </c>
    </row>
    <row r="33" spans="1:8" x14ac:dyDescent="0.2">
      <c r="A33" s="8"/>
      <c r="B33" s="19"/>
      <c r="C33" s="17"/>
    </row>
    <row r="34" spans="1:8" x14ac:dyDescent="0.2">
      <c r="A34" s="8">
        <v>2017</v>
      </c>
      <c r="B34" s="13">
        <v>17296</v>
      </c>
      <c r="C34" s="14">
        <f>(B34-B32)/B32</f>
        <v>2.9156253718909914E-2</v>
      </c>
      <c r="D34" s="12">
        <f>(D32*C34)+D32</f>
        <v>1.191348670615787</v>
      </c>
      <c r="E34" s="12">
        <v>245.11959999999999</v>
      </c>
      <c r="F34" s="14">
        <f>(E34-E32)/E32</f>
        <v>2.1301027635837504E-2</v>
      </c>
      <c r="G34" s="12">
        <f>(G32*F34)+G32</f>
        <v>1.1384893347731677</v>
      </c>
      <c r="H34" s="12">
        <f>G34*D34</f>
        <v>1.3563377554922651</v>
      </c>
    </row>
    <row r="35" spans="1:8" x14ac:dyDescent="0.2">
      <c r="A35" s="8"/>
      <c r="B35" s="19"/>
    </row>
    <row r="36" spans="1:8" x14ac:dyDescent="0.2">
      <c r="A36" s="8">
        <v>2018</v>
      </c>
      <c r="B36" s="13">
        <v>17985</v>
      </c>
      <c r="C36" s="14">
        <f>(B36-B34)/B34</f>
        <v>3.9835800185013877E-2</v>
      </c>
      <c r="D36" s="12">
        <f>(D34*C36)+D34</f>
        <v>1.2388069982091194</v>
      </c>
      <c r="E36" s="12">
        <v>251.10679999999999</v>
      </c>
      <c r="F36" s="14">
        <f>(E36-E34)/E34</f>
        <v>2.4425627326415355E-2</v>
      </c>
      <c r="G36" s="12">
        <f>(G34*F36)+G34</f>
        <v>1.1662976509794356</v>
      </c>
      <c r="H36" s="12">
        <f>G36*D36</f>
        <v>1.4448176920281819</v>
      </c>
    </row>
    <row r="37" spans="1:8" x14ac:dyDescent="0.2">
      <c r="A37" s="8"/>
      <c r="B37" s="19"/>
    </row>
    <row r="38" spans="1:8" x14ac:dyDescent="0.2">
      <c r="A38" s="8">
        <v>2019</v>
      </c>
      <c r="B38" s="13">
        <v>18825</v>
      </c>
      <c r="C38" s="14">
        <f>(B38-B36)/B36</f>
        <v>4.6705587989991658E-2</v>
      </c>
      <c r="D38" s="12">
        <f>(D36*C38)+D36</f>
        <v>1.2966662074665929</v>
      </c>
      <c r="E38" s="12">
        <v>255.6574</v>
      </c>
      <c r="F38" s="14">
        <f>(E38-E36)/E36</f>
        <v>1.8122169531052137E-2</v>
      </c>
      <c r="G38" s="12">
        <f>(G36*F38)+G36</f>
        <v>1.1874334947341527</v>
      </c>
      <c r="H38" s="12">
        <f>G38*D38</f>
        <v>1.5397048862357363</v>
      </c>
    </row>
    <row r="39" spans="1:8" x14ac:dyDescent="0.2">
      <c r="A39" s="8"/>
      <c r="B39" s="19"/>
    </row>
    <row r="40" spans="1:8" x14ac:dyDescent="0.2">
      <c r="A40" s="8">
        <v>2020</v>
      </c>
      <c r="B40" s="13">
        <v>19519.919999999998</v>
      </c>
      <c r="C40" s="14">
        <f>(B40-B38)/B38</f>
        <v>3.6914741035856478E-2</v>
      </c>
      <c r="D40" s="12">
        <f>(D38*C40)+D38</f>
        <v>1.3445323047251683</v>
      </c>
      <c r="E40" s="12">
        <v>258.81119999999999</v>
      </c>
      <c r="F40" s="14">
        <f>(E40-E38)/E38</f>
        <v>1.2336040341488217E-2</v>
      </c>
      <c r="G40" s="12">
        <f>(G38*F40)+G38</f>
        <v>1.2020817222280276</v>
      </c>
      <c r="H40" s="12">
        <f>G40*D40</f>
        <v>1.6162377084552495</v>
      </c>
    </row>
    <row r="41" spans="1:8" x14ac:dyDescent="0.2">
      <c r="A41" s="8"/>
      <c r="B41" s="20"/>
    </row>
    <row r="42" spans="1:8" x14ac:dyDescent="0.2">
      <c r="A42" s="8">
        <v>2021</v>
      </c>
      <c r="B42" s="21">
        <v>20234</v>
      </c>
      <c r="C42" s="14">
        <f>(B42-B40)/B40</f>
        <v>3.6582117139824434E-2</v>
      </c>
      <c r="D42" s="12">
        <f>(D40*C42)+D40</f>
        <v>1.3937181429949026</v>
      </c>
      <c r="E42" s="22">
        <v>270.97000000000003</v>
      </c>
      <c r="F42" s="14">
        <f>(E42-E40)/E40</f>
        <v>4.697941974690447E-2</v>
      </c>
      <c r="G42" s="12">
        <f>(G40*F42)+G40</f>
        <v>1.25855482402666</v>
      </c>
      <c r="H42" s="12">
        <f>G42*D42</f>
        <v>1.7540706921997129</v>
      </c>
    </row>
    <row r="43" spans="1:8" x14ac:dyDescent="0.2">
      <c r="A43" s="8"/>
    </row>
    <row r="44" spans="1:8" x14ac:dyDescent="0.2">
      <c r="A44" s="8">
        <v>2022</v>
      </c>
      <c r="B44" s="13">
        <v>20743</v>
      </c>
      <c r="C44" s="14">
        <f>(B44-B42)/B42</f>
        <v>2.5155678560838193E-2</v>
      </c>
      <c r="D44" s="12">
        <f>(D42*C44)+D42</f>
        <v>1.4287780686044906</v>
      </c>
      <c r="E44" s="22">
        <f>'cpi per noah and bloomberg'!N18</f>
        <v>286.89572438285512</v>
      </c>
      <c r="F44" s="14">
        <f>(E44-E42)/E42</f>
        <v>5.8773016875872212E-2</v>
      </c>
      <c r="G44" s="12">
        <f>(G42*F44)+G42</f>
        <v>1.3325238879383892</v>
      </c>
      <c r="H44" s="12">
        <f>G44*D44</f>
        <v>1.9038809069779583</v>
      </c>
    </row>
    <row r="46" spans="1:8" x14ac:dyDescent="0.2">
      <c r="A46" s="8">
        <v>2023</v>
      </c>
      <c r="B46" s="13">
        <v>21362</v>
      </c>
      <c r="C46" s="14">
        <f>(B46-B44)/B44</f>
        <v>2.9841392276912692E-2</v>
      </c>
      <c r="D46" s="12">
        <f>(D44*C46)+D44</f>
        <v>1.471414795426367</v>
      </c>
      <c r="E46" s="22">
        <f>'cpi per noah and bloomberg'!N19</f>
        <v>295.82598037986526</v>
      </c>
      <c r="F46" s="14">
        <f>(E46-E44)/E44</f>
        <v>3.1127183983728296E-2</v>
      </c>
      <c r="G46" s="12">
        <f>(G44*F46)+G44</f>
        <v>1.3740016041609604</v>
      </c>
      <c r="H46" s="12">
        <f>G46*D46</f>
        <v>2.0217262893019998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3" workbookViewId="0">
      <selection activeCell="C21" sqref="C21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29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30</v>
      </c>
    </row>
    <row r="6" spans="1:9" x14ac:dyDescent="0.2">
      <c r="A6" s="1" t="s">
        <v>10</v>
      </c>
      <c r="B6" s="1" t="s">
        <v>31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2021</v>
      </c>
      <c r="B16" s="68">
        <v>20251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8" x14ac:dyDescent="0.2">
      <c r="A17" s="8"/>
    </row>
    <row r="18" spans="1:8" x14ac:dyDescent="0.2">
      <c r="A18" s="8">
        <v>2022</v>
      </c>
      <c r="B18" s="13">
        <v>18312</v>
      </c>
      <c r="C18" s="14">
        <f>(B18-B16)/B16</f>
        <v>-9.5748358105772549E-2</v>
      </c>
      <c r="D18" s="12">
        <f>(D16*C18)+D16</f>
        <v>0.90425164189422746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2">
        <f>G18*D18</f>
        <v>0.95739723890331208</v>
      </c>
    </row>
    <row r="20" spans="1:8" x14ac:dyDescent="0.2">
      <c r="A20" s="8">
        <v>2023</v>
      </c>
      <c r="B20" s="13">
        <v>18640</v>
      </c>
      <c r="C20" s="14">
        <f>(B20-B18)/B18</f>
        <v>1.7911751856705984E-2</v>
      </c>
      <c r="D20" s="12">
        <f>(D18*C20)+D18</f>
        <v>0.92044837291985582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2">
        <f>G20*D20</f>
        <v>1.0048807702257379</v>
      </c>
    </row>
    <row r="25" spans="1:8" ht="15.75" thickBot="1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 t="s">
        <v>27</v>
      </c>
      <c r="F26" s="1" t="s">
        <v>28</v>
      </c>
    </row>
    <row r="27" spans="1:8" x14ac:dyDescent="0.2">
      <c r="A27" s="2"/>
      <c r="B27" s="2"/>
      <c r="C27" s="2"/>
      <c r="D27" s="2"/>
      <c r="E27" s="2"/>
      <c r="F27" s="2"/>
      <c r="G27" s="2"/>
      <c r="H27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1" workbookViewId="0">
      <selection activeCell="A41" sqref="A1:XFD1048576"/>
    </sheetView>
  </sheetViews>
  <sheetFormatPr defaultColWidth="30" defaultRowHeight="15" x14ac:dyDescent="0.25"/>
  <cols>
    <col min="1" max="1" width="18.7109375" customWidth="1"/>
    <col min="2" max="7" width="30" customWidth="1"/>
    <col min="8" max="8" width="42.140625" customWidth="1"/>
    <col min="257" max="257" width="18.7109375" customWidth="1"/>
    <col min="258" max="263" width="30" customWidth="1"/>
    <col min="264" max="264" width="42.140625" customWidth="1"/>
    <col min="513" max="513" width="18.7109375" customWidth="1"/>
    <col min="514" max="519" width="30" customWidth="1"/>
    <col min="520" max="520" width="42.140625" customWidth="1"/>
    <col min="769" max="769" width="18.7109375" customWidth="1"/>
    <col min="770" max="775" width="30" customWidth="1"/>
    <col min="776" max="776" width="42.140625" customWidth="1"/>
    <col min="1025" max="1025" width="18.7109375" customWidth="1"/>
    <col min="1026" max="1031" width="30" customWidth="1"/>
    <col min="1032" max="1032" width="42.140625" customWidth="1"/>
    <col min="1281" max="1281" width="18.7109375" customWidth="1"/>
    <col min="1282" max="1287" width="30" customWidth="1"/>
    <col min="1288" max="1288" width="42.140625" customWidth="1"/>
    <col min="1537" max="1537" width="18.7109375" customWidth="1"/>
    <col min="1538" max="1543" width="30" customWidth="1"/>
    <col min="1544" max="1544" width="42.140625" customWidth="1"/>
    <col min="1793" max="1793" width="18.7109375" customWidth="1"/>
    <col min="1794" max="1799" width="30" customWidth="1"/>
    <col min="1800" max="1800" width="42.140625" customWidth="1"/>
    <col min="2049" max="2049" width="18.7109375" customWidth="1"/>
    <col min="2050" max="2055" width="30" customWidth="1"/>
    <col min="2056" max="2056" width="42.140625" customWidth="1"/>
    <col min="2305" max="2305" width="18.7109375" customWidth="1"/>
    <col min="2306" max="2311" width="30" customWidth="1"/>
    <col min="2312" max="2312" width="42.140625" customWidth="1"/>
    <col min="2561" max="2561" width="18.7109375" customWidth="1"/>
    <col min="2562" max="2567" width="30" customWidth="1"/>
    <col min="2568" max="2568" width="42.140625" customWidth="1"/>
    <col min="2817" max="2817" width="18.7109375" customWidth="1"/>
    <col min="2818" max="2823" width="30" customWidth="1"/>
    <col min="2824" max="2824" width="42.140625" customWidth="1"/>
    <col min="3073" max="3073" width="18.7109375" customWidth="1"/>
    <col min="3074" max="3079" width="30" customWidth="1"/>
    <col min="3080" max="3080" width="42.140625" customWidth="1"/>
    <col min="3329" max="3329" width="18.7109375" customWidth="1"/>
    <col min="3330" max="3335" width="30" customWidth="1"/>
    <col min="3336" max="3336" width="42.140625" customWidth="1"/>
    <col min="3585" max="3585" width="18.7109375" customWidth="1"/>
    <col min="3586" max="3591" width="30" customWidth="1"/>
    <col min="3592" max="3592" width="42.140625" customWidth="1"/>
    <col min="3841" max="3841" width="18.7109375" customWidth="1"/>
    <col min="3842" max="3847" width="30" customWidth="1"/>
    <col min="3848" max="3848" width="42.140625" customWidth="1"/>
    <col min="4097" max="4097" width="18.7109375" customWidth="1"/>
    <col min="4098" max="4103" width="30" customWidth="1"/>
    <col min="4104" max="4104" width="42.140625" customWidth="1"/>
    <col min="4353" max="4353" width="18.7109375" customWidth="1"/>
    <col min="4354" max="4359" width="30" customWidth="1"/>
    <col min="4360" max="4360" width="42.140625" customWidth="1"/>
    <col min="4609" max="4609" width="18.7109375" customWidth="1"/>
    <col min="4610" max="4615" width="30" customWidth="1"/>
    <col min="4616" max="4616" width="42.140625" customWidth="1"/>
    <col min="4865" max="4865" width="18.7109375" customWidth="1"/>
    <col min="4866" max="4871" width="30" customWidth="1"/>
    <col min="4872" max="4872" width="42.140625" customWidth="1"/>
    <col min="5121" max="5121" width="18.7109375" customWidth="1"/>
    <col min="5122" max="5127" width="30" customWidth="1"/>
    <col min="5128" max="5128" width="42.140625" customWidth="1"/>
    <col min="5377" max="5377" width="18.7109375" customWidth="1"/>
    <col min="5378" max="5383" width="30" customWidth="1"/>
    <col min="5384" max="5384" width="42.140625" customWidth="1"/>
    <col min="5633" max="5633" width="18.7109375" customWidth="1"/>
    <col min="5634" max="5639" width="30" customWidth="1"/>
    <col min="5640" max="5640" width="42.140625" customWidth="1"/>
    <col min="5889" max="5889" width="18.7109375" customWidth="1"/>
    <col min="5890" max="5895" width="30" customWidth="1"/>
    <col min="5896" max="5896" width="42.140625" customWidth="1"/>
    <col min="6145" max="6145" width="18.7109375" customWidth="1"/>
    <col min="6146" max="6151" width="30" customWidth="1"/>
    <col min="6152" max="6152" width="42.140625" customWidth="1"/>
    <col min="6401" max="6401" width="18.7109375" customWidth="1"/>
    <col min="6402" max="6407" width="30" customWidth="1"/>
    <col min="6408" max="6408" width="42.140625" customWidth="1"/>
    <col min="6657" max="6657" width="18.7109375" customWidth="1"/>
    <col min="6658" max="6663" width="30" customWidth="1"/>
    <col min="6664" max="6664" width="42.140625" customWidth="1"/>
    <col min="6913" max="6913" width="18.7109375" customWidth="1"/>
    <col min="6914" max="6919" width="30" customWidth="1"/>
    <col min="6920" max="6920" width="42.140625" customWidth="1"/>
    <col min="7169" max="7169" width="18.7109375" customWidth="1"/>
    <col min="7170" max="7175" width="30" customWidth="1"/>
    <col min="7176" max="7176" width="42.140625" customWidth="1"/>
    <col min="7425" max="7425" width="18.7109375" customWidth="1"/>
    <col min="7426" max="7431" width="30" customWidth="1"/>
    <col min="7432" max="7432" width="42.140625" customWidth="1"/>
    <col min="7681" max="7681" width="18.7109375" customWidth="1"/>
    <col min="7682" max="7687" width="30" customWidth="1"/>
    <col min="7688" max="7688" width="42.140625" customWidth="1"/>
    <col min="7937" max="7937" width="18.7109375" customWidth="1"/>
    <col min="7938" max="7943" width="30" customWidth="1"/>
    <col min="7944" max="7944" width="42.140625" customWidth="1"/>
    <col min="8193" max="8193" width="18.7109375" customWidth="1"/>
    <col min="8194" max="8199" width="30" customWidth="1"/>
    <col min="8200" max="8200" width="42.140625" customWidth="1"/>
    <col min="8449" max="8449" width="18.7109375" customWidth="1"/>
    <col min="8450" max="8455" width="30" customWidth="1"/>
    <col min="8456" max="8456" width="42.140625" customWidth="1"/>
    <col min="8705" max="8705" width="18.7109375" customWidth="1"/>
    <col min="8706" max="8711" width="30" customWidth="1"/>
    <col min="8712" max="8712" width="42.140625" customWidth="1"/>
    <col min="8961" max="8961" width="18.7109375" customWidth="1"/>
    <col min="8962" max="8967" width="30" customWidth="1"/>
    <col min="8968" max="8968" width="42.140625" customWidth="1"/>
    <col min="9217" max="9217" width="18.7109375" customWidth="1"/>
    <col min="9218" max="9223" width="30" customWidth="1"/>
    <col min="9224" max="9224" width="42.140625" customWidth="1"/>
    <col min="9473" max="9473" width="18.7109375" customWidth="1"/>
    <col min="9474" max="9479" width="30" customWidth="1"/>
    <col min="9480" max="9480" width="42.140625" customWidth="1"/>
    <col min="9729" max="9729" width="18.7109375" customWidth="1"/>
    <col min="9730" max="9735" width="30" customWidth="1"/>
    <col min="9736" max="9736" width="42.140625" customWidth="1"/>
    <col min="9985" max="9985" width="18.7109375" customWidth="1"/>
    <col min="9986" max="9991" width="30" customWidth="1"/>
    <col min="9992" max="9992" width="42.140625" customWidth="1"/>
    <col min="10241" max="10241" width="18.7109375" customWidth="1"/>
    <col min="10242" max="10247" width="30" customWidth="1"/>
    <col min="10248" max="10248" width="42.140625" customWidth="1"/>
    <col min="10497" max="10497" width="18.7109375" customWidth="1"/>
    <col min="10498" max="10503" width="30" customWidth="1"/>
    <col min="10504" max="10504" width="42.140625" customWidth="1"/>
    <col min="10753" max="10753" width="18.7109375" customWidth="1"/>
    <col min="10754" max="10759" width="30" customWidth="1"/>
    <col min="10760" max="10760" width="42.140625" customWidth="1"/>
    <col min="11009" max="11009" width="18.7109375" customWidth="1"/>
    <col min="11010" max="11015" width="30" customWidth="1"/>
    <col min="11016" max="11016" width="42.140625" customWidth="1"/>
    <col min="11265" max="11265" width="18.7109375" customWidth="1"/>
    <col min="11266" max="11271" width="30" customWidth="1"/>
    <col min="11272" max="11272" width="42.140625" customWidth="1"/>
    <col min="11521" max="11521" width="18.7109375" customWidth="1"/>
    <col min="11522" max="11527" width="30" customWidth="1"/>
    <col min="11528" max="11528" width="42.140625" customWidth="1"/>
    <col min="11777" max="11777" width="18.7109375" customWidth="1"/>
    <col min="11778" max="11783" width="30" customWidth="1"/>
    <col min="11784" max="11784" width="42.140625" customWidth="1"/>
    <col min="12033" max="12033" width="18.7109375" customWidth="1"/>
    <col min="12034" max="12039" width="30" customWidth="1"/>
    <col min="12040" max="12040" width="42.140625" customWidth="1"/>
    <col min="12289" max="12289" width="18.7109375" customWidth="1"/>
    <col min="12290" max="12295" width="30" customWidth="1"/>
    <col min="12296" max="12296" width="42.140625" customWidth="1"/>
    <col min="12545" max="12545" width="18.7109375" customWidth="1"/>
    <col min="12546" max="12551" width="30" customWidth="1"/>
    <col min="12552" max="12552" width="42.140625" customWidth="1"/>
    <col min="12801" max="12801" width="18.7109375" customWidth="1"/>
    <col min="12802" max="12807" width="30" customWidth="1"/>
    <col min="12808" max="12808" width="42.140625" customWidth="1"/>
    <col min="13057" max="13057" width="18.7109375" customWidth="1"/>
    <col min="13058" max="13063" width="30" customWidth="1"/>
    <col min="13064" max="13064" width="42.140625" customWidth="1"/>
    <col min="13313" max="13313" width="18.7109375" customWidth="1"/>
    <col min="13314" max="13319" width="30" customWidth="1"/>
    <col min="13320" max="13320" width="42.140625" customWidth="1"/>
    <col min="13569" max="13569" width="18.7109375" customWidth="1"/>
    <col min="13570" max="13575" width="30" customWidth="1"/>
    <col min="13576" max="13576" width="42.140625" customWidth="1"/>
    <col min="13825" max="13825" width="18.7109375" customWidth="1"/>
    <col min="13826" max="13831" width="30" customWidth="1"/>
    <col min="13832" max="13832" width="42.140625" customWidth="1"/>
    <col min="14081" max="14081" width="18.7109375" customWidth="1"/>
    <col min="14082" max="14087" width="30" customWidth="1"/>
    <col min="14088" max="14088" width="42.140625" customWidth="1"/>
    <col min="14337" max="14337" width="18.7109375" customWidth="1"/>
    <col min="14338" max="14343" width="30" customWidth="1"/>
    <col min="14344" max="14344" width="42.140625" customWidth="1"/>
    <col min="14593" max="14593" width="18.7109375" customWidth="1"/>
    <col min="14594" max="14599" width="30" customWidth="1"/>
    <col min="14600" max="14600" width="42.140625" customWidth="1"/>
    <col min="14849" max="14849" width="18.7109375" customWidth="1"/>
    <col min="14850" max="14855" width="30" customWidth="1"/>
    <col min="14856" max="14856" width="42.140625" customWidth="1"/>
    <col min="15105" max="15105" width="18.7109375" customWidth="1"/>
    <col min="15106" max="15111" width="30" customWidth="1"/>
    <col min="15112" max="15112" width="42.140625" customWidth="1"/>
    <col min="15361" max="15361" width="18.7109375" customWidth="1"/>
    <col min="15362" max="15367" width="30" customWidth="1"/>
    <col min="15368" max="15368" width="42.140625" customWidth="1"/>
    <col min="15617" max="15617" width="18.7109375" customWidth="1"/>
    <col min="15618" max="15623" width="30" customWidth="1"/>
    <col min="15624" max="15624" width="42.140625" customWidth="1"/>
    <col min="15873" max="15873" width="18.7109375" customWidth="1"/>
    <col min="15874" max="15879" width="30" customWidth="1"/>
    <col min="15880" max="15880" width="42.140625" customWidth="1"/>
    <col min="16129" max="16129" width="18.7109375" customWidth="1"/>
    <col min="16130" max="16135" width="30" customWidth="1"/>
    <col min="16136" max="16136" width="42.140625" customWidth="1"/>
  </cols>
  <sheetData>
    <row r="1" spans="1:8" s="1" customFormat="1" x14ac:dyDescent="0.2">
      <c r="A1" s="1" t="s">
        <v>0</v>
      </c>
      <c r="B1" s="2" t="s">
        <v>32</v>
      </c>
      <c r="C1" s="2"/>
      <c r="D1" s="1" t="s">
        <v>2</v>
      </c>
      <c r="F1" s="2"/>
      <c r="G1" s="2"/>
      <c r="H1" s="1" t="s">
        <v>3</v>
      </c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33</v>
      </c>
    </row>
    <row r="6" spans="1:8" ht="15.75" x14ac:dyDescent="0.25">
      <c r="A6" s="1" t="s">
        <v>10</v>
      </c>
      <c r="B6" s="1" t="s">
        <v>34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23">
        <v>2002</v>
      </c>
      <c r="B16" s="13">
        <v>659</v>
      </c>
      <c r="C16" s="14"/>
      <c r="D16" s="12">
        <v>1</v>
      </c>
      <c r="E16" s="12">
        <v>179.875</v>
      </c>
      <c r="F16" s="14"/>
      <c r="G16" s="12">
        <v>1</v>
      </c>
      <c r="H16" s="12">
        <f>G16*D16</f>
        <v>1</v>
      </c>
    </row>
    <row r="17" spans="1:8" ht="15.75" x14ac:dyDescent="0.25">
      <c r="A17" s="23"/>
      <c r="B17" s="13"/>
      <c r="C17" s="14"/>
      <c r="D17" s="12"/>
      <c r="E17" s="12"/>
      <c r="F17" s="5"/>
      <c r="G17" s="12"/>
      <c r="H17" s="12"/>
    </row>
    <row r="18" spans="1:8" ht="15.75" x14ac:dyDescent="0.25">
      <c r="A18" s="23">
        <v>2003</v>
      </c>
      <c r="B18" s="13">
        <v>660</v>
      </c>
      <c r="C18" s="14">
        <f>(B18-B16)/B16</f>
        <v>1.5174506828528073E-3</v>
      </c>
      <c r="D18" s="12">
        <f>(D16*C18)+D16</f>
        <v>1.0015174506828528</v>
      </c>
      <c r="E18" s="12">
        <v>183.95830000000001</v>
      </c>
      <c r="F18" s="14">
        <f>(E18-E16)/E16</f>
        <v>2.2700764419735973E-2</v>
      </c>
      <c r="G18" s="12">
        <f>(G16*F18)+G16</f>
        <v>1.0227007644197359</v>
      </c>
      <c r="H18" s="12">
        <f>G18*D18</f>
        <v>1.0242526623930588</v>
      </c>
    </row>
    <row r="19" spans="1:8" ht="15.75" x14ac:dyDescent="0.25">
      <c r="A19" s="23"/>
      <c r="B19" s="13"/>
      <c r="C19" s="14"/>
      <c r="D19" s="12"/>
      <c r="E19" s="12"/>
      <c r="F19" s="5"/>
      <c r="G19" s="12"/>
      <c r="H19" s="12"/>
    </row>
    <row r="20" spans="1:8" ht="15.75" x14ac:dyDescent="0.25">
      <c r="A20" s="23">
        <v>2004</v>
      </c>
      <c r="B20" s="13">
        <v>674</v>
      </c>
      <c r="C20" s="14">
        <f>(B20-B18)/B18</f>
        <v>2.1212121212121213E-2</v>
      </c>
      <c r="D20" s="12">
        <f>(D18*C20)+D18</f>
        <v>1.0227617602427921</v>
      </c>
      <c r="E20" s="12">
        <v>188.88329999999999</v>
      </c>
      <c r="F20" s="14">
        <f>(E20-E18)/E18</f>
        <v>2.6772371782083127E-2</v>
      </c>
      <c r="G20" s="12">
        <f>(G18*F20)+G18</f>
        <v>1.0500808895066016</v>
      </c>
      <c r="H20" s="12">
        <f>G20*D20</f>
        <v>1.0739825789490887</v>
      </c>
    </row>
    <row r="21" spans="1:8" ht="15.75" x14ac:dyDescent="0.25">
      <c r="A21" s="23"/>
      <c r="B21" s="13"/>
      <c r="C21" s="14"/>
      <c r="D21" s="12"/>
      <c r="E21" s="12"/>
      <c r="F21" s="5"/>
      <c r="G21" s="12"/>
      <c r="H21" s="12"/>
    </row>
    <row r="22" spans="1:8" ht="15.75" x14ac:dyDescent="0.25">
      <c r="A22" s="23">
        <v>2005</v>
      </c>
      <c r="B22" s="13">
        <v>674</v>
      </c>
      <c r="C22" s="14">
        <f>(B22-B20)/B20</f>
        <v>0</v>
      </c>
      <c r="D22" s="12">
        <f>(D20*C22)+D20</f>
        <v>1.0227617602427921</v>
      </c>
      <c r="E22" s="12">
        <v>195.29169999999999</v>
      </c>
      <c r="F22" s="14">
        <f>(E22-E20)/E20</f>
        <v>3.3927827393951719E-2</v>
      </c>
      <c r="G22" s="12">
        <f>(G20*F22)+G20</f>
        <v>1.0857078526754689</v>
      </c>
      <c r="H22" s="12">
        <f>G22*D22</f>
        <v>1.1104204745117845</v>
      </c>
    </row>
    <row r="23" spans="1:8" ht="15.75" x14ac:dyDescent="0.25">
      <c r="A23" s="23"/>
      <c r="B23" s="13"/>
      <c r="C23" s="14"/>
      <c r="D23" s="12"/>
      <c r="E23" s="5"/>
      <c r="F23" s="5"/>
      <c r="G23" s="5"/>
      <c r="H23" s="12"/>
    </row>
    <row r="24" spans="1:8" ht="15.75" x14ac:dyDescent="0.25">
      <c r="A24" s="23">
        <v>2006</v>
      </c>
      <c r="B24" s="13">
        <v>677</v>
      </c>
      <c r="C24" s="14">
        <f>(B24-B22)/B22</f>
        <v>4.4510385756676559E-3</v>
      </c>
      <c r="D24" s="12">
        <f>(D22*C24)+D22</f>
        <v>1.0273141122913505</v>
      </c>
      <c r="E24" s="12">
        <v>201.5917</v>
      </c>
      <c r="F24" s="14">
        <f>(E24-E22)/E22</f>
        <v>3.2259435500843155E-2</v>
      </c>
      <c r="G24" s="12">
        <f>(G22*F24)+G22</f>
        <v>1.1207321751216122</v>
      </c>
      <c r="H24" s="12">
        <f>G24*D24</f>
        <v>1.1513439796014133</v>
      </c>
    </row>
    <row r="25" spans="1:8" ht="15.75" x14ac:dyDescent="0.25">
      <c r="B25" s="16"/>
      <c r="C25" s="17"/>
      <c r="D25" s="18"/>
      <c r="E25" s="1"/>
      <c r="F25" s="1"/>
      <c r="G25" s="1"/>
      <c r="H25" s="18"/>
    </row>
    <row r="26" spans="1:8" ht="15.75" x14ac:dyDescent="0.25">
      <c r="A26" s="8">
        <v>2007</v>
      </c>
      <c r="B26" s="13">
        <v>680</v>
      </c>
      <c r="C26" s="14">
        <f>(B26-B24)/B24</f>
        <v>4.4313146233382573E-3</v>
      </c>
      <c r="D26" s="12">
        <f>(D24*C26)+D24</f>
        <v>1.0318664643399089</v>
      </c>
      <c r="E26" s="15">
        <v>207.3424</v>
      </c>
      <c r="F26" s="14">
        <f>(E26-E24)/E24</f>
        <v>2.8526472072014843E-2</v>
      </c>
      <c r="G26" s="12">
        <f>(G24*F26)+G24</f>
        <v>1.1527027102154273</v>
      </c>
      <c r="H26" s="12">
        <f>G26*D26</f>
        <v>1.1894352700250235</v>
      </c>
    </row>
    <row r="27" spans="1:8" ht="15.75" x14ac:dyDescent="0.25">
      <c r="A27" s="1"/>
      <c r="B27" s="16"/>
      <c r="C27" s="17"/>
      <c r="D27" s="18"/>
      <c r="E27" s="12"/>
      <c r="F27" s="1"/>
      <c r="G27" s="1"/>
      <c r="H27" s="18"/>
    </row>
    <row r="28" spans="1:8" ht="15.75" x14ac:dyDescent="0.25">
      <c r="A28" s="8">
        <v>2008</v>
      </c>
      <c r="B28" s="13">
        <v>699</v>
      </c>
      <c r="C28" s="14">
        <f>(B28-B26)/B26</f>
        <v>2.7941176470588237E-2</v>
      </c>
      <c r="D28" s="12">
        <f>(D26*C28)+D26</f>
        <v>1.0606980273141122</v>
      </c>
      <c r="E28" s="12">
        <v>215.30250000000001</v>
      </c>
      <c r="F28" s="14">
        <f>(E28-E26)/E26</f>
        <v>3.8391086434805481E-2</v>
      </c>
      <c r="G28" s="12">
        <f>(G26*F28)+G26</f>
        <v>1.1969562195969423</v>
      </c>
      <c r="H28" s="12">
        <f>G28*D28</f>
        <v>1.2696091009078341</v>
      </c>
    </row>
    <row r="29" spans="1:8" ht="15.75" x14ac:dyDescent="0.25">
      <c r="A29" s="1"/>
      <c r="B29" s="16"/>
      <c r="C29" s="17"/>
      <c r="D29" s="18"/>
      <c r="E29" s="12"/>
      <c r="F29" s="1"/>
      <c r="G29" s="1"/>
      <c r="H29" s="18"/>
    </row>
    <row r="30" spans="1:8" ht="15.75" x14ac:dyDescent="0.25">
      <c r="A30" s="8">
        <v>2009</v>
      </c>
      <c r="B30" s="13">
        <v>711</v>
      </c>
      <c r="C30" s="14">
        <f>(B30-B28)/B28</f>
        <v>1.7167381974248927E-2</v>
      </c>
      <c r="D30" s="12">
        <f>(D28*C30)+D28</f>
        <v>1.0789074355083459</v>
      </c>
      <c r="E30" s="12">
        <v>214.53700000000001</v>
      </c>
      <c r="F30" s="14">
        <f>(E30-E28)/E28</f>
        <v>-3.555462662997424E-3</v>
      </c>
      <c r="G30" s="12">
        <f>(G28*F30)+G28</f>
        <v>1.1927004864489228</v>
      </c>
      <c r="H30" s="12">
        <f>G30*D30</f>
        <v>1.2868134231641639</v>
      </c>
    </row>
    <row r="31" spans="1:8" ht="15.75" x14ac:dyDescent="0.25">
      <c r="A31" s="1"/>
      <c r="B31" s="16"/>
      <c r="C31" s="17"/>
      <c r="D31" s="1"/>
      <c r="E31" s="12"/>
      <c r="F31" s="1"/>
      <c r="G31" s="1"/>
      <c r="H31" s="1"/>
    </row>
    <row r="32" spans="1:8" ht="15.75" x14ac:dyDescent="0.25">
      <c r="A32" s="8">
        <v>2010</v>
      </c>
      <c r="B32" s="13">
        <v>713</v>
      </c>
      <c r="C32" s="14">
        <f>(B32-B30)/B30</f>
        <v>2.8129395218002813E-3</v>
      </c>
      <c r="D32" s="12">
        <f>(D30*C32)+D30</f>
        <v>1.0819423368740515</v>
      </c>
      <c r="E32" s="12">
        <v>218.05549999999999</v>
      </c>
      <c r="F32" s="14">
        <f>(E32-E30)/E30</f>
        <v>1.6400434423898855E-2</v>
      </c>
      <c r="G32" s="12">
        <f>(G30*F32)+G30</f>
        <v>1.2122612925642806</v>
      </c>
      <c r="H32" s="12">
        <f>G32*D32</f>
        <v>1.3115968157789559</v>
      </c>
    </row>
    <row r="33" spans="1:8" ht="15.75" x14ac:dyDescent="0.25">
      <c r="A33" s="1"/>
      <c r="B33" s="19"/>
      <c r="C33" s="17"/>
      <c r="D33" s="1"/>
      <c r="E33" s="5"/>
      <c r="F33" s="1"/>
      <c r="G33" s="1"/>
      <c r="H33" s="1"/>
    </row>
    <row r="34" spans="1:8" ht="15.75" x14ac:dyDescent="0.25">
      <c r="A34" s="8">
        <v>2011</v>
      </c>
      <c r="B34" s="13">
        <v>712</v>
      </c>
      <c r="C34" s="14">
        <f>(B34-B32)/B32</f>
        <v>-1.4025245441795231E-3</v>
      </c>
      <c r="D34" s="12">
        <f>(D32*C34)+D32</f>
        <v>1.0804248861911987</v>
      </c>
      <c r="E34" s="12">
        <v>224.9392</v>
      </c>
      <c r="F34" s="14">
        <f>(E34-E32)/E32</f>
        <v>3.1568568552501564E-2</v>
      </c>
      <c r="G34" s="12">
        <f>(G32*F34)+G32</f>
        <v>1.2505306462821402</v>
      </c>
      <c r="H34" s="12">
        <f>G34*D34</f>
        <v>1.3511044311879874</v>
      </c>
    </row>
    <row r="35" spans="1:8" ht="15.75" x14ac:dyDescent="0.25">
      <c r="A35" s="8"/>
      <c r="B35" s="19"/>
      <c r="C35" s="1"/>
      <c r="D35" s="1"/>
      <c r="E35" s="1"/>
      <c r="F35" s="1"/>
      <c r="G35" s="1"/>
      <c r="H35" s="1"/>
    </row>
    <row r="36" spans="1:8" ht="15.75" x14ac:dyDescent="0.25">
      <c r="A36" s="8">
        <v>2012</v>
      </c>
      <c r="B36" s="13">
        <v>710</v>
      </c>
      <c r="C36" s="14">
        <f>(B36-B34)/B34</f>
        <v>-2.8089887640449437E-3</v>
      </c>
      <c r="D36" s="12">
        <f>(D34*C36)+D34</f>
        <v>1.0773899848254931</v>
      </c>
      <c r="E36" s="12">
        <v>229.59389999999999</v>
      </c>
      <c r="F36" s="14">
        <f>(E36-E34)/E34</f>
        <v>2.0693147303804723E-2</v>
      </c>
      <c r="G36" s="12">
        <f>(G34*F36)+G34</f>
        <v>1.2764080611535786</v>
      </c>
      <c r="H36" s="12">
        <f>G36*D36</f>
        <v>1.3751892616373911</v>
      </c>
    </row>
    <row r="37" spans="1:8" ht="15.75" x14ac:dyDescent="0.25">
      <c r="A37" s="8"/>
      <c r="B37" s="19"/>
      <c r="C37" s="1"/>
      <c r="D37" s="1"/>
      <c r="E37" s="1"/>
      <c r="F37" s="1"/>
      <c r="G37" s="1"/>
      <c r="H37" s="1"/>
    </row>
    <row r="38" spans="1:8" ht="15.75" x14ac:dyDescent="0.25">
      <c r="A38" s="8">
        <v>2013</v>
      </c>
      <c r="B38" s="13">
        <v>705</v>
      </c>
      <c r="C38" s="14">
        <f>(B38-B36)/B36</f>
        <v>-7.0422535211267607E-3</v>
      </c>
      <c r="D38" s="12">
        <f>(D36*C38)+D36</f>
        <v>1.0698027314112291</v>
      </c>
      <c r="E38" s="12">
        <v>232.9571</v>
      </c>
      <c r="F38" s="14">
        <f>(E38-E36)/E36</f>
        <v>1.4648472803502212E-2</v>
      </c>
      <c r="G38" s="12">
        <f>(G36*F38)+G36</f>
        <v>1.2951054899235579</v>
      </c>
      <c r="H38" s="12">
        <f>G38*D38</f>
        <v>1.3855073905859003</v>
      </c>
    </row>
    <row r="39" spans="1:8" ht="15.75" x14ac:dyDescent="0.25">
      <c r="A39" s="8"/>
      <c r="B39" s="19"/>
      <c r="C39" s="1"/>
      <c r="D39" s="1"/>
      <c r="E39" s="1"/>
      <c r="F39" s="1"/>
      <c r="G39" s="1"/>
      <c r="H39" s="1"/>
    </row>
    <row r="40" spans="1:8" ht="15.75" x14ac:dyDescent="0.25">
      <c r="A40" s="8">
        <v>2014</v>
      </c>
      <c r="B40" s="13">
        <v>704</v>
      </c>
      <c r="C40" s="14">
        <f>(B40-B38)/B38</f>
        <v>-1.4184397163120568E-3</v>
      </c>
      <c r="D40" s="12">
        <f>(D38*C40)+D38</f>
        <v>1.0682852807283763</v>
      </c>
      <c r="E40" s="12">
        <v>236.7362</v>
      </c>
      <c r="F40" s="14">
        <f>(E40-E38)/E38</f>
        <v>1.6222300157410954E-2</v>
      </c>
      <c r="G40" s="12">
        <f>(G38*F40)+G38</f>
        <v>1.3161150799166086</v>
      </c>
      <c r="H40" s="12">
        <f>G40*D40</f>
        <v>1.4059863676195636</v>
      </c>
    </row>
    <row r="41" spans="1:8" ht="15.75" x14ac:dyDescent="0.25">
      <c r="A41" s="8"/>
      <c r="B41" s="20"/>
      <c r="C41" s="1"/>
      <c r="D41" s="1"/>
      <c r="E41" s="1"/>
      <c r="F41" s="1"/>
      <c r="G41" s="1"/>
      <c r="H41" s="1"/>
    </row>
    <row r="42" spans="1:8" ht="15.75" x14ac:dyDescent="0.25">
      <c r="A42" s="8">
        <v>2015</v>
      </c>
      <c r="B42" s="13">
        <v>702</v>
      </c>
      <c r="C42" s="14">
        <f>(B42-B40)/B40</f>
        <v>-2.840909090909091E-3</v>
      </c>
      <c r="D42" s="12">
        <f>(D40*C42)+D40</f>
        <v>1.0652503793626706</v>
      </c>
      <c r="E42" s="12">
        <v>237.017</v>
      </c>
      <c r="F42" s="14">
        <f>(E42-E40)/E40</f>
        <v>1.1861303847911695E-3</v>
      </c>
      <c r="G42" s="12">
        <f>(G40*F42)+G40</f>
        <v>1.3176761640027794</v>
      </c>
      <c r="H42" s="12">
        <f>G42*D42</f>
        <v>1.4036550335811093</v>
      </c>
    </row>
    <row r="43" spans="1:8" ht="15.75" x14ac:dyDescent="0.25">
      <c r="A43" s="8"/>
      <c r="B43" s="20"/>
      <c r="C43" s="1"/>
      <c r="D43" s="1"/>
      <c r="E43" s="1"/>
      <c r="F43" s="1"/>
      <c r="G43" s="1"/>
      <c r="H43" s="1"/>
    </row>
    <row r="44" spans="1:8" ht="15.75" x14ac:dyDescent="0.25">
      <c r="A44" s="8">
        <v>2016</v>
      </c>
      <c r="B44" s="13">
        <v>699.42</v>
      </c>
      <c r="C44" s="14">
        <f>(B44-B42)/B42</f>
        <v>-3.6752136752137335E-3</v>
      </c>
      <c r="D44" s="12">
        <f>(D42*C44)+D42</f>
        <v>1.0613353566009103</v>
      </c>
      <c r="E44" s="12">
        <v>240.00720000000001</v>
      </c>
      <c r="F44" s="14">
        <f>(E44-E42)/E42</f>
        <v>1.2615972693941852E-2</v>
      </c>
      <c r="G44" s="12">
        <f>(G42*F44)+G42</f>
        <v>1.3342999305072964</v>
      </c>
      <c r="H44" s="12">
        <f>G44*D44</f>
        <v>1.4161396925575314</v>
      </c>
    </row>
    <row r="45" spans="1:8" ht="15.75" x14ac:dyDescent="0.25">
      <c r="A45" s="8"/>
      <c r="B45" s="20"/>
      <c r="C45" s="1"/>
      <c r="D45" s="1"/>
      <c r="E45" s="1"/>
      <c r="F45" s="1"/>
      <c r="G45" s="1"/>
      <c r="H45" s="1"/>
    </row>
    <row r="46" spans="1:8" ht="15.75" x14ac:dyDescent="0.25">
      <c r="A46" s="8">
        <v>2017</v>
      </c>
      <c r="B46" s="13">
        <v>699.42</v>
      </c>
      <c r="C46" s="14">
        <f>(B46-B44)/B44</f>
        <v>0</v>
      </c>
      <c r="D46" s="12">
        <f>(D44*C46)+D44</f>
        <v>1.0613353566009103</v>
      </c>
      <c r="E46" s="12">
        <v>245.11959999999999</v>
      </c>
      <c r="F46" s="14">
        <f>(E46-E44)/E44</f>
        <v>2.1301027635837504E-2</v>
      </c>
      <c r="G46" s="12">
        <f>(G44*F46)+G44</f>
        <v>1.3627218902015283</v>
      </c>
      <c r="H46" s="12">
        <f>G46*D46</f>
        <v>1.4463049232849057</v>
      </c>
    </row>
    <row r="47" spans="1:8" ht="15.75" x14ac:dyDescent="0.25">
      <c r="A47" s="8"/>
      <c r="B47" s="20"/>
      <c r="C47" s="1"/>
      <c r="D47" s="1"/>
      <c r="E47" s="1"/>
      <c r="F47" s="1"/>
      <c r="G47" s="1"/>
      <c r="H47" s="1"/>
    </row>
    <row r="48" spans="1:8" ht="15.75" x14ac:dyDescent="0.25">
      <c r="A48" s="8">
        <v>2018</v>
      </c>
      <c r="B48" s="13">
        <v>696.42</v>
      </c>
      <c r="C48" s="14">
        <f>(B48-B46)/B46</f>
        <v>-4.2892682508364078E-3</v>
      </c>
      <c r="D48" s="12">
        <f>(D46*C48)+D46</f>
        <v>1.0567830045523519</v>
      </c>
      <c r="E48" s="12">
        <v>251.10679999999999</v>
      </c>
      <c r="F48" s="14">
        <f>(E48-E46)/E46</f>
        <v>2.4425627326415355E-2</v>
      </c>
      <c r="G48" s="12">
        <f>(G46*F48)+G46</f>
        <v>1.3960072272411392</v>
      </c>
      <c r="H48" s="12">
        <f>G48*D48</f>
        <v>1.4752767119806889</v>
      </c>
    </row>
    <row r="49" spans="1:10" ht="15.75" x14ac:dyDescent="0.25">
      <c r="A49" s="8"/>
      <c r="B49" s="20"/>
      <c r="C49" s="1"/>
      <c r="D49" s="1"/>
      <c r="E49" s="1"/>
      <c r="F49" s="1"/>
      <c r="G49" s="1"/>
      <c r="H49" s="1"/>
    </row>
    <row r="50" spans="1:10" ht="15.75" x14ac:dyDescent="0.25">
      <c r="A50" s="8">
        <v>2019</v>
      </c>
      <c r="B50" s="13">
        <v>695</v>
      </c>
      <c r="C50" s="14">
        <f>(B50-B48)/B48</f>
        <v>-2.0389994543522001E-3</v>
      </c>
      <c r="D50" s="12">
        <f>(D48*C50)+D48</f>
        <v>1.054628224582701</v>
      </c>
      <c r="E50" s="12">
        <v>255.6574</v>
      </c>
      <c r="F50" s="14">
        <f>(E50-E48)/E48</f>
        <v>1.8122169531052137E-2</v>
      </c>
      <c r="G50" s="12">
        <f>(G48*F50)+G48</f>
        <v>1.4213059068797771</v>
      </c>
      <c r="H50" s="12">
        <f>G50*D50</f>
        <v>1.4989493251615251</v>
      </c>
    </row>
    <row r="51" spans="1:10" ht="15.75" x14ac:dyDescent="0.25">
      <c r="A51" s="8"/>
      <c r="B51" s="24"/>
      <c r="E51" s="1"/>
    </row>
    <row r="52" spans="1:10" ht="15.75" x14ac:dyDescent="0.25">
      <c r="A52" s="8">
        <v>2020</v>
      </c>
      <c r="B52" s="13">
        <v>698.58</v>
      </c>
      <c r="C52" s="14">
        <f>(B52-B50)/B50</f>
        <v>5.1510791366907067E-3</v>
      </c>
      <c r="D52" s="12">
        <f>(D50*C52)+D50</f>
        <v>1.0600606980273142</v>
      </c>
      <c r="E52" s="12">
        <v>258.81119999999999</v>
      </c>
      <c r="F52" s="14">
        <f>(E52-E50)/E50</f>
        <v>1.2336040341488217E-2</v>
      </c>
      <c r="G52" s="12">
        <f>(G50*F52)+G50</f>
        <v>1.4388391938846414</v>
      </c>
      <c r="H52" s="12">
        <f>G52*D52</f>
        <v>1.525256880218411</v>
      </c>
    </row>
    <row r="53" spans="1:10" ht="15.75" x14ac:dyDescent="0.25">
      <c r="A53" s="8"/>
      <c r="B53" s="24"/>
      <c r="E53" s="1"/>
    </row>
    <row r="54" spans="1:10" ht="15.75" x14ac:dyDescent="0.25">
      <c r="A54" s="8">
        <v>2021</v>
      </c>
      <c r="B54" s="21">
        <v>699</v>
      </c>
      <c r="C54" s="14">
        <f>(B54-B52)/B52</f>
        <v>6.0121961693715691E-4</v>
      </c>
      <c r="D54" s="12">
        <f>(D52*C54)+D52</f>
        <v>1.0606980273141122</v>
      </c>
      <c r="E54" s="22">
        <v>270.97000000000003</v>
      </c>
      <c r="F54" s="14">
        <f>(E54-E52)/E52</f>
        <v>4.697941974690447E-2</v>
      </c>
      <c r="G54" s="12">
        <f>(G52*F54)+G52</f>
        <v>1.5064350243224456</v>
      </c>
      <c r="H54" s="12">
        <f>G54*D54</f>
        <v>1.5978726585757046</v>
      </c>
    </row>
    <row r="55" spans="1:10" ht="15.75" x14ac:dyDescent="0.25">
      <c r="A55" s="8"/>
    </row>
    <row r="56" spans="1:10" ht="15.75" x14ac:dyDescent="0.25">
      <c r="A56" s="8">
        <v>2022</v>
      </c>
      <c r="B56" s="1">
        <v>697</v>
      </c>
      <c r="C56" s="14">
        <f>(B56-B54)/B54</f>
        <v>-2.8612303290414878E-3</v>
      </c>
      <c r="D56" s="12">
        <f>(D54*C56)+D54</f>
        <v>1.0576631259484066</v>
      </c>
      <c r="E56" s="22">
        <f>'cpi per noah and bloomberg'!N18</f>
        <v>286.89572438285512</v>
      </c>
      <c r="F56" s="14">
        <f>(E56-E54)/E54</f>
        <v>5.8773016875872212E-2</v>
      </c>
      <c r="G56" s="12">
        <f>(G54*F56)+G54</f>
        <v>1.5949727554293536</v>
      </c>
      <c r="H56" s="12">
        <f>G56*D56</f>
        <v>1.6869438703099535</v>
      </c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x14ac:dyDescent="0.25">
      <c r="A58" s="8">
        <v>2023</v>
      </c>
      <c r="B58" s="1">
        <v>696</v>
      </c>
      <c r="C58" s="14">
        <f>(B58-B56)/B56</f>
        <v>-1.4347202295552368E-3</v>
      </c>
      <c r="D58" s="12">
        <f>(D56*C58)+D56</f>
        <v>1.0561456752655538</v>
      </c>
      <c r="E58" s="22">
        <f>'cpi per noah and bloomberg'!N19</f>
        <v>295.82598037986526</v>
      </c>
      <c r="F58" s="14">
        <f>(E58-E56)/E56</f>
        <v>3.1127183983728296E-2</v>
      </c>
      <c r="G58" s="12">
        <f>(G56*F58)+G56</f>
        <v>1.644619765836637</v>
      </c>
      <c r="H58" s="12">
        <f>G58*D58</f>
        <v>1.736958053144612</v>
      </c>
      <c r="I58" s="1"/>
      <c r="J58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3" workbookViewId="0">
      <selection activeCell="B16" sqref="B16"/>
    </sheetView>
  </sheetViews>
  <sheetFormatPr defaultColWidth="30" defaultRowHeight="15" x14ac:dyDescent="0.25"/>
  <cols>
    <col min="1" max="1" width="18.7109375" style="43" customWidth="1"/>
    <col min="2" max="7" width="30" style="43" customWidth="1"/>
    <col min="8" max="8" width="42.140625" style="43" customWidth="1"/>
    <col min="9" max="256" width="30" style="43"/>
    <col min="257" max="257" width="18.7109375" style="43" customWidth="1"/>
    <col min="258" max="263" width="30" style="43" customWidth="1"/>
    <col min="264" max="264" width="42.140625" style="43" customWidth="1"/>
    <col min="265" max="512" width="30" style="43"/>
    <col min="513" max="513" width="18.7109375" style="43" customWidth="1"/>
    <col min="514" max="519" width="30" style="43" customWidth="1"/>
    <col min="520" max="520" width="42.140625" style="43" customWidth="1"/>
    <col min="521" max="768" width="30" style="43"/>
    <col min="769" max="769" width="18.7109375" style="43" customWidth="1"/>
    <col min="770" max="775" width="30" style="43" customWidth="1"/>
    <col min="776" max="776" width="42.140625" style="43" customWidth="1"/>
    <col min="777" max="1024" width="30" style="43"/>
    <col min="1025" max="1025" width="18.7109375" style="43" customWidth="1"/>
    <col min="1026" max="1031" width="30" style="43" customWidth="1"/>
    <col min="1032" max="1032" width="42.140625" style="43" customWidth="1"/>
    <col min="1033" max="1280" width="30" style="43"/>
    <col min="1281" max="1281" width="18.7109375" style="43" customWidth="1"/>
    <col min="1282" max="1287" width="30" style="43" customWidth="1"/>
    <col min="1288" max="1288" width="42.140625" style="43" customWidth="1"/>
    <col min="1289" max="1536" width="30" style="43"/>
    <col min="1537" max="1537" width="18.7109375" style="43" customWidth="1"/>
    <col min="1538" max="1543" width="30" style="43" customWidth="1"/>
    <col min="1544" max="1544" width="42.140625" style="43" customWidth="1"/>
    <col min="1545" max="1792" width="30" style="43"/>
    <col min="1793" max="1793" width="18.7109375" style="43" customWidth="1"/>
    <col min="1794" max="1799" width="30" style="43" customWidth="1"/>
    <col min="1800" max="1800" width="42.140625" style="43" customWidth="1"/>
    <col min="1801" max="2048" width="30" style="43"/>
    <col min="2049" max="2049" width="18.7109375" style="43" customWidth="1"/>
    <col min="2050" max="2055" width="30" style="43" customWidth="1"/>
    <col min="2056" max="2056" width="42.140625" style="43" customWidth="1"/>
    <col min="2057" max="2304" width="30" style="43"/>
    <col min="2305" max="2305" width="18.7109375" style="43" customWidth="1"/>
    <col min="2306" max="2311" width="30" style="43" customWidth="1"/>
    <col min="2312" max="2312" width="42.140625" style="43" customWidth="1"/>
    <col min="2313" max="2560" width="30" style="43"/>
    <col min="2561" max="2561" width="18.7109375" style="43" customWidth="1"/>
    <col min="2562" max="2567" width="30" style="43" customWidth="1"/>
    <col min="2568" max="2568" width="42.140625" style="43" customWidth="1"/>
    <col min="2569" max="2816" width="30" style="43"/>
    <col min="2817" max="2817" width="18.7109375" style="43" customWidth="1"/>
    <col min="2818" max="2823" width="30" style="43" customWidth="1"/>
    <col min="2824" max="2824" width="42.140625" style="43" customWidth="1"/>
    <col min="2825" max="3072" width="30" style="43"/>
    <col min="3073" max="3073" width="18.7109375" style="43" customWidth="1"/>
    <col min="3074" max="3079" width="30" style="43" customWidth="1"/>
    <col min="3080" max="3080" width="42.140625" style="43" customWidth="1"/>
    <col min="3081" max="3328" width="30" style="43"/>
    <col min="3329" max="3329" width="18.7109375" style="43" customWidth="1"/>
    <col min="3330" max="3335" width="30" style="43" customWidth="1"/>
    <col min="3336" max="3336" width="42.140625" style="43" customWidth="1"/>
    <col min="3337" max="3584" width="30" style="43"/>
    <col min="3585" max="3585" width="18.7109375" style="43" customWidth="1"/>
    <col min="3586" max="3591" width="30" style="43" customWidth="1"/>
    <col min="3592" max="3592" width="42.140625" style="43" customWidth="1"/>
    <col min="3593" max="3840" width="30" style="43"/>
    <col min="3841" max="3841" width="18.7109375" style="43" customWidth="1"/>
    <col min="3842" max="3847" width="30" style="43" customWidth="1"/>
    <col min="3848" max="3848" width="42.140625" style="43" customWidth="1"/>
    <col min="3849" max="4096" width="30" style="43"/>
    <col min="4097" max="4097" width="18.7109375" style="43" customWidth="1"/>
    <col min="4098" max="4103" width="30" style="43" customWidth="1"/>
    <col min="4104" max="4104" width="42.140625" style="43" customWidth="1"/>
    <col min="4105" max="4352" width="30" style="43"/>
    <col min="4353" max="4353" width="18.7109375" style="43" customWidth="1"/>
    <col min="4354" max="4359" width="30" style="43" customWidth="1"/>
    <col min="4360" max="4360" width="42.140625" style="43" customWidth="1"/>
    <col min="4361" max="4608" width="30" style="43"/>
    <col min="4609" max="4609" width="18.7109375" style="43" customWidth="1"/>
    <col min="4610" max="4615" width="30" style="43" customWidth="1"/>
    <col min="4616" max="4616" width="42.140625" style="43" customWidth="1"/>
    <col min="4617" max="4864" width="30" style="43"/>
    <col min="4865" max="4865" width="18.7109375" style="43" customWidth="1"/>
    <col min="4866" max="4871" width="30" style="43" customWidth="1"/>
    <col min="4872" max="4872" width="42.140625" style="43" customWidth="1"/>
    <col min="4873" max="5120" width="30" style="43"/>
    <col min="5121" max="5121" width="18.7109375" style="43" customWidth="1"/>
    <col min="5122" max="5127" width="30" style="43" customWidth="1"/>
    <col min="5128" max="5128" width="42.140625" style="43" customWidth="1"/>
    <col min="5129" max="5376" width="30" style="43"/>
    <col min="5377" max="5377" width="18.7109375" style="43" customWidth="1"/>
    <col min="5378" max="5383" width="30" style="43" customWidth="1"/>
    <col min="5384" max="5384" width="42.140625" style="43" customWidth="1"/>
    <col min="5385" max="5632" width="30" style="43"/>
    <col min="5633" max="5633" width="18.7109375" style="43" customWidth="1"/>
    <col min="5634" max="5639" width="30" style="43" customWidth="1"/>
    <col min="5640" max="5640" width="42.140625" style="43" customWidth="1"/>
    <col min="5641" max="5888" width="30" style="43"/>
    <col min="5889" max="5889" width="18.7109375" style="43" customWidth="1"/>
    <col min="5890" max="5895" width="30" style="43" customWidth="1"/>
    <col min="5896" max="5896" width="42.140625" style="43" customWidth="1"/>
    <col min="5897" max="6144" width="30" style="43"/>
    <col min="6145" max="6145" width="18.7109375" style="43" customWidth="1"/>
    <col min="6146" max="6151" width="30" style="43" customWidth="1"/>
    <col min="6152" max="6152" width="42.140625" style="43" customWidth="1"/>
    <col min="6153" max="6400" width="30" style="43"/>
    <col min="6401" max="6401" width="18.7109375" style="43" customWidth="1"/>
    <col min="6402" max="6407" width="30" style="43" customWidth="1"/>
    <col min="6408" max="6408" width="42.140625" style="43" customWidth="1"/>
    <col min="6409" max="6656" width="30" style="43"/>
    <col min="6657" max="6657" width="18.7109375" style="43" customWidth="1"/>
    <col min="6658" max="6663" width="30" style="43" customWidth="1"/>
    <col min="6664" max="6664" width="42.140625" style="43" customWidth="1"/>
    <col min="6665" max="6912" width="30" style="43"/>
    <col min="6913" max="6913" width="18.7109375" style="43" customWidth="1"/>
    <col min="6914" max="6919" width="30" style="43" customWidth="1"/>
    <col min="6920" max="6920" width="42.140625" style="43" customWidth="1"/>
    <col min="6921" max="7168" width="30" style="43"/>
    <col min="7169" max="7169" width="18.7109375" style="43" customWidth="1"/>
    <col min="7170" max="7175" width="30" style="43" customWidth="1"/>
    <col min="7176" max="7176" width="42.140625" style="43" customWidth="1"/>
    <col min="7177" max="7424" width="30" style="43"/>
    <col min="7425" max="7425" width="18.7109375" style="43" customWidth="1"/>
    <col min="7426" max="7431" width="30" style="43" customWidth="1"/>
    <col min="7432" max="7432" width="42.140625" style="43" customWidth="1"/>
    <col min="7433" max="7680" width="30" style="43"/>
    <col min="7681" max="7681" width="18.7109375" style="43" customWidth="1"/>
    <col min="7682" max="7687" width="30" style="43" customWidth="1"/>
    <col min="7688" max="7688" width="42.140625" style="43" customWidth="1"/>
    <col min="7689" max="7936" width="30" style="43"/>
    <col min="7937" max="7937" width="18.7109375" style="43" customWidth="1"/>
    <col min="7938" max="7943" width="30" style="43" customWidth="1"/>
    <col min="7944" max="7944" width="42.140625" style="43" customWidth="1"/>
    <col min="7945" max="8192" width="30" style="43"/>
    <col min="8193" max="8193" width="18.7109375" style="43" customWidth="1"/>
    <col min="8194" max="8199" width="30" style="43" customWidth="1"/>
    <col min="8200" max="8200" width="42.140625" style="43" customWidth="1"/>
    <col min="8201" max="8448" width="30" style="43"/>
    <col min="8449" max="8449" width="18.7109375" style="43" customWidth="1"/>
    <col min="8450" max="8455" width="30" style="43" customWidth="1"/>
    <col min="8456" max="8456" width="42.140625" style="43" customWidth="1"/>
    <col min="8457" max="8704" width="30" style="43"/>
    <col min="8705" max="8705" width="18.7109375" style="43" customWidth="1"/>
    <col min="8706" max="8711" width="30" style="43" customWidth="1"/>
    <col min="8712" max="8712" width="42.140625" style="43" customWidth="1"/>
    <col min="8713" max="8960" width="30" style="43"/>
    <col min="8961" max="8961" width="18.7109375" style="43" customWidth="1"/>
    <col min="8962" max="8967" width="30" style="43" customWidth="1"/>
    <col min="8968" max="8968" width="42.140625" style="43" customWidth="1"/>
    <col min="8969" max="9216" width="30" style="43"/>
    <col min="9217" max="9217" width="18.7109375" style="43" customWidth="1"/>
    <col min="9218" max="9223" width="30" style="43" customWidth="1"/>
    <col min="9224" max="9224" width="42.140625" style="43" customWidth="1"/>
    <col min="9225" max="9472" width="30" style="43"/>
    <col min="9473" max="9473" width="18.7109375" style="43" customWidth="1"/>
    <col min="9474" max="9479" width="30" style="43" customWidth="1"/>
    <col min="9480" max="9480" width="42.140625" style="43" customWidth="1"/>
    <col min="9481" max="9728" width="30" style="43"/>
    <col min="9729" max="9729" width="18.7109375" style="43" customWidth="1"/>
    <col min="9730" max="9735" width="30" style="43" customWidth="1"/>
    <col min="9736" max="9736" width="42.140625" style="43" customWidth="1"/>
    <col min="9737" max="9984" width="30" style="43"/>
    <col min="9985" max="9985" width="18.7109375" style="43" customWidth="1"/>
    <col min="9986" max="9991" width="30" style="43" customWidth="1"/>
    <col min="9992" max="9992" width="42.140625" style="43" customWidth="1"/>
    <col min="9993" max="10240" width="30" style="43"/>
    <col min="10241" max="10241" width="18.7109375" style="43" customWidth="1"/>
    <col min="10242" max="10247" width="30" style="43" customWidth="1"/>
    <col min="10248" max="10248" width="42.140625" style="43" customWidth="1"/>
    <col min="10249" max="10496" width="30" style="43"/>
    <col min="10497" max="10497" width="18.7109375" style="43" customWidth="1"/>
    <col min="10498" max="10503" width="30" style="43" customWidth="1"/>
    <col min="10504" max="10504" width="42.140625" style="43" customWidth="1"/>
    <col min="10505" max="10752" width="30" style="43"/>
    <col min="10753" max="10753" width="18.7109375" style="43" customWidth="1"/>
    <col min="10754" max="10759" width="30" style="43" customWidth="1"/>
    <col min="10760" max="10760" width="42.140625" style="43" customWidth="1"/>
    <col min="10761" max="11008" width="30" style="43"/>
    <col min="11009" max="11009" width="18.7109375" style="43" customWidth="1"/>
    <col min="11010" max="11015" width="30" style="43" customWidth="1"/>
    <col min="11016" max="11016" width="42.140625" style="43" customWidth="1"/>
    <col min="11017" max="11264" width="30" style="43"/>
    <col min="11265" max="11265" width="18.7109375" style="43" customWidth="1"/>
    <col min="11266" max="11271" width="30" style="43" customWidth="1"/>
    <col min="11272" max="11272" width="42.140625" style="43" customWidth="1"/>
    <col min="11273" max="11520" width="30" style="43"/>
    <col min="11521" max="11521" width="18.7109375" style="43" customWidth="1"/>
    <col min="11522" max="11527" width="30" style="43" customWidth="1"/>
    <col min="11528" max="11528" width="42.140625" style="43" customWidth="1"/>
    <col min="11529" max="11776" width="30" style="43"/>
    <col min="11777" max="11777" width="18.7109375" style="43" customWidth="1"/>
    <col min="11778" max="11783" width="30" style="43" customWidth="1"/>
    <col min="11784" max="11784" width="42.140625" style="43" customWidth="1"/>
    <col min="11785" max="12032" width="30" style="43"/>
    <col min="12033" max="12033" width="18.7109375" style="43" customWidth="1"/>
    <col min="12034" max="12039" width="30" style="43" customWidth="1"/>
    <col min="12040" max="12040" width="42.140625" style="43" customWidth="1"/>
    <col min="12041" max="12288" width="30" style="43"/>
    <col min="12289" max="12289" width="18.7109375" style="43" customWidth="1"/>
    <col min="12290" max="12295" width="30" style="43" customWidth="1"/>
    <col min="12296" max="12296" width="42.140625" style="43" customWidth="1"/>
    <col min="12297" max="12544" width="30" style="43"/>
    <col min="12545" max="12545" width="18.7109375" style="43" customWidth="1"/>
    <col min="12546" max="12551" width="30" style="43" customWidth="1"/>
    <col min="12552" max="12552" width="42.140625" style="43" customWidth="1"/>
    <col min="12553" max="12800" width="30" style="43"/>
    <col min="12801" max="12801" width="18.7109375" style="43" customWidth="1"/>
    <col min="12802" max="12807" width="30" style="43" customWidth="1"/>
    <col min="12808" max="12808" width="42.140625" style="43" customWidth="1"/>
    <col min="12809" max="13056" width="30" style="43"/>
    <col min="13057" max="13057" width="18.7109375" style="43" customWidth="1"/>
    <col min="13058" max="13063" width="30" style="43" customWidth="1"/>
    <col min="13064" max="13064" width="42.140625" style="43" customWidth="1"/>
    <col min="13065" max="13312" width="30" style="43"/>
    <col min="13313" max="13313" width="18.7109375" style="43" customWidth="1"/>
    <col min="13314" max="13319" width="30" style="43" customWidth="1"/>
    <col min="13320" max="13320" width="42.140625" style="43" customWidth="1"/>
    <col min="13321" max="13568" width="30" style="43"/>
    <col min="13569" max="13569" width="18.7109375" style="43" customWidth="1"/>
    <col min="13570" max="13575" width="30" style="43" customWidth="1"/>
    <col min="13576" max="13576" width="42.140625" style="43" customWidth="1"/>
    <col min="13577" max="13824" width="30" style="43"/>
    <col min="13825" max="13825" width="18.7109375" style="43" customWidth="1"/>
    <col min="13826" max="13831" width="30" style="43" customWidth="1"/>
    <col min="13832" max="13832" width="42.140625" style="43" customWidth="1"/>
    <col min="13833" max="14080" width="30" style="43"/>
    <col min="14081" max="14081" width="18.7109375" style="43" customWidth="1"/>
    <col min="14082" max="14087" width="30" style="43" customWidth="1"/>
    <col min="14088" max="14088" width="42.140625" style="43" customWidth="1"/>
    <col min="14089" max="14336" width="30" style="43"/>
    <col min="14337" max="14337" width="18.7109375" style="43" customWidth="1"/>
    <col min="14338" max="14343" width="30" style="43" customWidth="1"/>
    <col min="14344" max="14344" width="42.140625" style="43" customWidth="1"/>
    <col min="14345" max="14592" width="30" style="43"/>
    <col min="14593" max="14593" width="18.7109375" style="43" customWidth="1"/>
    <col min="14594" max="14599" width="30" style="43" customWidth="1"/>
    <col min="14600" max="14600" width="42.140625" style="43" customWidth="1"/>
    <col min="14601" max="14848" width="30" style="43"/>
    <col min="14849" max="14849" width="18.7109375" style="43" customWidth="1"/>
    <col min="14850" max="14855" width="30" style="43" customWidth="1"/>
    <col min="14856" max="14856" width="42.140625" style="43" customWidth="1"/>
    <col min="14857" max="15104" width="30" style="43"/>
    <col min="15105" max="15105" width="18.7109375" style="43" customWidth="1"/>
    <col min="15106" max="15111" width="30" style="43" customWidth="1"/>
    <col min="15112" max="15112" width="42.140625" style="43" customWidth="1"/>
    <col min="15113" max="15360" width="30" style="43"/>
    <col min="15361" max="15361" width="18.7109375" style="43" customWidth="1"/>
    <col min="15362" max="15367" width="30" style="43" customWidth="1"/>
    <col min="15368" max="15368" width="42.140625" style="43" customWidth="1"/>
    <col min="15369" max="15616" width="30" style="43"/>
    <col min="15617" max="15617" width="18.7109375" style="43" customWidth="1"/>
    <col min="15618" max="15623" width="30" style="43" customWidth="1"/>
    <col min="15624" max="15624" width="42.140625" style="43" customWidth="1"/>
    <col min="15625" max="15872" width="30" style="43"/>
    <col min="15873" max="15873" width="18.7109375" style="43" customWidth="1"/>
    <col min="15874" max="15879" width="30" style="43" customWidth="1"/>
    <col min="15880" max="15880" width="42.140625" style="43" customWidth="1"/>
    <col min="15881" max="16128" width="30" style="43"/>
    <col min="16129" max="16129" width="18.7109375" style="43" customWidth="1"/>
    <col min="16130" max="16135" width="30" style="43" customWidth="1"/>
    <col min="16136" max="16136" width="42.140625" style="43" customWidth="1"/>
    <col min="16137" max="16384" width="30" style="43"/>
  </cols>
  <sheetData>
    <row r="1" spans="1:8" s="1" customFormat="1" x14ac:dyDescent="0.2">
      <c r="A1" s="1" t="s">
        <v>0</v>
      </c>
      <c r="B1" s="2" t="s">
        <v>32</v>
      </c>
      <c r="C1" s="2"/>
      <c r="D1" s="1" t="s">
        <v>2</v>
      </c>
      <c r="F1" s="2"/>
      <c r="G1" s="2"/>
      <c r="H1" s="1" t="s">
        <v>3</v>
      </c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33</v>
      </c>
    </row>
    <row r="6" spans="1:8" ht="15.75" x14ac:dyDescent="0.25">
      <c r="A6" s="1" t="s">
        <v>10</v>
      </c>
      <c r="B6" s="1" t="s">
        <v>34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698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10" ht="15.75" x14ac:dyDescent="0.25">
      <c r="A17" s="8"/>
    </row>
    <row r="18" spans="1:10" ht="15.75" x14ac:dyDescent="0.25">
      <c r="A18" s="8">
        <v>2022</v>
      </c>
      <c r="B18" s="1">
        <v>699</v>
      </c>
      <c r="C18" s="14">
        <f>(B18-B16)/B16</f>
        <v>1.4326647564469914E-3</v>
      </c>
      <c r="D18" s="12">
        <f>(D16*C18)+D16</f>
        <v>1.0014326647564471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2">
        <f>G18*D18</f>
        <v>1.0602898836622274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701</v>
      </c>
      <c r="C20" s="14">
        <f>(B20-B18)/B18</f>
        <v>2.8612303290414878E-3</v>
      </c>
      <c r="D20" s="12">
        <f>(D18*C20)+D18</f>
        <v>1.0042979942693411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2">
        <f>G20*D20</f>
        <v>1.0964218871028533</v>
      </c>
      <c r="I20" s="1"/>
      <c r="J20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B29" workbookViewId="0">
      <selection activeCell="B29" sqref="A1:XFD1048576"/>
    </sheetView>
  </sheetViews>
  <sheetFormatPr defaultColWidth="35.42578125" defaultRowHeight="15" x14ac:dyDescent="0.25"/>
  <cols>
    <col min="8" max="8" width="42.140625" customWidth="1"/>
    <col min="264" max="264" width="42.140625" customWidth="1"/>
    <col min="520" max="520" width="42.140625" customWidth="1"/>
    <col min="776" max="776" width="42.140625" customWidth="1"/>
    <col min="1032" max="1032" width="42.140625" customWidth="1"/>
    <col min="1288" max="1288" width="42.140625" customWidth="1"/>
    <col min="1544" max="1544" width="42.140625" customWidth="1"/>
    <col min="1800" max="1800" width="42.140625" customWidth="1"/>
    <col min="2056" max="2056" width="42.140625" customWidth="1"/>
    <col min="2312" max="2312" width="42.140625" customWidth="1"/>
    <col min="2568" max="2568" width="42.140625" customWidth="1"/>
    <col min="2824" max="2824" width="42.140625" customWidth="1"/>
    <col min="3080" max="3080" width="42.140625" customWidth="1"/>
    <col min="3336" max="3336" width="42.140625" customWidth="1"/>
    <col min="3592" max="3592" width="42.140625" customWidth="1"/>
    <col min="3848" max="3848" width="42.140625" customWidth="1"/>
    <col min="4104" max="4104" width="42.140625" customWidth="1"/>
    <col min="4360" max="4360" width="42.140625" customWidth="1"/>
    <col min="4616" max="4616" width="42.140625" customWidth="1"/>
    <col min="4872" max="4872" width="42.140625" customWidth="1"/>
    <col min="5128" max="5128" width="42.140625" customWidth="1"/>
    <col min="5384" max="5384" width="42.140625" customWidth="1"/>
    <col min="5640" max="5640" width="42.140625" customWidth="1"/>
    <col min="5896" max="5896" width="42.140625" customWidth="1"/>
    <col min="6152" max="6152" width="42.140625" customWidth="1"/>
    <col min="6408" max="6408" width="42.140625" customWidth="1"/>
    <col min="6664" max="6664" width="42.140625" customWidth="1"/>
    <col min="6920" max="6920" width="42.140625" customWidth="1"/>
    <col min="7176" max="7176" width="42.140625" customWidth="1"/>
    <col min="7432" max="7432" width="42.140625" customWidth="1"/>
    <col min="7688" max="7688" width="42.140625" customWidth="1"/>
    <col min="7944" max="7944" width="42.140625" customWidth="1"/>
    <col min="8200" max="8200" width="42.140625" customWidth="1"/>
    <col min="8456" max="8456" width="42.140625" customWidth="1"/>
    <col min="8712" max="8712" width="42.140625" customWidth="1"/>
    <col min="8968" max="8968" width="42.140625" customWidth="1"/>
    <col min="9224" max="9224" width="42.140625" customWidth="1"/>
    <col min="9480" max="9480" width="42.140625" customWidth="1"/>
    <col min="9736" max="9736" width="42.140625" customWidth="1"/>
    <col min="9992" max="9992" width="42.140625" customWidth="1"/>
    <col min="10248" max="10248" width="42.140625" customWidth="1"/>
    <col min="10504" max="10504" width="42.140625" customWidth="1"/>
    <col min="10760" max="10760" width="42.140625" customWidth="1"/>
    <col min="11016" max="11016" width="42.140625" customWidth="1"/>
    <col min="11272" max="11272" width="42.140625" customWidth="1"/>
    <col min="11528" max="11528" width="42.140625" customWidth="1"/>
    <col min="11784" max="11784" width="42.140625" customWidth="1"/>
    <col min="12040" max="12040" width="42.140625" customWidth="1"/>
    <col min="12296" max="12296" width="42.140625" customWidth="1"/>
    <col min="12552" max="12552" width="42.140625" customWidth="1"/>
    <col min="12808" max="12808" width="42.140625" customWidth="1"/>
    <col min="13064" max="13064" width="42.140625" customWidth="1"/>
    <col min="13320" max="13320" width="42.140625" customWidth="1"/>
    <col min="13576" max="13576" width="42.140625" customWidth="1"/>
    <col min="13832" max="13832" width="42.140625" customWidth="1"/>
    <col min="14088" max="14088" width="42.140625" customWidth="1"/>
    <col min="14344" max="14344" width="42.140625" customWidth="1"/>
    <col min="14600" max="14600" width="42.140625" customWidth="1"/>
    <col min="14856" max="14856" width="42.140625" customWidth="1"/>
    <col min="15112" max="15112" width="42.140625" customWidth="1"/>
    <col min="15368" max="15368" width="42.140625" customWidth="1"/>
    <col min="15624" max="15624" width="42.140625" customWidth="1"/>
    <col min="15880" max="15880" width="42.140625" customWidth="1"/>
    <col min="16136" max="16136" width="42.140625" customWidth="1"/>
  </cols>
  <sheetData>
    <row r="1" spans="1:8" ht="15.75" x14ac:dyDescent="0.25">
      <c r="A1" s="1" t="s">
        <v>0</v>
      </c>
      <c r="B1" s="2" t="s">
        <v>35</v>
      </c>
      <c r="C1" s="2"/>
      <c r="D1" s="1" t="s">
        <v>2</v>
      </c>
      <c r="E1" s="1"/>
      <c r="F1" s="2"/>
      <c r="G1" s="2"/>
      <c r="H1" s="1" t="s">
        <v>3</v>
      </c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36</v>
      </c>
    </row>
    <row r="6" spans="1:8" ht="15.75" x14ac:dyDescent="0.25">
      <c r="A6" s="1" t="s">
        <v>10</v>
      </c>
      <c r="B6" s="1" t="s">
        <v>37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/>
      <c r="B16" s="25"/>
      <c r="C16" s="17"/>
      <c r="D16" s="18"/>
      <c r="E16" s="1"/>
      <c r="F16" s="1"/>
      <c r="G16" s="1"/>
      <c r="H16" s="18"/>
    </row>
    <row r="17" spans="1:8" ht="15.75" x14ac:dyDescent="0.25">
      <c r="A17" s="8">
        <v>2014</v>
      </c>
      <c r="B17" s="13">
        <v>682</v>
      </c>
      <c r="C17" s="14">
        <v>0</v>
      </c>
      <c r="D17" s="12">
        <v>1</v>
      </c>
      <c r="E17" s="12">
        <v>236.7362</v>
      </c>
      <c r="F17" s="14">
        <v>0</v>
      </c>
      <c r="G17" s="12">
        <v>1</v>
      </c>
      <c r="H17" s="12">
        <f>G17*D17</f>
        <v>1</v>
      </c>
    </row>
    <row r="18" spans="1:8" ht="15.75" x14ac:dyDescent="0.25">
      <c r="A18" s="8"/>
      <c r="B18" s="16"/>
      <c r="C18" s="17"/>
      <c r="D18" s="1"/>
      <c r="E18" s="1"/>
      <c r="F18" s="1"/>
      <c r="G18" s="1"/>
      <c r="H18" s="1"/>
    </row>
    <row r="19" spans="1:8" ht="15.75" x14ac:dyDescent="0.25">
      <c r="A19" s="8">
        <v>2015</v>
      </c>
      <c r="B19" s="13">
        <v>653</v>
      </c>
      <c r="C19" s="14">
        <f>(B19-B17)/B17</f>
        <v>-4.2521994134897358E-2</v>
      </c>
      <c r="D19" s="12">
        <f>(D17*C19)+D17</f>
        <v>0.95747800586510268</v>
      </c>
      <c r="E19" s="12">
        <v>237.017</v>
      </c>
      <c r="F19" s="14">
        <f>(E19-E17)/E17</f>
        <v>1.1861303847911695E-3</v>
      </c>
      <c r="G19" s="12">
        <f>(G17*F19)+G17</f>
        <v>1.0011861303847911</v>
      </c>
      <c r="H19" s="12">
        <f>G19*D19</f>
        <v>0.95861369962062848</v>
      </c>
    </row>
    <row r="20" spans="1:8" ht="15.75" x14ac:dyDescent="0.25">
      <c r="A20" s="8"/>
      <c r="B20" s="19"/>
      <c r="C20" s="17"/>
      <c r="D20" s="1"/>
      <c r="E20" s="1"/>
      <c r="F20" s="1"/>
      <c r="G20" s="1"/>
      <c r="H20" s="1"/>
    </row>
    <row r="21" spans="1:8" ht="15.75" x14ac:dyDescent="0.25">
      <c r="A21" s="8">
        <v>2016</v>
      </c>
      <c r="B21" s="13">
        <v>635</v>
      </c>
      <c r="C21" s="14">
        <f>(B21-B19)/B19</f>
        <v>-2.7565084226646247E-2</v>
      </c>
      <c r="D21" s="12">
        <f>(D19*C21)+D19</f>
        <v>0.93108504398826986</v>
      </c>
      <c r="E21" s="12">
        <v>240.00720000000001</v>
      </c>
      <c r="F21" s="14">
        <f>(E21-E19)/E19</f>
        <v>1.2615972693941852E-2</v>
      </c>
      <c r="G21" s="12">
        <f>(G19*F21)+G19</f>
        <v>1.0138170672672788</v>
      </c>
      <c r="H21" s="12">
        <f>G21*D21</f>
        <v>0.94394990867261308</v>
      </c>
    </row>
    <row r="22" spans="1:8" ht="15.75" x14ac:dyDescent="0.25">
      <c r="A22" s="8"/>
      <c r="B22" s="19"/>
      <c r="C22" s="1"/>
      <c r="D22" s="1"/>
      <c r="E22" s="1"/>
      <c r="F22" s="1"/>
      <c r="G22" s="1"/>
      <c r="H22" s="1"/>
    </row>
    <row r="23" spans="1:8" ht="15.75" x14ac:dyDescent="0.25">
      <c r="A23" s="8">
        <v>2017</v>
      </c>
      <c r="B23" s="13">
        <v>614</v>
      </c>
      <c r="C23" s="14">
        <f>(B23-B21)/B21</f>
        <v>-3.3070866141732283E-2</v>
      </c>
      <c r="D23" s="12">
        <f>(D21*C23)+D21</f>
        <v>0.9002932551319649</v>
      </c>
      <c r="E23" s="12">
        <v>245.11959999999999</v>
      </c>
      <c r="F23" s="14">
        <f>(E23-E21)/E21</f>
        <v>2.1301027635837504E-2</v>
      </c>
      <c r="G23" s="12">
        <f>(G21*F23)+G21</f>
        <v>1.0354124126348228</v>
      </c>
      <c r="H23" s="12">
        <f>G23*D23</f>
        <v>0.93217481137504576</v>
      </c>
    </row>
    <row r="24" spans="1:8" ht="15.75" x14ac:dyDescent="0.25">
      <c r="A24" s="8"/>
      <c r="B24" s="19"/>
      <c r="C24" s="1"/>
      <c r="D24" s="1"/>
      <c r="E24" s="1"/>
      <c r="F24" s="1"/>
      <c r="G24" s="1"/>
      <c r="H24" s="1"/>
    </row>
    <row r="25" spans="1:8" ht="15.75" x14ac:dyDescent="0.25">
      <c r="A25" s="8">
        <v>2018</v>
      </c>
      <c r="B25" s="13">
        <v>594</v>
      </c>
      <c r="C25" s="14">
        <f>(B25-B23)/B23</f>
        <v>-3.2573289902280131E-2</v>
      </c>
      <c r="D25" s="12">
        <f>(D23*C25)+D23</f>
        <v>0.87096774193548399</v>
      </c>
      <c r="E25" s="12">
        <v>251.10679999999999</v>
      </c>
      <c r="F25" s="14">
        <f>(E25-E23)/E23</f>
        <v>2.4425627326415355E-2</v>
      </c>
      <c r="G25" s="12">
        <f>(G23*F25)+G23</f>
        <v>1.0607030103549855</v>
      </c>
      <c r="H25" s="12">
        <f>G25*D25</f>
        <v>0.92383810579305203</v>
      </c>
    </row>
    <row r="26" spans="1:8" ht="15.75" x14ac:dyDescent="0.25">
      <c r="A26" s="8"/>
      <c r="B26" s="19"/>
      <c r="C26" s="1"/>
      <c r="D26" s="1"/>
      <c r="E26" s="1"/>
      <c r="F26" s="1"/>
      <c r="G26" s="1"/>
      <c r="H26" s="1"/>
    </row>
    <row r="27" spans="1:8" ht="15.75" x14ac:dyDescent="0.25">
      <c r="A27" s="8">
        <v>2019</v>
      </c>
      <c r="B27" s="13">
        <v>588</v>
      </c>
      <c r="C27" s="14">
        <f>(B27-B25)/B25</f>
        <v>-1.0101010101010102E-2</v>
      </c>
      <c r="D27" s="12">
        <f>(D25*C27)+D25</f>
        <v>0.86217008797653971</v>
      </c>
      <c r="E27" s="12">
        <v>255.6574</v>
      </c>
      <c r="F27" s="14">
        <f>(E27-E25)/E25</f>
        <v>1.8122169531052137E-2</v>
      </c>
      <c r="G27" s="12">
        <f>(G25*F27)+G25</f>
        <v>1.0799252501307359</v>
      </c>
      <c r="H27" s="12">
        <f>G27*D27</f>
        <v>0.93107924791330321</v>
      </c>
    </row>
    <row r="28" spans="1:8" ht="15.75" x14ac:dyDescent="0.25">
      <c r="A28" s="8"/>
      <c r="B28" s="20"/>
      <c r="C28" s="1"/>
      <c r="D28" s="1"/>
      <c r="E28" s="1"/>
      <c r="F28" s="1"/>
      <c r="G28" s="1"/>
      <c r="H28" s="1"/>
    </row>
    <row r="29" spans="1:8" ht="15.75" x14ac:dyDescent="0.25">
      <c r="A29" s="8">
        <v>2020</v>
      </c>
      <c r="B29" s="13">
        <v>596</v>
      </c>
      <c r="C29" s="14">
        <f>(B29-B27)/B27</f>
        <v>1.3605442176870748E-2</v>
      </c>
      <c r="D29" s="12">
        <f>(D27*C29)+D27</f>
        <v>0.87390029325513208</v>
      </c>
      <c r="E29" s="12">
        <v>258.81119999999999</v>
      </c>
      <c r="F29" s="14">
        <f>(E29-E27)/E27</f>
        <v>1.2336040341488217E-2</v>
      </c>
      <c r="G29" s="12">
        <f>(G27*F29)+G27</f>
        <v>1.0932472515821405</v>
      </c>
      <c r="H29" s="12">
        <f>G29*D29</f>
        <v>0.95538909375799974</v>
      </c>
    </row>
    <row r="30" spans="1:8" ht="15.75" x14ac:dyDescent="0.25">
      <c r="A30" s="8"/>
      <c r="B30" s="20"/>
      <c r="C30" s="1"/>
      <c r="D30" s="1"/>
      <c r="E30" s="1"/>
      <c r="F30" s="1"/>
      <c r="G30" s="1"/>
      <c r="H30" s="1"/>
    </row>
    <row r="31" spans="1:8" ht="15.75" x14ac:dyDescent="0.25">
      <c r="A31" s="8">
        <v>2021</v>
      </c>
      <c r="B31" s="21">
        <v>599</v>
      </c>
      <c r="C31" s="14">
        <f>(B31-B29)/B29</f>
        <v>5.0335570469798654E-3</v>
      </c>
      <c r="D31" s="12">
        <f>(D29*C31)+D29</f>
        <v>0.87829912023460421</v>
      </c>
      <c r="E31" s="22">
        <v>270.97000000000003</v>
      </c>
      <c r="F31" s="14">
        <f>(E31-E29)/E29</f>
        <v>4.697941974690447E-2</v>
      </c>
      <c r="G31" s="12">
        <f>(G29*F31)+G29</f>
        <v>1.1446073731013675</v>
      </c>
      <c r="H31" s="12">
        <f>G31*D31</f>
        <v>1.0053076488089725</v>
      </c>
    </row>
    <row r="32" spans="1:8" ht="15.75" x14ac:dyDescent="0.25">
      <c r="A32" s="8"/>
      <c r="B32" s="1"/>
      <c r="C32" s="1"/>
      <c r="D32" s="1"/>
      <c r="E32" s="1"/>
      <c r="F32" s="1"/>
      <c r="G32" s="1"/>
      <c r="H32" s="1"/>
    </row>
    <row r="33" spans="1:10" ht="15.75" x14ac:dyDescent="0.25">
      <c r="A33" s="8">
        <v>2022</v>
      </c>
      <c r="B33" s="1">
        <v>598</v>
      </c>
      <c r="C33" s="14">
        <f>(B33-B31)/B31</f>
        <v>-1.6694490818030051E-3</v>
      </c>
      <c r="D33" s="12">
        <f>(D31*C33)+D31</f>
        <v>0.87683284457478017</v>
      </c>
      <c r="E33" s="22">
        <f>'cpi per noah and bloomberg'!N18</f>
        <v>286.89572438285512</v>
      </c>
      <c r="F33" s="14">
        <f>(E33-E31)/E31</f>
        <v>5.8773016875872212E-2</v>
      </c>
      <c r="G33" s="12">
        <f>(G31*F33)+G31</f>
        <v>1.2118794015569019</v>
      </c>
      <c r="H33" s="12">
        <f>G33*D33</f>
        <v>1.0626156629487205</v>
      </c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x14ac:dyDescent="0.25">
      <c r="A35" s="8">
        <v>2023</v>
      </c>
      <c r="B35" s="1">
        <v>598</v>
      </c>
      <c r="C35" s="14">
        <f>(B35-B33)/B33</f>
        <v>0</v>
      </c>
      <c r="D35" s="12">
        <f>(D33*C35)+D33</f>
        <v>0.87683284457478017</v>
      </c>
      <c r="E35" s="22">
        <f>'cpi per noah and bloomberg'!N19</f>
        <v>295.82598037986526</v>
      </c>
      <c r="F35" s="14">
        <f>(E35-E33)/E33</f>
        <v>3.1127183983728296E-2</v>
      </c>
      <c r="G35" s="12">
        <f>(G33*F35)+G33</f>
        <v>1.249601794655254</v>
      </c>
      <c r="H35" s="12">
        <f>G35*D35</f>
        <v>1.0956918961933166</v>
      </c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</row>
    <row r="38" spans="1:10" ht="16.5" thickBot="1" x14ac:dyDescent="0.3">
      <c r="A38" s="3"/>
      <c r="B38" s="3"/>
      <c r="C38" s="3"/>
      <c r="D38" s="3"/>
      <c r="E38" s="3"/>
      <c r="F38" s="3"/>
      <c r="G38" s="3"/>
      <c r="H38" s="3"/>
    </row>
    <row r="39" spans="1:10" ht="15.75" x14ac:dyDescent="0.25">
      <c r="A39" s="1" t="s">
        <v>27</v>
      </c>
      <c r="B39" s="1"/>
      <c r="C39" s="1"/>
      <c r="D39" s="1"/>
      <c r="E39" s="1"/>
      <c r="F39" s="1" t="s">
        <v>28</v>
      </c>
      <c r="G39" s="1"/>
      <c r="H39" s="1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</row>
    <row r="41" spans="1:10" ht="15.75" x14ac:dyDescent="0.25">
      <c r="A41" s="1"/>
      <c r="B41" s="1"/>
      <c r="C41" s="1"/>
      <c r="D41" s="1"/>
      <c r="E41" s="1"/>
      <c r="F41" s="1"/>
      <c r="G41" s="1"/>
      <c r="H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1" workbookViewId="0">
      <selection activeCell="D22" sqref="D22"/>
    </sheetView>
  </sheetViews>
  <sheetFormatPr defaultColWidth="35.42578125" defaultRowHeight="15" x14ac:dyDescent="0.25"/>
  <cols>
    <col min="1" max="7" width="35.42578125" style="43"/>
    <col min="8" max="8" width="42.140625" style="43" customWidth="1"/>
    <col min="9" max="263" width="35.42578125" style="43"/>
    <col min="264" max="264" width="42.140625" style="43" customWidth="1"/>
    <col min="265" max="519" width="35.42578125" style="43"/>
    <col min="520" max="520" width="42.140625" style="43" customWidth="1"/>
    <col min="521" max="775" width="35.42578125" style="43"/>
    <col min="776" max="776" width="42.140625" style="43" customWidth="1"/>
    <col min="777" max="1031" width="35.42578125" style="43"/>
    <col min="1032" max="1032" width="42.140625" style="43" customWidth="1"/>
    <col min="1033" max="1287" width="35.42578125" style="43"/>
    <col min="1288" max="1288" width="42.140625" style="43" customWidth="1"/>
    <col min="1289" max="1543" width="35.42578125" style="43"/>
    <col min="1544" max="1544" width="42.140625" style="43" customWidth="1"/>
    <col min="1545" max="1799" width="35.42578125" style="43"/>
    <col min="1800" max="1800" width="42.140625" style="43" customWidth="1"/>
    <col min="1801" max="2055" width="35.42578125" style="43"/>
    <col min="2056" max="2056" width="42.140625" style="43" customWidth="1"/>
    <col min="2057" max="2311" width="35.42578125" style="43"/>
    <col min="2312" max="2312" width="42.140625" style="43" customWidth="1"/>
    <col min="2313" max="2567" width="35.42578125" style="43"/>
    <col min="2568" max="2568" width="42.140625" style="43" customWidth="1"/>
    <col min="2569" max="2823" width="35.42578125" style="43"/>
    <col min="2824" max="2824" width="42.140625" style="43" customWidth="1"/>
    <col min="2825" max="3079" width="35.42578125" style="43"/>
    <col min="3080" max="3080" width="42.140625" style="43" customWidth="1"/>
    <col min="3081" max="3335" width="35.42578125" style="43"/>
    <col min="3336" max="3336" width="42.140625" style="43" customWidth="1"/>
    <col min="3337" max="3591" width="35.42578125" style="43"/>
    <col min="3592" max="3592" width="42.140625" style="43" customWidth="1"/>
    <col min="3593" max="3847" width="35.42578125" style="43"/>
    <col min="3848" max="3848" width="42.140625" style="43" customWidth="1"/>
    <col min="3849" max="4103" width="35.42578125" style="43"/>
    <col min="4104" max="4104" width="42.140625" style="43" customWidth="1"/>
    <col min="4105" max="4359" width="35.42578125" style="43"/>
    <col min="4360" max="4360" width="42.140625" style="43" customWidth="1"/>
    <col min="4361" max="4615" width="35.42578125" style="43"/>
    <col min="4616" max="4616" width="42.140625" style="43" customWidth="1"/>
    <col min="4617" max="4871" width="35.42578125" style="43"/>
    <col min="4872" max="4872" width="42.140625" style="43" customWidth="1"/>
    <col min="4873" max="5127" width="35.42578125" style="43"/>
    <col min="5128" max="5128" width="42.140625" style="43" customWidth="1"/>
    <col min="5129" max="5383" width="35.42578125" style="43"/>
    <col min="5384" max="5384" width="42.140625" style="43" customWidth="1"/>
    <col min="5385" max="5639" width="35.42578125" style="43"/>
    <col min="5640" max="5640" width="42.140625" style="43" customWidth="1"/>
    <col min="5641" max="5895" width="35.42578125" style="43"/>
    <col min="5896" max="5896" width="42.140625" style="43" customWidth="1"/>
    <col min="5897" max="6151" width="35.42578125" style="43"/>
    <col min="6152" max="6152" width="42.140625" style="43" customWidth="1"/>
    <col min="6153" max="6407" width="35.42578125" style="43"/>
    <col min="6408" max="6408" width="42.140625" style="43" customWidth="1"/>
    <col min="6409" max="6663" width="35.42578125" style="43"/>
    <col min="6664" max="6664" width="42.140625" style="43" customWidth="1"/>
    <col min="6665" max="6919" width="35.42578125" style="43"/>
    <col min="6920" max="6920" width="42.140625" style="43" customWidth="1"/>
    <col min="6921" max="7175" width="35.42578125" style="43"/>
    <col min="7176" max="7176" width="42.140625" style="43" customWidth="1"/>
    <col min="7177" max="7431" width="35.42578125" style="43"/>
    <col min="7432" max="7432" width="42.140625" style="43" customWidth="1"/>
    <col min="7433" max="7687" width="35.42578125" style="43"/>
    <col min="7688" max="7688" width="42.140625" style="43" customWidth="1"/>
    <col min="7689" max="7943" width="35.42578125" style="43"/>
    <col min="7944" max="7944" width="42.140625" style="43" customWidth="1"/>
    <col min="7945" max="8199" width="35.42578125" style="43"/>
    <col min="8200" max="8200" width="42.140625" style="43" customWidth="1"/>
    <col min="8201" max="8455" width="35.42578125" style="43"/>
    <col min="8456" max="8456" width="42.140625" style="43" customWidth="1"/>
    <col min="8457" max="8711" width="35.42578125" style="43"/>
    <col min="8712" max="8712" width="42.140625" style="43" customWidth="1"/>
    <col min="8713" max="8967" width="35.42578125" style="43"/>
    <col min="8968" max="8968" width="42.140625" style="43" customWidth="1"/>
    <col min="8969" max="9223" width="35.42578125" style="43"/>
    <col min="9224" max="9224" width="42.140625" style="43" customWidth="1"/>
    <col min="9225" max="9479" width="35.42578125" style="43"/>
    <col min="9480" max="9480" width="42.140625" style="43" customWidth="1"/>
    <col min="9481" max="9735" width="35.42578125" style="43"/>
    <col min="9736" max="9736" width="42.140625" style="43" customWidth="1"/>
    <col min="9737" max="9991" width="35.42578125" style="43"/>
    <col min="9992" max="9992" width="42.140625" style="43" customWidth="1"/>
    <col min="9993" max="10247" width="35.42578125" style="43"/>
    <col min="10248" max="10248" width="42.140625" style="43" customWidth="1"/>
    <col min="10249" max="10503" width="35.42578125" style="43"/>
    <col min="10504" max="10504" width="42.140625" style="43" customWidth="1"/>
    <col min="10505" max="10759" width="35.42578125" style="43"/>
    <col min="10760" max="10760" width="42.140625" style="43" customWidth="1"/>
    <col min="10761" max="11015" width="35.42578125" style="43"/>
    <col min="11016" max="11016" width="42.140625" style="43" customWidth="1"/>
    <col min="11017" max="11271" width="35.42578125" style="43"/>
    <col min="11272" max="11272" width="42.140625" style="43" customWidth="1"/>
    <col min="11273" max="11527" width="35.42578125" style="43"/>
    <col min="11528" max="11528" width="42.140625" style="43" customWidth="1"/>
    <col min="11529" max="11783" width="35.42578125" style="43"/>
    <col min="11784" max="11784" width="42.140625" style="43" customWidth="1"/>
    <col min="11785" max="12039" width="35.42578125" style="43"/>
    <col min="12040" max="12040" width="42.140625" style="43" customWidth="1"/>
    <col min="12041" max="12295" width="35.42578125" style="43"/>
    <col min="12296" max="12296" width="42.140625" style="43" customWidth="1"/>
    <col min="12297" max="12551" width="35.42578125" style="43"/>
    <col min="12552" max="12552" width="42.140625" style="43" customWidth="1"/>
    <col min="12553" max="12807" width="35.42578125" style="43"/>
    <col min="12808" max="12808" width="42.140625" style="43" customWidth="1"/>
    <col min="12809" max="13063" width="35.42578125" style="43"/>
    <col min="13064" max="13064" width="42.140625" style="43" customWidth="1"/>
    <col min="13065" max="13319" width="35.42578125" style="43"/>
    <col min="13320" max="13320" width="42.140625" style="43" customWidth="1"/>
    <col min="13321" max="13575" width="35.42578125" style="43"/>
    <col min="13576" max="13576" width="42.140625" style="43" customWidth="1"/>
    <col min="13577" max="13831" width="35.42578125" style="43"/>
    <col min="13832" max="13832" width="42.140625" style="43" customWidth="1"/>
    <col min="13833" max="14087" width="35.42578125" style="43"/>
    <col min="14088" max="14088" width="42.140625" style="43" customWidth="1"/>
    <col min="14089" max="14343" width="35.42578125" style="43"/>
    <col min="14344" max="14344" width="42.140625" style="43" customWidth="1"/>
    <col min="14345" max="14599" width="35.42578125" style="43"/>
    <col min="14600" max="14600" width="42.140625" style="43" customWidth="1"/>
    <col min="14601" max="14855" width="35.42578125" style="43"/>
    <col min="14856" max="14856" width="42.140625" style="43" customWidth="1"/>
    <col min="14857" max="15111" width="35.42578125" style="43"/>
    <col min="15112" max="15112" width="42.140625" style="43" customWidth="1"/>
    <col min="15113" max="15367" width="35.42578125" style="43"/>
    <col min="15368" max="15368" width="42.140625" style="43" customWidth="1"/>
    <col min="15369" max="15623" width="35.42578125" style="43"/>
    <col min="15624" max="15624" width="42.140625" style="43" customWidth="1"/>
    <col min="15625" max="15879" width="35.42578125" style="43"/>
    <col min="15880" max="15880" width="42.140625" style="43" customWidth="1"/>
    <col min="15881" max="16135" width="35.42578125" style="43"/>
    <col min="16136" max="16136" width="42.140625" style="43" customWidth="1"/>
    <col min="16137" max="16384" width="35.42578125" style="43"/>
  </cols>
  <sheetData>
    <row r="1" spans="1:8" ht="15.75" x14ac:dyDescent="0.25">
      <c r="A1" s="1" t="s">
        <v>0</v>
      </c>
      <c r="B1" s="2" t="s">
        <v>35</v>
      </c>
      <c r="C1" s="2"/>
      <c r="D1" s="1" t="s">
        <v>2</v>
      </c>
      <c r="E1" s="1"/>
      <c r="F1" s="2"/>
      <c r="G1" s="2"/>
      <c r="H1" s="1" t="s">
        <v>3</v>
      </c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36</v>
      </c>
    </row>
    <row r="6" spans="1:8" ht="15.75" x14ac:dyDescent="0.25">
      <c r="A6" s="1" t="s">
        <v>10</v>
      </c>
      <c r="B6" s="1" t="s">
        <v>37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70" t="s">
        <v>17</v>
      </c>
      <c r="C11" s="70"/>
      <c r="D11" s="70"/>
      <c r="E11" s="70" t="s">
        <v>18</v>
      </c>
      <c r="F11" s="70"/>
      <c r="G11" s="70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597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10" ht="15.75" x14ac:dyDescent="0.25">
      <c r="A17" s="8"/>
      <c r="B17" s="1"/>
      <c r="C17" s="1"/>
      <c r="D17" s="1"/>
      <c r="E17" s="1"/>
      <c r="F17" s="1"/>
      <c r="G17" s="1"/>
      <c r="H17" s="1"/>
    </row>
    <row r="18" spans="1:10" ht="15.75" x14ac:dyDescent="0.25">
      <c r="A18" s="8">
        <v>2022</v>
      </c>
      <c r="B18" s="1">
        <v>535</v>
      </c>
      <c r="C18" s="14">
        <f>(B18-B16)/B16</f>
        <v>-0.10385259631490787</v>
      </c>
      <c r="D18" s="12">
        <f>(D16*C18)+D16</f>
        <v>0.89614740368509216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2">
        <f>G18*D18</f>
        <v>0.94881669016514514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486</v>
      </c>
      <c r="C20" s="14">
        <f>(B20-B18)/B18</f>
        <v>-9.1588785046728974E-2</v>
      </c>
      <c r="D20" s="12">
        <f>(D18*C20)+D18</f>
        <v>0.81407035175879394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2">
        <f>G20*D20</f>
        <v>0.88874473154676525</v>
      </c>
      <c r="I20" s="1"/>
      <c r="J20" s="1"/>
    </row>
    <row r="21" spans="1:10" ht="15.75" x14ac:dyDescent="0.25">
      <c r="A21" s="1"/>
      <c r="B21" s="1"/>
      <c r="C21" s="1"/>
      <c r="D21" s="1"/>
      <c r="E21" s="1"/>
      <c r="F21" s="1"/>
      <c r="G21" s="1"/>
      <c r="H21" s="1"/>
    </row>
    <row r="22" spans="1:10" ht="15.75" x14ac:dyDescent="0.25">
      <c r="A22" s="1"/>
      <c r="B22" s="1"/>
      <c r="C22" s="1"/>
      <c r="D22" s="69"/>
      <c r="E22" s="1"/>
      <c r="F22" s="1"/>
      <c r="G22" s="1"/>
      <c r="H22" s="1"/>
    </row>
    <row r="23" spans="1:10" ht="16.5" thickBot="1" x14ac:dyDescent="0.3">
      <c r="A23" s="3"/>
      <c r="B23" s="3"/>
      <c r="C23" s="3"/>
      <c r="D23" s="3"/>
      <c r="E23" s="3"/>
      <c r="F23" s="3"/>
      <c r="G23" s="3"/>
      <c r="H23" s="3"/>
    </row>
    <row r="24" spans="1:10" ht="15.75" x14ac:dyDescent="0.25">
      <c r="A24" s="1" t="s">
        <v>27</v>
      </c>
      <c r="B24" s="1"/>
      <c r="C24" s="1"/>
      <c r="D24" s="1"/>
      <c r="E24" s="1"/>
      <c r="F24" s="1" t="s">
        <v>28</v>
      </c>
      <c r="G24" s="1"/>
      <c r="H24" s="1"/>
    </row>
    <row r="25" spans="1:10" ht="15.75" x14ac:dyDescent="0.25">
      <c r="A25" s="2"/>
      <c r="B25" s="2"/>
      <c r="C25" s="2"/>
      <c r="D25" s="2"/>
      <c r="E25" s="2"/>
      <c r="F25" s="2"/>
      <c r="G25" s="2"/>
      <c r="H25" s="2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1"/>
    </row>
  </sheetData>
  <mergeCells count="2">
    <mergeCell ref="B11:D11"/>
    <mergeCell ref="E11:G11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 A C T I V E ! 1 5 6 7 6 7 8 7 . 1 < / d o c u m e n t i d >  
     < s e n d e r i d > K E A B E T < / s e n d e r i d >  
     < s e n d e r e m a i l > B K E A T I N G @ G U N S T E R . C O M < / s e n d e r e m a i l >  
     < l a s t m o d i f i e d > 2 0 2 2 - 0 6 - 1 0 T 1 6 : 4 5 : 4 3 . 0 0 0 0 0 0 0 - 0 4 : 0 0 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Consolidated 2022 and 2023 </vt:lpstr>
      <vt:lpstr>FPUC</vt:lpstr>
      <vt:lpstr>FPUC START AT 2021</vt:lpstr>
      <vt:lpstr>CFG</vt:lpstr>
      <vt:lpstr>CFG START AT 2021</vt:lpstr>
      <vt:lpstr>FI</vt:lpstr>
      <vt:lpstr>FI START AT 2021</vt:lpstr>
      <vt:lpstr>FT</vt:lpstr>
      <vt:lpstr>FT START AT 2021</vt:lpstr>
      <vt:lpstr>cpi</vt:lpstr>
      <vt:lpstr>cpi per noah and bloomberg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2022-01-24T13:39:04Z</dcterms:created>
  <dcterms:modified xsi:type="dcterms:W3CDTF">2022-06-10T20:45:43Z</dcterms:modified>
</cp:coreProperties>
</file>