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6 Revenue &amp; Cost of Gas\"/>
    </mc:Choice>
  </mc:AlternateContent>
  <bookViews>
    <workbookView xWindow="0" yWindow="0" windowWidth="25200" windowHeight="11250" activeTab="1"/>
  </bookViews>
  <sheets>
    <sheet name="Pivot" sheetId="14" r:id="rId1"/>
    <sheet name="Summary for Pivot" sheetId="13" r:id="rId2"/>
    <sheet name="Summary" sheetId="12" r:id="rId3"/>
    <sheet name="SummaryGL2017" sheetId="10" r:id="rId4"/>
    <sheet name="SummaryGL 2018" sheetId="11" r:id="rId5"/>
    <sheet name="SummaryGL2019" sheetId="1" r:id="rId6"/>
    <sheet name="SummaryGL2020" sheetId="8" r:id="rId7"/>
    <sheet name="SummaryGL2021" sheetId="9" r:id="rId8"/>
  </sheets>
  <externalReferences>
    <externalReference r:id="rId9"/>
    <externalReference r:id="rId10"/>
  </externalReferences>
  <definedNames>
    <definedName name="_xlnm._FilterDatabase" localSheetId="2" hidden="1">Summary!$A$3:$AH$25</definedName>
    <definedName name="_xlnm._FilterDatabase" localSheetId="1" hidden="1">'Summary for Pivot'!$A$1:$E$23</definedName>
    <definedName name="_xlnm._FilterDatabase" localSheetId="4" hidden="1">'SummaryGL 2018'!$A$1:$AS$31</definedName>
    <definedName name="_xlnm._FilterDatabase" localSheetId="3" hidden="1">SummaryGL2017!$A$1:$AS$31</definedName>
    <definedName name="_xlnm._FilterDatabase" localSheetId="6" hidden="1">SummaryGL2020!$A$1:$AS$31</definedName>
    <definedName name="_xlnm._FilterDatabase" localSheetId="7" hidden="1">SummaryGL2021!$A$1:$AS$30</definedName>
    <definedName name="_xlcn.WorksheetConnection_MiscFees1721.xlsxTable11" hidden="1">Table1</definedName>
    <definedName name="_xlcn.WorksheetConnection_MiscFees1721.xlsxTable21" hidden="1">Table2</definedName>
    <definedName name="_xlcn.WorksheetConnection_MiscFees1721.xlsxTable31" hidden="1">Table3[]</definedName>
    <definedName name="_xlcn.WorksheetConnection_MiscFees1721.xlsxTable41" hidden="1">Table4</definedName>
    <definedName name="_xlcn.WorksheetConnection_MiscFees1721.xlsxTable51" hidden="1">Table5</definedName>
  </definedNames>
  <calcPr calcId="162913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5" name="Table5" connection="WorksheetConnection_MiscFees 17-21.xlsx!Table5"/>
          <x15:modelTable id="Table4" name="Table4" connection="WorksheetConnection_MiscFees 17-21.xlsx!Table4"/>
          <x15:modelTable id="Table3" name="Table3" connection="WorksheetConnection_MiscFees 17-21.xlsx!Table3"/>
          <x15:modelTable id="Table2" name="Table2" connection="WorksheetConnection_MiscFees 17-21.xlsx!Table2"/>
          <x15:modelTable id="Table1" name="Table1" connection="WorksheetConnection_MiscFees 17-21.xlsx!Table1"/>
        </x15:modelTables>
      </x15:dataModel>
    </ext>
  </extLst>
</workbook>
</file>

<file path=xl/calcChain.xml><?xml version="1.0" encoding="utf-8"?>
<calcChain xmlns="http://schemas.openxmlformats.org/spreadsheetml/2006/main">
  <c r="D25" i="13" l="1"/>
  <c r="D31" i="13" s="1"/>
  <c r="C25" i="13"/>
  <c r="C31" i="13" s="1"/>
  <c r="C27" i="13" l="1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G4" i="12"/>
  <c r="AB17" i="12"/>
  <c r="AB18" i="12"/>
  <c r="AB19" i="12"/>
  <c r="AB16" i="12"/>
  <c r="AB9" i="12"/>
  <c r="AB15" i="12"/>
  <c r="AB14" i="12"/>
  <c r="AB11" i="12" l="1"/>
  <c r="AB12" i="12"/>
  <c r="AB13" i="12"/>
  <c r="AB10" i="12"/>
  <c r="AB7" i="12"/>
  <c r="AB8" i="12"/>
  <c r="AB6" i="12"/>
  <c r="AB5" i="12"/>
  <c r="AB4" i="12"/>
  <c r="V21" i="12" l="1"/>
  <c r="U21" i="12"/>
  <c r="N21" i="12"/>
  <c r="M21" i="12"/>
  <c r="J21" i="12"/>
  <c r="I21" i="12"/>
  <c r="G21" i="12"/>
  <c r="F21" i="12"/>
  <c r="E21" i="12"/>
  <c r="O21" i="12" l="1"/>
  <c r="X21" i="12"/>
  <c r="K21" i="12"/>
  <c r="Q21" i="12"/>
  <c r="AD21" i="12" s="1"/>
  <c r="M24" i="12"/>
  <c r="V25" i="12"/>
  <c r="N25" i="12"/>
  <c r="M25" i="12"/>
  <c r="U25" i="12"/>
  <c r="J25" i="12"/>
  <c r="I25" i="12"/>
  <c r="F25" i="12"/>
  <c r="E25" i="12"/>
  <c r="V24" i="12"/>
  <c r="U24" i="12"/>
  <c r="N24" i="12"/>
  <c r="J24" i="12"/>
  <c r="I24" i="12"/>
  <c r="F24" i="12"/>
  <c r="E24" i="12"/>
  <c r="V23" i="12"/>
  <c r="U23" i="12"/>
  <c r="N23" i="12"/>
  <c r="M23" i="12"/>
  <c r="O23" i="12" s="1"/>
  <c r="J23" i="12"/>
  <c r="I23" i="12"/>
  <c r="F23" i="12"/>
  <c r="E23" i="12"/>
  <c r="V22" i="12"/>
  <c r="U22" i="12"/>
  <c r="N22" i="12"/>
  <c r="M22" i="12"/>
  <c r="J22" i="12"/>
  <c r="I22" i="12"/>
  <c r="F22" i="12"/>
  <c r="E22" i="12"/>
  <c r="G23" i="12"/>
  <c r="G24" i="12"/>
  <c r="G25" i="12"/>
  <c r="V18" i="12"/>
  <c r="U18" i="12"/>
  <c r="N18" i="12"/>
  <c r="M18" i="12"/>
  <c r="J18" i="12"/>
  <c r="I18" i="12"/>
  <c r="F18" i="12"/>
  <c r="E18" i="12"/>
  <c r="G18" i="12"/>
  <c r="V19" i="12"/>
  <c r="U19" i="12"/>
  <c r="N19" i="12"/>
  <c r="M19" i="12"/>
  <c r="J19" i="12"/>
  <c r="I19" i="12"/>
  <c r="F19" i="12"/>
  <c r="E19" i="12"/>
  <c r="V17" i="12"/>
  <c r="U17" i="12"/>
  <c r="N17" i="12"/>
  <c r="M17" i="12"/>
  <c r="J17" i="12"/>
  <c r="I17" i="12"/>
  <c r="F17" i="12"/>
  <c r="E17" i="12"/>
  <c r="V16" i="12"/>
  <c r="U16" i="12"/>
  <c r="N16" i="12"/>
  <c r="M16" i="12"/>
  <c r="J16" i="12"/>
  <c r="I16" i="12"/>
  <c r="F16" i="12"/>
  <c r="E16" i="12"/>
  <c r="G19" i="12"/>
  <c r="G17" i="12"/>
  <c r="V13" i="12"/>
  <c r="U13" i="12"/>
  <c r="N13" i="12"/>
  <c r="M13" i="12"/>
  <c r="J13" i="12"/>
  <c r="I13" i="12"/>
  <c r="F13" i="12"/>
  <c r="E13" i="12"/>
  <c r="V12" i="12"/>
  <c r="U12" i="12"/>
  <c r="N12" i="12"/>
  <c r="M12" i="12"/>
  <c r="J12" i="12"/>
  <c r="I12" i="12"/>
  <c r="F12" i="12"/>
  <c r="E12" i="12"/>
  <c r="V11" i="12"/>
  <c r="U11" i="12"/>
  <c r="N11" i="12"/>
  <c r="M11" i="12"/>
  <c r="J11" i="12"/>
  <c r="I11" i="12"/>
  <c r="F11" i="12"/>
  <c r="E11" i="12"/>
  <c r="V10" i="12"/>
  <c r="U10" i="12"/>
  <c r="U8" i="12"/>
  <c r="N10" i="12"/>
  <c r="M10" i="12"/>
  <c r="J10" i="12"/>
  <c r="I10" i="12"/>
  <c r="F10" i="12"/>
  <c r="E10" i="12"/>
  <c r="G13" i="12"/>
  <c r="G12" i="12"/>
  <c r="G11" i="12"/>
  <c r="V8" i="12"/>
  <c r="N8" i="12"/>
  <c r="M8" i="12"/>
  <c r="J8" i="12"/>
  <c r="I8" i="12"/>
  <c r="F8" i="12"/>
  <c r="E8" i="12"/>
  <c r="V7" i="12"/>
  <c r="N7" i="12"/>
  <c r="M7" i="12"/>
  <c r="U7" i="12"/>
  <c r="I6" i="12"/>
  <c r="X16" i="12" l="1"/>
  <c r="X19" i="12"/>
  <c r="X17" i="12"/>
  <c r="K24" i="12"/>
  <c r="X25" i="12"/>
  <c r="Q24" i="12"/>
  <c r="Y24" i="12" s="1"/>
  <c r="Z24" i="12" s="1"/>
  <c r="X8" i="12"/>
  <c r="S21" i="12"/>
  <c r="R21" i="12"/>
  <c r="W21" i="12"/>
  <c r="X7" i="12"/>
  <c r="Y21" i="12"/>
  <c r="Z21" i="12" s="1"/>
  <c r="AE21" i="12" s="1"/>
  <c r="X18" i="12"/>
  <c r="O25" i="12"/>
  <c r="Q25" i="12"/>
  <c r="W25" i="12" s="1"/>
  <c r="X10" i="12"/>
  <c r="X11" i="12"/>
  <c r="X12" i="12"/>
  <c r="X13" i="12"/>
  <c r="K25" i="12"/>
  <c r="X24" i="12"/>
  <c r="O11" i="12"/>
  <c r="K12" i="12"/>
  <c r="K17" i="12"/>
  <c r="X22" i="12"/>
  <c r="X23" i="12"/>
  <c r="O19" i="12"/>
  <c r="O24" i="12"/>
  <c r="K23" i="12"/>
  <c r="Q23" i="12"/>
  <c r="AD23" i="12" s="1"/>
  <c r="K18" i="12"/>
  <c r="O18" i="12"/>
  <c r="Q11" i="12"/>
  <c r="R11" i="12" s="1"/>
  <c r="Q12" i="12"/>
  <c r="AD12" i="12" s="1"/>
  <c r="O12" i="12"/>
  <c r="Q13" i="12"/>
  <c r="R13" i="12" s="1"/>
  <c r="O17" i="12"/>
  <c r="K19" i="12"/>
  <c r="K13" i="12"/>
  <c r="K11" i="12"/>
  <c r="O13" i="12"/>
  <c r="R24" i="12" l="1"/>
  <c r="AD13" i="12"/>
  <c r="AD25" i="12"/>
  <c r="AF21" i="12"/>
  <c r="AF37" i="12" s="1"/>
  <c r="AH21" i="12"/>
  <c r="AD24" i="12"/>
  <c r="AD11" i="12"/>
  <c r="AC24" i="12"/>
  <c r="AA24" i="12"/>
  <c r="AC21" i="12"/>
  <c r="AA21" i="12"/>
  <c r="AA37" i="12" s="1"/>
  <c r="W24" i="12"/>
  <c r="S24" i="12"/>
  <c r="Q17" i="12"/>
  <c r="AD17" i="12" s="1"/>
  <c r="Y11" i="12"/>
  <c r="Z11" i="12" s="1"/>
  <c r="Y23" i="12"/>
  <c r="Z23" i="12" s="1"/>
  <c r="Q19" i="12"/>
  <c r="AD19" i="12" s="1"/>
  <c r="Q18" i="12"/>
  <c r="AD18" i="12" s="1"/>
  <c r="R25" i="12"/>
  <c r="Y25" i="12"/>
  <c r="Z25" i="12" s="1"/>
  <c r="Y13" i="12"/>
  <c r="Z13" i="12" s="1"/>
  <c r="S12" i="12"/>
  <c r="Y12" i="12"/>
  <c r="Z12" i="12" s="1"/>
  <c r="S25" i="12"/>
  <c r="R23" i="12"/>
  <c r="W23" i="12"/>
  <c r="S23" i="12"/>
  <c r="R12" i="12"/>
  <c r="S11" i="12"/>
  <c r="W11" i="12"/>
  <c r="W12" i="12"/>
  <c r="W13" i="12"/>
  <c r="S13" i="12"/>
  <c r="AE24" i="12" l="1"/>
  <c r="AF24" i="12" s="1"/>
  <c r="AE13" i="12"/>
  <c r="AE25" i="12"/>
  <c r="AE23" i="12"/>
  <c r="AE12" i="12"/>
  <c r="AE11" i="12"/>
  <c r="AC23" i="12"/>
  <c r="AA23" i="12"/>
  <c r="AC12" i="12"/>
  <c r="AA12" i="12"/>
  <c r="AC13" i="12"/>
  <c r="AA13" i="12"/>
  <c r="AC25" i="12"/>
  <c r="AA25" i="12"/>
  <c r="AC11" i="12"/>
  <c r="AA11" i="12"/>
  <c r="W17" i="12"/>
  <c r="S17" i="12"/>
  <c r="R17" i="12"/>
  <c r="Y19" i="12"/>
  <c r="Z19" i="12" s="1"/>
  <c r="W18" i="12"/>
  <c r="R18" i="12"/>
  <c r="S18" i="12"/>
  <c r="R19" i="12"/>
  <c r="Y18" i="12"/>
  <c r="W19" i="12"/>
  <c r="S19" i="12"/>
  <c r="Y17" i="12"/>
  <c r="Z17" i="12" s="1"/>
  <c r="J7" i="12"/>
  <c r="I7" i="12"/>
  <c r="F7" i="12"/>
  <c r="E7" i="12"/>
  <c r="V6" i="12"/>
  <c r="N6" i="12"/>
  <c r="J6" i="12"/>
  <c r="F6" i="12"/>
  <c r="U6" i="12"/>
  <c r="M6" i="12"/>
  <c r="E6" i="12"/>
  <c r="O8" i="12"/>
  <c r="K8" i="12"/>
  <c r="G8" i="12"/>
  <c r="Q8" i="12"/>
  <c r="AD8" i="12" s="1"/>
  <c r="G7" i="12"/>
  <c r="AH24" i="12" l="1"/>
  <c r="AF11" i="12"/>
  <c r="AH11" i="12"/>
  <c r="AF13" i="12"/>
  <c r="AH13" i="12"/>
  <c r="AF12" i="12"/>
  <c r="AH12" i="12"/>
  <c r="AF23" i="12"/>
  <c r="AH23" i="12"/>
  <c r="AF25" i="12"/>
  <c r="AH25" i="12"/>
  <c r="AE17" i="12"/>
  <c r="AE19" i="12"/>
  <c r="AC19" i="12"/>
  <c r="AA19" i="12"/>
  <c r="AC17" i="12"/>
  <c r="AA17" i="12"/>
  <c r="Z18" i="12"/>
  <c r="AE18" i="12" s="1"/>
  <c r="Q6" i="12"/>
  <c r="Y6" i="12" s="1"/>
  <c r="Z6" i="12" s="1"/>
  <c r="Y8" i="12"/>
  <c r="Z8" i="12" s="1"/>
  <c r="Q7" i="12"/>
  <c r="Y7" i="12" s="1"/>
  <c r="Z7" i="12" s="1"/>
  <c r="K7" i="12"/>
  <c r="O7" i="12"/>
  <c r="S8" i="12"/>
  <c r="W8" i="12"/>
  <c r="R8" i="12"/>
  <c r="AD6" i="12" l="1"/>
  <c r="AD7" i="12"/>
  <c r="AF18" i="12"/>
  <c r="AH18" i="12"/>
  <c r="AF17" i="12"/>
  <c r="AH17" i="12"/>
  <c r="AF19" i="12"/>
  <c r="AH19" i="12"/>
  <c r="AE8" i="12"/>
  <c r="AC8" i="12"/>
  <c r="AA8" i="12"/>
  <c r="AA31" i="12" s="1"/>
  <c r="AC18" i="12"/>
  <c r="AA18" i="12"/>
  <c r="AC7" i="12"/>
  <c r="AA7" i="12"/>
  <c r="AC6" i="12"/>
  <c r="S7" i="12"/>
  <c r="R7" i="12"/>
  <c r="W7" i="12"/>
  <c r="AA33" i="12" l="1"/>
  <c r="AF8" i="12"/>
  <c r="AF31" i="12" s="1"/>
  <c r="AH8" i="12"/>
  <c r="AE7" i="12"/>
  <c r="G22" i="12"/>
  <c r="G20" i="12"/>
  <c r="G16" i="12"/>
  <c r="G15" i="12"/>
  <c r="G14" i="12"/>
  <c r="G10" i="12"/>
  <c r="G9" i="12"/>
  <c r="G6" i="12"/>
  <c r="G5" i="12"/>
  <c r="G4" i="12"/>
  <c r="F4" i="12"/>
  <c r="F5" i="12"/>
  <c r="F14" i="12"/>
  <c r="F15" i="12"/>
  <c r="F20" i="12"/>
  <c r="J4" i="12"/>
  <c r="J5" i="12"/>
  <c r="J14" i="12"/>
  <c r="J15" i="12"/>
  <c r="J20" i="12"/>
  <c r="N4" i="12"/>
  <c r="N5" i="12"/>
  <c r="N14" i="12"/>
  <c r="N15" i="12"/>
  <c r="N20" i="12"/>
  <c r="V4" i="12"/>
  <c r="V5" i="12"/>
  <c r="V14" i="12"/>
  <c r="V15" i="12"/>
  <c r="V20" i="12"/>
  <c r="Q9" i="12"/>
  <c r="AD9" i="12" s="1"/>
  <c r="AF7" i="12" l="1"/>
  <c r="AF33" i="12" s="1"/>
  <c r="AH7" i="12"/>
  <c r="Y9" i="12"/>
  <c r="Z9" i="12" s="1"/>
  <c r="AE9" i="12" s="1"/>
  <c r="U4" i="12"/>
  <c r="AF9" i="12" l="1"/>
  <c r="AH9" i="12"/>
  <c r="AC9" i="12"/>
  <c r="AA9" i="12"/>
  <c r="X4" i="12"/>
  <c r="U20" i="12"/>
  <c r="M20" i="12"/>
  <c r="I20" i="12"/>
  <c r="E20" i="12"/>
  <c r="U15" i="12"/>
  <c r="M15" i="12"/>
  <c r="I15" i="12"/>
  <c r="E15" i="12"/>
  <c r="U14" i="12"/>
  <c r="M14" i="12"/>
  <c r="I14" i="12"/>
  <c r="E14" i="12"/>
  <c r="U5" i="12"/>
  <c r="M5" i="12"/>
  <c r="I5" i="12"/>
  <c r="E5" i="12"/>
  <c r="M4" i="12"/>
  <c r="I4" i="12"/>
  <c r="E4" i="12"/>
  <c r="X14" i="12" l="1"/>
  <c r="X15" i="12"/>
  <c r="X20" i="12"/>
  <c r="O16" i="12"/>
  <c r="O10" i="12"/>
  <c r="O14" i="12"/>
  <c r="O15" i="12"/>
  <c r="K4" i="12"/>
  <c r="K5" i="12"/>
  <c r="K6" i="12"/>
  <c r="K20" i="12"/>
  <c r="K22" i="12"/>
  <c r="O4" i="12"/>
  <c r="O5" i="12"/>
  <c r="O6" i="12"/>
  <c r="K10" i="12"/>
  <c r="K14" i="12"/>
  <c r="K15" i="12"/>
  <c r="K16" i="12"/>
  <c r="O20" i="12"/>
  <c r="O22" i="12"/>
  <c r="Q4" i="12"/>
  <c r="Y4" i="12" s="1"/>
  <c r="Q5" i="12"/>
  <c r="R5" i="12" s="1"/>
  <c r="Q20" i="12"/>
  <c r="R20" i="12" s="1"/>
  <c r="Q22" i="12"/>
  <c r="AD22" i="12" s="1"/>
  <c r="Q10" i="12"/>
  <c r="AD10" i="12" s="1"/>
  <c r="Q15" i="12"/>
  <c r="R15" i="12" s="1"/>
  <c r="X6" i="12"/>
  <c r="AA6" i="12" s="1"/>
  <c r="X5" i="12"/>
  <c r="AD15" i="12" l="1"/>
  <c r="AD5" i="12"/>
  <c r="AD20" i="12"/>
  <c r="AD4" i="12"/>
  <c r="Z4" i="12"/>
  <c r="Y15" i="12"/>
  <c r="Z15" i="12" s="1"/>
  <c r="Y10" i="12"/>
  <c r="Z10" i="12" s="1"/>
  <c r="AE10" i="12" s="1"/>
  <c r="Y20" i="12"/>
  <c r="Z20" i="12" s="1"/>
  <c r="Y22" i="12"/>
  <c r="Z22" i="12" s="1"/>
  <c r="Y5" i="12"/>
  <c r="Z5" i="12" s="1"/>
  <c r="Q16" i="12"/>
  <c r="AD16" i="12" s="1"/>
  <c r="Q14" i="12"/>
  <c r="W15" i="12"/>
  <c r="W20" i="12"/>
  <c r="R10" i="12"/>
  <c r="R6" i="12"/>
  <c r="S22" i="12"/>
  <c r="R22" i="12"/>
  <c r="R4" i="12"/>
  <c r="S6" i="12"/>
  <c r="W6" i="12"/>
  <c r="AE6" i="12" s="1"/>
  <c r="S20" i="12"/>
  <c r="S5" i="12"/>
  <c r="S15" i="12"/>
  <c r="S10" i="12"/>
  <c r="W10" i="12"/>
  <c r="S4" i="12"/>
  <c r="W4" i="12"/>
  <c r="W22" i="12"/>
  <c r="W5" i="12"/>
  <c r="AE15" i="12" l="1"/>
  <c r="AF15" i="12" s="1"/>
  <c r="AF10" i="12"/>
  <c r="AH10" i="12"/>
  <c r="AH15" i="12"/>
  <c r="R14" i="12"/>
  <c r="AD14" i="12"/>
  <c r="AE4" i="12"/>
  <c r="AH4" i="12" s="1"/>
  <c r="AF6" i="12"/>
  <c r="AH6" i="12"/>
  <c r="AE5" i="12"/>
  <c r="AE22" i="12"/>
  <c r="AE20" i="12"/>
  <c r="AC10" i="12"/>
  <c r="AA10" i="12"/>
  <c r="AC5" i="12"/>
  <c r="AA5" i="12"/>
  <c r="AC22" i="12"/>
  <c r="AA22" i="12"/>
  <c r="AA34" i="12" s="1"/>
  <c r="AC15" i="12"/>
  <c r="AA15" i="12"/>
  <c r="AC20" i="12"/>
  <c r="AA20" i="12"/>
  <c r="AA38" i="12" s="1"/>
  <c r="AA39" i="12" s="1"/>
  <c r="AC4" i="12"/>
  <c r="AA4" i="12"/>
  <c r="W14" i="12"/>
  <c r="R16" i="12"/>
  <c r="S14" i="12"/>
  <c r="S16" i="12"/>
  <c r="Y14" i="12"/>
  <c r="Z14" i="12" s="1"/>
  <c r="Y16" i="12"/>
  <c r="Z16" i="12" s="1"/>
  <c r="W16" i="12"/>
  <c r="AE14" i="12" l="1"/>
  <c r="AF14" i="12" s="1"/>
  <c r="AF22" i="12"/>
  <c r="AF34" i="12" s="1"/>
  <c r="AH22" i="12"/>
  <c r="AF4" i="12"/>
  <c r="AF5" i="12"/>
  <c r="AH5" i="12"/>
  <c r="AF20" i="12"/>
  <c r="AF38" i="12" s="1"/>
  <c r="AF39" i="12" s="1"/>
  <c r="AH20" i="12"/>
  <c r="AE16" i="12"/>
  <c r="AC14" i="12"/>
  <c r="AA14" i="12"/>
  <c r="AC16" i="12"/>
  <c r="AA16" i="12"/>
  <c r="AA32" i="12" l="1"/>
  <c r="AA35" i="12" s="1"/>
  <c r="AA40" i="12" s="1"/>
  <c r="AH14" i="12"/>
  <c r="AF16" i="12"/>
  <c r="AF32" i="12" s="1"/>
  <c r="AF35" i="12" s="1"/>
  <c r="AF40" i="12" s="1"/>
  <c r="AH16" i="12"/>
  <c r="AH26" i="12" s="1"/>
  <c r="AA26" i="12"/>
  <c r="AC26" i="12"/>
  <c r="AF26" i="12" l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MiscFees 17-21.xlsx!Table1" type="102" refreshedVersion="6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MiscFees1721.xlsxTable11"/>
        </x15:connection>
      </ext>
    </extLst>
  </connection>
  <connection id="3" name="WorksheetConnection_MiscFees 17-21.xlsx!Table2" type="102" refreshedVersion="6" minRefreshableVersion="5">
    <extLst>
      <ext xmlns:x15="http://schemas.microsoft.com/office/spreadsheetml/2010/11/main" uri="{DE250136-89BD-433C-8126-D09CA5730AF9}">
        <x15:connection id="Table2">
          <x15:rangePr sourceName="_xlcn.WorksheetConnection_MiscFees1721.xlsxTable21"/>
        </x15:connection>
      </ext>
    </extLst>
  </connection>
  <connection id="4" name="WorksheetConnection_MiscFees 17-21.xlsx!Table3" type="102" refreshedVersion="6" minRefreshableVersion="5">
    <extLst>
      <ext xmlns:x15="http://schemas.microsoft.com/office/spreadsheetml/2010/11/main" uri="{DE250136-89BD-433C-8126-D09CA5730AF9}">
        <x15:connection id="Table3">
          <x15:rangePr sourceName="_xlcn.WorksheetConnection_MiscFees1721.xlsxTable31"/>
        </x15:connection>
      </ext>
    </extLst>
  </connection>
  <connection id="5" name="WorksheetConnection_MiscFees 17-21.xlsx!Table4" type="102" refreshedVersion="6" minRefreshableVersion="5">
    <extLst>
      <ext xmlns:x15="http://schemas.microsoft.com/office/spreadsheetml/2010/11/main" uri="{DE250136-89BD-433C-8126-D09CA5730AF9}">
        <x15:connection id="Table4">
          <x15:rangePr sourceName="_xlcn.WorksheetConnection_MiscFees1721.xlsxTable41"/>
        </x15:connection>
      </ext>
    </extLst>
  </connection>
  <connection id="6" name="WorksheetConnection_MiscFees 17-21.xlsx!Table5" type="102" refreshedVersion="6" minRefreshableVersion="5">
    <extLst>
      <ext xmlns:x15="http://schemas.microsoft.com/office/spreadsheetml/2010/11/main" uri="{DE250136-89BD-433C-8126-D09CA5730AF9}">
        <x15:connection id="Table5">
          <x15:rangePr sourceName="_xlcn.WorksheetConnection_MiscFees1721.xlsxTable51"/>
        </x15:connection>
      </ext>
    </extLst>
  </connection>
</connections>
</file>

<file path=xl/sharedStrings.xml><?xml version="1.0" encoding="utf-8"?>
<sst xmlns="http://schemas.openxmlformats.org/spreadsheetml/2006/main" count="1139" uniqueCount="141">
  <si>
    <t>Seg 1</t>
  </si>
  <si>
    <t>Seg 2</t>
  </si>
  <si>
    <t>Seg 3</t>
  </si>
  <si>
    <t>Seg 4</t>
  </si>
  <si>
    <t>Transaction Description</t>
  </si>
  <si>
    <t>RevenueCode</t>
  </si>
  <si>
    <t>Count</t>
  </si>
  <si>
    <t>Amount</t>
  </si>
  <si>
    <t>Sum:</t>
  </si>
  <si>
    <t>CF00</t>
  </si>
  <si>
    <t>00000</t>
  </si>
  <si>
    <t>4890</t>
  </si>
  <si>
    <t>4881</t>
  </si>
  <si>
    <t>4882</t>
  </si>
  <si>
    <t>4956</t>
  </si>
  <si>
    <t>4999</t>
  </si>
  <si>
    <t>FI00</t>
  </si>
  <si>
    <t>4880</t>
  </si>
  <si>
    <t xml:space="preserve">MSCA </t>
  </si>
  <si>
    <t xml:space="preserve">MSBC </t>
  </si>
  <si>
    <t xml:space="preserve">MSRC </t>
  </si>
  <si>
    <t xml:space="preserve">MSRN </t>
  </si>
  <si>
    <t xml:space="preserve">MSCC </t>
  </si>
  <si>
    <t>FT00</t>
  </si>
  <si>
    <t>499A</t>
  </si>
  <si>
    <t>499B</t>
  </si>
  <si>
    <t>499G</t>
  </si>
  <si>
    <t>499P</t>
  </si>
  <si>
    <t>499R</t>
  </si>
  <si>
    <t>499S</t>
  </si>
  <si>
    <t>4870</t>
  </si>
  <si>
    <t>FN00</t>
  </si>
  <si>
    <t>4015</t>
  </si>
  <si>
    <t>489P</t>
  </si>
  <si>
    <t xml:space="preserve">LABO </t>
  </si>
  <si>
    <t>Count2</t>
  </si>
  <si>
    <t>Amount3</t>
  </si>
  <si>
    <t>Count4</t>
  </si>
  <si>
    <t>Amount5</t>
  </si>
  <si>
    <t>Count6</t>
  </si>
  <si>
    <t>Amount7</t>
  </si>
  <si>
    <t>Count8</t>
  </si>
  <si>
    <t>Amount9</t>
  </si>
  <si>
    <t>Count10</t>
  </si>
  <si>
    <t>Amount11</t>
  </si>
  <si>
    <t>Count12</t>
  </si>
  <si>
    <t>Amount13</t>
  </si>
  <si>
    <t>Count14</t>
  </si>
  <si>
    <t>Amount15</t>
  </si>
  <si>
    <t>Count16</t>
  </si>
  <si>
    <t>Amount17</t>
  </si>
  <si>
    <t>Count18</t>
  </si>
  <si>
    <t>Amount19</t>
  </si>
  <si>
    <t>Count20</t>
  </si>
  <si>
    <t>Amount21</t>
  </si>
  <si>
    <t>Count22</t>
  </si>
  <si>
    <t>Amount23</t>
  </si>
  <si>
    <t>Column24</t>
  </si>
  <si>
    <t>Sum:25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</si>
  <si>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</si>
  <si>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</si>
  <si>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</si>
  <si>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</si>
  <si>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</si>
  <si>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</si>
  <si>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</si>
  <si>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</si>
  <si>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</si>
  <si>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</si>
  <si>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</si>
  <si>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</si>
  <si>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Current Charge/Customer Service Fees:</t>
  </si>
  <si>
    <t>Reconnection Charge</t>
  </si>
  <si>
    <t>After Hours Charge</t>
  </si>
  <si>
    <t>Change of Account Charge</t>
  </si>
  <si>
    <t>Failed Trip Charge</t>
  </si>
  <si>
    <t>Temporary Disconnect Charge</t>
  </si>
  <si>
    <t>Revenues:</t>
  </si>
  <si>
    <t>Event:</t>
  </si>
  <si>
    <t>Late Fees</t>
  </si>
  <si>
    <t>Returned Payment Charge</t>
  </si>
  <si>
    <t>Field Collection Charge</t>
  </si>
  <si>
    <t xml:space="preserve">CHANGE OF ACCOUNT CHG                             </t>
  </si>
  <si>
    <t xml:space="preserve">COLLECT IN LIEU OF DISCONNECT CHG                 </t>
  </si>
  <si>
    <t xml:space="preserve">CONNECT CHG -FTS-4 TO FTS-6                       </t>
  </si>
  <si>
    <t xml:space="preserve">CONNECT CHG -FTS-7                                </t>
  </si>
  <si>
    <t xml:space="preserve">CONNECT CHG -FTS-A TO FTS-3.1                     </t>
  </si>
  <si>
    <t xml:space="preserve">FAILED TRIP CHARGE                                </t>
  </si>
  <si>
    <t xml:space="preserve">TEMPORARY DISCONNECT CHARGE                       </t>
  </si>
  <si>
    <t xml:space="preserve">RETURN CHECK CHARGE                               </t>
  </si>
  <si>
    <t xml:space="preserve">SHIPPER FEES-INFINITE                             </t>
  </si>
  <si>
    <t xml:space="preserve">OTHER REV -CUSTOMER SATISFACTION                  </t>
  </si>
  <si>
    <t>GL Description</t>
  </si>
  <si>
    <t xml:space="preserve">SHIPPER FEES-SOUTHSTAR                            </t>
  </si>
  <si>
    <t xml:space="preserve">Misc Service Rev-Bill Collect </t>
  </si>
  <si>
    <t>Misc Service Rev-Change of Acc</t>
  </si>
  <si>
    <t xml:space="preserve">Misc Service Rev-Check Charge </t>
  </si>
  <si>
    <t xml:space="preserve">Misc Service Rev-Reconnect Ch </t>
  </si>
  <si>
    <t xml:space="preserve">Misc Service Rev-Rec Non-Pay  </t>
  </si>
  <si>
    <t xml:space="preserve">FT MEADE MISC SVCE REV- ALLOW &amp; ADJ               </t>
  </si>
  <si>
    <t xml:space="preserve">FT MEADE MISC SVC REV- BILL COLLECTION FEE        </t>
  </si>
  <si>
    <t xml:space="preserve">FT MEADE MISC SVC REV- CHANGE OF ACCT             </t>
  </si>
  <si>
    <t xml:space="preserve">FT MEADE MISC SVC REV-CHECK CHG                   </t>
  </si>
  <si>
    <t xml:space="preserve">FT MEADE MISC SVC REV - RECONNECT NON-PAY         </t>
  </si>
  <si>
    <t xml:space="preserve">FT MEADE MISC SVC REV-RECONNECT CHG               </t>
  </si>
  <si>
    <t xml:space="preserve">FT MEADE FORFEITED DISCOUNTS                      </t>
  </si>
  <si>
    <t xml:space="preserve">FT MEADE FORFEITED DISCOUNTS - Late Fees                      </t>
  </si>
  <si>
    <t xml:space="preserve">POOL MANAGER SERVICE- BASE REVENUE-TRANSPORT.     </t>
  </si>
  <si>
    <t xml:space="preserve">WPB MISC SERVICE REVENUE - ALLOW &amp; ADJ            </t>
  </si>
  <si>
    <t xml:space="preserve">WPB MISC SERVICE REVENUE - BILL COLLECTION FEE    </t>
  </si>
  <si>
    <t xml:space="preserve">WPB MISC SERVICE REVENUE - CHANGE OF ACCT         </t>
  </si>
  <si>
    <t xml:space="preserve">WPB MISC SERVICE REVENUE - CHECK CHARGE           </t>
  </si>
  <si>
    <t xml:space="preserve">WPB MISC SERVICE REVENUE - RECONNECT NON-PAY      </t>
  </si>
  <si>
    <t xml:space="preserve">WPB MISC SERVICE REVENUE - RECONNECT CHARGE       </t>
  </si>
  <si>
    <t>RevenueCode Description</t>
  </si>
  <si>
    <t xml:space="preserve">Labor Only                    </t>
  </si>
  <si>
    <t>Connection Charge - Com.</t>
  </si>
  <si>
    <t>Connection Charge - Res.</t>
  </si>
  <si>
    <t>% Change</t>
  </si>
  <si>
    <t>#1 - w/ 'normalized' 2020</t>
  </si>
  <si>
    <t xml:space="preserve">Mean = </t>
  </si>
  <si>
    <t>2023 Estimates</t>
  </si>
  <si>
    <t>2022 Estimates</t>
  </si>
  <si>
    <t>BU:</t>
  </si>
  <si>
    <t>NA</t>
  </si>
  <si>
    <t xml:space="preserve">FORFEITED DISCOUNTS                               </t>
  </si>
  <si>
    <t xml:space="preserve">WPB MISC SERVICE REVENUE - INITIAL T/O-OTHER      </t>
  </si>
  <si>
    <t>Current Avg. Rate</t>
  </si>
  <si>
    <t>Proposed Rates</t>
  </si>
  <si>
    <t>N/A</t>
  </si>
  <si>
    <t>Revenue @ Current Avg. Rates</t>
  </si>
  <si>
    <t>Revenue @ Proposed Rates</t>
  </si>
  <si>
    <t>Projection of Events</t>
  </si>
  <si>
    <t>FN</t>
  </si>
  <si>
    <t>CF</t>
  </si>
  <si>
    <t>FI</t>
  </si>
  <si>
    <t>FT</t>
  </si>
  <si>
    <t>Row Labels</t>
  </si>
  <si>
    <t>Grand Total</t>
  </si>
  <si>
    <t>Sum of 2022</t>
  </si>
  <si>
    <t>Sum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</si>
</sst>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;&quot;($&quot;#,##0.00\)"/>
    <numFmt numFmtId="165" formatCode="_(* #,##0_);_(* \(#,##0\);_(* &quot;-&quot;??_);_(@_)"/>
  </numFmts>
  <fonts count="1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</font>
    <font>
      <b/>
      <sz val="9"/>
      <color rgb="FF333333"/>
      <name val="Arial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CAC9D9"/>
      </top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7">
    <xf numFmtId="0" fontId="0" fillId="0" borderId="0" xfId="0"/>
    <xf numFmtId="49" fontId="1" fillId="2" borderId="0" xfId="0" applyNumberFormat="1" applyFont="1" applyFill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right"/>
    </xf>
    <xf numFmtId="164" fontId="1" fillId="5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0" fillId="0" borderId="4" xfId="0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0" fillId="0" borderId="5" xfId="0" applyBorder="1"/>
    <xf numFmtId="0" fontId="3" fillId="2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right"/>
    </xf>
    <xf numFmtId="164" fontId="1" fillId="5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0" fillId="6" borderId="0" xfId="0" applyFill="1"/>
    <xf numFmtId="0" fontId="5" fillId="7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0" fillId="6" borderId="0" xfId="0" applyFill="1" applyBorder="1"/>
    <xf numFmtId="44" fontId="0" fillId="6" borderId="8" xfId="2" applyFont="1" applyFill="1" applyBorder="1" applyAlignment="1">
      <alignment horizontal="center" vertical="center"/>
    </xf>
    <xf numFmtId="165" fontId="0" fillId="6" borderId="8" xfId="1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/>
    </xf>
    <xf numFmtId="49" fontId="2" fillId="3" borderId="10" xfId="0" applyNumberFormat="1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right"/>
    </xf>
    <xf numFmtId="164" fontId="1" fillId="5" borderId="11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5" borderId="4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  <xf numFmtId="164" fontId="1" fillId="4" borderId="1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44" fontId="0" fillId="6" borderId="8" xfId="2" applyNumberFormat="1" applyFont="1" applyFill="1" applyBorder="1" applyAlignment="1">
      <alignment horizontal="center" vertical="center"/>
    </xf>
    <xf numFmtId="44" fontId="0" fillId="6" borderId="0" xfId="2" applyFont="1" applyFill="1"/>
    <xf numFmtId="9" fontId="0" fillId="6" borderId="8" xfId="3" applyFont="1" applyFill="1" applyBorder="1" applyAlignment="1">
      <alignment horizontal="center" vertical="center"/>
    </xf>
    <xf numFmtId="0" fontId="8" fillId="6" borderId="0" xfId="0" applyFont="1" applyFill="1"/>
    <xf numFmtId="0" fontId="7" fillId="6" borderId="0" xfId="0" applyFont="1" applyFill="1" applyAlignment="1">
      <alignment horizontal="center"/>
    </xf>
    <xf numFmtId="44" fontId="10" fillId="6" borderId="0" xfId="0" applyNumberFormat="1" applyFont="1" applyFill="1"/>
    <xf numFmtId="0" fontId="9" fillId="6" borderId="0" xfId="0" applyFont="1" applyFill="1"/>
    <xf numFmtId="165" fontId="12" fillId="6" borderId="8" xfId="1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44" fontId="0" fillId="6" borderId="0" xfId="0" applyNumberFormat="1" applyFill="1"/>
    <xf numFmtId="165" fontId="11" fillId="6" borderId="8" xfId="1" applyNumberFormat="1" applyFont="1" applyFill="1" applyBorder="1" applyAlignment="1">
      <alignment horizontal="center" vertical="center"/>
    </xf>
    <xf numFmtId="2" fontId="13" fillId="6" borderId="0" xfId="0" applyNumberFormat="1" applyFont="1" applyFill="1"/>
    <xf numFmtId="0" fontId="13" fillId="6" borderId="0" xfId="0" applyFont="1" applyFill="1"/>
    <xf numFmtId="44" fontId="0" fillId="6" borderId="6" xfId="0" applyNumberFormat="1" applyFill="1" applyBorder="1"/>
    <xf numFmtId="165" fontId="7" fillId="6" borderId="0" xfId="1" applyNumberFormat="1" applyFont="1" applyFill="1"/>
    <xf numFmtId="49" fontId="14" fillId="3" borderId="3" xfId="0" applyNumberFormat="1" applyFont="1" applyFill="1" applyBorder="1" applyAlignment="1">
      <alignment horizontal="left"/>
    </xf>
    <xf numFmtId="0" fontId="15" fillId="2" borderId="5" xfId="0" applyFont="1" applyFill="1" applyBorder="1" applyAlignment="1">
      <alignment horizontal="right"/>
    </xf>
    <xf numFmtId="164" fontId="15" fillId="2" borderId="5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right"/>
    </xf>
    <xf numFmtId="164" fontId="16" fillId="5" borderId="4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right"/>
    </xf>
    <xf numFmtId="164" fontId="16" fillId="2" borderId="4" xfId="0" applyNumberFormat="1" applyFont="1" applyFill="1" applyBorder="1" applyAlignment="1">
      <alignment horizontal="right"/>
    </xf>
    <xf numFmtId="0" fontId="15" fillId="2" borderId="12" xfId="0" applyFont="1" applyFill="1" applyBorder="1" applyAlignment="1">
      <alignment horizontal="left"/>
    </xf>
    <xf numFmtId="49" fontId="14" fillId="3" borderId="10" xfId="0" applyNumberFormat="1" applyFont="1" applyFill="1" applyBorder="1" applyAlignment="1">
      <alignment horizontal="left"/>
    </xf>
    <xf numFmtId="0" fontId="16" fillId="5" borderId="11" xfId="0" applyFont="1" applyFill="1" applyBorder="1" applyAlignment="1">
      <alignment horizontal="left"/>
    </xf>
    <xf numFmtId="0" fontId="16" fillId="5" borderId="11" xfId="0" applyFont="1" applyFill="1" applyBorder="1" applyAlignment="1">
      <alignment horizontal="right"/>
    </xf>
    <xf numFmtId="164" fontId="16" fillId="5" borderId="11" xfId="0" applyNumberFormat="1" applyFont="1" applyFill="1" applyBorder="1" applyAlignment="1">
      <alignment horizontal="right"/>
    </xf>
    <xf numFmtId="0" fontId="16" fillId="2" borderId="11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5" fillId="2" borderId="13" xfId="0" applyFont="1" applyFill="1" applyBorder="1" applyAlignment="1">
      <alignment horizontal="left"/>
    </xf>
    <xf numFmtId="0" fontId="7" fillId="6" borderId="0" xfId="0" applyFont="1" applyFill="1" applyAlignment="1"/>
    <xf numFmtId="44" fontId="7" fillId="6" borderId="0" xfId="2" applyFont="1" applyFill="1"/>
    <xf numFmtId="44" fontId="7" fillId="6" borderId="0" xfId="2" applyFont="1" applyFill="1" applyAlignment="1">
      <alignment horizontal="right"/>
    </xf>
    <xf numFmtId="44" fontId="7" fillId="8" borderId="0" xfId="2" applyFont="1" applyFill="1"/>
    <xf numFmtId="44" fontId="0" fillId="0" borderId="7" xfId="0" applyNumberFormat="1" applyBorder="1"/>
    <xf numFmtId="165" fontId="0" fillId="6" borderId="0" xfId="1" applyNumberFormat="1" applyFont="1" applyFill="1"/>
    <xf numFmtId="0" fontId="0" fillId="0" borderId="8" xfId="0" applyFill="1" applyBorder="1" applyAlignment="1">
      <alignment horizontal="center" vertical="center"/>
    </xf>
    <xf numFmtId="44" fontId="0" fillId="9" borderId="0" xfId="0" applyNumberFormat="1" applyFill="1"/>
    <xf numFmtId="44" fontId="0" fillId="9" borderId="6" xfId="0" applyNumberFormat="1" applyFill="1" applyBorder="1"/>
    <xf numFmtId="44" fontId="0" fillId="0" borderId="0" xfId="0" applyNumberFormat="1"/>
    <xf numFmtId="44" fontId="0" fillId="0" borderId="14" xfId="0" applyNumberFormat="1" applyBorder="1"/>
    <xf numFmtId="0" fontId="5" fillId="7" borderId="6" xfId="0" applyFont="1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1" fontId="0" fillId="0" borderId="0" xfId="1" applyNumberFormat="1" applyFont="1" applyAlignment="1">
      <alignment horizontal="center"/>
    </xf>
    <xf numFmtId="165" fontId="0" fillId="0" borderId="0" xfId="1" applyNumberFormat="1" applyFon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8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0" fillId="6" borderId="8" xfId="0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3" fontId="0" fillId="0" borderId="0" xfId="1" applyNumberFormat="1" applyFont="1"/>
    <xf numFmtId="165" fontId="0" fillId="9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CAC9D9"/>
        </top>
        <bottom style="thin">
          <color rgb="FFEBEBEB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CAC9D9"/>
        </top>
        <bottom style="thin">
          <color rgb="FFEBEBEB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CAC9D9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\$#,##0.00;&quot;($&quot;#,##0.00\)"/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CFDFD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  <vertical/>
        <horizontal/>
      </border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onnections" Target="connections.xml" Id="rId13" /><Relationship Type="http://schemas.openxmlformats.org/officeDocument/2006/relationships/customXml" Target="../customXml/item1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theme" Target="theme/theme1.xml" Id="rId12" /><Relationship Type="http://schemas.openxmlformats.org/officeDocument/2006/relationships/calcChain" Target="calcChain.xml" Id="rId17" /><Relationship Type="http://schemas.openxmlformats.org/officeDocument/2006/relationships/worksheet" Target="worksheets/sheet2.xml" Id="rId2" /><Relationship Type="http://schemas.openxmlformats.org/officeDocument/2006/relationships/powerPivotData" Target="model/item.data" Id="rId16" /><Relationship Type="http://schemas.openxmlformats.org/officeDocument/2006/relationships/customXml" Target="../customXml/item3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pivotCacheDefinition" Target="pivotCache/pivotCacheDefinition1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5" /><Relationship Type="http://schemas.openxmlformats.org/officeDocument/2006/relationships/externalLink" Target="externalLinks/externalLink2.xml" Id="rId10" /><Relationship Type="http://schemas.openxmlformats.org/officeDocument/2006/relationships/customXml" Target="../customXml/item2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9" /><Relationship Type="http://schemas.openxmlformats.org/officeDocument/2006/relationships/styles" Target="styles.xml" Id="rId14" /><Relationship Type="http://schemas.openxmlformats.org/officeDocument/2006/relationships/customXml" Target="/customXML/item4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0</xdr:rowOff>
    </xdr:from>
    <xdr:to>
      <xdr:col>43</xdr:col>
      <xdr:colOff>0</xdr:colOff>
      <xdr:row>1</xdr:row>
      <xdr:rowOff>0</xdr:rowOff>
    </xdr:to>
    <xdr:pic>
      <xdr:nvPicPr>
        <xdr:cNvPr id="2" name="Picture 2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94525" y="0"/>
          <a:ext cx="714375" cy="30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0</xdr:rowOff>
    </xdr:from>
    <xdr:to>
      <xdr:col>43</xdr:col>
      <xdr:colOff>0</xdr:colOff>
      <xdr:row>1</xdr:row>
      <xdr:rowOff>0</xdr:rowOff>
    </xdr:to>
    <xdr:pic>
      <xdr:nvPicPr>
        <xdr:cNvPr id="2" name="Picture 2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94525" y="0"/>
          <a:ext cx="714375" cy="30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0</xdr:rowOff>
    </xdr:from>
    <xdr:to>
      <xdr:col>43</xdr:col>
      <xdr:colOff>0</xdr:colOff>
      <xdr:row>1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9775" y="0"/>
          <a:ext cx="714375" cy="304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0</xdr:rowOff>
    </xdr:from>
    <xdr:to>
      <xdr:col>43</xdr:col>
      <xdr:colOff>0</xdr:colOff>
      <xdr:row>1</xdr:row>
      <xdr:rowOff>0</xdr:rowOff>
    </xdr:to>
    <xdr:pic>
      <xdr:nvPicPr>
        <xdr:cNvPr id="2" name="Picture 3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94400" y="0"/>
          <a:ext cx="714375" cy="304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0</xdr:rowOff>
    </xdr:from>
    <xdr:to>
      <xdr:col>43</xdr:col>
      <xdr:colOff>0</xdr:colOff>
      <xdr:row>1</xdr:row>
      <xdr:rowOff>0</xdr:rowOff>
    </xdr:to>
    <xdr:pic>
      <xdr:nvPicPr>
        <xdr:cNvPr id="2" name="Picture 3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94400" y="0"/>
          <a:ext cx="714375" cy="304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personal/jcschneider_chpk_com/Documents/Documents/Rate%20Case%20Considerations/E%20Schedules%20Cost%20of%20Service%20%20-%20J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personal/jcschneider_chpk_com/Documents/Documents/Rate%20Case%20Considerations/Copy%20of%20MiscFees%2017-21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1 1of3"/>
      <sheetName val="E-1 1of3 FN"/>
      <sheetName val="E-1 1of3 CF"/>
      <sheetName val="E-1 1of3 FI"/>
      <sheetName val="E-1 1of3 FT"/>
      <sheetName val="E-1 2of3"/>
      <sheetName val="E-1 2of3 FN"/>
      <sheetName val="E-1 2of3 CF"/>
      <sheetName val="E-1 2of3 FI"/>
      <sheetName val="E-1 2of3 FT"/>
      <sheetName val="E-1 3of3"/>
      <sheetName val="E-1 3of3 FN"/>
      <sheetName val="E-1 3of3 CF"/>
      <sheetName val="E-1 3of3 FI"/>
      <sheetName val="E-1 3of3 FT"/>
      <sheetName val="E-2"/>
      <sheetName val="E-2 FN"/>
      <sheetName val="E-2 CF"/>
      <sheetName val="E-2 FI"/>
      <sheetName val="E-2 FT"/>
      <sheetName val="E-3 1of6"/>
      <sheetName val="E-3 2of6"/>
      <sheetName val="E-3 3of6"/>
      <sheetName val="E-3 4of6"/>
      <sheetName val="E-3 5of6"/>
      <sheetName val="E-3 6of6"/>
      <sheetName val="E-4"/>
      <sheetName val="E-4 FN"/>
      <sheetName val="E-4 CF"/>
      <sheetName val="E-4 FI"/>
      <sheetName val="E-4 FT"/>
      <sheetName val="E-5 1of4"/>
      <sheetName val="E-5 2of4"/>
      <sheetName val="E-5 3of4"/>
      <sheetName val="E-5 4of4"/>
      <sheetName val="E-6 1of5"/>
      <sheetName val="E-6 1of5 FN"/>
      <sheetName val="E-6 1of5 CF"/>
      <sheetName val="E-6 1of5 FI"/>
      <sheetName val="E-6 1of5 FT"/>
      <sheetName val="E-6 2of5"/>
      <sheetName val="E-6 2of5 FN"/>
      <sheetName val="E-6 2of5 CF"/>
      <sheetName val="E-6 2of5 FI"/>
      <sheetName val="E-6 2of5 FT"/>
      <sheetName val="E-6 3of5"/>
      <sheetName val="E-6 3of5 FN "/>
      <sheetName val="E-6 3of5 CF"/>
      <sheetName val="E-6 3of5 FI"/>
      <sheetName val="E-6 3of5 FT"/>
      <sheetName val="E-6 4of5"/>
      <sheetName val="E-6 4of5 FN"/>
      <sheetName val="E-6 4of5 CF"/>
      <sheetName val="E-6 4of5 FI"/>
      <sheetName val="E-6 4of5 FT"/>
      <sheetName val="E-6 5of5"/>
      <sheetName val="E-6 5of5 FN"/>
      <sheetName val="E-6 5of5 CF"/>
      <sheetName val="E-6 5of5 FI"/>
      <sheetName val="E-6 5of5 FT"/>
      <sheetName val="E-7"/>
      <sheetName val="E-8"/>
      <sheetName val="E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0">
          <cell r="G50">
            <v>93</v>
          </cell>
        </row>
      </sheetData>
      <sheetData sheetId="21">
        <row r="50">
          <cell r="G50">
            <v>150</v>
          </cell>
        </row>
      </sheetData>
      <sheetData sheetId="22">
        <row r="46">
          <cell r="G46">
            <v>63</v>
          </cell>
        </row>
      </sheetData>
      <sheetData sheetId="23"/>
      <sheetData sheetId="24">
        <row r="44">
          <cell r="K44">
            <v>52</v>
          </cell>
        </row>
      </sheetData>
      <sheetData sheetId="25">
        <row r="37">
          <cell r="G37">
            <v>46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ter hrs"/>
      <sheetName val="Labor wraper"/>
      <sheetName val="Summary"/>
      <sheetName val="Sheet1"/>
      <sheetName val="SummaryGL2017"/>
      <sheetName val="SummaryGL 2018"/>
      <sheetName val="SummaryGL2019"/>
      <sheetName val="SummaryGL2020"/>
      <sheetName val="SummaryGL2021"/>
    </sheetNames>
    <sheetDataSet>
      <sheetData sheetId="0">
        <row r="7">
          <cell r="N7">
            <v>207</v>
          </cell>
        </row>
        <row r="8">
          <cell r="N8">
            <v>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ugh, Jowi" refreshedDate="44640.72316296296" createdVersion="6" refreshedVersion="6" minRefreshableVersion="3" recordCount="22">
  <cacheSource type="worksheet">
    <worksheetSource ref="A1:D23" sheet="Summary for Pivot"/>
  </cacheSource>
  <cacheFields count="4">
    <cacheField name="BU:" numFmtId="0">
      <sharedItems count="5">
        <s v="CF00"/>
        <s v="FT00"/>
        <s v="FI00"/>
        <s v="FN00"/>
        <s v="NA"/>
      </sharedItems>
    </cacheField>
    <cacheField name="Current Charge/Customer Service Fees:" numFmtId="0">
      <sharedItems/>
    </cacheField>
    <cacheField name="2022" numFmtId="165">
      <sharedItems containsSemiMixedTypes="0" containsString="0" containsNumber="1" minValue="0" maxValue="795615.6396913504"/>
    </cacheField>
    <cacheField name="2023" numFmtId="165">
      <sharedItems containsSemiMixedTypes="0" containsString="0" containsNumber="1" minValue="0" maxValue="798171.470987446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s v="Connection Charge - Com."/>
    <n v="1546.7056074766356"/>
    <n v="1483.5747663551404"/>
  </r>
  <r>
    <x v="0"/>
    <s v="Connection Charge - Res."/>
    <n v="203297.15604751618"/>
    <n v="203606.58855291575"/>
  </r>
  <r>
    <x v="1"/>
    <s v="Reconnection Charge"/>
    <n v="3712.767123287671"/>
    <n v="3632.0547945205476"/>
  </r>
  <r>
    <x v="2"/>
    <s v="Reconnection Charge"/>
    <n v="1710.0000000000002"/>
    <n v="1675.8000000000002"/>
  </r>
  <r>
    <x v="3"/>
    <s v="Reconnection Charge"/>
    <n v="594811.6717848198"/>
    <n v="592627.40008711745"/>
  </r>
  <r>
    <x v="4"/>
    <s v="After Hours Charge"/>
    <n v="0"/>
    <n v="0"/>
  </r>
  <r>
    <x v="0"/>
    <s v="Change of Account Charge"/>
    <n v="15232.961038961039"/>
    <n v="16534.593073593074"/>
  </r>
  <r>
    <x v="1"/>
    <s v="Change of Account Charge"/>
    <n v="357.85714285714289"/>
    <n v="357.85714285714289"/>
  </r>
  <r>
    <x v="2"/>
    <s v="Change of Account Charge"/>
    <n v="94.800000000000011"/>
    <n v="94.800000000000011"/>
  </r>
  <r>
    <x v="3"/>
    <s v="Change of Account Charge"/>
    <n v="85366.925747057045"/>
    <n v="91623.347419257465"/>
  </r>
  <r>
    <x v="0"/>
    <s v="Failed Trip Charge"/>
    <n v="290"/>
    <n v="232"/>
  </r>
  <r>
    <x v="0"/>
    <s v="Temporary Disconnect Charge"/>
    <n v="386.78571428571428"/>
    <n v="570"/>
  </r>
  <r>
    <x v="0"/>
    <s v="Field Collection Charge"/>
    <n v="24904.03703703704"/>
    <n v="24670.925925925927"/>
  </r>
  <r>
    <x v="1"/>
    <s v="Field Collection Charge"/>
    <n v="1700"/>
    <n v="1675"/>
  </r>
  <r>
    <x v="2"/>
    <s v="Field Collection Charge"/>
    <n v="140"/>
    <n v="140"/>
  </r>
  <r>
    <x v="3"/>
    <s v="Field Collection Charge"/>
    <n v="69722.922636103147"/>
    <n v="66121.633237822345"/>
  </r>
  <r>
    <x v="1"/>
    <s v="Late Fees"/>
    <n v="8254.4591015384631"/>
    <n v="8276.2243200000012"/>
  </r>
  <r>
    <x v="3"/>
    <s v="Late Fees"/>
    <n v="795615.6396913504"/>
    <n v="798171.47098744684"/>
  </r>
  <r>
    <x v="1"/>
    <s v="Returned Payment Charge"/>
    <n v="465.25"/>
    <n v="465.25"/>
  </r>
  <r>
    <x v="2"/>
    <s v="Returned Payment Charge"/>
    <n v="247.87499999999997"/>
    <n v="347.02499999999998"/>
  </r>
  <r>
    <x v="0"/>
    <s v="Returned Payment Charge"/>
    <n v="11367.805907172997"/>
    <n v="12724.345991561182"/>
  </r>
  <r>
    <x v="3"/>
    <s v="Returned Payment Charge"/>
    <n v="58291.878082191783"/>
    <n v="61477.7437133072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0" firstDataRow="1" firstDataCol="1"/>
  <pivotFields count="4">
    <pivotField axis="axisRow" showAll="0">
      <items count="6">
        <item x="0"/>
        <item x="2"/>
        <item x="3"/>
        <item x="1"/>
        <item h="1" x="4"/>
        <item t="default"/>
      </items>
    </pivotField>
    <pivotField showAll="0"/>
    <pivotField dataField="1" numFmtId="165" showAll="0"/>
    <pivotField dataField="1" numFmtId="165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2022" fld="2" baseField="0" baseItem="0"/>
    <dataField name="Sum of 2023" fld="3" baseField="0" baseItem="0"/>
  </dataFields>
  <formats count="3"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AS32" totalsRowShown="0">
  <autoFilter ref="A1:AS32">
    <filterColumn colId="5">
      <filters>
        <filter val="*AWO"/>
        <filter val="ALAD"/>
        <filter val="CMCA"/>
        <filter val="CMCC4"/>
        <filter val="CMCC7"/>
        <filter val="CMCCA"/>
        <filter val="CMCF"/>
        <filter val="CMRC"/>
        <filter val="CMTC"/>
        <filter val="CMTD"/>
        <filter val="LATEF"/>
        <filter val="MSCA"/>
        <filter val="MSCC"/>
        <filter val="MSRC"/>
        <filter val="MSRN"/>
        <filter val="MTAMP"/>
        <filter val="PMOCR"/>
        <filter val="SABAC"/>
        <filter val="SASAC"/>
        <filter val="SASCC"/>
      </filters>
    </filterColumn>
    <filterColumn colId="44">
      <customFilters>
        <customFilter operator="greaterThan" val="0"/>
      </customFilters>
    </filterColumn>
  </autoFilter>
  <sortState ref="A2:AS30">
    <sortCondition ref="E1:E30"/>
  </sortState>
  <tableColumns count="45">
    <tableColumn id="1" name="Seg 1" dataDxfId="44"/>
    <tableColumn id="2" name="Seg 2" dataDxfId="43"/>
    <tableColumn id="3" name="Seg 3" dataDxfId="42"/>
    <tableColumn id="4" name="Seg 4" dataDxfId="41"/>
    <tableColumn id="5" name="Transaction Description" dataDxfId="40"/>
    <tableColumn id="6" name="RevenueCode" dataDxfId="39"/>
    <tableColumn id="7" name="201901" dataDxfId="38"/>
    <tableColumn id="8" name="Count" dataDxfId="37"/>
    <tableColumn id="9" name="Amount" dataDxfId="36"/>
    <tableColumn id="10" name="201902" dataDxfId="35"/>
    <tableColumn id="11" name="Count2" dataDxfId="34"/>
    <tableColumn id="12" name="Amount3" dataDxfId="33"/>
    <tableColumn id="13" name="201903" dataDxfId="32"/>
    <tableColumn id="14" name="Count4" dataDxfId="31"/>
    <tableColumn id="15" name="Amount5" dataDxfId="30"/>
    <tableColumn id="16" name="201904" dataDxfId="29"/>
    <tableColumn id="17" name="Count6" dataDxfId="28"/>
    <tableColumn id="18" name="Amount7" dataDxfId="27"/>
    <tableColumn id="19" name="201905" dataDxfId="26"/>
    <tableColumn id="20" name="Count8" dataDxfId="25"/>
    <tableColumn id="21" name="Amount9" dataDxfId="24"/>
    <tableColumn id="22" name="201906" dataDxfId="23"/>
    <tableColumn id="23" name="Count10" dataDxfId="22"/>
    <tableColumn id="24" name="Amount11" dataDxfId="21"/>
    <tableColumn id="25" name="201907" dataDxfId="20"/>
    <tableColumn id="26" name="Count12" dataDxfId="19"/>
    <tableColumn id="27" name="Amount13" dataDxfId="18"/>
    <tableColumn id="28" name="201908" dataDxfId="17"/>
    <tableColumn id="29" name="Count14" dataDxfId="16"/>
    <tableColumn id="30" name="Amount15" dataDxfId="15"/>
    <tableColumn id="31" name="201909" dataDxfId="14"/>
    <tableColumn id="32" name="Count16" dataDxfId="13"/>
    <tableColumn id="33" name="Amount17" dataDxfId="12"/>
    <tableColumn id="34" name="201910" dataDxfId="11"/>
    <tableColumn id="35" name="Count18" dataDxfId="10"/>
    <tableColumn id="36" name="Amount19" dataDxfId="9"/>
    <tableColumn id="37" name="201911" dataDxfId="8"/>
    <tableColumn id="38" name="Count20" dataDxfId="7"/>
    <tableColumn id="39" name="Amount21" dataDxfId="6"/>
    <tableColumn id="40" name="201912" dataDxfId="5"/>
    <tableColumn id="41" name="Count22" dataDxfId="4"/>
    <tableColumn id="42" name="Amount23" dataDxfId="3"/>
    <tableColumn id="43" name="Column24" dataDxfId="2"/>
    <tableColumn id="44" name="Sum:" dataDxfId="1"/>
    <tableColumn id="45" name="Sum:2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G22" sqref="G22"/>
    </sheetView>
  </sheetViews>
  <sheetFormatPr defaultRowHeight="12.75" x14ac:dyDescent="0.2"/>
  <cols>
    <col min="1" max="1" width="13.85546875" bestFit="1" customWidth="1"/>
    <col min="2" max="3" width="12" customWidth="1"/>
  </cols>
  <sheetData>
    <row r="3" spans="1:3" x14ac:dyDescent="0.2">
      <c r="A3" s="115" t="s">
        <v>137</v>
      </c>
      <c r="B3" t="s">
        <v>139</v>
      </c>
      <c r="C3" t="s">
        <v>140</v>
      </c>
    </row>
    <row r="4" spans="1:3" x14ac:dyDescent="0.2">
      <c r="A4" s="116" t="s">
        <v>9</v>
      </c>
      <c r="B4" s="117">
        <v>257025.45135244963</v>
      </c>
      <c r="C4" s="117">
        <v>259822.02831035107</v>
      </c>
    </row>
    <row r="5" spans="1:3" x14ac:dyDescent="0.2">
      <c r="A5" s="116" t="s">
        <v>16</v>
      </c>
      <c r="B5" s="117">
        <v>2192.6750000000002</v>
      </c>
      <c r="C5" s="117">
        <v>2257.625</v>
      </c>
    </row>
    <row r="6" spans="1:3" x14ac:dyDescent="0.2">
      <c r="A6" s="116" t="s">
        <v>31</v>
      </c>
      <c r="B6" s="117">
        <v>1603809.0379415222</v>
      </c>
      <c r="C6" s="117">
        <v>1610021.5954449512</v>
      </c>
    </row>
    <row r="7" spans="1:3" x14ac:dyDescent="0.2">
      <c r="A7" s="116" t="s">
        <v>23</v>
      </c>
      <c r="B7" s="117">
        <v>14490.333367683277</v>
      </c>
      <c r="C7" s="117">
        <v>14406.386257377691</v>
      </c>
    </row>
    <row r="8" spans="1:3" x14ac:dyDescent="0.2">
      <c r="A8" s="116" t="s">
        <v>138</v>
      </c>
      <c r="B8" s="117">
        <v>1877517.4976616551</v>
      </c>
      <c r="C8" s="117">
        <v>1886507.63501268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1"/>
  <sheetViews>
    <sheetView tabSelected="1" workbookViewId="0">
      <selection activeCell="L26" sqref="L26"/>
    </sheetView>
  </sheetViews>
  <sheetFormatPr defaultRowHeight="12.75" x14ac:dyDescent="0.2"/>
  <cols>
    <col min="2" max="2" width="39" customWidth="1"/>
    <col min="3" max="4" width="11.28515625" style="113" bestFit="1" customWidth="1"/>
  </cols>
  <sheetData>
    <row r="1" spans="1:5" ht="15" x14ac:dyDescent="0.2">
      <c r="A1" s="36" t="s">
        <v>123</v>
      </c>
      <c r="B1" s="107" t="s">
        <v>71</v>
      </c>
      <c r="C1" s="112">
        <v>2022</v>
      </c>
      <c r="D1" s="112">
        <v>2023</v>
      </c>
      <c r="E1" s="114"/>
    </row>
    <row r="2" spans="1:5" hidden="1" x14ac:dyDescent="0.2">
      <c r="A2" s="35" t="s">
        <v>9</v>
      </c>
      <c r="B2" s="108" t="s">
        <v>116</v>
      </c>
      <c r="C2" s="126">
        <v>1546.7056074766356</v>
      </c>
      <c r="D2" s="113">
        <v>1483.5747663551404</v>
      </c>
    </row>
    <row r="3" spans="1:5" hidden="1" x14ac:dyDescent="0.2">
      <c r="A3" s="35" t="s">
        <v>9</v>
      </c>
      <c r="B3" s="108" t="s">
        <v>117</v>
      </c>
      <c r="C3" s="126">
        <v>203297.15604751618</v>
      </c>
      <c r="D3" s="113">
        <v>203606.58855291575</v>
      </c>
    </row>
    <row r="4" spans="1:5" x14ac:dyDescent="0.2">
      <c r="A4" s="35" t="s">
        <v>23</v>
      </c>
      <c r="B4" s="108" t="s">
        <v>72</v>
      </c>
      <c r="C4" s="113">
        <v>3712.767123287671</v>
      </c>
      <c r="D4" s="113">
        <v>3632.0547945205476</v>
      </c>
    </row>
    <row r="5" spans="1:5" hidden="1" x14ac:dyDescent="0.2">
      <c r="A5" s="35" t="s">
        <v>16</v>
      </c>
      <c r="B5" s="108" t="s">
        <v>72</v>
      </c>
      <c r="C5" s="113">
        <v>1710.0000000000002</v>
      </c>
      <c r="D5" s="113">
        <v>1675.8000000000002</v>
      </c>
    </row>
    <row r="6" spans="1:5" hidden="1" x14ac:dyDescent="0.2">
      <c r="A6" s="35" t="s">
        <v>31</v>
      </c>
      <c r="B6" s="108" t="s">
        <v>72</v>
      </c>
      <c r="C6" s="113">
        <v>594811.6717848198</v>
      </c>
      <c r="D6" s="113">
        <v>592627.40008711745</v>
      </c>
    </row>
    <row r="7" spans="1:5" hidden="1" x14ac:dyDescent="0.2">
      <c r="A7" s="35" t="s">
        <v>124</v>
      </c>
      <c r="B7" s="109" t="s">
        <v>73</v>
      </c>
      <c r="C7" s="113">
        <v>0</v>
      </c>
      <c r="D7" s="113">
        <v>0</v>
      </c>
    </row>
    <row r="8" spans="1:5" ht="15" hidden="1" x14ac:dyDescent="0.2">
      <c r="A8" s="35" t="s">
        <v>9</v>
      </c>
      <c r="B8" s="110" t="s">
        <v>74</v>
      </c>
      <c r="C8" s="126">
        <v>15232.961038961039</v>
      </c>
      <c r="D8" s="113">
        <v>16534.593073593074</v>
      </c>
    </row>
    <row r="9" spans="1:5" ht="15" x14ac:dyDescent="0.2">
      <c r="A9" s="35" t="s">
        <v>23</v>
      </c>
      <c r="B9" s="110" t="s">
        <v>74</v>
      </c>
      <c r="C9" s="113">
        <v>357.85714285714289</v>
      </c>
      <c r="D9" s="113">
        <v>357.85714285714289</v>
      </c>
    </row>
    <row r="10" spans="1:5" ht="15" hidden="1" x14ac:dyDescent="0.2">
      <c r="A10" s="35" t="s">
        <v>16</v>
      </c>
      <c r="B10" s="110" t="s">
        <v>74</v>
      </c>
      <c r="C10" s="113">
        <v>94.800000000000011</v>
      </c>
      <c r="D10" s="113">
        <v>94.800000000000011</v>
      </c>
    </row>
    <row r="11" spans="1:5" ht="15" hidden="1" x14ac:dyDescent="0.2">
      <c r="A11" s="35" t="s">
        <v>31</v>
      </c>
      <c r="B11" s="110" t="s">
        <v>74</v>
      </c>
      <c r="C11" s="113">
        <v>85366.925747057045</v>
      </c>
      <c r="D11" s="113">
        <v>91623.347419257465</v>
      </c>
    </row>
    <row r="12" spans="1:5" hidden="1" x14ac:dyDescent="0.2">
      <c r="A12" s="35" t="s">
        <v>9</v>
      </c>
      <c r="B12" s="109" t="s">
        <v>75</v>
      </c>
      <c r="C12" s="126">
        <v>290</v>
      </c>
      <c r="D12" s="113">
        <v>232</v>
      </c>
    </row>
    <row r="13" spans="1:5" ht="15" hidden="1" x14ac:dyDescent="0.2">
      <c r="A13" s="35" t="s">
        <v>9</v>
      </c>
      <c r="B13" s="110" t="s">
        <v>76</v>
      </c>
      <c r="C13" s="126">
        <v>386.78571428571428</v>
      </c>
      <c r="D13" s="113">
        <v>570</v>
      </c>
    </row>
    <row r="14" spans="1:5" ht="15" hidden="1" x14ac:dyDescent="0.2">
      <c r="A14" s="35" t="s">
        <v>9</v>
      </c>
      <c r="B14" s="111" t="s">
        <v>81</v>
      </c>
      <c r="C14" s="113">
        <v>24904.03703703704</v>
      </c>
      <c r="D14" s="113">
        <v>24670.925925925927</v>
      </c>
    </row>
    <row r="15" spans="1:5" ht="15" x14ac:dyDescent="0.2">
      <c r="A15" s="35" t="s">
        <v>23</v>
      </c>
      <c r="B15" s="111" t="s">
        <v>81</v>
      </c>
      <c r="C15" s="113">
        <v>1700</v>
      </c>
      <c r="D15" s="113">
        <v>1675</v>
      </c>
    </row>
    <row r="16" spans="1:5" ht="15" hidden="1" x14ac:dyDescent="0.2">
      <c r="A16" s="35" t="s">
        <v>16</v>
      </c>
      <c r="B16" s="111" t="s">
        <v>81</v>
      </c>
      <c r="C16" s="113">
        <v>140</v>
      </c>
      <c r="D16" s="113">
        <v>140</v>
      </c>
    </row>
    <row r="17" spans="1:4" ht="15" hidden="1" x14ac:dyDescent="0.2">
      <c r="A17" s="35" t="s">
        <v>31</v>
      </c>
      <c r="B17" s="111" t="s">
        <v>81</v>
      </c>
      <c r="C17" s="113">
        <v>69722.922636103147</v>
      </c>
      <c r="D17" s="113">
        <v>66121.633237822345</v>
      </c>
    </row>
    <row r="18" spans="1:4" x14ac:dyDescent="0.2">
      <c r="A18" s="35" t="s">
        <v>23</v>
      </c>
      <c r="B18" s="109" t="s">
        <v>79</v>
      </c>
      <c r="C18" s="113">
        <v>8254.4591015384631</v>
      </c>
      <c r="D18" s="113">
        <v>8276.2243200000012</v>
      </c>
    </row>
    <row r="19" spans="1:4" hidden="1" x14ac:dyDescent="0.2">
      <c r="A19" s="35" t="s">
        <v>31</v>
      </c>
      <c r="B19" s="109" t="s">
        <v>79</v>
      </c>
      <c r="C19" s="113">
        <v>795615.6396913504</v>
      </c>
      <c r="D19" s="113">
        <v>798171.47098744684</v>
      </c>
    </row>
    <row r="20" spans="1:4" x14ac:dyDescent="0.2">
      <c r="A20" s="35" t="s">
        <v>23</v>
      </c>
      <c r="B20" s="109" t="s">
        <v>80</v>
      </c>
      <c r="C20" s="113">
        <v>465.25</v>
      </c>
      <c r="D20" s="113">
        <v>465.25</v>
      </c>
    </row>
    <row r="21" spans="1:4" hidden="1" x14ac:dyDescent="0.2">
      <c r="A21" s="35" t="s">
        <v>16</v>
      </c>
      <c r="B21" s="109" t="s">
        <v>80</v>
      </c>
      <c r="C21" s="113">
        <v>247.87499999999997</v>
      </c>
      <c r="D21" s="113">
        <v>347.02499999999998</v>
      </c>
    </row>
    <row r="22" spans="1:4" hidden="1" x14ac:dyDescent="0.2">
      <c r="A22" s="35" t="s">
        <v>9</v>
      </c>
      <c r="B22" s="109" t="s">
        <v>80</v>
      </c>
      <c r="C22" s="126">
        <v>11367.805907172997</v>
      </c>
      <c r="D22" s="113">
        <v>12724.345991561182</v>
      </c>
    </row>
    <row r="23" spans="1:4" hidden="1" x14ac:dyDescent="0.2">
      <c r="A23" s="35" t="s">
        <v>31</v>
      </c>
      <c r="B23" s="102" t="s">
        <v>80</v>
      </c>
      <c r="C23" s="113">
        <v>58291.878082191783</v>
      </c>
      <c r="D23" s="113">
        <v>61477.743713307238</v>
      </c>
    </row>
    <row r="25" spans="1:4" x14ac:dyDescent="0.2">
      <c r="C25" s="113">
        <f>C6+C11+C17+C19+C23</f>
        <v>1603809.0379415222</v>
      </c>
      <c r="D25" s="113">
        <f>D6+D11+D17+D19+D23</f>
        <v>1610021.5954449512</v>
      </c>
    </row>
    <row r="26" spans="1:4" x14ac:dyDescent="0.2">
      <c r="C26">
        <v>0.11030813821309074</v>
      </c>
    </row>
    <row r="27" spans="1:4" x14ac:dyDescent="0.2">
      <c r="C27" s="125">
        <f>C25*C26</f>
        <v>176913.18902465753</v>
      </c>
    </row>
    <row r="30" spans="1:4" x14ac:dyDescent="0.2">
      <c r="C30">
        <v>0.10048107752623894</v>
      </c>
    </row>
    <row r="31" spans="1:4" x14ac:dyDescent="0.2">
      <c r="C31" s="125">
        <f>C25*C30</f>
        <v>161152.4602786848</v>
      </c>
      <c r="D31" s="125">
        <f>D25*C30</f>
        <v>161776.70475082306</v>
      </c>
    </row>
  </sheetData>
  <autoFilter ref="A1:E23">
    <filterColumn colId="0">
      <filters>
        <filter val="FT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0"/>
  <sheetViews>
    <sheetView topLeftCell="A2" zoomScale="90" zoomScaleNormal="90" workbookViewId="0">
      <pane xSplit="4" ySplit="2" topLeftCell="Q4" activePane="bottomRight" state="frozen"/>
      <selection activeCell="A2" sqref="A2"/>
      <selection pane="topRight" activeCell="E2" sqref="E2"/>
      <selection pane="bottomLeft" activeCell="A4" sqref="A4"/>
      <selection pane="bottomRight" activeCell="X41" sqref="X41"/>
    </sheetView>
  </sheetViews>
  <sheetFormatPr defaultRowHeight="12.75" x14ac:dyDescent="0.2"/>
  <cols>
    <col min="2" max="2" width="5.85546875" bestFit="1" customWidth="1"/>
    <col min="3" max="3" width="16.28515625" customWidth="1"/>
    <col min="4" max="4" width="22" customWidth="1"/>
    <col min="5" max="5" width="9.85546875" customWidth="1"/>
    <col min="6" max="6" width="14.42578125" customWidth="1"/>
    <col min="7" max="7" width="9.5703125" customWidth="1"/>
    <col min="8" max="8" width="1.140625" customWidth="1"/>
    <col min="9" max="9" width="9.140625" customWidth="1"/>
    <col min="10" max="10" width="13.28515625" customWidth="1"/>
    <col min="11" max="11" width="9.5703125" customWidth="1"/>
    <col min="12" max="12" width="1.42578125" customWidth="1"/>
    <col min="13" max="13" width="9.140625" customWidth="1"/>
    <col min="14" max="14" width="13.28515625" customWidth="1"/>
    <col min="15" max="15" width="9.5703125" customWidth="1"/>
    <col min="16" max="16" width="1.28515625" customWidth="1"/>
    <col min="17" max="17" width="14" customWidth="1"/>
    <col min="18" max="18" width="15" customWidth="1"/>
    <col min="19" max="19" width="9.5703125" customWidth="1"/>
    <col min="20" max="20" width="1.5703125" customWidth="1"/>
    <col min="21" max="21" width="9.140625" customWidth="1"/>
    <col min="22" max="22" width="15" customWidth="1"/>
    <col min="23" max="23" width="9.5703125" bestFit="1" customWidth="1"/>
    <col min="24" max="24" width="17.28515625" bestFit="1" customWidth="1"/>
    <col min="25" max="25" width="1.140625" customWidth="1"/>
    <col min="26" max="26" width="25.140625" bestFit="1" customWidth="1"/>
    <col min="27" max="27" width="20.140625" customWidth="1"/>
    <col min="28" max="28" width="14.85546875" bestFit="1" customWidth="1"/>
    <col min="29" max="29" width="25.7109375" customWidth="1"/>
    <col min="30" max="30" width="1.85546875" customWidth="1"/>
    <col min="31" max="31" width="19" bestFit="1" customWidth="1"/>
    <col min="32" max="32" width="28.42578125" bestFit="1" customWidth="1"/>
    <col min="33" max="33" width="14.85546875" bestFit="1" customWidth="1"/>
    <col min="34" max="34" width="25.85546875" bestFit="1" customWidth="1"/>
  </cols>
  <sheetData>
    <row r="1" spans="1:34" x14ac:dyDescent="0.2">
      <c r="A1" s="35"/>
      <c r="B1" s="35"/>
      <c r="C1" s="66" t="s">
        <v>119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Y1" s="75" t="s">
        <v>120</v>
      </c>
      <c r="Z1" s="75">
        <v>5</v>
      </c>
      <c r="AA1" s="75"/>
      <c r="AB1" s="75"/>
      <c r="AC1" s="35"/>
      <c r="AD1" s="75" t="s">
        <v>120</v>
      </c>
      <c r="AE1" s="75">
        <v>5</v>
      </c>
      <c r="AF1" s="75"/>
      <c r="AG1" s="75"/>
      <c r="AH1" s="35"/>
    </row>
    <row r="2" spans="1:34" ht="15" x14ac:dyDescent="0.2">
      <c r="A2" s="35"/>
      <c r="B2" s="35"/>
      <c r="C2" s="123" t="s">
        <v>71</v>
      </c>
      <c r="D2" s="123"/>
      <c r="E2" s="121">
        <v>2017</v>
      </c>
      <c r="F2" s="121"/>
      <c r="G2" s="121"/>
      <c r="H2" s="67"/>
      <c r="I2" s="121">
        <v>2018</v>
      </c>
      <c r="J2" s="121"/>
      <c r="K2" s="121"/>
      <c r="L2" s="67"/>
      <c r="M2" s="121">
        <v>2019</v>
      </c>
      <c r="N2" s="121"/>
      <c r="O2" s="121"/>
      <c r="P2" s="67"/>
      <c r="Q2" s="121">
        <v>2020</v>
      </c>
      <c r="R2" s="121"/>
      <c r="S2" s="121"/>
      <c r="T2" s="40"/>
      <c r="U2" s="121">
        <v>2021</v>
      </c>
      <c r="V2" s="121"/>
      <c r="W2" s="121"/>
      <c r="X2" s="35"/>
      <c r="Y2" s="96"/>
      <c r="Z2" s="121" t="s">
        <v>122</v>
      </c>
      <c r="AA2" s="121"/>
      <c r="AB2" s="121"/>
      <c r="AC2" s="121"/>
      <c r="AD2" s="96"/>
      <c r="AE2" s="121" t="s">
        <v>121</v>
      </c>
      <c r="AF2" s="121"/>
      <c r="AG2" s="121"/>
      <c r="AH2" s="121"/>
    </row>
    <row r="3" spans="1:34" ht="15" x14ac:dyDescent="0.2">
      <c r="A3" s="35"/>
      <c r="B3" s="36" t="s">
        <v>123</v>
      </c>
      <c r="C3" s="124"/>
      <c r="D3" s="124"/>
      <c r="E3" s="36" t="s">
        <v>78</v>
      </c>
      <c r="F3" s="36" t="s">
        <v>77</v>
      </c>
      <c r="G3" s="71" t="s">
        <v>118</v>
      </c>
      <c r="H3" s="37"/>
      <c r="I3" s="36" t="s">
        <v>78</v>
      </c>
      <c r="J3" s="36" t="s">
        <v>77</v>
      </c>
      <c r="K3" s="71" t="s">
        <v>118</v>
      </c>
      <c r="L3" s="38"/>
      <c r="M3" s="36" t="s">
        <v>78</v>
      </c>
      <c r="N3" s="36" t="s">
        <v>77</v>
      </c>
      <c r="O3" s="71" t="s">
        <v>118</v>
      </c>
      <c r="P3" s="38"/>
      <c r="Q3" s="36" t="s">
        <v>78</v>
      </c>
      <c r="R3" s="36" t="s">
        <v>77</v>
      </c>
      <c r="S3" s="71" t="s">
        <v>118</v>
      </c>
      <c r="T3" s="38"/>
      <c r="U3" s="36" t="s">
        <v>78</v>
      </c>
      <c r="V3" s="36" t="s">
        <v>77</v>
      </c>
      <c r="W3" s="71" t="s">
        <v>118</v>
      </c>
      <c r="X3" s="36" t="s">
        <v>127</v>
      </c>
      <c r="Y3" s="35"/>
      <c r="Z3" s="36" t="s">
        <v>132</v>
      </c>
      <c r="AA3" s="36" t="s">
        <v>130</v>
      </c>
      <c r="AB3" s="36" t="s">
        <v>128</v>
      </c>
      <c r="AC3" s="36" t="s">
        <v>131</v>
      </c>
      <c r="AD3" s="35"/>
      <c r="AE3" s="36" t="s">
        <v>132</v>
      </c>
      <c r="AF3" s="36" t="s">
        <v>130</v>
      </c>
      <c r="AG3" s="36" t="s">
        <v>128</v>
      </c>
      <c r="AH3" s="36" t="s">
        <v>131</v>
      </c>
    </row>
    <row r="4" spans="1:34" x14ac:dyDescent="0.2">
      <c r="A4" s="35"/>
      <c r="B4" s="35" t="s">
        <v>9</v>
      </c>
      <c r="C4" s="122" t="s">
        <v>116</v>
      </c>
      <c r="D4" s="122"/>
      <c r="E4" s="43">
        <f>SummaryGL2017!AR4+SummaryGL2017!AR5</f>
        <v>81</v>
      </c>
      <c r="F4" s="42">
        <f>SummaryGL2017!AS4+SummaryGL2017!AS5</f>
        <v>4700</v>
      </c>
      <c r="G4" s="65">
        <f>0</f>
        <v>0</v>
      </c>
      <c r="H4" s="39"/>
      <c r="I4" s="43">
        <f>'SummaryGL 2018'!AR4+'SummaryGL 2018'!AR5</f>
        <v>55</v>
      </c>
      <c r="J4" s="42">
        <f>'SummaryGL 2018'!AS4+'SummaryGL 2018'!AS5</f>
        <v>2520.5</v>
      </c>
      <c r="K4" s="65">
        <f>(I4-E4)/E4</f>
        <v>-0.32098765432098764</v>
      </c>
      <c r="L4" s="39"/>
      <c r="M4" s="43">
        <f>Table3[[#This Row],[Sum:]]+SummaryGL2019!AR5</f>
        <v>46</v>
      </c>
      <c r="N4" s="42">
        <f>Table3[[#This Row],[Sum:25]]+SummaryGL2019!AS5</f>
        <v>2133.5</v>
      </c>
      <c r="O4" s="65">
        <f>(M4-I4)/I4</f>
        <v>-0.16363636363636364</v>
      </c>
      <c r="P4" s="39"/>
      <c r="Q4" s="70">
        <f t="shared" ref="Q4:Q13" si="0">AVERAGE(E4,I4,M4)</f>
        <v>60.666666666666664</v>
      </c>
      <c r="R4" s="42">
        <f>Q4*(N4/M4)</f>
        <v>2813.746376811594</v>
      </c>
      <c r="S4" s="65">
        <f>(Q4-M4)/M4</f>
        <v>0.3188405797101449</v>
      </c>
      <c r="T4" s="39"/>
      <c r="U4" s="43">
        <f>SummaryGL2021!AR4+SummaryGL2021!AR5</f>
        <v>107</v>
      </c>
      <c r="V4" s="42">
        <f>SummaryGL2021!AS4+SummaryGL2021!AS5</f>
        <v>3377.5</v>
      </c>
      <c r="W4" s="65">
        <f>(U4-Q4)/Q4</f>
        <v>0.7637362637362638</v>
      </c>
      <c r="X4" s="64">
        <f>V4/U4</f>
        <v>31.565420560747665</v>
      </c>
      <c r="Y4" s="74">
        <f t="shared" ref="Y4:Y25" si="1">_xlfn.STDEV.S(U4,Q4,M4,I4,E4)</f>
        <v>24.382826378872153</v>
      </c>
      <c r="Z4" s="77">
        <f t="shared" ref="Z4:Z25" si="2">ROUND((AVERAGE(E4,I4,M4,Q4,U4))-_xlfn.NORM.S.INV(0.975)*(Y4/SQRT($Z$1)),0)</f>
        <v>49</v>
      </c>
      <c r="AA4" s="72">
        <f t="shared" ref="AA4:AA25" si="3">Z4*X4</f>
        <v>1546.7056074766356</v>
      </c>
      <c r="AB4" s="99">
        <f>'[1]E-3 2of6'!$G$50</f>
        <v>150</v>
      </c>
      <c r="AC4" s="103">
        <f>Z4*AB4</f>
        <v>7350</v>
      </c>
      <c r="AD4" s="74">
        <f>_xlfn.STDEV.S(AVERAGE(E4,I4,M4,Q4,U4),U4,Q4,M4,I4)</f>
        <v>23.617385310166906</v>
      </c>
      <c r="AE4" s="77">
        <f t="shared" ref="AE4:AE25" si="4">ROUND((AVERAGE(I4,M4,Q4,U4,AVERAGE(E4,I4,M4,Q4,U4)))-_xlfn.NORM.S.INV(0.975)*(AD4/SQRT($Z$1)),0)</f>
        <v>47</v>
      </c>
      <c r="AF4" s="72">
        <f t="shared" ref="AF4:AF25" si="5">AE4*X4</f>
        <v>1483.5747663551404</v>
      </c>
      <c r="AG4" s="97">
        <f>'[1]E-3 2of6'!$G$50</f>
        <v>150</v>
      </c>
      <c r="AH4" s="72">
        <f>AE4*AG4</f>
        <v>7050</v>
      </c>
    </row>
    <row r="5" spans="1:34" x14ac:dyDescent="0.2">
      <c r="A5" s="35"/>
      <c r="B5" s="35" t="s">
        <v>9</v>
      </c>
      <c r="C5" s="122" t="s">
        <v>117</v>
      </c>
      <c r="D5" s="122"/>
      <c r="E5" s="43">
        <f>SummaryGL2017!AR6</f>
        <v>4168</v>
      </c>
      <c r="F5" s="42">
        <f>SummaryGL2017!AS6</f>
        <v>212265</v>
      </c>
      <c r="G5" s="65">
        <f>0</f>
        <v>0</v>
      </c>
      <c r="H5" s="39"/>
      <c r="I5" s="43">
        <f>'SummaryGL 2018'!AR6</f>
        <v>4413</v>
      </c>
      <c r="J5" s="42">
        <f>'SummaryGL 2018'!AS6</f>
        <v>224708</v>
      </c>
      <c r="K5" s="65">
        <f t="shared" ref="K5:K22" si="6">(I5-E5)/E5</f>
        <v>5.8781190019193859E-2</v>
      </c>
      <c r="L5" s="39"/>
      <c r="M5" s="43">
        <f>SummaryGL2019!AR6</f>
        <v>4378</v>
      </c>
      <c r="N5" s="42">
        <f>SummaryGL2019!AS6</f>
        <v>222535</v>
      </c>
      <c r="O5" s="65">
        <f t="shared" ref="O5:O22" si="7">(M5-I5)/I5</f>
        <v>-7.931112621799229E-3</v>
      </c>
      <c r="P5" s="39"/>
      <c r="Q5" s="70">
        <f t="shared" si="0"/>
        <v>4319.666666666667</v>
      </c>
      <c r="R5" s="42">
        <f t="shared" ref="R5:R22" si="8">Q5*(N5/M5)</f>
        <v>219569.89987817881</v>
      </c>
      <c r="S5" s="65">
        <f t="shared" ref="S5:S22" si="9">(Q5-M5)/M5</f>
        <v>-1.33241967412821E-2</v>
      </c>
      <c r="T5" s="39"/>
      <c r="U5" s="43">
        <f>SummaryGL2021!AR6</f>
        <v>3704</v>
      </c>
      <c r="V5" s="42">
        <f>SummaryGL2021!AS6</f>
        <v>191023</v>
      </c>
      <c r="W5" s="65">
        <f t="shared" ref="W5:W22" si="10">(U5-Q5)/Q5</f>
        <v>-0.14252642950844979</v>
      </c>
      <c r="X5" s="64">
        <f>V5/U5</f>
        <v>51.572084233261336</v>
      </c>
      <c r="Y5" s="74">
        <f t="shared" si="1"/>
        <v>290.84060162837579</v>
      </c>
      <c r="Z5" s="77">
        <f t="shared" si="2"/>
        <v>3942</v>
      </c>
      <c r="AA5" s="72">
        <f t="shared" si="3"/>
        <v>203297.15604751618</v>
      </c>
      <c r="AB5" s="99">
        <f>'[1]E-3 1of6'!$G$50</f>
        <v>93</v>
      </c>
      <c r="AC5" s="72">
        <f t="shared" ref="AC5:AC19" si="11">Z5*AB5</f>
        <v>366606</v>
      </c>
      <c r="AD5" s="74">
        <f t="shared" ref="AD5:AD25" si="12">_xlfn.STDEV.S(AVERAGE(E5,I5,M5,Q5,U5),U5,Q5,M5,I5)</f>
        <v>290.42040255846734</v>
      </c>
      <c r="AE5" s="77">
        <f t="shared" si="4"/>
        <v>3948</v>
      </c>
      <c r="AF5" s="72">
        <f t="shared" si="5"/>
        <v>203606.58855291575</v>
      </c>
      <c r="AG5" s="97">
        <f>'[1]E-3 1of6'!$G$50</f>
        <v>93</v>
      </c>
      <c r="AH5" s="72">
        <f t="shared" ref="AH5:AH18" si="13">AE5*AG5</f>
        <v>367164</v>
      </c>
    </row>
    <row r="6" spans="1:34" hidden="1" x14ac:dyDescent="0.2">
      <c r="A6" s="35"/>
      <c r="B6" s="35" t="s">
        <v>23</v>
      </c>
      <c r="C6" s="122" t="s">
        <v>72</v>
      </c>
      <c r="D6" s="122"/>
      <c r="E6" s="43">
        <f>SummaryGL2017!AR9+SummaryGL2017!AR13</f>
        <v>139</v>
      </c>
      <c r="F6" s="42">
        <f>SummaryGL2017!AS9+SummaryGL2017!AS13</f>
        <v>5613</v>
      </c>
      <c r="G6" s="65">
        <f>0</f>
        <v>0</v>
      </c>
      <c r="H6" s="39"/>
      <c r="I6" s="43">
        <f>'SummaryGL 2018'!AR9+'SummaryGL 2018'!AR13</f>
        <v>135</v>
      </c>
      <c r="J6" s="42">
        <f>'SummaryGL 2018'!AS9+'SummaryGL 2018'!AS13</f>
        <v>5675</v>
      </c>
      <c r="K6" s="65">
        <f t="shared" si="6"/>
        <v>-2.8776978417266189E-2</v>
      </c>
      <c r="L6" s="39"/>
      <c r="M6" s="43">
        <f>SummaryGL2019!AR9+SummaryGL2019!AR13</f>
        <v>105</v>
      </c>
      <c r="N6" s="42">
        <f>SummaryGL2019!AS9+SummaryGL2019!AS13</f>
        <v>4394</v>
      </c>
      <c r="O6" s="65">
        <f t="shared" si="7"/>
        <v>-0.22222222222222221</v>
      </c>
      <c r="P6" s="39"/>
      <c r="Q6" s="70">
        <f t="shared" si="0"/>
        <v>126.33333333333333</v>
      </c>
      <c r="R6" s="42">
        <f t="shared" si="8"/>
        <v>5286.7492063492064</v>
      </c>
      <c r="S6" s="65">
        <f t="shared" si="9"/>
        <v>0.20317460317460312</v>
      </c>
      <c r="T6" s="39"/>
      <c r="U6" s="73">
        <f>(SummaryGL2021!AR9+SummaryGL2021!AR13)</f>
        <v>73</v>
      </c>
      <c r="V6" s="42">
        <f>SummaryGL2021!AS9+SummaryGL2021!AS13</f>
        <v>2946</v>
      </c>
      <c r="W6" s="65">
        <f t="shared" si="10"/>
        <v>-0.42216358839050128</v>
      </c>
      <c r="X6" s="64">
        <f>V6/U6</f>
        <v>40.356164383561641</v>
      </c>
      <c r="Y6" s="74">
        <f t="shared" si="1"/>
        <v>27.231517687333522</v>
      </c>
      <c r="Z6" s="77">
        <f t="shared" si="2"/>
        <v>92</v>
      </c>
      <c r="AA6" s="72">
        <f t="shared" si="3"/>
        <v>3712.767123287671</v>
      </c>
      <c r="AB6" s="99">
        <f>'[1]E-3 3of6'!$G$46</f>
        <v>63</v>
      </c>
      <c r="AC6" s="72">
        <f t="shared" si="11"/>
        <v>5796</v>
      </c>
      <c r="AD6" s="74">
        <f t="shared" si="12"/>
        <v>24.046251729161881</v>
      </c>
      <c r="AE6" s="77">
        <f t="shared" si="4"/>
        <v>90</v>
      </c>
      <c r="AF6" s="72">
        <f t="shared" si="5"/>
        <v>3632.0547945205476</v>
      </c>
      <c r="AG6" s="97">
        <f>'[1]E-3 3of6'!$G$46</f>
        <v>63</v>
      </c>
      <c r="AH6" s="72">
        <f t="shared" si="13"/>
        <v>5670</v>
      </c>
    </row>
    <row r="7" spans="1:34" hidden="1" x14ac:dyDescent="0.2">
      <c r="A7" s="35"/>
      <c r="B7" s="35" t="s">
        <v>16</v>
      </c>
      <c r="C7" s="122" t="s">
        <v>72</v>
      </c>
      <c r="D7" s="122"/>
      <c r="E7" s="43">
        <f>SummaryGL2017!AR19+SummaryGL2017!AR20</f>
        <v>80</v>
      </c>
      <c r="F7" s="42">
        <f>SummaryGL2017!AS19+SummaryGL2017!AS20</f>
        <v>3576</v>
      </c>
      <c r="G7" s="65">
        <f>0</f>
        <v>0</v>
      </c>
      <c r="H7" s="39"/>
      <c r="I7" s="43">
        <f>'SummaryGL 2018'!AR19+'SummaryGL 2018'!AR20</f>
        <v>110</v>
      </c>
      <c r="J7" s="42">
        <f>'SummaryGL 2018'!AS19+'SummaryGL 2018'!AS20</f>
        <v>4427</v>
      </c>
      <c r="K7" s="65">
        <f>(I7-E7)/E7</f>
        <v>0.375</v>
      </c>
      <c r="L7" s="39"/>
      <c r="M7" s="43">
        <f>SummaryGL2019!AR18+SummaryGL2019!AR19</f>
        <v>81</v>
      </c>
      <c r="N7" s="42">
        <f>SummaryGL2019!AS18+SummaryGL2019!AS19</f>
        <v>3285</v>
      </c>
      <c r="O7" s="65">
        <f>(M7-I7)/I7</f>
        <v>-0.26363636363636361</v>
      </c>
      <c r="P7" s="39"/>
      <c r="Q7" s="70">
        <f t="shared" si="0"/>
        <v>90.333333333333329</v>
      </c>
      <c r="R7" s="42">
        <f>Q7*(N7/M7)</f>
        <v>3663.5185185185182</v>
      </c>
      <c r="S7" s="65">
        <f>(Q7-M7)/M7</f>
        <v>0.11522633744855962</v>
      </c>
      <c r="T7" s="39"/>
      <c r="U7" s="73">
        <f>SummaryGL2021!AR18+SummaryGL2021!AR19</f>
        <v>25</v>
      </c>
      <c r="V7" s="42">
        <f>SummaryGL2021!AS18+SummaryGL2021!AS19</f>
        <v>855</v>
      </c>
      <c r="W7" s="65">
        <f>(U7-Q7)/Q7</f>
        <v>-0.7232472324723247</v>
      </c>
      <c r="X7" s="64">
        <f t="shared" ref="X7:X25" si="14">V7/U7</f>
        <v>34.200000000000003</v>
      </c>
      <c r="Y7" s="74">
        <f t="shared" si="1"/>
        <v>31.604676165965628</v>
      </c>
      <c r="Z7" s="77">
        <f t="shared" si="2"/>
        <v>50</v>
      </c>
      <c r="AA7" s="72">
        <f t="shared" si="3"/>
        <v>1710.0000000000002</v>
      </c>
      <c r="AB7" s="99">
        <f>'[1]E-3 3of6'!$G$46</f>
        <v>63</v>
      </c>
      <c r="AC7" s="72">
        <f t="shared" si="11"/>
        <v>3150</v>
      </c>
      <c r="AD7" s="74">
        <f t="shared" si="12"/>
        <v>31.56919736423816</v>
      </c>
      <c r="AE7" s="77">
        <f t="shared" si="4"/>
        <v>49</v>
      </c>
      <c r="AF7" s="72">
        <f t="shared" si="5"/>
        <v>1675.8000000000002</v>
      </c>
      <c r="AG7" s="97">
        <f>'[1]E-3 3of6'!$G$46</f>
        <v>63</v>
      </c>
      <c r="AH7" s="72">
        <f t="shared" si="13"/>
        <v>3087</v>
      </c>
    </row>
    <row r="8" spans="1:34" hidden="1" x14ac:dyDescent="0.2">
      <c r="A8" s="35"/>
      <c r="B8" s="35" t="s">
        <v>31</v>
      </c>
      <c r="C8" s="122" t="s">
        <v>72</v>
      </c>
      <c r="D8" s="122"/>
      <c r="E8" s="43">
        <f>SummaryGL2017!AR30+SummaryGL2017!AR31</f>
        <v>11811</v>
      </c>
      <c r="F8" s="42">
        <f>SummaryGL2017!AS30+SummaryGL2017!AS31</f>
        <v>799232.5</v>
      </c>
      <c r="G8" s="65">
        <f>0</f>
        <v>0</v>
      </c>
      <c r="H8" s="39"/>
      <c r="I8" s="43">
        <f>'SummaryGL 2018'!AR30+'SummaryGL 2018'!AR31</f>
        <v>11843</v>
      </c>
      <c r="J8" s="42">
        <f>'SummaryGL 2018'!AS30+'SummaryGL 2018'!AS31</f>
        <v>786496.5</v>
      </c>
      <c r="K8" s="65">
        <f>(I8-E8)/E8</f>
        <v>2.7093387520108372E-3</v>
      </c>
      <c r="L8" s="39"/>
      <c r="M8" s="43">
        <f>SummaryGL2019!AR29+SummaryGL2019!AR30</f>
        <v>12949</v>
      </c>
      <c r="N8" s="42">
        <f>SummaryGL2019!AS29+SummaryGL2019!AS30</f>
        <v>795423.09000000008</v>
      </c>
      <c r="O8" s="65">
        <f>(M8-I8)/I8</f>
        <v>9.3388499535590641E-2</v>
      </c>
      <c r="P8" s="39"/>
      <c r="Q8" s="70">
        <f t="shared" si="0"/>
        <v>12201</v>
      </c>
      <c r="R8" s="42">
        <f>Q8*(N8/M8)</f>
        <v>749475.41285736358</v>
      </c>
      <c r="S8" s="65">
        <f>(Q8-M8)/M8</f>
        <v>-5.7765078384431227E-2</v>
      </c>
      <c r="T8" s="39"/>
      <c r="U8" s="73">
        <f>(SummaryGL2021!AR29+SummaryGL2021!AR30)</f>
        <v>9183</v>
      </c>
      <c r="V8" s="42">
        <f>SummaryGL2021!AS29+SummaryGL2021!AS30</f>
        <v>527846.5</v>
      </c>
      <c r="W8" s="65">
        <f>(U8-Q8)/Q8</f>
        <v>-0.24735677403491518</v>
      </c>
      <c r="X8" s="64">
        <f t="shared" si="14"/>
        <v>57.480834150059891</v>
      </c>
      <c r="Y8" s="74">
        <f t="shared" si="1"/>
        <v>1425.3444495980655</v>
      </c>
      <c r="Z8" s="77">
        <f t="shared" si="2"/>
        <v>10348</v>
      </c>
      <c r="AA8" s="72">
        <f t="shared" si="3"/>
        <v>594811.6717848198</v>
      </c>
      <c r="AB8" s="99">
        <f>'[1]E-3 3of6'!$G$46</f>
        <v>63</v>
      </c>
      <c r="AC8" s="72">
        <f t="shared" si="11"/>
        <v>651924</v>
      </c>
      <c r="AD8" s="74">
        <f t="shared" si="12"/>
        <v>1420.5348682802567</v>
      </c>
      <c r="AE8" s="77">
        <f t="shared" si="4"/>
        <v>10310</v>
      </c>
      <c r="AF8" s="72">
        <f t="shared" si="5"/>
        <v>592627.40008711745</v>
      </c>
      <c r="AG8" s="97">
        <f>'[1]E-3 3of6'!$G$46</f>
        <v>63</v>
      </c>
      <c r="AH8" s="72">
        <f t="shared" si="13"/>
        <v>649530</v>
      </c>
    </row>
    <row r="9" spans="1:34" hidden="1" x14ac:dyDescent="0.2">
      <c r="A9" s="35"/>
      <c r="B9" s="35" t="s">
        <v>124</v>
      </c>
      <c r="C9" s="118" t="s">
        <v>73</v>
      </c>
      <c r="D9" s="118"/>
      <c r="E9" s="43">
        <v>0</v>
      </c>
      <c r="F9" s="63">
        <v>0</v>
      </c>
      <c r="G9" s="65">
        <f>0</f>
        <v>0</v>
      </c>
      <c r="H9" s="39"/>
      <c r="I9" s="43">
        <v>0</v>
      </c>
      <c r="J9" s="42">
        <v>0</v>
      </c>
      <c r="K9" s="65">
        <v>0</v>
      </c>
      <c r="L9" s="39"/>
      <c r="M9" s="43">
        <v>0</v>
      </c>
      <c r="N9" s="42">
        <v>0</v>
      </c>
      <c r="O9" s="65">
        <v>0</v>
      </c>
      <c r="P9" s="39"/>
      <c r="Q9" s="70">
        <f t="shared" si="0"/>
        <v>0</v>
      </c>
      <c r="R9" s="42">
        <v>0</v>
      </c>
      <c r="S9" s="65">
        <v>0</v>
      </c>
      <c r="T9" s="39"/>
      <c r="U9" s="73">
        <v>0</v>
      </c>
      <c r="V9" s="42">
        <v>0</v>
      </c>
      <c r="W9" s="65">
        <v>0</v>
      </c>
      <c r="X9" s="64">
        <v>0</v>
      </c>
      <c r="Y9" s="74">
        <f t="shared" si="1"/>
        <v>0</v>
      </c>
      <c r="Z9" s="77">
        <f t="shared" si="2"/>
        <v>0</v>
      </c>
      <c r="AA9" s="72">
        <f t="shared" si="3"/>
        <v>0</v>
      </c>
      <c r="AB9" s="99">
        <f>'[2]After hrs'!$N$7</f>
        <v>207</v>
      </c>
      <c r="AC9" s="72">
        <f t="shared" si="11"/>
        <v>0</v>
      </c>
      <c r="AD9" s="74">
        <f t="shared" si="12"/>
        <v>0</v>
      </c>
      <c r="AE9" s="77">
        <f t="shared" si="4"/>
        <v>0</v>
      </c>
      <c r="AF9" s="72">
        <f t="shared" si="5"/>
        <v>0</v>
      </c>
      <c r="AG9" s="97">
        <f>'[2]After hrs'!$N$7</f>
        <v>207</v>
      </c>
      <c r="AH9" s="72">
        <f t="shared" si="13"/>
        <v>0</v>
      </c>
    </row>
    <row r="10" spans="1:34" ht="15" x14ac:dyDescent="0.2">
      <c r="A10" s="35"/>
      <c r="B10" s="35" t="s">
        <v>9</v>
      </c>
      <c r="C10" s="120" t="s">
        <v>74</v>
      </c>
      <c r="D10" s="120"/>
      <c r="E10" s="43">
        <f>SummaryGL2017!AR2</f>
        <v>1131</v>
      </c>
      <c r="F10" s="63">
        <f>SummaryGL2017!AS2</f>
        <v>14550</v>
      </c>
      <c r="G10" s="65">
        <f>0</f>
        <v>0</v>
      </c>
      <c r="H10" s="39"/>
      <c r="I10" s="43">
        <f>'SummaryGL 2018'!AR2</f>
        <v>1326</v>
      </c>
      <c r="J10" s="42">
        <f>'SummaryGL 2018'!AS2</f>
        <v>17147</v>
      </c>
      <c r="K10" s="65">
        <f t="shared" si="6"/>
        <v>0.17241379310344829</v>
      </c>
      <c r="L10" s="39"/>
      <c r="M10" s="43">
        <f>SummaryGL2019!AR2</f>
        <v>1474</v>
      </c>
      <c r="N10" s="42">
        <f>SummaryGL2019!AS2</f>
        <v>18980</v>
      </c>
      <c r="O10" s="65">
        <f t="shared" si="7"/>
        <v>0.11161387631975868</v>
      </c>
      <c r="P10" s="39"/>
      <c r="Q10" s="70">
        <f t="shared" si="0"/>
        <v>1310.3333333333333</v>
      </c>
      <c r="R10" s="42">
        <f t="shared" si="8"/>
        <v>16872.54183627318</v>
      </c>
      <c r="S10" s="65">
        <f t="shared" si="9"/>
        <v>-0.11103573043871556</v>
      </c>
      <c r="T10" s="39"/>
      <c r="U10" s="73">
        <f>(SummaryGL2021!AR2)</f>
        <v>1848</v>
      </c>
      <c r="V10" s="42">
        <f>SummaryGL2021!AS2</f>
        <v>23816</v>
      </c>
      <c r="W10" s="65">
        <f t="shared" si="10"/>
        <v>0.41032816077334022</v>
      </c>
      <c r="X10" s="64">
        <f t="shared" si="14"/>
        <v>12.887445887445887</v>
      </c>
      <c r="Y10" s="74">
        <f t="shared" si="1"/>
        <v>269.4721795576599</v>
      </c>
      <c r="Z10" s="77">
        <f t="shared" si="2"/>
        <v>1182</v>
      </c>
      <c r="AA10" s="72">
        <f t="shared" si="3"/>
        <v>15232.961038961039</v>
      </c>
      <c r="AB10" s="99">
        <f>'[1]E-3 6of6'!$G$37</f>
        <v>46</v>
      </c>
      <c r="AC10" s="72">
        <f t="shared" si="11"/>
        <v>54372</v>
      </c>
      <c r="AD10" s="74">
        <f t="shared" si="12"/>
        <v>218.92352596791113</v>
      </c>
      <c r="AE10" s="77">
        <f t="shared" si="4"/>
        <v>1283</v>
      </c>
      <c r="AF10" s="72">
        <f t="shared" si="5"/>
        <v>16534.593073593074</v>
      </c>
      <c r="AG10" s="97">
        <f>'[1]E-3 6of6'!$G$37</f>
        <v>46</v>
      </c>
      <c r="AH10" s="72">
        <f t="shared" si="13"/>
        <v>59018</v>
      </c>
    </row>
    <row r="11" spans="1:34" ht="15" hidden="1" x14ac:dyDescent="0.2">
      <c r="A11" s="35"/>
      <c r="B11" s="35" t="s">
        <v>23</v>
      </c>
      <c r="C11" s="120" t="s">
        <v>74</v>
      </c>
      <c r="D11" s="120"/>
      <c r="E11" s="43">
        <f>SummaryGL2017!AR11</f>
        <v>20</v>
      </c>
      <c r="F11" s="63">
        <f>SummaryGL2017!AS11</f>
        <v>466</v>
      </c>
      <c r="G11" s="65">
        <f>0</f>
        <v>0</v>
      </c>
      <c r="H11" s="39"/>
      <c r="I11" s="43">
        <f>'SummaryGL 2018'!AR11</f>
        <v>16</v>
      </c>
      <c r="J11" s="42">
        <f>'SummaryGL 2018'!AS11</f>
        <v>322</v>
      </c>
      <c r="K11" s="65">
        <f>(I11-E11)/E11</f>
        <v>-0.2</v>
      </c>
      <c r="L11" s="39"/>
      <c r="M11" s="43">
        <f>SummaryGL2019!AR11</f>
        <v>21</v>
      </c>
      <c r="N11" s="42">
        <f>SummaryGL2019!AS11</f>
        <v>489</v>
      </c>
      <c r="O11" s="65">
        <f>(M11-I11)/I11</f>
        <v>0.3125</v>
      </c>
      <c r="P11" s="39"/>
      <c r="Q11" s="70">
        <f t="shared" si="0"/>
        <v>19</v>
      </c>
      <c r="R11" s="42">
        <f>Q11*(N11/M11)</f>
        <v>442.42857142857139</v>
      </c>
      <c r="S11" s="65">
        <f>(Q11-M11)/M11</f>
        <v>-9.5238095238095233E-2</v>
      </c>
      <c r="T11" s="39"/>
      <c r="U11" s="73">
        <f>(SummaryGL2021!AR11)</f>
        <v>14</v>
      </c>
      <c r="V11" s="42">
        <f>SummaryGL2021!AS11</f>
        <v>334</v>
      </c>
      <c r="W11" s="65">
        <f>(U11-Q11)/Q11</f>
        <v>-0.26315789473684209</v>
      </c>
      <c r="X11" s="64">
        <f t="shared" si="14"/>
        <v>23.857142857142858</v>
      </c>
      <c r="Y11" s="74">
        <f t="shared" si="1"/>
        <v>2.9154759474226504</v>
      </c>
      <c r="Z11" s="77">
        <f t="shared" si="2"/>
        <v>15</v>
      </c>
      <c r="AA11" s="72">
        <f t="shared" si="3"/>
        <v>357.85714285714289</v>
      </c>
      <c r="AB11" s="99">
        <f>'[1]E-3 6of6'!$G$37</f>
        <v>46</v>
      </c>
      <c r="AC11" s="72">
        <f t="shared" si="11"/>
        <v>690</v>
      </c>
      <c r="AD11" s="74">
        <f t="shared" si="12"/>
        <v>2.7018512172212614</v>
      </c>
      <c r="AE11" s="77">
        <f t="shared" si="4"/>
        <v>15</v>
      </c>
      <c r="AF11" s="72">
        <f t="shared" si="5"/>
        <v>357.85714285714289</v>
      </c>
      <c r="AG11" s="97">
        <f>'[1]E-3 6of6'!$G$37</f>
        <v>46</v>
      </c>
      <c r="AH11" s="72">
        <f t="shared" si="13"/>
        <v>690</v>
      </c>
    </row>
    <row r="12" spans="1:34" ht="15" hidden="1" x14ac:dyDescent="0.2">
      <c r="A12" s="35"/>
      <c r="B12" s="35" t="s">
        <v>16</v>
      </c>
      <c r="C12" s="120" t="s">
        <v>74</v>
      </c>
      <c r="D12" s="120"/>
      <c r="E12" s="43">
        <f>SummaryGL2017!AR17</f>
        <v>12</v>
      </c>
      <c r="F12" s="63">
        <f>SummaryGL2017!AS17</f>
        <v>180</v>
      </c>
      <c r="G12" s="65">
        <f>0</f>
        <v>0</v>
      </c>
      <c r="H12" s="39"/>
      <c r="I12" s="43">
        <f>'SummaryGL 2018'!AR17</f>
        <v>13</v>
      </c>
      <c r="J12" s="42">
        <f>'SummaryGL 2018'!AS17</f>
        <v>203</v>
      </c>
      <c r="K12" s="65">
        <f>(I12-E12)/E12</f>
        <v>8.3333333333333329E-2</v>
      </c>
      <c r="L12" s="39"/>
      <c r="M12" s="43">
        <f>SummaryGL2019!AR16</f>
        <v>3</v>
      </c>
      <c r="N12" s="42">
        <f>SummaryGL2019!AS16</f>
        <v>45</v>
      </c>
      <c r="O12" s="65">
        <f>(M12-I12)/I12</f>
        <v>-0.76923076923076927</v>
      </c>
      <c r="P12" s="39"/>
      <c r="Q12" s="70">
        <f t="shared" si="0"/>
        <v>9.3333333333333339</v>
      </c>
      <c r="R12" s="42">
        <f>Q12*(N12/M12)</f>
        <v>140</v>
      </c>
      <c r="S12" s="65">
        <f>(Q12-M12)/M12</f>
        <v>2.1111111111111112</v>
      </c>
      <c r="T12" s="39"/>
      <c r="U12" s="73">
        <f>(SummaryGL2021!AR16)</f>
        <v>10</v>
      </c>
      <c r="V12" s="42">
        <f>SummaryGL2021!AS16</f>
        <v>158</v>
      </c>
      <c r="W12" s="65">
        <f>(U12-Q12)/Q12</f>
        <v>7.1428571428571355E-2</v>
      </c>
      <c r="X12" s="64">
        <f t="shared" si="14"/>
        <v>15.8</v>
      </c>
      <c r="Y12" s="74">
        <f t="shared" si="1"/>
        <v>3.9058360891818729</v>
      </c>
      <c r="Z12" s="77">
        <f t="shared" si="2"/>
        <v>6</v>
      </c>
      <c r="AA12" s="72">
        <f t="shared" si="3"/>
        <v>94.800000000000011</v>
      </c>
      <c r="AB12" s="99">
        <f>'[1]E-3 6of6'!$G$37</f>
        <v>46</v>
      </c>
      <c r="AC12" s="72">
        <f t="shared" si="11"/>
        <v>276</v>
      </c>
      <c r="AD12" s="74">
        <f t="shared" si="12"/>
        <v>3.6510576854142149</v>
      </c>
      <c r="AE12" s="77">
        <f t="shared" si="4"/>
        <v>6</v>
      </c>
      <c r="AF12" s="72">
        <f t="shared" si="5"/>
        <v>94.800000000000011</v>
      </c>
      <c r="AG12" s="97">
        <f>'[1]E-3 6of6'!$G$37</f>
        <v>46</v>
      </c>
      <c r="AH12" s="72">
        <f t="shared" si="13"/>
        <v>276</v>
      </c>
    </row>
    <row r="13" spans="1:34" ht="15" hidden="1" x14ac:dyDescent="0.2">
      <c r="A13" s="35"/>
      <c r="B13" s="35" t="s">
        <v>31</v>
      </c>
      <c r="C13" s="120" t="s">
        <v>74</v>
      </c>
      <c r="D13" s="120"/>
      <c r="E13" s="43">
        <f>SummaryGL2017!AR28</f>
        <v>3819</v>
      </c>
      <c r="F13" s="63">
        <f>SummaryGL2017!AS28</f>
        <v>88639</v>
      </c>
      <c r="G13" s="65">
        <f>0</f>
        <v>0</v>
      </c>
      <c r="H13" s="39"/>
      <c r="I13" s="43">
        <f>'SummaryGL 2018'!AR28</f>
        <v>4187</v>
      </c>
      <c r="J13" s="42">
        <f>'SummaryGL 2018'!AS28</f>
        <v>96850</v>
      </c>
      <c r="K13" s="65">
        <f>(I13-E13)/E13</f>
        <v>9.6360303744435716E-2</v>
      </c>
      <c r="L13" s="39"/>
      <c r="M13" s="43">
        <f>SummaryGL2019!AR27</f>
        <v>4659</v>
      </c>
      <c r="N13" s="42">
        <f>SummaryGL2019!AS27</f>
        <v>102464</v>
      </c>
      <c r="O13" s="65">
        <f>(M13-I13)/I13</f>
        <v>0.11272987819441127</v>
      </c>
      <c r="P13" s="39"/>
      <c r="Q13" s="70">
        <f t="shared" si="0"/>
        <v>4221.666666666667</v>
      </c>
      <c r="R13" s="42">
        <f>Q13*(N13/M13)</f>
        <v>92845.85819560707</v>
      </c>
      <c r="S13" s="65">
        <f>(Q13-M13)/M13</f>
        <v>-9.3868498247120208E-2</v>
      </c>
      <c r="T13" s="39"/>
      <c r="U13" s="73">
        <f>(SummaryGL2021!AR27)</f>
        <v>6626</v>
      </c>
      <c r="V13" s="42">
        <f>SummaryGL2021!AS27</f>
        <v>151850</v>
      </c>
      <c r="W13" s="65">
        <f>(U13-Q13)/Q13</f>
        <v>0.56952230556652184</v>
      </c>
      <c r="X13" s="64">
        <f t="shared" si="14"/>
        <v>22.917295502565651</v>
      </c>
      <c r="Y13" s="74">
        <f t="shared" si="1"/>
        <v>1115.7125177312582</v>
      </c>
      <c r="Z13" s="77">
        <f t="shared" si="2"/>
        <v>3725</v>
      </c>
      <c r="AA13" s="72">
        <f t="shared" si="3"/>
        <v>85366.925747057045</v>
      </c>
      <c r="AB13" s="99">
        <f>'[1]E-3 6of6'!$G$37</f>
        <v>46</v>
      </c>
      <c r="AC13" s="72">
        <f t="shared" si="11"/>
        <v>171350</v>
      </c>
      <c r="AD13" s="74">
        <f t="shared" si="12"/>
        <v>1005.2985013859759</v>
      </c>
      <c r="AE13" s="77">
        <f t="shared" si="4"/>
        <v>3998</v>
      </c>
      <c r="AF13" s="72">
        <f t="shared" si="5"/>
        <v>91623.347419257465</v>
      </c>
      <c r="AG13" s="97">
        <f>'[1]E-3 6of6'!$G$37</f>
        <v>46</v>
      </c>
      <c r="AH13" s="72">
        <f t="shared" si="13"/>
        <v>183908</v>
      </c>
    </row>
    <row r="14" spans="1:34" x14ac:dyDescent="0.2">
      <c r="A14" s="35"/>
      <c r="B14" s="35" t="s">
        <v>9</v>
      </c>
      <c r="C14" s="118" t="s">
        <v>75</v>
      </c>
      <c r="D14" s="118"/>
      <c r="E14" s="43">
        <f>SummaryGL2017!AR7</f>
        <v>159</v>
      </c>
      <c r="F14" s="63">
        <f>SummaryGL2017!AS7</f>
        <v>3200</v>
      </c>
      <c r="G14" s="65">
        <f>0</f>
        <v>0</v>
      </c>
      <c r="H14" s="39"/>
      <c r="I14" s="43">
        <f>'SummaryGL 2018'!AR7</f>
        <v>146</v>
      </c>
      <c r="J14" s="42">
        <f>'SummaryGL 2018'!AS7</f>
        <v>2840</v>
      </c>
      <c r="K14" s="65">
        <f t="shared" si="6"/>
        <v>-8.1761006289308172E-2</v>
      </c>
      <c r="L14" s="39"/>
      <c r="M14" s="43">
        <f>SummaryGL2019!AR7</f>
        <v>41</v>
      </c>
      <c r="N14" s="42">
        <f>SummaryGL2019!AS7</f>
        <v>820</v>
      </c>
      <c r="O14" s="65">
        <f t="shared" si="7"/>
        <v>-0.71917808219178081</v>
      </c>
      <c r="P14" s="39"/>
      <c r="Q14" s="70">
        <f>M14*(1+(AVERAGE(K14,O14)))</f>
        <v>24.580748686137674</v>
      </c>
      <c r="R14" s="42">
        <f t="shared" si="8"/>
        <v>491.61497372275346</v>
      </c>
      <c r="S14" s="65">
        <f t="shared" si="9"/>
        <v>-0.40046954424054454</v>
      </c>
      <c r="T14" s="39"/>
      <c r="U14" s="73">
        <f>SummaryGL2021!AR7</f>
        <v>1</v>
      </c>
      <c r="V14" s="42">
        <f>SummaryGL2021!AS7</f>
        <v>29</v>
      </c>
      <c r="W14" s="65">
        <f t="shared" si="10"/>
        <v>-0.95931775664083208</v>
      </c>
      <c r="X14" s="64">
        <f t="shared" si="14"/>
        <v>29</v>
      </c>
      <c r="Y14" s="74">
        <f t="shared" si="1"/>
        <v>72.919069260278093</v>
      </c>
      <c r="Z14" s="77">
        <f t="shared" si="2"/>
        <v>10</v>
      </c>
      <c r="AA14" s="72">
        <f t="shared" si="3"/>
        <v>290</v>
      </c>
      <c r="AB14" s="99">
        <f>'[2]After hrs'!$N$8</f>
        <v>58</v>
      </c>
      <c r="AC14" s="72">
        <f t="shared" si="11"/>
        <v>580</v>
      </c>
      <c r="AD14" s="74">
        <f t="shared" si="12"/>
        <v>56.265302924510543</v>
      </c>
      <c r="AE14" s="77">
        <f t="shared" si="4"/>
        <v>8</v>
      </c>
      <c r="AF14" s="72">
        <f t="shared" si="5"/>
        <v>232</v>
      </c>
      <c r="AG14" s="97">
        <f>'[2]After hrs'!$N$8</f>
        <v>58</v>
      </c>
      <c r="AH14" s="72">
        <f t="shared" si="13"/>
        <v>464</v>
      </c>
    </row>
    <row r="15" spans="1:34" ht="15" x14ac:dyDescent="0.2">
      <c r="A15" s="35"/>
      <c r="B15" s="35" t="s">
        <v>9</v>
      </c>
      <c r="C15" s="120" t="s">
        <v>76</v>
      </c>
      <c r="D15" s="120"/>
      <c r="E15" s="43">
        <f>SummaryGL2017!AR25</f>
        <v>133</v>
      </c>
      <c r="F15" s="63">
        <f>SummaryGL2017!AS25</f>
        <v>567</v>
      </c>
      <c r="G15" s="65">
        <f>0</f>
        <v>0</v>
      </c>
      <c r="H15" s="39"/>
      <c r="I15" s="43">
        <f>'SummaryGL 2018'!AR25</f>
        <v>34</v>
      </c>
      <c r="J15" s="42">
        <f>'SummaryGL 2018'!AS25</f>
        <v>680</v>
      </c>
      <c r="K15" s="65">
        <f t="shared" si="6"/>
        <v>-0.74436090225563911</v>
      </c>
      <c r="L15" s="39"/>
      <c r="M15" s="43">
        <f>SummaryGL2019!AR24</f>
        <v>30</v>
      </c>
      <c r="N15" s="42">
        <f>SummaryGL2019!AS24</f>
        <v>638</v>
      </c>
      <c r="O15" s="65">
        <f t="shared" si="7"/>
        <v>-0.11764705882352941</v>
      </c>
      <c r="P15" s="39"/>
      <c r="Q15" s="70">
        <f>AVERAGE(E15,I15,M15)</f>
        <v>65.666666666666671</v>
      </c>
      <c r="R15" s="42">
        <f t="shared" si="8"/>
        <v>1396.5111111111112</v>
      </c>
      <c r="S15" s="65">
        <f t="shared" si="9"/>
        <v>1.1888888888888891</v>
      </c>
      <c r="T15" s="39"/>
      <c r="U15" s="73">
        <f>SummaryGL2021!AR24</f>
        <v>28</v>
      </c>
      <c r="V15" s="42">
        <f>SummaryGL2021!AS24</f>
        <v>570</v>
      </c>
      <c r="W15" s="65">
        <f t="shared" si="10"/>
        <v>-0.57360406091370564</v>
      </c>
      <c r="X15" s="64">
        <f t="shared" si="14"/>
        <v>20.357142857142858</v>
      </c>
      <c r="Y15" s="74">
        <f t="shared" si="1"/>
        <v>44.563687260169814</v>
      </c>
      <c r="Z15" s="77">
        <f t="shared" si="2"/>
        <v>19</v>
      </c>
      <c r="AA15" s="72">
        <f t="shared" si="3"/>
        <v>386.78571428571428</v>
      </c>
      <c r="AB15" s="99">
        <f>'[2]After hrs'!$N$8</f>
        <v>58</v>
      </c>
      <c r="AC15" s="72">
        <f t="shared" si="11"/>
        <v>1102</v>
      </c>
      <c r="AD15" s="74">
        <f t="shared" si="12"/>
        <v>17.447546787124214</v>
      </c>
      <c r="AE15" s="77">
        <f t="shared" si="4"/>
        <v>28</v>
      </c>
      <c r="AF15" s="72">
        <f t="shared" si="5"/>
        <v>570</v>
      </c>
      <c r="AG15" s="97">
        <f>'[2]After hrs'!$N$8</f>
        <v>58</v>
      </c>
      <c r="AH15" s="72">
        <f t="shared" si="13"/>
        <v>1624</v>
      </c>
    </row>
    <row r="16" spans="1:34" ht="15" x14ac:dyDescent="0.2">
      <c r="A16" s="35"/>
      <c r="B16" s="35" t="s">
        <v>9</v>
      </c>
      <c r="C16" s="119" t="s">
        <v>81</v>
      </c>
      <c r="D16" s="119"/>
      <c r="E16" s="43">
        <f>SummaryGL2017!AR3</f>
        <v>779</v>
      </c>
      <c r="F16" s="63">
        <f>SummaryGL2017!AS3</f>
        <v>30165</v>
      </c>
      <c r="G16" s="65">
        <f>0</f>
        <v>0</v>
      </c>
      <c r="H16" s="39"/>
      <c r="I16" s="43">
        <f>'SummaryGL 2018'!AR3</f>
        <v>779</v>
      </c>
      <c r="J16" s="42">
        <f>'SummaryGL 2018'!AS3</f>
        <v>30890</v>
      </c>
      <c r="K16" s="65">
        <f t="shared" si="6"/>
        <v>0</v>
      </c>
      <c r="L16" s="39"/>
      <c r="M16" s="43">
        <f>SummaryGL2019!AR3</f>
        <v>796</v>
      </c>
      <c r="N16" s="42">
        <f>SummaryGL2019!AS3</f>
        <v>31135</v>
      </c>
      <c r="O16" s="65">
        <f t="shared" si="7"/>
        <v>2.1822849807445442E-2</v>
      </c>
      <c r="P16" s="39"/>
      <c r="Q16" s="70">
        <f>M16*(1+(AVERAGE(K16,O16)))</f>
        <v>804.68549422336332</v>
      </c>
      <c r="R16" s="42">
        <f t="shared" si="8"/>
        <v>31474.727214377406</v>
      </c>
      <c r="S16" s="65">
        <f t="shared" si="9"/>
        <v>1.0911424903722764E-2</v>
      </c>
      <c r="T16" s="39"/>
      <c r="U16" s="73">
        <f>(SummaryGL2021!AR3)</f>
        <v>540</v>
      </c>
      <c r="V16" s="42">
        <f>SummaryGL2021!AS3</f>
        <v>20980</v>
      </c>
      <c r="W16" s="65">
        <f t="shared" si="10"/>
        <v>-0.32893036611629578</v>
      </c>
      <c r="X16" s="64">
        <f t="shared" si="14"/>
        <v>38.851851851851855</v>
      </c>
      <c r="Y16" s="74">
        <f t="shared" si="1"/>
        <v>112.20724974108579</v>
      </c>
      <c r="Z16" s="77">
        <f t="shared" si="2"/>
        <v>641</v>
      </c>
      <c r="AA16" s="72">
        <f t="shared" si="3"/>
        <v>24904.03703703704</v>
      </c>
      <c r="AB16" s="99">
        <f>'[1]E-3 5of6'!$K$44</f>
        <v>52</v>
      </c>
      <c r="AC16" s="72">
        <f t="shared" si="11"/>
        <v>33332</v>
      </c>
      <c r="AD16" s="74">
        <f t="shared" si="12"/>
        <v>110.12717317864123</v>
      </c>
      <c r="AE16" s="77">
        <f t="shared" si="4"/>
        <v>635</v>
      </c>
      <c r="AF16" s="72">
        <f t="shared" si="5"/>
        <v>24670.925925925927</v>
      </c>
      <c r="AG16" s="97">
        <f>'[1]E-3 5of6'!$K$44</f>
        <v>52</v>
      </c>
      <c r="AH16" s="72">
        <f t="shared" si="13"/>
        <v>33020</v>
      </c>
    </row>
    <row r="17" spans="1:34" ht="15" hidden="1" x14ac:dyDescent="0.2">
      <c r="A17" s="35"/>
      <c r="B17" s="35" t="s">
        <v>23</v>
      </c>
      <c r="C17" s="119" t="s">
        <v>81</v>
      </c>
      <c r="D17" s="119"/>
      <c r="E17" s="43">
        <f>SummaryGL2017!AR10</f>
        <v>81</v>
      </c>
      <c r="F17" s="63">
        <f>SummaryGL2017!AS10</f>
        <v>2030</v>
      </c>
      <c r="G17" s="65">
        <f>0</f>
        <v>0</v>
      </c>
      <c r="H17" s="39"/>
      <c r="I17" s="43">
        <f>'SummaryGL 2018'!AR10</f>
        <v>76</v>
      </c>
      <c r="J17" s="42">
        <f>'SummaryGL 2018'!AS10</f>
        <v>1900</v>
      </c>
      <c r="K17" s="65">
        <f>(I17-E17)/E17</f>
        <v>-6.1728395061728392E-2</v>
      </c>
      <c r="L17" s="39"/>
      <c r="M17" s="43">
        <f>SummaryGL2019!AR10</f>
        <v>82</v>
      </c>
      <c r="N17" s="42">
        <f>SummaryGL2019!AS10</f>
        <v>2050</v>
      </c>
      <c r="O17" s="65">
        <f>(M17-I17)/I17</f>
        <v>7.8947368421052627E-2</v>
      </c>
      <c r="P17" s="39"/>
      <c r="Q17" s="70">
        <f>M17*(1+(AVERAGE(K17,O17)))</f>
        <v>82.705977907732304</v>
      </c>
      <c r="R17" s="42">
        <f>Q17*(N17/M17)</f>
        <v>2067.6494476933076</v>
      </c>
      <c r="S17" s="65">
        <f>(Q17-M17)/M17</f>
        <v>8.6094866796622479E-3</v>
      </c>
      <c r="T17" s="39"/>
      <c r="U17" s="73">
        <f>(SummaryGL2021!AR10)</f>
        <v>60</v>
      </c>
      <c r="V17" s="42">
        <f>SummaryGL2021!AS10</f>
        <v>1500</v>
      </c>
      <c r="W17" s="65">
        <f>(U17-Q17)/Q17</f>
        <v>-0.27453853375705611</v>
      </c>
      <c r="X17" s="64">
        <f t="shared" si="14"/>
        <v>25</v>
      </c>
      <c r="Y17" s="74">
        <f t="shared" si="1"/>
        <v>9.5051047807830908</v>
      </c>
      <c r="Z17" s="77">
        <f t="shared" si="2"/>
        <v>68</v>
      </c>
      <c r="AA17" s="72">
        <f t="shared" si="3"/>
        <v>1700</v>
      </c>
      <c r="AB17" s="99">
        <f>'[1]E-3 5of6'!$K$44</f>
        <v>52</v>
      </c>
      <c r="AC17" s="72">
        <f t="shared" si="11"/>
        <v>3536</v>
      </c>
      <c r="AD17" s="74">
        <f t="shared" si="12"/>
        <v>9.1561825730402013</v>
      </c>
      <c r="AE17" s="77">
        <f t="shared" si="4"/>
        <v>67</v>
      </c>
      <c r="AF17" s="72">
        <f t="shared" si="5"/>
        <v>1675</v>
      </c>
      <c r="AG17" s="97">
        <f>'[1]E-3 5of6'!$K$44</f>
        <v>52</v>
      </c>
      <c r="AH17" s="72">
        <f t="shared" si="13"/>
        <v>3484</v>
      </c>
    </row>
    <row r="18" spans="1:34" ht="15" hidden="1" x14ac:dyDescent="0.2">
      <c r="A18" s="35"/>
      <c r="B18" s="35" t="s">
        <v>16</v>
      </c>
      <c r="C18" s="119" t="s">
        <v>81</v>
      </c>
      <c r="D18" s="119"/>
      <c r="E18" s="43">
        <f>SummaryGL2017!AR16</f>
        <v>50</v>
      </c>
      <c r="F18" s="63">
        <f>SummaryGL2017!AS16</f>
        <v>495</v>
      </c>
      <c r="G18" s="65">
        <f>0</f>
        <v>0</v>
      </c>
      <c r="H18" s="39"/>
      <c r="I18" s="43">
        <f>'SummaryGL 2018'!AR16</f>
        <v>38</v>
      </c>
      <c r="J18" s="42">
        <f>'SummaryGL 2018'!AS16</f>
        <v>380</v>
      </c>
      <c r="K18" s="65">
        <f>(I18-E18)/E18</f>
        <v>-0.24</v>
      </c>
      <c r="L18" s="39"/>
      <c r="M18" s="43">
        <f>SummaryGL2019!AR15</f>
        <v>32</v>
      </c>
      <c r="N18" s="42">
        <f>SummaryGL2019!AS15</f>
        <v>300</v>
      </c>
      <c r="O18" s="65">
        <f>(M18-I18)/I18</f>
        <v>-0.15789473684210525</v>
      </c>
      <c r="P18" s="39"/>
      <c r="Q18" s="70">
        <f>M18*(1+(AVERAGE(K18,O18)))</f>
        <v>25.633684210526315</v>
      </c>
      <c r="R18" s="42">
        <f>Q18*(N18/M18)</f>
        <v>240.31578947368419</v>
      </c>
      <c r="S18" s="65">
        <f>(Q18-M18)/M18</f>
        <v>-0.19894736842105265</v>
      </c>
      <c r="T18" s="39"/>
      <c r="U18" s="73">
        <f>(SummaryGL2021!AR15)</f>
        <v>3</v>
      </c>
      <c r="V18" s="42">
        <f>SummaryGL2021!AS15</f>
        <v>30</v>
      </c>
      <c r="W18" s="65">
        <f>(U18-Q18)/Q18</f>
        <v>-0.88296649145860706</v>
      </c>
      <c r="X18" s="64">
        <f t="shared" si="14"/>
        <v>10</v>
      </c>
      <c r="Y18" s="74">
        <f t="shared" si="1"/>
        <v>17.433382845894347</v>
      </c>
      <c r="Z18" s="77">
        <f t="shared" si="2"/>
        <v>14</v>
      </c>
      <c r="AA18" s="72">
        <f t="shared" si="3"/>
        <v>140</v>
      </c>
      <c r="AB18" s="99">
        <f>'[1]E-3 5of6'!$K$44</f>
        <v>52</v>
      </c>
      <c r="AC18" s="72">
        <f t="shared" si="11"/>
        <v>728</v>
      </c>
      <c r="AD18" s="74">
        <f t="shared" si="12"/>
        <v>13.439541574426856</v>
      </c>
      <c r="AE18" s="77">
        <f t="shared" si="4"/>
        <v>14</v>
      </c>
      <c r="AF18" s="72">
        <f t="shared" si="5"/>
        <v>140</v>
      </c>
      <c r="AG18" s="97">
        <f>'[1]E-3 5of6'!$K$44</f>
        <v>52</v>
      </c>
      <c r="AH18" s="72">
        <f t="shared" si="13"/>
        <v>728</v>
      </c>
    </row>
    <row r="19" spans="1:34" ht="15" hidden="1" x14ac:dyDescent="0.2">
      <c r="A19" s="35"/>
      <c r="B19" s="35" t="s">
        <v>31</v>
      </c>
      <c r="C19" s="119" t="s">
        <v>81</v>
      </c>
      <c r="D19" s="119"/>
      <c r="E19" s="43">
        <f>SummaryGL2017!AR27</f>
        <v>6906</v>
      </c>
      <c r="F19" s="63">
        <f>SummaryGL2017!AS27</f>
        <v>167499</v>
      </c>
      <c r="G19" s="65">
        <f>0</f>
        <v>0</v>
      </c>
      <c r="H19" s="39"/>
      <c r="I19" s="43">
        <f>'SummaryGL 2018'!AR27</f>
        <v>6823</v>
      </c>
      <c r="J19" s="42">
        <f>'SummaryGL 2018'!AS27</f>
        <v>164200</v>
      </c>
      <c r="K19" s="65">
        <f>(I19-E19)/E19</f>
        <v>-1.2018534607587604E-2</v>
      </c>
      <c r="L19" s="39"/>
      <c r="M19" s="43">
        <f>SummaryGL2019!AR26</f>
        <v>4880</v>
      </c>
      <c r="N19" s="42">
        <f>SummaryGL2019!AS26</f>
        <v>111375</v>
      </c>
      <c r="O19" s="65">
        <f>(M19-I19)/I19</f>
        <v>-0.28477209438663342</v>
      </c>
      <c r="P19" s="39"/>
      <c r="Q19" s="70">
        <f>M19*(1+(AVERAGE(K19,O19)))</f>
        <v>4155.8308652541009</v>
      </c>
      <c r="R19" s="42">
        <f>Q19*(N19/M19)</f>
        <v>94847.471847884313</v>
      </c>
      <c r="S19" s="65">
        <f>(Q19-M19)/M19</f>
        <v>-0.14839531449711046</v>
      </c>
      <c r="T19" s="39"/>
      <c r="U19" s="73">
        <f>(SummaryGL2021!AR26)</f>
        <v>1396</v>
      </c>
      <c r="V19" s="42">
        <f>SummaryGL2021!AS26</f>
        <v>34200</v>
      </c>
      <c r="W19" s="65">
        <f>(U19-Q19)/Q19</f>
        <v>-0.66408642573218768</v>
      </c>
      <c r="X19" s="64">
        <f t="shared" si="14"/>
        <v>24.498567335243553</v>
      </c>
      <c r="Y19" s="74">
        <f t="shared" si="1"/>
        <v>2265.56624051889</v>
      </c>
      <c r="Z19" s="77">
        <f t="shared" si="2"/>
        <v>2846</v>
      </c>
      <c r="AA19" s="72">
        <f t="shared" si="3"/>
        <v>69722.922636103147</v>
      </c>
      <c r="AB19" s="99">
        <f>'[1]E-3 5of6'!$K$44</f>
        <v>52</v>
      </c>
      <c r="AC19" s="72">
        <f t="shared" si="11"/>
        <v>147992</v>
      </c>
      <c r="AD19" s="74">
        <f t="shared" si="12"/>
        <v>1960.2434460136058</v>
      </c>
      <c r="AE19" s="77">
        <f t="shared" si="4"/>
        <v>2699</v>
      </c>
      <c r="AF19" s="72">
        <f t="shared" si="5"/>
        <v>66121.633237822345</v>
      </c>
      <c r="AG19" s="97">
        <f>'[1]E-3 5of6'!$K$44</f>
        <v>52</v>
      </c>
      <c r="AH19" s="72">
        <f>AE19*AG19</f>
        <v>140348</v>
      </c>
    </row>
    <row r="20" spans="1:34" hidden="1" x14ac:dyDescent="0.2">
      <c r="A20" s="35"/>
      <c r="B20" s="35" t="s">
        <v>23</v>
      </c>
      <c r="C20" s="118" t="s">
        <v>79</v>
      </c>
      <c r="D20" s="118"/>
      <c r="E20" s="43">
        <f>SummaryGL2017!AR8</f>
        <v>1705</v>
      </c>
      <c r="F20" s="63">
        <f>SummaryGL2017!AS8</f>
        <v>8646.7000000000007</v>
      </c>
      <c r="G20" s="65">
        <f>0</f>
        <v>0</v>
      </c>
      <c r="H20" s="39"/>
      <c r="I20" s="43">
        <f>'SummaryGL 2018'!AR8</f>
        <v>1536</v>
      </c>
      <c r="J20" s="42">
        <f>'SummaryGL 2018'!AS8</f>
        <v>7625.57</v>
      </c>
      <c r="K20" s="65">
        <f t="shared" si="6"/>
        <v>-9.9120234604105573E-2</v>
      </c>
      <c r="L20" s="39"/>
      <c r="M20" s="43">
        <f>SummaryGL2019!AR8</f>
        <v>1496</v>
      </c>
      <c r="N20" s="42">
        <f>SummaryGL2019!AS8</f>
        <v>7619.07</v>
      </c>
      <c r="O20" s="65">
        <f t="shared" si="7"/>
        <v>-2.6041666666666668E-2</v>
      </c>
      <c r="P20" s="39"/>
      <c r="Q20" s="70">
        <f t="shared" ref="Q20:Q25" si="15">AVERAGE(E20,I20,M20)</f>
        <v>1579</v>
      </c>
      <c r="R20" s="42">
        <f t="shared" si="8"/>
        <v>8041.7857820855616</v>
      </c>
      <c r="S20" s="65">
        <f t="shared" si="9"/>
        <v>5.5481283422459893E-2</v>
      </c>
      <c r="T20" s="39"/>
      <c r="U20" s="43">
        <f>SummaryGL2021!AR8</f>
        <v>1625</v>
      </c>
      <c r="V20" s="42">
        <f>SummaryGL2021!AS8</f>
        <v>8842.1200000000008</v>
      </c>
      <c r="W20" s="65">
        <f t="shared" si="10"/>
        <v>2.9132362254591513E-2</v>
      </c>
      <c r="X20" s="64">
        <f t="shared" si="14"/>
        <v>5.4413046153846159</v>
      </c>
      <c r="Y20" s="74">
        <f t="shared" si="1"/>
        <v>81.096855672707804</v>
      </c>
      <c r="Z20" s="77">
        <f t="shared" si="2"/>
        <v>1517</v>
      </c>
      <c r="AA20" s="103">
        <f t="shared" si="3"/>
        <v>8254.4591015384631</v>
      </c>
      <c r="AB20" s="98" t="s">
        <v>129</v>
      </c>
      <c r="AC20" s="72">
        <f t="shared" ref="AC20:AC25" si="16">Z20*X20</f>
        <v>8254.4591015384631</v>
      </c>
      <c r="AD20" s="74">
        <f t="shared" si="12"/>
        <v>49.840024077040738</v>
      </c>
      <c r="AE20" s="77">
        <f t="shared" si="4"/>
        <v>1521</v>
      </c>
      <c r="AF20" s="103">
        <f t="shared" si="5"/>
        <v>8276.2243200000012</v>
      </c>
      <c r="AG20" s="98" t="s">
        <v>129</v>
      </c>
      <c r="AH20" s="72">
        <f t="shared" ref="AH20:AH25" si="17">AE20*X20</f>
        <v>8276.2243200000012</v>
      </c>
    </row>
    <row r="21" spans="1:34" hidden="1" x14ac:dyDescent="0.2">
      <c r="A21" s="35"/>
      <c r="B21" s="35" t="s">
        <v>31</v>
      </c>
      <c r="C21" s="118" t="s">
        <v>79</v>
      </c>
      <c r="D21" s="118"/>
      <c r="E21" s="43">
        <f>SummaryGL2017!AR32+SummaryGL2017!AR33</f>
        <v>124040</v>
      </c>
      <c r="F21" s="63">
        <f>SummaryGL2017!AS32+SummaryGL2017!AS33</f>
        <v>740856.79</v>
      </c>
      <c r="G21" s="65">
        <f>0</f>
        <v>0</v>
      </c>
      <c r="H21" s="39"/>
      <c r="I21" s="43">
        <f>'SummaryGL 2018'!AR32+'SummaryGL 2018'!AR33</f>
        <v>120502</v>
      </c>
      <c r="J21" s="42">
        <f>'SummaryGL 2018'!AS32+'SummaryGL 2018'!AS33</f>
        <v>718688.52</v>
      </c>
      <c r="K21" s="65">
        <f t="shared" si="6"/>
        <v>-2.8523057078361818E-2</v>
      </c>
      <c r="L21" s="39"/>
      <c r="M21" s="43">
        <f>SummaryGL2019!AR31+SummaryGL2019!AR32</f>
        <v>123291</v>
      </c>
      <c r="N21" s="42">
        <f>SummaryGL2019!AS31+SummaryGL2019!AS32</f>
        <v>734152.31</v>
      </c>
      <c r="O21" s="65">
        <f t="shared" si="7"/>
        <v>2.3144844068978109E-2</v>
      </c>
      <c r="P21" s="39"/>
      <c r="Q21" s="70">
        <f t="shared" si="15"/>
        <v>122611</v>
      </c>
      <c r="R21" s="42">
        <f t="shared" si="8"/>
        <v>730103.16147496575</v>
      </c>
      <c r="S21" s="65">
        <f t="shared" si="9"/>
        <v>-5.5154066395762874E-3</v>
      </c>
      <c r="T21" s="39"/>
      <c r="U21" s="43">
        <f>SummaryGL2021!AR31+SummaryGL2021!AR32</f>
        <v>138053</v>
      </c>
      <c r="V21" s="42">
        <f>SummaryGL2021!AS31+SummaryGL2021!AS32</f>
        <v>918854.63</v>
      </c>
      <c r="W21" s="65">
        <f t="shared" si="10"/>
        <v>0.12594302305665886</v>
      </c>
      <c r="X21" s="64">
        <f t="shared" si="14"/>
        <v>6.6558106669177777</v>
      </c>
      <c r="Y21" s="74">
        <f t="shared" si="1"/>
        <v>7030.5869811844304</v>
      </c>
      <c r="Z21" s="77">
        <f t="shared" si="2"/>
        <v>119537</v>
      </c>
      <c r="AA21" s="103">
        <f t="shared" si="3"/>
        <v>795615.6396913504</v>
      </c>
      <c r="AB21" s="98" t="s">
        <v>129</v>
      </c>
      <c r="AC21" s="72">
        <f t="shared" si="16"/>
        <v>795615.6396913504</v>
      </c>
      <c r="AD21" s="74">
        <f t="shared" si="12"/>
        <v>6971.5902627736241</v>
      </c>
      <c r="AE21" s="77">
        <f t="shared" si="4"/>
        <v>119921</v>
      </c>
      <c r="AF21" s="103">
        <f t="shared" si="5"/>
        <v>798171.47098744684</v>
      </c>
      <c r="AG21" s="98" t="s">
        <v>129</v>
      </c>
      <c r="AH21" s="72">
        <f t="shared" si="17"/>
        <v>798171.47098744684</v>
      </c>
    </row>
    <row r="22" spans="1:34" hidden="1" x14ac:dyDescent="0.2">
      <c r="A22" s="35"/>
      <c r="B22" s="35" t="s">
        <v>23</v>
      </c>
      <c r="C22" s="118" t="s">
        <v>80</v>
      </c>
      <c r="D22" s="118"/>
      <c r="E22" s="43">
        <f>SummaryGL2017!AR12</f>
        <v>18</v>
      </c>
      <c r="F22" s="63">
        <f>SummaryGL2017!AS12</f>
        <v>445</v>
      </c>
      <c r="G22" s="65">
        <f>0</f>
        <v>0</v>
      </c>
      <c r="H22" s="39"/>
      <c r="I22" s="43">
        <f>'SummaryGL 2018'!AR12</f>
        <v>14</v>
      </c>
      <c r="J22" s="42">
        <f>'SummaryGL 2018'!AS12</f>
        <v>375</v>
      </c>
      <c r="K22" s="65">
        <f t="shared" si="6"/>
        <v>-0.22222222222222221</v>
      </c>
      <c r="L22" s="39"/>
      <c r="M22" s="43">
        <f>SummaryGL2019!AR12</f>
        <v>18</v>
      </c>
      <c r="N22" s="42">
        <f>SummaryGL2019!AS12</f>
        <v>505</v>
      </c>
      <c r="O22" s="65">
        <f t="shared" si="7"/>
        <v>0.2857142857142857</v>
      </c>
      <c r="P22" s="39"/>
      <c r="Q22" s="70">
        <f t="shared" si="15"/>
        <v>16.666666666666668</v>
      </c>
      <c r="R22" s="42">
        <f t="shared" si="8"/>
        <v>467.59259259259267</v>
      </c>
      <c r="S22" s="65">
        <f t="shared" si="9"/>
        <v>-7.4074074074074014E-2</v>
      </c>
      <c r="T22" s="39"/>
      <c r="U22" s="43">
        <f>SummaryGL2021!AR12</f>
        <v>15</v>
      </c>
      <c r="V22" s="42">
        <f>SummaryGL2021!AS12</f>
        <v>465.25</v>
      </c>
      <c r="W22" s="65">
        <f t="shared" si="10"/>
        <v>-0.10000000000000006</v>
      </c>
      <c r="X22" s="64">
        <f t="shared" si="14"/>
        <v>31.016666666666666</v>
      </c>
      <c r="Y22" s="74">
        <f t="shared" si="1"/>
        <v>1.7950549357115013</v>
      </c>
      <c r="Z22" s="77">
        <f t="shared" si="2"/>
        <v>15</v>
      </c>
      <c r="AA22" s="103">
        <f t="shared" si="3"/>
        <v>465.25</v>
      </c>
      <c r="AB22" s="98" t="s">
        <v>129</v>
      </c>
      <c r="AC22" s="72">
        <f t="shared" si="16"/>
        <v>465.25</v>
      </c>
      <c r="AD22" s="74">
        <f t="shared" si="12"/>
        <v>1.5456030825826175</v>
      </c>
      <c r="AE22" s="77">
        <f t="shared" si="4"/>
        <v>15</v>
      </c>
      <c r="AF22" s="103">
        <f t="shared" si="5"/>
        <v>465.25</v>
      </c>
      <c r="AG22" s="98" t="s">
        <v>129</v>
      </c>
      <c r="AH22" s="72">
        <f t="shared" si="17"/>
        <v>465.25</v>
      </c>
    </row>
    <row r="23" spans="1:34" hidden="1" x14ac:dyDescent="0.2">
      <c r="A23" s="35"/>
      <c r="B23" s="35" t="s">
        <v>16</v>
      </c>
      <c r="C23" s="118" t="s">
        <v>80</v>
      </c>
      <c r="D23" s="118"/>
      <c r="E23" s="43">
        <f>SummaryGL2017!AR18</f>
        <v>5</v>
      </c>
      <c r="F23" s="63">
        <f>SummaryGL2017!AS18</f>
        <v>150</v>
      </c>
      <c r="G23" s="65">
        <f>0</f>
        <v>0</v>
      </c>
      <c r="H23" s="39"/>
      <c r="I23" s="43">
        <f>'SummaryGL 2018'!AR18</f>
        <v>13</v>
      </c>
      <c r="J23" s="42">
        <f>'SummaryGL 2018'!AS18</f>
        <v>360</v>
      </c>
      <c r="K23" s="65">
        <f>(I23-E23)/E23</f>
        <v>1.6</v>
      </c>
      <c r="L23" s="39"/>
      <c r="M23" s="43">
        <f>SummaryGL2019!AR17</f>
        <v>8</v>
      </c>
      <c r="N23" s="42">
        <f>SummaryGL2019!AS17</f>
        <v>150</v>
      </c>
      <c r="O23" s="65">
        <f>(M23-I23)/I23</f>
        <v>-0.38461538461538464</v>
      </c>
      <c r="P23" s="39"/>
      <c r="Q23" s="70">
        <f t="shared" si="15"/>
        <v>8.6666666666666661</v>
      </c>
      <c r="R23" s="42">
        <f>Q23*(N23/M23)</f>
        <v>162.5</v>
      </c>
      <c r="S23" s="65">
        <f>(Q23-M23)/M23</f>
        <v>8.3333333333333259E-2</v>
      </c>
      <c r="T23" s="39"/>
      <c r="U23" s="43">
        <f>SummaryGL2021!AR17</f>
        <v>6</v>
      </c>
      <c r="V23" s="42">
        <f>SummaryGL2021!AS17</f>
        <v>297.45</v>
      </c>
      <c r="W23" s="65">
        <f>(U23-Q23)/Q23</f>
        <v>-0.30769230769230765</v>
      </c>
      <c r="X23" s="64">
        <f t="shared" si="14"/>
        <v>49.574999999999996</v>
      </c>
      <c r="Y23" s="74">
        <f t="shared" si="1"/>
        <v>3.0965931099982913</v>
      </c>
      <c r="Z23" s="77">
        <f t="shared" si="2"/>
        <v>5</v>
      </c>
      <c r="AA23" s="103">
        <f t="shared" si="3"/>
        <v>247.87499999999997</v>
      </c>
      <c r="AB23" s="98" t="s">
        <v>129</v>
      </c>
      <c r="AC23" s="72">
        <f t="shared" si="16"/>
        <v>247.87499999999997</v>
      </c>
      <c r="AD23" s="74">
        <f t="shared" si="12"/>
        <v>2.5775095645905082</v>
      </c>
      <c r="AE23" s="77">
        <f t="shared" si="4"/>
        <v>7</v>
      </c>
      <c r="AF23" s="103">
        <f t="shared" si="5"/>
        <v>347.02499999999998</v>
      </c>
      <c r="AG23" s="98" t="s">
        <v>129</v>
      </c>
      <c r="AH23" s="72">
        <f t="shared" si="17"/>
        <v>347.02499999999998</v>
      </c>
    </row>
    <row r="24" spans="1:34" x14ac:dyDescent="0.2">
      <c r="A24" s="35"/>
      <c r="B24" s="35" t="s">
        <v>9</v>
      </c>
      <c r="C24" s="118" t="s">
        <v>80</v>
      </c>
      <c r="D24" s="118"/>
      <c r="E24" s="43">
        <f>SummaryGL2017!AR23</f>
        <v>387</v>
      </c>
      <c r="F24" s="63">
        <f>SummaryGL2017!AS23</f>
        <v>8278.49</v>
      </c>
      <c r="G24" s="65">
        <f>0</f>
        <v>0</v>
      </c>
      <c r="H24" s="39"/>
      <c r="I24" s="43">
        <f>'SummaryGL 2018'!AR23</f>
        <v>497</v>
      </c>
      <c r="J24" s="42">
        <f>'SummaryGL 2018'!AS23</f>
        <v>11430.29</v>
      </c>
      <c r="K24" s="65">
        <f>(I24-E24)/E24</f>
        <v>0.2842377260981912</v>
      </c>
      <c r="L24" s="39"/>
      <c r="M24" s="43">
        <f>+SummaryGL2019!AR22</f>
        <v>547</v>
      </c>
      <c r="N24" s="42">
        <f>SummaryGL2019!AS22</f>
        <v>12770.08</v>
      </c>
      <c r="O24" s="65">
        <f>(M24-I24)/I24</f>
        <v>0.1006036217303823</v>
      </c>
      <c r="P24" s="39"/>
      <c r="Q24" s="70">
        <f t="shared" si="15"/>
        <v>477</v>
      </c>
      <c r="R24" s="42">
        <f>Q24*(N24/M24)</f>
        <v>11135.883290676416</v>
      </c>
      <c r="S24" s="65">
        <f>(Q24-M24)/M24</f>
        <v>-0.12797074954296161</v>
      </c>
      <c r="T24" s="39"/>
      <c r="U24" s="43">
        <f>SummaryGL2021!AR22</f>
        <v>711</v>
      </c>
      <c r="V24" s="42">
        <f>SummaryGL2021!AS22</f>
        <v>19290</v>
      </c>
      <c r="W24" s="65">
        <f>(U24-Q24)/Q24</f>
        <v>0.49056603773584906</v>
      </c>
      <c r="X24" s="64">
        <f t="shared" si="14"/>
        <v>27.130801687763714</v>
      </c>
      <c r="Y24" s="74">
        <f t="shared" si="1"/>
        <v>119.58762477781725</v>
      </c>
      <c r="Z24" s="77">
        <f t="shared" si="2"/>
        <v>419</v>
      </c>
      <c r="AA24" s="103">
        <f t="shared" si="3"/>
        <v>11367.805907172997</v>
      </c>
      <c r="AB24" s="98" t="s">
        <v>129</v>
      </c>
      <c r="AC24" s="72">
        <f t="shared" si="16"/>
        <v>11367.805907172997</v>
      </c>
      <c r="AD24" s="74">
        <f t="shared" si="12"/>
        <v>93.203690914040294</v>
      </c>
      <c r="AE24" s="77">
        <f t="shared" si="4"/>
        <v>469</v>
      </c>
      <c r="AF24" s="103">
        <f t="shared" si="5"/>
        <v>12724.345991561182</v>
      </c>
      <c r="AG24" s="98" t="s">
        <v>129</v>
      </c>
      <c r="AH24" s="72">
        <f t="shared" si="17"/>
        <v>12724.345991561182</v>
      </c>
    </row>
    <row r="25" spans="1:34" hidden="1" x14ac:dyDescent="0.2">
      <c r="A25" s="35"/>
      <c r="B25" s="35" t="s">
        <v>31</v>
      </c>
      <c r="C25" s="118" t="s">
        <v>80</v>
      </c>
      <c r="D25" s="118"/>
      <c r="E25" s="43">
        <f>SummaryGL2017!AR29</f>
        <v>1756</v>
      </c>
      <c r="F25" s="63">
        <f>SummaryGL2017!AS29</f>
        <v>48713.63</v>
      </c>
      <c r="G25" s="65">
        <f>0</f>
        <v>0</v>
      </c>
      <c r="H25" s="39"/>
      <c r="I25" s="43">
        <f>'SummaryGL 2018'!AR29</f>
        <v>1966</v>
      </c>
      <c r="J25" s="42">
        <f>'SummaryGL 2018'!AS29</f>
        <v>58378.48</v>
      </c>
      <c r="K25" s="65">
        <f>(I25-E25)/E25</f>
        <v>0.11958997722095673</v>
      </c>
      <c r="L25" s="39"/>
      <c r="M25" s="43">
        <f>SummaryGL2019!AR28</f>
        <v>2183</v>
      </c>
      <c r="N25" s="42">
        <f>SummaryGL2019!AS28</f>
        <v>60225.84</v>
      </c>
      <c r="O25" s="65">
        <f>(M25-I25)/I25</f>
        <v>0.11037639877924721</v>
      </c>
      <c r="P25" s="39"/>
      <c r="Q25" s="70">
        <f t="shared" si="15"/>
        <v>1968.3333333333333</v>
      </c>
      <c r="R25" s="42">
        <f>Q25*(N25/M25)</f>
        <v>54303.494457169028</v>
      </c>
      <c r="S25" s="65">
        <f>(Q25-M25)/M25</f>
        <v>-9.8335623759352606E-2</v>
      </c>
      <c r="T25" s="39"/>
      <c r="U25" s="43">
        <f>SummaryGL2021!AR28</f>
        <v>2044</v>
      </c>
      <c r="V25" s="42">
        <f>SummaryGL2021!AS28</f>
        <v>64474.35</v>
      </c>
      <c r="W25" s="65">
        <f>(U25-Q25)/Q25</f>
        <v>3.8441998306519939E-2</v>
      </c>
      <c r="X25" s="64">
        <f t="shared" si="14"/>
        <v>31.543224070450098</v>
      </c>
      <c r="Y25" s="74">
        <f t="shared" si="1"/>
        <v>154.71992617486461</v>
      </c>
      <c r="Z25" s="77">
        <f t="shared" si="2"/>
        <v>1848</v>
      </c>
      <c r="AA25" s="104">
        <f t="shared" si="3"/>
        <v>58291.878082191783</v>
      </c>
      <c r="AB25" s="98" t="s">
        <v>129</v>
      </c>
      <c r="AC25" s="76">
        <f t="shared" si="16"/>
        <v>58291.878082191783</v>
      </c>
      <c r="AD25" s="74">
        <f t="shared" si="12"/>
        <v>91.73837922168795</v>
      </c>
      <c r="AE25" s="77">
        <f t="shared" si="4"/>
        <v>1949</v>
      </c>
      <c r="AF25" s="104">
        <f t="shared" si="5"/>
        <v>61477.743713307238</v>
      </c>
      <c r="AG25" s="98" t="s">
        <v>129</v>
      </c>
      <c r="AH25" s="76">
        <f t="shared" si="17"/>
        <v>61477.743713307238</v>
      </c>
    </row>
    <row r="26" spans="1:34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41"/>
      <c r="M26" s="69"/>
      <c r="N26" s="35"/>
      <c r="O26" s="35"/>
      <c r="P26" s="41"/>
      <c r="Q26" s="35"/>
      <c r="R26" s="35"/>
      <c r="S26" s="35"/>
      <c r="T26" s="35"/>
      <c r="U26" s="66"/>
      <c r="V26" s="35"/>
      <c r="W26" s="35"/>
      <c r="X26" s="35"/>
      <c r="Y26" s="35"/>
      <c r="Z26" s="35"/>
      <c r="AA26" s="68">
        <f>SUM(AA4:AA25)</f>
        <v>1877517.4976616551</v>
      </c>
      <c r="AB26" s="35"/>
      <c r="AC26" s="68">
        <f>SUM(AC4:AC25)</f>
        <v>2323026.9077822533</v>
      </c>
      <c r="AD26" s="35"/>
      <c r="AE26" s="35"/>
      <c r="AF26" s="68">
        <f>SUM(AF4:AF25)</f>
        <v>1886507.6350126802</v>
      </c>
      <c r="AG26" s="35"/>
      <c r="AH26" s="68">
        <f>SUM(AH4:AH25)</f>
        <v>2337523.0600123149</v>
      </c>
    </row>
    <row r="27" spans="1:34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</row>
    <row r="28" spans="1:34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34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4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34" x14ac:dyDescent="0.2">
      <c r="A31" s="35"/>
      <c r="B31" s="35" t="s">
        <v>133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72">
        <f>AA25+AA19+AA13+AA8</f>
        <v>808193.3982501718</v>
      </c>
      <c r="AB31" s="35"/>
      <c r="AC31" s="35"/>
      <c r="AD31" s="35"/>
      <c r="AE31" s="35"/>
      <c r="AF31" s="72">
        <f>AF25+AF19+AF13+AF8</f>
        <v>811850.12445750448</v>
      </c>
      <c r="AG31" s="35"/>
      <c r="AH31" s="35"/>
    </row>
    <row r="32" spans="1:34" x14ac:dyDescent="0.2">
      <c r="A32" s="35"/>
      <c r="B32" s="35" t="s">
        <v>134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101">
        <f>AA24+AA16+AA15+AA14+AA10+AA4+AA5</f>
        <v>257025.4513524496</v>
      </c>
      <c r="AB32" s="35"/>
      <c r="AC32" s="35"/>
      <c r="AD32" s="35"/>
      <c r="AE32" s="35"/>
      <c r="AF32" s="101">
        <f>AF24+AF16+AF15+AF14+AF10+AF4+AF5</f>
        <v>259822.02831035107</v>
      </c>
      <c r="AG32" s="35"/>
      <c r="AH32" s="35"/>
    </row>
    <row r="33" spans="1:34" x14ac:dyDescent="0.2">
      <c r="A33" s="35"/>
      <c r="B33" s="35" t="s">
        <v>135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101">
        <f>AA23+AA18+AA12+AA7</f>
        <v>2192.6750000000002</v>
      </c>
      <c r="AB33" s="35"/>
      <c r="AC33" s="35"/>
      <c r="AD33" s="35"/>
      <c r="AE33" s="35"/>
      <c r="AF33" s="101">
        <f>AF23+AF18+AF12+AF7</f>
        <v>2257.625</v>
      </c>
      <c r="AG33" s="35"/>
      <c r="AH33" s="35"/>
    </row>
    <row r="34" spans="1:34" x14ac:dyDescent="0.2">
      <c r="A34" s="35"/>
      <c r="B34" s="35" t="s">
        <v>136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101">
        <f>AA22+AA17+AA11+AA6</f>
        <v>6235.8742661448141</v>
      </c>
      <c r="AB34" s="35"/>
      <c r="AC34" s="35"/>
      <c r="AD34" s="35"/>
      <c r="AE34" s="35"/>
      <c r="AF34" s="101">
        <f>AF22+AF17+AF11+AF6</f>
        <v>6130.1619373776903</v>
      </c>
      <c r="AG34" s="35"/>
      <c r="AH34" s="35"/>
    </row>
    <row r="35" spans="1:34" x14ac:dyDescent="0.2">
      <c r="AA35" s="100">
        <f>SUM(AA31:AA34)</f>
        <v>1073647.3988687664</v>
      </c>
      <c r="AF35" s="100">
        <f>SUM(AF31:AF34)</f>
        <v>1080059.9397052333</v>
      </c>
    </row>
    <row r="37" spans="1:34" x14ac:dyDescent="0.2">
      <c r="B37" s="35" t="s">
        <v>133</v>
      </c>
      <c r="C37" t="s">
        <v>79</v>
      </c>
      <c r="AA37" s="105">
        <f>AA21</f>
        <v>795615.6396913504</v>
      </c>
      <c r="AF37" s="105">
        <f>AF21</f>
        <v>798171.47098744684</v>
      </c>
    </row>
    <row r="38" spans="1:34" x14ac:dyDescent="0.2">
      <c r="B38" s="35" t="s">
        <v>136</v>
      </c>
      <c r="C38" t="s">
        <v>79</v>
      </c>
      <c r="AA38" s="105">
        <f>AA20</f>
        <v>8254.4591015384631</v>
      </c>
      <c r="AF38" s="105">
        <f>AF20</f>
        <v>8276.2243200000012</v>
      </c>
    </row>
    <row r="39" spans="1:34" x14ac:dyDescent="0.2">
      <c r="AA39" s="106">
        <f>AA37+AA38</f>
        <v>803870.09879288881</v>
      </c>
      <c r="AF39" s="106">
        <f>AF37+AF38</f>
        <v>806447.69530744688</v>
      </c>
    </row>
    <row r="40" spans="1:34" x14ac:dyDescent="0.2">
      <c r="AA40" s="105">
        <f>AA39+AA35</f>
        <v>1877517.4976616553</v>
      </c>
      <c r="AF40" s="105">
        <f>AF39+AF35</f>
        <v>1886507.6350126802</v>
      </c>
    </row>
  </sheetData>
  <autoFilter ref="A3:AH25">
    <filterColumn colId="1">
      <filters>
        <filter val="CF00"/>
      </filters>
    </filterColumn>
    <filterColumn colId="2" showButton="0"/>
  </autoFilter>
  <mergeCells count="31">
    <mergeCell ref="Z2:AC2"/>
    <mergeCell ref="AE2:AH2"/>
    <mergeCell ref="C6:D6"/>
    <mergeCell ref="C9:D9"/>
    <mergeCell ref="C14:D14"/>
    <mergeCell ref="C2:D2"/>
    <mergeCell ref="C3:D3"/>
    <mergeCell ref="Q2:S2"/>
    <mergeCell ref="U2:W2"/>
    <mergeCell ref="C4:D4"/>
    <mergeCell ref="C5:D5"/>
    <mergeCell ref="E2:G2"/>
    <mergeCell ref="I2:K2"/>
    <mergeCell ref="M2:O2"/>
    <mergeCell ref="C7:D7"/>
    <mergeCell ref="C8:D8"/>
    <mergeCell ref="C15:D15"/>
    <mergeCell ref="C16:D16"/>
    <mergeCell ref="C20:D20"/>
    <mergeCell ref="C22:D22"/>
    <mergeCell ref="C10:D10"/>
    <mergeCell ref="C11:D11"/>
    <mergeCell ref="C12:D12"/>
    <mergeCell ref="C13:D13"/>
    <mergeCell ref="C25:D25"/>
    <mergeCell ref="C17:D17"/>
    <mergeCell ref="C19:D19"/>
    <mergeCell ref="C18:D18"/>
    <mergeCell ref="C23:D23"/>
    <mergeCell ref="C24:D24"/>
    <mergeCell ref="C21:D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topLeftCell="A10" workbookViewId="0">
      <selection activeCell="AR32" sqref="AR32:AS33"/>
    </sheetView>
  </sheetViews>
  <sheetFormatPr defaultRowHeight="12.75" x14ac:dyDescent="0.2"/>
  <cols>
    <col min="1" max="4" width="10.7109375" customWidth="1"/>
    <col min="5" max="5" width="49.7109375" bestFit="1" customWidth="1"/>
    <col min="6" max="6" width="27.140625" customWidth="1"/>
    <col min="7" max="7" width="11" hidden="1" customWidth="1"/>
    <col min="8" max="8" width="10.42578125" hidden="1" customWidth="1"/>
    <col min="9" max="9" width="12.140625" hidden="1" customWidth="1"/>
    <col min="10" max="10" width="11" hidden="1" customWidth="1"/>
    <col min="11" max="11" width="10.42578125" hidden="1" customWidth="1"/>
    <col min="12" max="12" width="12.140625" hidden="1" customWidth="1"/>
    <col min="13" max="13" width="11" hidden="1" customWidth="1"/>
    <col min="14" max="14" width="10.42578125" hidden="1" customWidth="1"/>
    <col min="15" max="15" width="12.140625" hidden="1" customWidth="1"/>
    <col min="16" max="16" width="11" hidden="1" customWidth="1"/>
    <col min="17" max="17" width="10.42578125" hidden="1" customWidth="1"/>
    <col min="18" max="18" width="12.140625" hidden="1" customWidth="1"/>
    <col min="19" max="19" width="11" hidden="1" customWidth="1"/>
    <col min="20" max="20" width="10.42578125" hidden="1" customWidth="1"/>
    <col min="21" max="21" width="12.140625" hidden="1" customWidth="1"/>
    <col min="22" max="22" width="11" hidden="1" customWidth="1"/>
    <col min="23" max="23" width="10.42578125" hidden="1" customWidth="1"/>
    <col min="24" max="24" width="12.140625" hidden="1" customWidth="1"/>
    <col min="25" max="25" width="11" hidden="1" customWidth="1"/>
    <col min="26" max="26" width="10.42578125" hidden="1" customWidth="1"/>
    <col min="27" max="27" width="12.140625" hidden="1" customWidth="1"/>
    <col min="28" max="28" width="11" hidden="1" customWidth="1"/>
    <col min="29" max="29" width="10.42578125" hidden="1" customWidth="1"/>
    <col min="30" max="30" width="12.140625" hidden="1" customWidth="1"/>
    <col min="31" max="31" width="11" hidden="1" customWidth="1"/>
    <col min="32" max="32" width="10.42578125" hidden="1" customWidth="1"/>
    <col min="33" max="33" width="12.140625" hidden="1" customWidth="1"/>
    <col min="34" max="34" width="11" hidden="1" customWidth="1"/>
    <col min="35" max="35" width="10.42578125" hidden="1" customWidth="1"/>
    <col min="36" max="36" width="12.140625" hidden="1" customWidth="1"/>
    <col min="37" max="37" width="11" hidden="1" customWidth="1"/>
    <col min="38" max="38" width="10.42578125" hidden="1" customWidth="1"/>
    <col min="39" max="39" width="12.140625" hidden="1" customWidth="1"/>
    <col min="40" max="40" width="11" hidden="1" customWidth="1"/>
    <col min="41" max="41" width="10.42578125" hidden="1" customWidth="1"/>
    <col min="42" max="42" width="12.140625" hidden="1" customWidth="1"/>
    <col min="43" max="43" width="10.7109375" hidden="1" customWidth="1"/>
    <col min="44" max="44" width="10.7109375" customWidth="1"/>
    <col min="45" max="45" width="12.140625" customWidth="1"/>
    <col min="46" max="46" width="4.7109375" customWidth="1"/>
  </cols>
  <sheetData>
    <row r="1" spans="1:45" s="7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114</v>
      </c>
      <c r="F1" s="1" t="s">
        <v>5</v>
      </c>
      <c r="G1" s="2">
        <v>201701</v>
      </c>
      <c r="H1" s="3" t="s">
        <v>6</v>
      </c>
      <c r="I1" s="3" t="s">
        <v>7</v>
      </c>
      <c r="J1" s="2">
        <v>201702</v>
      </c>
      <c r="K1" s="3" t="s">
        <v>6</v>
      </c>
      <c r="L1" s="3" t="s">
        <v>7</v>
      </c>
      <c r="M1" s="2">
        <v>201703</v>
      </c>
      <c r="N1" s="3" t="s">
        <v>6</v>
      </c>
      <c r="O1" s="3" t="s">
        <v>7</v>
      </c>
      <c r="P1" s="2">
        <v>201704</v>
      </c>
      <c r="Q1" s="3" t="s">
        <v>6</v>
      </c>
      <c r="R1" s="3" t="s">
        <v>7</v>
      </c>
      <c r="S1" s="2">
        <v>201705</v>
      </c>
      <c r="T1" s="3" t="s">
        <v>6</v>
      </c>
      <c r="U1" s="3" t="s">
        <v>7</v>
      </c>
      <c r="V1" s="2">
        <v>201706</v>
      </c>
      <c r="W1" s="3" t="s">
        <v>6</v>
      </c>
      <c r="X1" s="3" t="s">
        <v>7</v>
      </c>
      <c r="Y1" s="2">
        <v>201707</v>
      </c>
      <c r="Z1" s="3" t="s">
        <v>6</v>
      </c>
      <c r="AA1" s="3" t="s">
        <v>7</v>
      </c>
      <c r="AB1" s="2">
        <v>201708</v>
      </c>
      <c r="AC1" s="3" t="s">
        <v>6</v>
      </c>
      <c r="AD1" s="3" t="s">
        <v>7</v>
      </c>
      <c r="AE1" s="2">
        <v>201709</v>
      </c>
      <c r="AF1" s="3" t="s">
        <v>6</v>
      </c>
      <c r="AG1" s="3" t="s">
        <v>7</v>
      </c>
      <c r="AH1" s="2">
        <v>201710</v>
      </c>
      <c r="AI1" s="3" t="s">
        <v>6</v>
      </c>
      <c r="AJ1" s="3" t="s">
        <v>7</v>
      </c>
      <c r="AK1" s="2">
        <v>201711</v>
      </c>
      <c r="AL1" s="3" t="s">
        <v>6</v>
      </c>
      <c r="AM1" s="3" t="s">
        <v>7</v>
      </c>
      <c r="AN1" s="2">
        <v>201712</v>
      </c>
      <c r="AO1" s="3" t="s">
        <v>6</v>
      </c>
      <c r="AP1" s="3" t="s">
        <v>7</v>
      </c>
      <c r="AQ1" s="4"/>
      <c r="AR1" s="5" t="s">
        <v>8</v>
      </c>
      <c r="AS1" s="6" t="s">
        <v>8</v>
      </c>
    </row>
    <row r="2" spans="1:45" s="7" customFormat="1" ht="19.7" customHeight="1" x14ac:dyDescent="0.2">
      <c r="A2" s="8" t="s">
        <v>9</v>
      </c>
      <c r="B2" s="8" t="s">
        <v>10</v>
      </c>
      <c r="C2" s="8" t="s">
        <v>11</v>
      </c>
      <c r="D2" s="8" t="s">
        <v>12</v>
      </c>
      <c r="E2" s="8" t="s">
        <v>82</v>
      </c>
      <c r="F2" s="8"/>
      <c r="G2" s="9"/>
      <c r="H2" s="10">
        <v>70</v>
      </c>
      <c r="I2" s="11">
        <v>910</v>
      </c>
      <c r="J2" s="9"/>
      <c r="K2" s="10">
        <v>79</v>
      </c>
      <c r="L2" s="11">
        <v>1027</v>
      </c>
      <c r="M2" s="9"/>
      <c r="N2" s="10">
        <v>78</v>
      </c>
      <c r="O2" s="11">
        <v>1014</v>
      </c>
      <c r="P2" s="9"/>
      <c r="Q2" s="10">
        <v>90</v>
      </c>
      <c r="R2" s="11">
        <v>1209</v>
      </c>
      <c r="S2" s="9"/>
      <c r="T2" s="10">
        <v>92</v>
      </c>
      <c r="U2" s="11">
        <v>1160</v>
      </c>
      <c r="V2" s="9"/>
      <c r="W2" s="10">
        <v>107</v>
      </c>
      <c r="X2" s="11">
        <v>1365</v>
      </c>
      <c r="Y2" s="9"/>
      <c r="Z2" s="10">
        <v>112</v>
      </c>
      <c r="AA2" s="11">
        <v>1430</v>
      </c>
      <c r="AB2" s="9"/>
      <c r="AC2" s="10">
        <v>120</v>
      </c>
      <c r="AD2" s="11">
        <v>1560</v>
      </c>
      <c r="AE2" s="9"/>
      <c r="AF2" s="10">
        <v>102</v>
      </c>
      <c r="AG2" s="11">
        <v>1326</v>
      </c>
      <c r="AH2" s="9"/>
      <c r="AI2" s="10">
        <v>95</v>
      </c>
      <c r="AJ2" s="11">
        <v>1209</v>
      </c>
      <c r="AK2" s="9"/>
      <c r="AL2" s="10">
        <v>76</v>
      </c>
      <c r="AM2" s="11">
        <v>936</v>
      </c>
      <c r="AN2" s="9"/>
      <c r="AO2" s="10">
        <v>110</v>
      </c>
      <c r="AP2" s="11">
        <v>1404</v>
      </c>
      <c r="AQ2" s="12"/>
      <c r="AR2" s="13">
        <v>1131</v>
      </c>
      <c r="AS2" s="14">
        <v>14550</v>
      </c>
    </row>
    <row r="3" spans="1:45" s="7" customFormat="1" ht="19.7" customHeight="1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83</v>
      </c>
      <c r="F3" s="8"/>
      <c r="G3" s="15"/>
      <c r="H3" s="16">
        <v>64</v>
      </c>
      <c r="I3" s="17">
        <v>2480</v>
      </c>
      <c r="J3" s="18"/>
      <c r="K3" s="19">
        <v>78</v>
      </c>
      <c r="L3" s="20">
        <v>3025</v>
      </c>
      <c r="M3" s="15"/>
      <c r="N3" s="16">
        <v>67</v>
      </c>
      <c r="O3" s="17">
        <v>2600</v>
      </c>
      <c r="P3" s="18"/>
      <c r="Q3" s="19">
        <v>46</v>
      </c>
      <c r="R3" s="20">
        <v>1760</v>
      </c>
      <c r="S3" s="15"/>
      <c r="T3" s="16">
        <v>54</v>
      </c>
      <c r="U3" s="17">
        <v>2160</v>
      </c>
      <c r="V3" s="18"/>
      <c r="W3" s="19">
        <v>86</v>
      </c>
      <c r="X3" s="20">
        <v>3360</v>
      </c>
      <c r="Y3" s="15"/>
      <c r="Z3" s="16">
        <v>71</v>
      </c>
      <c r="AA3" s="17">
        <v>2520</v>
      </c>
      <c r="AB3" s="18"/>
      <c r="AC3" s="19">
        <v>50</v>
      </c>
      <c r="AD3" s="20">
        <v>1920</v>
      </c>
      <c r="AE3" s="15"/>
      <c r="AF3" s="16">
        <v>49</v>
      </c>
      <c r="AG3" s="17">
        <v>1960</v>
      </c>
      <c r="AH3" s="18"/>
      <c r="AI3" s="19">
        <v>76</v>
      </c>
      <c r="AJ3" s="20">
        <v>2980</v>
      </c>
      <c r="AK3" s="15"/>
      <c r="AL3" s="16">
        <v>55</v>
      </c>
      <c r="AM3" s="17">
        <v>2200</v>
      </c>
      <c r="AN3" s="18"/>
      <c r="AO3" s="19">
        <v>83</v>
      </c>
      <c r="AP3" s="20">
        <v>3200</v>
      </c>
      <c r="AQ3" s="12"/>
      <c r="AR3" s="13">
        <v>779</v>
      </c>
      <c r="AS3" s="14">
        <v>30165</v>
      </c>
    </row>
    <row r="4" spans="1:45" s="7" customFormat="1" ht="19.7" customHeight="1" x14ac:dyDescent="0.2">
      <c r="A4" s="8" t="s">
        <v>9</v>
      </c>
      <c r="B4" s="8" t="s">
        <v>10</v>
      </c>
      <c r="C4" s="8" t="s">
        <v>11</v>
      </c>
      <c r="D4" s="8" t="s">
        <v>12</v>
      </c>
      <c r="E4" s="8" t="s">
        <v>84</v>
      </c>
      <c r="F4" s="8"/>
      <c r="G4" s="9"/>
      <c r="H4" s="10">
        <v>4</v>
      </c>
      <c r="I4" s="11">
        <v>337.5</v>
      </c>
      <c r="J4" s="9"/>
      <c r="K4" s="10">
        <v>7</v>
      </c>
      <c r="L4" s="11">
        <v>187.5</v>
      </c>
      <c r="M4" s="9"/>
      <c r="N4" s="10">
        <v>3</v>
      </c>
      <c r="O4" s="11">
        <v>225</v>
      </c>
      <c r="P4" s="9"/>
      <c r="Q4" s="10">
        <v>3</v>
      </c>
      <c r="R4" s="11">
        <v>225</v>
      </c>
      <c r="S4" s="9"/>
      <c r="T4" s="10">
        <v>5</v>
      </c>
      <c r="U4" s="11">
        <v>412.5</v>
      </c>
      <c r="V4" s="9"/>
      <c r="W4" s="10">
        <v>4</v>
      </c>
      <c r="X4" s="11">
        <v>-161.5</v>
      </c>
      <c r="Y4" s="9"/>
      <c r="Z4" s="10">
        <v>4</v>
      </c>
      <c r="AA4" s="11">
        <v>300</v>
      </c>
      <c r="AB4" s="9"/>
      <c r="AC4" s="10">
        <v>3</v>
      </c>
      <c r="AD4" s="11">
        <v>262.5</v>
      </c>
      <c r="AE4" s="9"/>
      <c r="AF4" s="10"/>
      <c r="AG4" s="11"/>
      <c r="AH4" s="9"/>
      <c r="AI4" s="10">
        <v>5</v>
      </c>
      <c r="AJ4" s="11">
        <v>412.5</v>
      </c>
      <c r="AK4" s="9"/>
      <c r="AL4" s="10">
        <v>10</v>
      </c>
      <c r="AM4" s="11">
        <v>427</v>
      </c>
      <c r="AN4" s="9"/>
      <c r="AO4" s="10">
        <v>9</v>
      </c>
      <c r="AP4" s="11">
        <v>450</v>
      </c>
      <c r="AQ4" s="12"/>
      <c r="AR4" s="13">
        <v>57</v>
      </c>
      <c r="AS4" s="14">
        <v>3078</v>
      </c>
    </row>
    <row r="5" spans="1:45" s="7" customFormat="1" ht="19.7" customHeight="1" x14ac:dyDescent="0.2">
      <c r="A5" s="8" t="s">
        <v>9</v>
      </c>
      <c r="B5" s="8" t="s">
        <v>10</v>
      </c>
      <c r="C5" s="8" t="s">
        <v>11</v>
      </c>
      <c r="D5" s="8" t="s">
        <v>12</v>
      </c>
      <c r="E5" s="8" t="s">
        <v>85</v>
      </c>
      <c r="F5" s="8"/>
      <c r="G5" s="15"/>
      <c r="H5" s="16">
        <v>2</v>
      </c>
      <c r="I5" s="17">
        <v>500</v>
      </c>
      <c r="J5" s="18"/>
      <c r="K5" s="19">
        <v>2</v>
      </c>
      <c r="L5" s="20">
        <v>-500</v>
      </c>
      <c r="M5" s="15"/>
      <c r="N5" s="16"/>
      <c r="O5" s="17"/>
      <c r="P5" s="18"/>
      <c r="Q5" s="19"/>
      <c r="R5" s="20"/>
      <c r="S5" s="15"/>
      <c r="T5" s="16">
        <v>2</v>
      </c>
      <c r="U5" s="17">
        <v>500</v>
      </c>
      <c r="V5" s="18"/>
      <c r="W5" s="19">
        <v>2</v>
      </c>
      <c r="X5" s="20">
        <v>-500</v>
      </c>
      <c r="Y5" s="15"/>
      <c r="Z5" s="16">
        <v>1</v>
      </c>
      <c r="AA5" s="17">
        <v>-78</v>
      </c>
      <c r="AB5" s="18"/>
      <c r="AC5" s="19"/>
      <c r="AD5" s="20"/>
      <c r="AE5" s="15"/>
      <c r="AF5" s="16"/>
      <c r="AG5" s="17"/>
      <c r="AH5" s="18"/>
      <c r="AI5" s="19">
        <v>2</v>
      </c>
      <c r="AJ5" s="20">
        <v>500</v>
      </c>
      <c r="AK5" s="15"/>
      <c r="AL5" s="16">
        <v>5</v>
      </c>
      <c r="AM5" s="17">
        <v>200</v>
      </c>
      <c r="AN5" s="18"/>
      <c r="AO5" s="19">
        <v>8</v>
      </c>
      <c r="AP5" s="20">
        <v>1000</v>
      </c>
      <c r="AQ5" s="12"/>
      <c r="AR5" s="13">
        <v>24</v>
      </c>
      <c r="AS5" s="14">
        <v>1622</v>
      </c>
    </row>
    <row r="6" spans="1:45" s="7" customFormat="1" ht="19.7" customHeight="1" x14ac:dyDescent="0.2">
      <c r="A6" s="8" t="s">
        <v>9</v>
      </c>
      <c r="B6" s="8" t="s">
        <v>10</v>
      </c>
      <c r="C6" s="8" t="s">
        <v>11</v>
      </c>
      <c r="D6" s="8" t="s">
        <v>12</v>
      </c>
      <c r="E6" s="8" t="s">
        <v>86</v>
      </c>
      <c r="F6" s="8"/>
      <c r="G6" s="9"/>
      <c r="H6" s="10">
        <v>335</v>
      </c>
      <c r="I6" s="11">
        <v>17992</v>
      </c>
      <c r="J6" s="9"/>
      <c r="K6" s="10">
        <v>326</v>
      </c>
      <c r="L6" s="11">
        <v>17121</v>
      </c>
      <c r="M6" s="9"/>
      <c r="N6" s="10">
        <v>334</v>
      </c>
      <c r="O6" s="11">
        <v>17693</v>
      </c>
      <c r="P6" s="9"/>
      <c r="Q6" s="10">
        <v>254</v>
      </c>
      <c r="R6" s="11">
        <v>13426</v>
      </c>
      <c r="S6" s="9"/>
      <c r="T6" s="10">
        <v>312</v>
      </c>
      <c r="U6" s="11">
        <v>16120</v>
      </c>
      <c r="V6" s="9"/>
      <c r="W6" s="10">
        <v>340</v>
      </c>
      <c r="X6" s="11">
        <v>17277</v>
      </c>
      <c r="Y6" s="9"/>
      <c r="Z6" s="10">
        <v>318</v>
      </c>
      <c r="AA6" s="11">
        <v>16419</v>
      </c>
      <c r="AB6" s="9"/>
      <c r="AC6" s="10">
        <v>280</v>
      </c>
      <c r="AD6" s="11">
        <v>14018</v>
      </c>
      <c r="AE6" s="9"/>
      <c r="AF6" s="10">
        <v>334</v>
      </c>
      <c r="AG6" s="11">
        <v>16926</v>
      </c>
      <c r="AH6" s="9"/>
      <c r="AI6" s="10">
        <v>360</v>
      </c>
      <c r="AJ6" s="11">
        <v>17940</v>
      </c>
      <c r="AK6" s="9"/>
      <c r="AL6" s="10">
        <v>478</v>
      </c>
      <c r="AM6" s="11">
        <v>24102</v>
      </c>
      <c r="AN6" s="9"/>
      <c r="AO6" s="10">
        <v>497</v>
      </c>
      <c r="AP6" s="11">
        <v>23231</v>
      </c>
      <c r="AQ6" s="12"/>
      <c r="AR6" s="13">
        <v>4168</v>
      </c>
      <c r="AS6" s="14">
        <v>212265</v>
      </c>
    </row>
    <row r="7" spans="1:45" s="7" customFormat="1" ht="19.7" customHeight="1" x14ac:dyDescent="0.2">
      <c r="A7" s="8" t="s">
        <v>9</v>
      </c>
      <c r="B7" s="8" t="s">
        <v>10</v>
      </c>
      <c r="C7" s="8" t="s">
        <v>11</v>
      </c>
      <c r="D7" s="8" t="s">
        <v>12</v>
      </c>
      <c r="E7" s="8" t="s">
        <v>87</v>
      </c>
      <c r="F7" s="8"/>
      <c r="G7" s="15"/>
      <c r="H7" s="16">
        <v>11</v>
      </c>
      <c r="I7" s="17">
        <v>220</v>
      </c>
      <c r="J7" s="18"/>
      <c r="K7" s="19">
        <v>18</v>
      </c>
      <c r="L7" s="20">
        <v>380</v>
      </c>
      <c r="M7" s="15"/>
      <c r="N7" s="16">
        <v>22</v>
      </c>
      <c r="O7" s="17">
        <v>440</v>
      </c>
      <c r="P7" s="18"/>
      <c r="Q7" s="19">
        <v>13</v>
      </c>
      <c r="R7" s="20">
        <v>260</v>
      </c>
      <c r="S7" s="15"/>
      <c r="T7" s="16">
        <v>7</v>
      </c>
      <c r="U7" s="17">
        <v>140</v>
      </c>
      <c r="V7" s="18"/>
      <c r="W7" s="19">
        <v>3</v>
      </c>
      <c r="X7" s="20">
        <v>60</v>
      </c>
      <c r="Y7" s="15"/>
      <c r="Z7" s="16">
        <v>8</v>
      </c>
      <c r="AA7" s="17">
        <v>160</v>
      </c>
      <c r="AB7" s="18"/>
      <c r="AC7" s="19">
        <v>13</v>
      </c>
      <c r="AD7" s="20">
        <v>260</v>
      </c>
      <c r="AE7" s="15"/>
      <c r="AF7" s="16">
        <v>14</v>
      </c>
      <c r="AG7" s="17">
        <v>280</v>
      </c>
      <c r="AH7" s="18"/>
      <c r="AI7" s="19">
        <v>6</v>
      </c>
      <c r="AJ7" s="20">
        <v>120</v>
      </c>
      <c r="AK7" s="15"/>
      <c r="AL7" s="16">
        <v>18</v>
      </c>
      <c r="AM7" s="17">
        <v>360</v>
      </c>
      <c r="AN7" s="18"/>
      <c r="AO7" s="19">
        <v>26</v>
      </c>
      <c r="AP7" s="20">
        <v>520</v>
      </c>
      <c r="AQ7" s="12"/>
      <c r="AR7" s="13">
        <v>159</v>
      </c>
      <c r="AS7" s="14">
        <v>3200</v>
      </c>
    </row>
    <row r="8" spans="1:45" s="7" customFormat="1" ht="28.9" customHeight="1" x14ac:dyDescent="0.2">
      <c r="A8" s="8" t="s">
        <v>23</v>
      </c>
      <c r="B8" s="8" t="s">
        <v>10</v>
      </c>
      <c r="C8" s="8" t="s">
        <v>15</v>
      </c>
      <c r="D8" s="8" t="s">
        <v>30</v>
      </c>
      <c r="E8" s="8" t="s">
        <v>106</v>
      </c>
      <c r="F8" s="55"/>
      <c r="G8" s="9"/>
      <c r="H8" s="10">
        <v>181</v>
      </c>
      <c r="I8" s="11">
        <v>913.54</v>
      </c>
      <c r="J8" s="9"/>
      <c r="K8" s="10">
        <v>130</v>
      </c>
      <c r="L8" s="11">
        <v>642.83000000000004</v>
      </c>
      <c r="M8" s="9"/>
      <c r="N8" s="10">
        <v>146</v>
      </c>
      <c r="O8" s="11">
        <v>729.58</v>
      </c>
      <c r="P8" s="9"/>
      <c r="Q8" s="10">
        <v>135</v>
      </c>
      <c r="R8" s="11">
        <v>685.42</v>
      </c>
      <c r="S8" s="9"/>
      <c r="T8" s="10">
        <v>135</v>
      </c>
      <c r="U8" s="11">
        <v>675.51</v>
      </c>
      <c r="V8" s="9"/>
      <c r="W8" s="10">
        <v>183</v>
      </c>
      <c r="X8" s="11">
        <v>917.61</v>
      </c>
      <c r="Y8" s="9"/>
      <c r="Z8" s="10">
        <v>155</v>
      </c>
      <c r="AA8" s="11">
        <v>778.38</v>
      </c>
      <c r="AB8" s="9"/>
      <c r="AC8" s="10">
        <v>127</v>
      </c>
      <c r="AD8" s="11">
        <v>656</v>
      </c>
      <c r="AE8" s="9"/>
      <c r="AF8" s="10">
        <v>129</v>
      </c>
      <c r="AG8" s="11">
        <v>659.62</v>
      </c>
      <c r="AH8" s="9"/>
      <c r="AI8" s="10">
        <v>118</v>
      </c>
      <c r="AJ8" s="11">
        <v>606.78</v>
      </c>
      <c r="AK8" s="9"/>
      <c r="AL8" s="10">
        <v>130</v>
      </c>
      <c r="AM8" s="11">
        <v>681.15</v>
      </c>
      <c r="AN8" s="9"/>
      <c r="AO8" s="10">
        <v>136</v>
      </c>
      <c r="AP8" s="11">
        <v>700.28</v>
      </c>
      <c r="AQ8" s="12"/>
      <c r="AR8" s="13">
        <v>1705</v>
      </c>
      <c r="AS8" s="14">
        <v>8646.7000000000007</v>
      </c>
    </row>
    <row r="9" spans="1:45" x14ac:dyDescent="0.2">
      <c r="A9" s="8" t="s">
        <v>23</v>
      </c>
      <c r="B9" s="8" t="s">
        <v>10</v>
      </c>
      <c r="C9" s="8" t="s">
        <v>28</v>
      </c>
      <c r="D9" s="8" t="s">
        <v>17</v>
      </c>
      <c r="E9" s="8" t="s">
        <v>103</v>
      </c>
      <c r="F9" s="55"/>
      <c r="G9" s="9"/>
      <c r="H9" s="10">
        <v>1</v>
      </c>
      <c r="I9" s="11">
        <v>30</v>
      </c>
      <c r="J9" s="9"/>
      <c r="K9" s="10">
        <v>10</v>
      </c>
      <c r="L9" s="11">
        <v>340</v>
      </c>
      <c r="M9" s="9"/>
      <c r="N9" s="10">
        <v>4</v>
      </c>
      <c r="O9" s="11">
        <v>135</v>
      </c>
      <c r="P9" s="9"/>
      <c r="Q9" s="10">
        <v>4</v>
      </c>
      <c r="R9" s="11">
        <v>120</v>
      </c>
      <c r="S9" s="9"/>
      <c r="T9" s="10">
        <v>10</v>
      </c>
      <c r="U9" s="11">
        <v>320</v>
      </c>
      <c r="V9" s="9"/>
      <c r="W9" s="10">
        <v>2</v>
      </c>
      <c r="X9" s="11">
        <v>80</v>
      </c>
      <c r="Y9" s="9"/>
      <c r="Z9" s="10">
        <v>2</v>
      </c>
      <c r="AA9" s="11">
        <v>60</v>
      </c>
      <c r="AB9" s="9"/>
      <c r="AC9" s="10">
        <v>2</v>
      </c>
      <c r="AD9" s="11">
        <v>80</v>
      </c>
      <c r="AE9" s="9"/>
      <c r="AF9" s="10">
        <v>4</v>
      </c>
      <c r="AG9" s="11">
        <v>120</v>
      </c>
      <c r="AH9" s="9"/>
      <c r="AI9" s="10">
        <v>9</v>
      </c>
      <c r="AJ9" s="11">
        <v>225</v>
      </c>
      <c r="AK9" s="9"/>
      <c r="AL9" s="10">
        <v>6</v>
      </c>
      <c r="AM9" s="11">
        <v>180</v>
      </c>
      <c r="AN9" s="9"/>
      <c r="AO9" s="10">
        <v>4</v>
      </c>
      <c r="AP9" s="11">
        <v>120</v>
      </c>
      <c r="AQ9" s="12"/>
      <c r="AR9" s="13">
        <v>58</v>
      </c>
      <c r="AS9" s="14">
        <v>1810</v>
      </c>
    </row>
    <row r="10" spans="1:45" x14ac:dyDescent="0.2">
      <c r="A10" s="8" t="s">
        <v>23</v>
      </c>
      <c r="B10" s="8" t="s">
        <v>10</v>
      </c>
      <c r="C10" s="8" t="s">
        <v>25</v>
      </c>
      <c r="D10" s="8" t="s">
        <v>17</v>
      </c>
      <c r="E10" s="8" t="s">
        <v>100</v>
      </c>
      <c r="F10" s="55"/>
      <c r="G10" s="15"/>
      <c r="H10" s="16">
        <v>7</v>
      </c>
      <c r="I10" s="17">
        <v>175</v>
      </c>
      <c r="J10" s="18"/>
      <c r="K10" s="19">
        <v>8</v>
      </c>
      <c r="L10" s="20">
        <v>200</v>
      </c>
      <c r="M10" s="15"/>
      <c r="N10" s="16">
        <v>12</v>
      </c>
      <c r="O10" s="17">
        <v>300</v>
      </c>
      <c r="P10" s="18"/>
      <c r="Q10" s="19">
        <v>3</v>
      </c>
      <c r="R10" s="20">
        <v>75</v>
      </c>
      <c r="S10" s="15"/>
      <c r="T10" s="16">
        <v>9</v>
      </c>
      <c r="U10" s="17">
        <v>225</v>
      </c>
      <c r="V10" s="18"/>
      <c r="W10" s="19">
        <v>5</v>
      </c>
      <c r="X10" s="20">
        <v>125</v>
      </c>
      <c r="Y10" s="15"/>
      <c r="Z10" s="16">
        <v>8</v>
      </c>
      <c r="AA10" s="17">
        <v>200</v>
      </c>
      <c r="AB10" s="18"/>
      <c r="AC10" s="19">
        <v>6</v>
      </c>
      <c r="AD10" s="20">
        <v>150</v>
      </c>
      <c r="AE10" s="15"/>
      <c r="AF10" s="16">
        <v>8</v>
      </c>
      <c r="AG10" s="17">
        <v>200</v>
      </c>
      <c r="AH10" s="18"/>
      <c r="AI10" s="19">
        <v>3</v>
      </c>
      <c r="AJ10" s="20">
        <v>80</v>
      </c>
      <c r="AK10" s="15"/>
      <c r="AL10" s="16">
        <v>9</v>
      </c>
      <c r="AM10" s="17">
        <v>225</v>
      </c>
      <c r="AN10" s="18"/>
      <c r="AO10" s="19">
        <v>3</v>
      </c>
      <c r="AP10" s="20">
        <v>75</v>
      </c>
      <c r="AQ10" s="12"/>
      <c r="AR10" s="13">
        <v>81</v>
      </c>
      <c r="AS10" s="14">
        <v>2030</v>
      </c>
    </row>
    <row r="11" spans="1:45" x14ac:dyDescent="0.2">
      <c r="A11" s="8" t="s">
        <v>23</v>
      </c>
      <c r="B11" s="8" t="s">
        <v>10</v>
      </c>
      <c r="C11" s="8" t="s">
        <v>26</v>
      </c>
      <c r="D11" s="8" t="s">
        <v>17</v>
      </c>
      <c r="E11" s="8" t="s">
        <v>101</v>
      </c>
      <c r="F11" s="55"/>
      <c r="G11" s="9"/>
      <c r="H11" s="10"/>
      <c r="I11" s="11"/>
      <c r="J11" s="9"/>
      <c r="K11" s="10">
        <v>5</v>
      </c>
      <c r="L11" s="11">
        <v>115</v>
      </c>
      <c r="M11" s="9"/>
      <c r="N11" s="10">
        <v>1</v>
      </c>
      <c r="O11" s="11">
        <v>23</v>
      </c>
      <c r="P11" s="9"/>
      <c r="Q11" s="10">
        <v>5</v>
      </c>
      <c r="R11" s="11">
        <v>115</v>
      </c>
      <c r="S11" s="9"/>
      <c r="T11" s="10">
        <v>1</v>
      </c>
      <c r="U11" s="11">
        <v>23</v>
      </c>
      <c r="V11" s="9"/>
      <c r="W11" s="10">
        <v>1</v>
      </c>
      <c r="X11" s="11">
        <v>23</v>
      </c>
      <c r="Y11" s="9"/>
      <c r="Z11" s="10"/>
      <c r="AA11" s="11"/>
      <c r="AB11" s="9"/>
      <c r="AC11" s="10">
        <v>2</v>
      </c>
      <c r="AD11" s="11">
        <v>52</v>
      </c>
      <c r="AE11" s="9"/>
      <c r="AF11" s="10">
        <v>2</v>
      </c>
      <c r="AG11" s="11">
        <v>46</v>
      </c>
      <c r="AH11" s="9"/>
      <c r="AI11" s="10"/>
      <c r="AJ11" s="11"/>
      <c r="AK11" s="9"/>
      <c r="AL11" s="10">
        <v>1</v>
      </c>
      <c r="AM11" s="11">
        <v>23</v>
      </c>
      <c r="AN11" s="9"/>
      <c r="AO11" s="10">
        <v>2</v>
      </c>
      <c r="AP11" s="11">
        <v>46</v>
      </c>
      <c r="AQ11" s="12"/>
      <c r="AR11" s="13">
        <v>20</v>
      </c>
      <c r="AS11" s="14">
        <v>466</v>
      </c>
    </row>
    <row r="12" spans="1:45" x14ac:dyDescent="0.2">
      <c r="A12" s="8" t="s">
        <v>23</v>
      </c>
      <c r="B12" s="8" t="s">
        <v>10</v>
      </c>
      <c r="C12" s="8" t="s">
        <v>27</v>
      </c>
      <c r="D12" s="8" t="s">
        <v>17</v>
      </c>
      <c r="E12" s="8" t="s">
        <v>102</v>
      </c>
      <c r="F12" s="55"/>
      <c r="G12" s="15"/>
      <c r="H12" s="16">
        <v>1</v>
      </c>
      <c r="I12" s="17">
        <v>25</v>
      </c>
      <c r="J12" s="18"/>
      <c r="K12" s="19"/>
      <c r="L12" s="20"/>
      <c r="M12" s="15"/>
      <c r="N12" s="16">
        <v>2</v>
      </c>
      <c r="O12" s="17">
        <v>60</v>
      </c>
      <c r="P12" s="18"/>
      <c r="Q12" s="19">
        <v>2</v>
      </c>
      <c r="R12" s="20">
        <v>60</v>
      </c>
      <c r="S12" s="15"/>
      <c r="T12" s="16">
        <v>3</v>
      </c>
      <c r="U12" s="17">
        <v>30</v>
      </c>
      <c r="V12" s="18"/>
      <c r="W12" s="19"/>
      <c r="X12" s="20"/>
      <c r="Y12" s="15"/>
      <c r="Z12" s="16"/>
      <c r="AA12" s="17"/>
      <c r="AB12" s="18"/>
      <c r="AC12" s="19">
        <v>2</v>
      </c>
      <c r="AD12" s="20">
        <v>50</v>
      </c>
      <c r="AE12" s="15"/>
      <c r="AF12" s="16">
        <v>2</v>
      </c>
      <c r="AG12" s="17">
        <v>60</v>
      </c>
      <c r="AH12" s="18"/>
      <c r="AI12" s="19">
        <v>1</v>
      </c>
      <c r="AJ12" s="20">
        <v>25</v>
      </c>
      <c r="AK12" s="15"/>
      <c r="AL12" s="16">
        <v>3</v>
      </c>
      <c r="AM12" s="17">
        <v>80</v>
      </c>
      <c r="AN12" s="18"/>
      <c r="AO12" s="19">
        <v>2</v>
      </c>
      <c r="AP12" s="20">
        <v>55</v>
      </c>
      <c r="AQ12" s="12"/>
      <c r="AR12" s="13">
        <v>18</v>
      </c>
      <c r="AS12" s="14">
        <v>445</v>
      </c>
    </row>
    <row r="13" spans="1:45" x14ac:dyDescent="0.2">
      <c r="A13" s="8" t="s">
        <v>23</v>
      </c>
      <c r="B13" s="8" t="s">
        <v>10</v>
      </c>
      <c r="C13" s="8" t="s">
        <v>29</v>
      </c>
      <c r="D13" s="8" t="s">
        <v>17</v>
      </c>
      <c r="E13" s="8" t="s">
        <v>104</v>
      </c>
      <c r="F13" s="55"/>
      <c r="G13" s="15"/>
      <c r="H13" s="16">
        <v>13</v>
      </c>
      <c r="I13" s="17">
        <v>608</v>
      </c>
      <c r="J13" s="18"/>
      <c r="K13" s="19">
        <v>10</v>
      </c>
      <c r="L13" s="20">
        <v>479</v>
      </c>
      <c r="M13" s="15"/>
      <c r="N13" s="16">
        <v>6</v>
      </c>
      <c r="O13" s="17">
        <v>300</v>
      </c>
      <c r="P13" s="18"/>
      <c r="Q13" s="19">
        <v>5</v>
      </c>
      <c r="R13" s="20">
        <v>250</v>
      </c>
      <c r="S13" s="15"/>
      <c r="T13" s="16">
        <v>3</v>
      </c>
      <c r="U13" s="17">
        <v>150</v>
      </c>
      <c r="V13" s="18"/>
      <c r="W13" s="19">
        <v>2</v>
      </c>
      <c r="X13" s="20">
        <v>100</v>
      </c>
      <c r="Y13" s="15"/>
      <c r="Z13" s="16">
        <v>4</v>
      </c>
      <c r="AA13" s="17">
        <v>200</v>
      </c>
      <c r="AB13" s="18"/>
      <c r="AC13" s="19">
        <v>4</v>
      </c>
      <c r="AD13" s="20">
        <v>100</v>
      </c>
      <c r="AE13" s="15"/>
      <c r="AF13" s="16">
        <v>9</v>
      </c>
      <c r="AG13" s="17">
        <v>429</v>
      </c>
      <c r="AH13" s="18"/>
      <c r="AI13" s="19">
        <v>2</v>
      </c>
      <c r="AJ13" s="20">
        <v>100</v>
      </c>
      <c r="AK13" s="15"/>
      <c r="AL13" s="16">
        <v>15</v>
      </c>
      <c r="AM13" s="17">
        <v>708</v>
      </c>
      <c r="AN13" s="18"/>
      <c r="AO13" s="19">
        <v>8</v>
      </c>
      <c r="AP13" s="20">
        <v>379</v>
      </c>
      <c r="AQ13" s="12"/>
      <c r="AR13" s="13">
        <v>81</v>
      </c>
      <c r="AS13" s="14">
        <v>3803</v>
      </c>
    </row>
    <row r="14" spans="1:45" x14ac:dyDescent="0.2">
      <c r="A14" s="8" t="s">
        <v>23</v>
      </c>
      <c r="B14" s="8" t="s">
        <v>10</v>
      </c>
      <c r="C14" s="8" t="s">
        <v>24</v>
      </c>
      <c r="D14" s="8" t="s">
        <v>17</v>
      </c>
      <c r="E14" s="8" t="s">
        <v>99</v>
      </c>
      <c r="F14" s="55"/>
      <c r="G14" s="9"/>
      <c r="H14" s="10">
        <v>3</v>
      </c>
      <c r="I14" s="11">
        <v>-216.12</v>
      </c>
      <c r="J14" s="9"/>
      <c r="K14" s="10"/>
      <c r="L14" s="11"/>
      <c r="M14" s="9"/>
      <c r="N14" s="10"/>
      <c r="O14" s="11"/>
      <c r="P14" s="9"/>
      <c r="Q14" s="10">
        <v>2</v>
      </c>
      <c r="R14" s="11">
        <v>-22.95</v>
      </c>
      <c r="S14" s="9"/>
      <c r="T14" s="10"/>
      <c r="U14" s="11"/>
      <c r="V14" s="9"/>
      <c r="W14" s="10">
        <v>1</v>
      </c>
      <c r="X14" s="11">
        <v>-5</v>
      </c>
      <c r="Y14" s="9"/>
      <c r="Z14" s="10">
        <v>4</v>
      </c>
      <c r="AA14" s="11">
        <v>-20</v>
      </c>
      <c r="AB14" s="9"/>
      <c r="AC14" s="10">
        <v>2</v>
      </c>
      <c r="AD14" s="11">
        <v>-30</v>
      </c>
      <c r="AE14" s="9"/>
      <c r="AF14" s="10">
        <v>2</v>
      </c>
      <c r="AG14" s="11">
        <v>-5.9</v>
      </c>
      <c r="AH14" s="9"/>
      <c r="AI14" s="10">
        <v>6</v>
      </c>
      <c r="AJ14" s="11">
        <v>-22.92</v>
      </c>
      <c r="AK14" s="9"/>
      <c r="AL14" s="10">
        <v>3</v>
      </c>
      <c r="AM14" s="11">
        <v>-32.950000000000003</v>
      </c>
      <c r="AN14" s="9"/>
      <c r="AO14" s="10">
        <v>1</v>
      </c>
      <c r="AP14" s="11">
        <v>-5</v>
      </c>
      <c r="AQ14" s="12"/>
      <c r="AR14" s="13">
        <v>24</v>
      </c>
      <c r="AS14" s="14">
        <v>-360.84</v>
      </c>
    </row>
    <row r="15" spans="1:45" x14ac:dyDescent="0.2">
      <c r="A15" s="8" t="s">
        <v>16</v>
      </c>
      <c r="B15" s="8" t="s">
        <v>10</v>
      </c>
      <c r="C15" s="8" t="s">
        <v>17</v>
      </c>
      <c r="D15" s="8" t="s">
        <v>17</v>
      </c>
      <c r="E15" s="8" t="s">
        <v>115</v>
      </c>
      <c r="F15" s="55" t="s">
        <v>34</v>
      </c>
      <c r="G15" s="9"/>
      <c r="H15" s="10"/>
      <c r="I15" s="11"/>
      <c r="J15" s="9"/>
      <c r="K15" s="10"/>
      <c r="L15" s="11"/>
      <c r="M15" s="9"/>
      <c r="N15" s="10"/>
      <c r="O15" s="11"/>
      <c r="P15" s="9"/>
      <c r="Q15" s="10"/>
      <c r="R15" s="11"/>
      <c r="S15" s="9"/>
      <c r="T15" s="10"/>
      <c r="U15" s="11"/>
      <c r="V15" s="9"/>
      <c r="W15" s="10"/>
      <c r="X15" s="11"/>
      <c r="Y15" s="9"/>
      <c r="Z15" s="10"/>
      <c r="AA15" s="11"/>
      <c r="AB15" s="9"/>
      <c r="AC15" s="10"/>
      <c r="AD15" s="11"/>
      <c r="AE15" s="9"/>
      <c r="AF15" s="10"/>
      <c r="AG15" s="11"/>
      <c r="AH15" s="9"/>
      <c r="AI15" s="10"/>
      <c r="AJ15" s="11"/>
      <c r="AK15" s="9"/>
      <c r="AL15" s="10"/>
      <c r="AM15" s="11"/>
      <c r="AN15" s="9"/>
      <c r="AO15" s="10">
        <v>1</v>
      </c>
      <c r="AP15" s="11">
        <v>10</v>
      </c>
      <c r="AQ15" s="12"/>
      <c r="AR15" s="13">
        <v>1</v>
      </c>
      <c r="AS15" s="14">
        <v>10</v>
      </c>
    </row>
    <row r="16" spans="1:45" x14ac:dyDescent="0.2">
      <c r="A16" s="8" t="s">
        <v>16</v>
      </c>
      <c r="B16" s="8" t="s">
        <v>10</v>
      </c>
      <c r="C16" s="8" t="s">
        <v>17</v>
      </c>
      <c r="D16" s="8" t="s">
        <v>17</v>
      </c>
      <c r="E16" s="8" t="s">
        <v>94</v>
      </c>
      <c r="F16" s="55" t="s">
        <v>19</v>
      </c>
      <c r="G16" s="15"/>
      <c r="H16" s="16">
        <v>3</v>
      </c>
      <c r="I16" s="17">
        <v>30</v>
      </c>
      <c r="J16" s="18"/>
      <c r="K16" s="19">
        <v>5</v>
      </c>
      <c r="L16" s="20">
        <v>50</v>
      </c>
      <c r="M16" s="15"/>
      <c r="N16" s="16">
        <v>7</v>
      </c>
      <c r="O16" s="17">
        <v>70</v>
      </c>
      <c r="P16" s="18"/>
      <c r="Q16" s="19">
        <v>2</v>
      </c>
      <c r="R16" s="20">
        <v>20</v>
      </c>
      <c r="S16" s="15"/>
      <c r="T16" s="16">
        <v>3</v>
      </c>
      <c r="U16" s="17">
        <v>30</v>
      </c>
      <c r="V16" s="18"/>
      <c r="W16" s="19">
        <v>5</v>
      </c>
      <c r="X16" s="20">
        <v>50</v>
      </c>
      <c r="Y16" s="15"/>
      <c r="Z16" s="16">
        <v>3</v>
      </c>
      <c r="AA16" s="17">
        <v>30</v>
      </c>
      <c r="AB16" s="18"/>
      <c r="AC16" s="19">
        <v>4</v>
      </c>
      <c r="AD16" s="20">
        <v>55</v>
      </c>
      <c r="AE16" s="15"/>
      <c r="AF16" s="16"/>
      <c r="AG16" s="17"/>
      <c r="AH16" s="18"/>
      <c r="AI16" s="19">
        <v>4</v>
      </c>
      <c r="AJ16" s="20">
        <v>40</v>
      </c>
      <c r="AK16" s="15"/>
      <c r="AL16" s="16">
        <v>5</v>
      </c>
      <c r="AM16" s="17">
        <v>50</v>
      </c>
      <c r="AN16" s="18"/>
      <c r="AO16" s="19">
        <v>9</v>
      </c>
      <c r="AP16" s="20">
        <v>70</v>
      </c>
      <c r="AQ16" s="12"/>
      <c r="AR16" s="13">
        <v>50</v>
      </c>
      <c r="AS16" s="14">
        <v>495</v>
      </c>
    </row>
    <row r="17" spans="1:45" x14ac:dyDescent="0.2">
      <c r="A17" s="8" t="s">
        <v>16</v>
      </c>
      <c r="B17" s="8" t="s">
        <v>10</v>
      </c>
      <c r="C17" s="8" t="s">
        <v>17</v>
      </c>
      <c r="D17" s="8" t="s">
        <v>17</v>
      </c>
      <c r="E17" s="8" t="s">
        <v>95</v>
      </c>
      <c r="F17" s="55" t="s">
        <v>18</v>
      </c>
      <c r="G17" s="9"/>
      <c r="H17" s="10">
        <v>1</v>
      </c>
      <c r="I17" s="11">
        <v>15</v>
      </c>
      <c r="J17" s="9"/>
      <c r="K17" s="10">
        <v>1</v>
      </c>
      <c r="L17" s="11">
        <v>15</v>
      </c>
      <c r="M17" s="9"/>
      <c r="N17" s="10">
        <v>1</v>
      </c>
      <c r="O17" s="11">
        <v>15</v>
      </c>
      <c r="P17" s="9"/>
      <c r="Q17" s="10">
        <v>4</v>
      </c>
      <c r="R17" s="11">
        <v>60</v>
      </c>
      <c r="S17" s="9"/>
      <c r="T17" s="10"/>
      <c r="U17" s="11"/>
      <c r="V17" s="9"/>
      <c r="W17" s="10">
        <v>2</v>
      </c>
      <c r="X17" s="11">
        <v>30</v>
      </c>
      <c r="Y17" s="9"/>
      <c r="Z17" s="10"/>
      <c r="AA17" s="11"/>
      <c r="AB17" s="9"/>
      <c r="AC17" s="10">
        <v>1</v>
      </c>
      <c r="AD17" s="11">
        <v>15</v>
      </c>
      <c r="AE17" s="9"/>
      <c r="AF17" s="10"/>
      <c r="AG17" s="11"/>
      <c r="AH17" s="9"/>
      <c r="AI17" s="10">
        <v>1</v>
      </c>
      <c r="AJ17" s="11">
        <v>15</v>
      </c>
      <c r="AK17" s="9"/>
      <c r="AL17" s="10">
        <v>1</v>
      </c>
      <c r="AM17" s="11">
        <v>15</v>
      </c>
      <c r="AN17" s="9"/>
      <c r="AO17" s="10"/>
      <c r="AP17" s="11"/>
      <c r="AQ17" s="12"/>
      <c r="AR17" s="13">
        <v>12</v>
      </c>
      <c r="AS17" s="14">
        <v>180</v>
      </c>
    </row>
    <row r="18" spans="1:45" x14ac:dyDescent="0.2">
      <c r="A18" s="8" t="s">
        <v>16</v>
      </c>
      <c r="B18" s="8" t="s">
        <v>10</v>
      </c>
      <c r="C18" s="8" t="s">
        <v>17</v>
      </c>
      <c r="D18" s="8" t="s">
        <v>17</v>
      </c>
      <c r="E18" s="8" t="s">
        <v>96</v>
      </c>
      <c r="F18" s="55" t="s">
        <v>22</v>
      </c>
      <c r="G18" s="15"/>
      <c r="H18" s="16">
        <v>1</v>
      </c>
      <c r="I18" s="17">
        <v>30</v>
      </c>
      <c r="J18" s="18"/>
      <c r="K18" s="19">
        <v>1</v>
      </c>
      <c r="L18" s="20">
        <v>25</v>
      </c>
      <c r="M18" s="15"/>
      <c r="N18" s="16">
        <v>1</v>
      </c>
      <c r="O18" s="17">
        <v>40</v>
      </c>
      <c r="P18" s="18"/>
      <c r="Q18" s="19"/>
      <c r="R18" s="20"/>
      <c r="S18" s="15"/>
      <c r="T18" s="16"/>
      <c r="U18" s="17"/>
      <c r="V18" s="18"/>
      <c r="W18" s="19"/>
      <c r="X18" s="20"/>
      <c r="Y18" s="15"/>
      <c r="Z18" s="16"/>
      <c r="AA18" s="17"/>
      <c r="AB18" s="18"/>
      <c r="AC18" s="19"/>
      <c r="AD18" s="20"/>
      <c r="AE18" s="15"/>
      <c r="AF18" s="16">
        <v>2</v>
      </c>
      <c r="AG18" s="17">
        <v>55</v>
      </c>
      <c r="AH18" s="18"/>
      <c r="AI18" s="19"/>
      <c r="AJ18" s="20"/>
      <c r="AK18" s="15"/>
      <c r="AL18" s="16"/>
      <c r="AM18" s="17"/>
      <c r="AN18" s="18"/>
      <c r="AO18" s="19"/>
      <c r="AP18" s="20"/>
      <c r="AQ18" s="12"/>
      <c r="AR18" s="13">
        <v>5</v>
      </c>
      <c r="AS18" s="14">
        <v>150</v>
      </c>
    </row>
    <row r="19" spans="1:45" x14ac:dyDescent="0.2">
      <c r="A19" s="8" t="s">
        <v>16</v>
      </c>
      <c r="B19" s="8" t="s">
        <v>10</v>
      </c>
      <c r="C19" s="8" t="s">
        <v>17</v>
      </c>
      <c r="D19" s="8" t="s">
        <v>17</v>
      </c>
      <c r="E19" s="8" t="s">
        <v>98</v>
      </c>
      <c r="F19" s="55" t="s">
        <v>21</v>
      </c>
      <c r="G19" s="15"/>
      <c r="H19" s="16">
        <v>4</v>
      </c>
      <c r="I19" s="17">
        <v>165</v>
      </c>
      <c r="J19" s="18"/>
      <c r="K19" s="19">
        <v>10</v>
      </c>
      <c r="L19" s="20">
        <v>475</v>
      </c>
      <c r="M19" s="15"/>
      <c r="N19" s="16">
        <v>5</v>
      </c>
      <c r="O19" s="17">
        <v>225</v>
      </c>
      <c r="P19" s="18"/>
      <c r="Q19" s="19">
        <v>5</v>
      </c>
      <c r="R19" s="20">
        <v>250</v>
      </c>
      <c r="S19" s="15"/>
      <c r="T19" s="16">
        <v>2</v>
      </c>
      <c r="U19" s="17">
        <v>95</v>
      </c>
      <c r="V19" s="18"/>
      <c r="W19" s="19">
        <v>1</v>
      </c>
      <c r="X19" s="20">
        <v>35</v>
      </c>
      <c r="Y19" s="15"/>
      <c r="Z19" s="16">
        <v>2</v>
      </c>
      <c r="AA19" s="17">
        <v>70</v>
      </c>
      <c r="AB19" s="18"/>
      <c r="AC19" s="19">
        <v>4</v>
      </c>
      <c r="AD19" s="20">
        <v>190</v>
      </c>
      <c r="AE19" s="15"/>
      <c r="AF19" s="16"/>
      <c r="AG19" s="17"/>
      <c r="AH19" s="18"/>
      <c r="AI19" s="19">
        <v>6</v>
      </c>
      <c r="AJ19" s="20">
        <v>260</v>
      </c>
      <c r="AK19" s="15"/>
      <c r="AL19" s="16">
        <v>2</v>
      </c>
      <c r="AM19" s="17">
        <v>95</v>
      </c>
      <c r="AN19" s="18"/>
      <c r="AO19" s="19">
        <v>6</v>
      </c>
      <c r="AP19" s="20">
        <v>369</v>
      </c>
      <c r="AQ19" s="12"/>
      <c r="AR19" s="13">
        <v>47</v>
      </c>
      <c r="AS19" s="14">
        <v>2229</v>
      </c>
    </row>
    <row r="20" spans="1:45" x14ac:dyDescent="0.2">
      <c r="A20" s="8" t="s">
        <v>16</v>
      </c>
      <c r="B20" s="8" t="s">
        <v>10</v>
      </c>
      <c r="C20" s="8" t="s">
        <v>17</v>
      </c>
      <c r="D20" s="8" t="s">
        <v>17</v>
      </c>
      <c r="E20" s="8" t="s">
        <v>97</v>
      </c>
      <c r="F20" s="55" t="s">
        <v>20</v>
      </c>
      <c r="G20" s="9"/>
      <c r="H20" s="10">
        <v>4</v>
      </c>
      <c r="I20" s="11">
        <v>165</v>
      </c>
      <c r="J20" s="9"/>
      <c r="K20" s="10">
        <v>1</v>
      </c>
      <c r="L20" s="11">
        <v>35</v>
      </c>
      <c r="M20" s="9"/>
      <c r="N20" s="10">
        <v>2</v>
      </c>
      <c r="O20" s="11">
        <v>70</v>
      </c>
      <c r="P20" s="9"/>
      <c r="Q20" s="10">
        <v>5</v>
      </c>
      <c r="R20" s="11">
        <v>200</v>
      </c>
      <c r="S20" s="9"/>
      <c r="T20" s="10">
        <v>1</v>
      </c>
      <c r="U20" s="11">
        <v>35</v>
      </c>
      <c r="V20" s="9"/>
      <c r="W20" s="10">
        <v>3</v>
      </c>
      <c r="X20" s="11">
        <v>105</v>
      </c>
      <c r="Y20" s="9"/>
      <c r="Z20" s="10">
        <v>2</v>
      </c>
      <c r="AA20" s="11">
        <v>87</v>
      </c>
      <c r="AB20" s="9"/>
      <c r="AC20" s="10">
        <v>2</v>
      </c>
      <c r="AD20" s="11">
        <v>95</v>
      </c>
      <c r="AE20" s="9"/>
      <c r="AF20" s="10">
        <v>1</v>
      </c>
      <c r="AG20" s="11">
        <v>35</v>
      </c>
      <c r="AH20" s="9"/>
      <c r="AI20" s="10">
        <v>2</v>
      </c>
      <c r="AJ20" s="11">
        <v>95</v>
      </c>
      <c r="AK20" s="9"/>
      <c r="AL20" s="10">
        <v>7</v>
      </c>
      <c r="AM20" s="11">
        <v>320</v>
      </c>
      <c r="AN20" s="9"/>
      <c r="AO20" s="10">
        <v>3</v>
      </c>
      <c r="AP20" s="11">
        <v>105</v>
      </c>
      <c r="AQ20" s="12"/>
      <c r="AR20" s="13">
        <v>33</v>
      </c>
      <c r="AS20" s="14">
        <v>1347</v>
      </c>
    </row>
    <row r="21" spans="1:45" x14ac:dyDescent="0.2">
      <c r="A21" s="8" t="s">
        <v>9</v>
      </c>
      <c r="B21" s="8" t="s">
        <v>10</v>
      </c>
      <c r="C21" s="8" t="s">
        <v>11</v>
      </c>
      <c r="D21" s="8" t="s">
        <v>15</v>
      </c>
      <c r="E21" s="8" t="s">
        <v>91</v>
      </c>
      <c r="F21" s="55"/>
      <c r="G21" s="15"/>
      <c r="H21" s="16">
        <v>16</v>
      </c>
      <c r="I21" s="17">
        <v>-350.15</v>
      </c>
      <c r="J21" s="18"/>
      <c r="K21" s="19">
        <v>25</v>
      </c>
      <c r="L21" s="20">
        <v>-321.52</v>
      </c>
      <c r="M21" s="15"/>
      <c r="N21" s="16">
        <v>13</v>
      </c>
      <c r="O21" s="17">
        <v>-140.08000000000001</v>
      </c>
      <c r="P21" s="18"/>
      <c r="Q21" s="19">
        <v>15</v>
      </c>
      <c r="R21" s="20">
        <v>-177.47</v>
      </c>
      <c r="S21" s="15"/>
      <c r="T21" s="16">
        <v>22</v>
      </c>
      <c r="U21" s="17">
        <v>-510.97</v>
      </c>
      <c r="V21" s="18"/>
      <c r="W21" s="19">
        <v>36</v>
      </c>
      <c r="X21" s="20">
        <v>-646.66</v>
      </c>
      <c r="Y21" s="15"/>
      <c r="Z21" s="16">
        <v>21</v>
      </c>
      <c r="AA21" s="17">
        <v>-3634.8</v>
      </c>
      <c r="AB21" s="18"/>
      <c r="AC21" s="19">
        <v>30</v>
      </c>
      <c r="AD21" s="20">
        <v>-401.72</v>
      </c>
      <c r="AE21" s="15"/>
      <c r="AF21" s="16">
        <v>24</v>
      </c>
      <c r="AG21" s="17">
        <v>-197.45</v>
      </c>
      <c r="AH21" s="18"/>
      <c r="AI21" s="19">
        <v>23</v>
      </c>
      <c r="AJ21" s="20">
        <v>-158.91999999999999</v>
      </c>
      <c r="AK21" s="15"/>
      <c r="AL21" s="16">
        <v>34</v>
      </c>
      <c r="AM21" s="17">
        <v>-847.25</v>
      </c>
      <c r="AN21" s="18"/>
      <c r="AO21" s="19">
        <v>41</v>
      </c>
      <c r="AP21" s="20">
        <v>-286.62</v>
      </c>
      <c r="AQ21" s="12"/>
      <c r="AR21" s="13">
        <v>300</v>
      </c>
      <c r="AS21" s="14">
        <v>-7673.61</v>
      </c>
    </row>
    <row r="22" spans="1:45" x14ac:dyDescent="0.2">
      <c r="A22" s="8" t="s">
        <v>31</v>
      </c>
      <c r="B22" s="8" t="s">
        <v>10</v>
      </c>
      <c r="C22" s="8" t="s">
        <v>32</v>
      </c>
      <c r="D22" s="8" t="s">
        <v>33</v>
      </c>
      <c r="E22" s="8" t="s">
        <v>107</v>
      </c>
      <c r="F22" s="55"/>
      <c r="G22" s="9"/>
      <c r="H22" s="10">
        <v>13</v>
      </c>
      <c r="I22" s="11">
        <v>1300</v>
      </c>
      <c r="J22" s="9"/>
      <c r="K22" s="10">
        <v>13</v>
      </c>
      <c r="L22" s="11">
        <v>1300</v>
      </c>
      <c r="M22" s="9"/>
      <c r="N22" s="10">
        <v>13</v>
      </c>
      <c r="O22" s="11">
        <v>1300</v>
      </c>
      <c r="P22" s="9"/>
      <c r="Q22" s="10">
        <v>13</v>
      </c>
      <c r="R22" s="11">
        <v>1300</v>
      </c>
      <c r="S22" s="9"/>
      <c r="T22" s="10">
        <v>13</v>
      </c>
      <c r="U22" s="11">
        <v>1300</v>
      </c>
      <c r="V22" s="9"/>
      <c r="W22" s="10">
        <v>13</v>
      </c>
      <c r="X22" s="11">
        <v>1300</v>
      </c>
      <c r="Y22" s="9"/>
      <c r="Z22" s="10">
        <v>13</v>
      </c>
      <c r="AA22" s="11">
        <v>1300</v>
      </c>
      <c r="AB22" s="9"/>
      <c r="AC22" s="10">
        <v>13</v>
      </c>
      <c r="AD22" s="11">
        <v>1300</v>
      </c>
      <c r="AE22" s="9"/>
      <c r="AF22" s="10">
        <v>13</v>
      </c>
      <c r="AG22" s="11">
        <v>1300</v>
      </c>
      <c r="AH22" s="9"/>
      <c r="AI22" s="10">
        <v>13</v>
      </c>
      <c r="AJ22" s="11">
        <v>1300</v>
      </c>
      <c r="AK22" s="9"/>
      <c r="AL22" s="10">
        <v>13</v>
      </c>
      <c r="AM22" s="11">
        <v>1300</v>
      </c>
      <c r="AN22" s="9"/>
      <c r="AO22" s="10">
        <v>13</v>
      </c>
      <c r="AP22" s="11">
        <v>1300</v>
      </c>
      <c r="AQ22" s="12"/>
      <c r="AR22" s="13">
        <v>156</v>
      </c>
      <c r="AS22" s="14">
        <v>15600</v>
      </c>
    </row>
    <row r="23" spans="1:45" x14ac:dyDescent="0.2">
      <c r="A23" s="8" t="s">
        <v>9</v>
      </c>
      <c r="B23" s="8" t="s">
        <v>10</v>
      </c>
      <c r="C23" s="8" t="s">
        <v>11</v>
      </c>
      <c r="D23" s="8" t="s">
        <v>13</v>
      </c>
      <c r="E23" s="8" t="s">
        <v>89</v>
      </c>
      <c r="F23" s="55"/>
      <c r="G23" s="15"/>
      <c r="H23" s="16">
        <v>32</v>
      </c>
      <c r="I23" s="17">
        <v>575</v>
      </c>
      <c r="J23" s="18"/>
      <c r="K23" s="19">
        <v>34</v>
      </c>
      <c r="L23" s="20">
        <v>850</v>
      </c>
      <c r="M23" s="15"/>
      <c r="N23" s="16">
        <v>26</v>
      </c>
      <c r="O23" s="17">
        <v>608.83000000000004</v>
      </c>
      <c r="P23" s="18"/>
      <c r="Q23" s="19">
        <v>30</v>
      </c>
      <c r="R23" s="20">
        <v>670.16</v>
      </c>
      <c r="S23" s="15"/>
      <c r="T23" s="16">
        <v>32</v>
      </c>
      <c r="U23" s="17">
        <v>618.35</v>
      </c>
      <c r="V23" s="18"/>
      <c r="W23" s="19">
        <v>34</v>
      </c>
      <c r="X23" s="20">
        <v>475</v>
      </c>
      <c r="Y23" s="15"/>
      <c r="Z23" s="16">
        <v>30</v>
      </c>
      <c r="AA23" s="17">
        <v>600</v>
      </c>
      <c r="AB23" s="18"/>
      <c r="AC23" s="19">
        <v>21</v>
      </c>
      <c r="AD23" s="20">
        <v>650.91999999999996</v>
      </c>
      <c r="AE23" s="15"/>
      <c r="AF23" s="16">
        <v>34</v>
      </c>
      <c r="AG23" s="17">
        <v>675</v>
      </c>
      <c r="AH23" s="18"/>
      <c r="AI23" s="19">
        <v>31</v>
      </c>
      <c r="AJ23" s="20">
        <v>724.84</v>
      </c>
      <c r="AK23" s="15"/>
      <c r="AL23" s="16">
        <v>38</v>
      </c>
      <c r="AM23" s="17">
        <v>800</v>
      </c>
      <c r="AN23" s="18"/>
      <c r="AO23" s="19">
        <v>45</v>
      </c>
      <c r="AP23" s="20">
        <v>1030.3900000000001</v>
      </c>
      <c r="AQ23" s="12"/>
      <c r="AR23" s="13">
        <v>387</v>
      </c>
      <c r="AS23" s="14">
        <v>8278.49</v>
      </c>
    </row>
    <row r="24" spans="1:45" x14ac:dyDescent="0.2">
      <c r="A24" s="8" t="s">
        <v>9</v>
      </c>
      <c r="B24" s="8" t="s">
        <v>10</v>
      </c>
      <c r="C24" s="8" t="s">
        <v>11</v>
      </c>
      <c r="D24" s="8" t="s">
        <v>14</v>
      </c>
      <c r="E24" s="8" t="s">
        <v>90</v>
      </c>
      <c r="F24" s="55"/>
      <c r="G24" s="9"/>
      <c r="H24" s="10">
        <v>22</v>
      </c>
      <c r="I24" s="11">
        <v>8617.5</v>
      </c>
      <c r="J24" s="9"/>
      <c r="K24" s="10">
        <v>24</v>
      </c>
      <c r="L24" s="11">
        <v>24585</v>
      </c>
      <c r="M24" s="9"/>
      <c r="N24" s="10">
        <v>24</v>
      </c>
      <c r="O24" s="11">
        <v>25164</v>
      </c>
      <c r="P24" s="9"/>
      <c r="Q24" s="10">
        <v>24</v>
      </c>
      <c r="R24" s="11">
        <v>24683</v>
      </c>
      <c r="S24" s="9"/>
      <c r="T24" s="10">
        <v>24</v>
      </c>
      <c r="U24" s="11">
        <v>24450</v>
      </c>
      <c r="V24" s="9"/>
      <c r="W24" s="10">
        <v>24</v>
      </c>
      <c r="X24" s="11">
        <v>24396.5</v>
      </c>
      <c r="Y24" s="9"/>
      <c r="Z24" s="10">
        <v>24</v>
      </c>
      <c r="AA24" s="11">
        <v>25813</v>
      </c>
      <c r="AB24" s="9"/>
      <c r="AC24" s="10">
        <v>24</v>
      </c>
      <c r="AD24" s="11">
        <v>25868.5</v>
      </c>
      <c r="AE24" s="9"/>
      <c r="AF24" s="10">
        <v>24</v>
      </c>
      <c r="AG24" s="11">
        <v>25850.5</v>
      </c>
      <c r="AH24" s="9"/>
      <c r="AI24" s="10">
        <v>24</v>
      </c>
      <c r="AJ24" s="11">
        <v>11047.5</v>
      </c>
      <c r="AK24" s="9"/>
      <c r="AL24" s="10">
        <v>24</v>
      </c>
      <c r="AM24" s="11">
        <v>11295</v>
      </c>
      <c r="AN24" s="9"/>
      <c r="AO24" s="10">
        <v>24</v>
      </c>
      <c r="AP24" s="11">
        <v>11460</v>
      </c>
      <c r="AQ24" s="12"/>
      <c r="AR24" s="13">
        <v>286</v>
      </c>
      <c r="AS24" s="14">
        <v>243230.5</v>
      </c>
    </row>
    <row r="25" spans="1:45" x14ac:dyDescent="0.2">
      <c r="A25" s="8" t="s">
        <v>9</v>
      </c>
      <c r="B25" s="8" t="s">
        <v>10</v>
      </c>
      <c r="C25" s="8" t="s">
        <v>11</v>
      </c>
      <c r="D25" s="8" t="s">
        <v>12</v>
      </c>
      <c r="E25" s="8" t="s">
        <v>88</v>
      </c>
      <c r="F25" s="55"/>
      <c r="G25" s="9"/>
      <c r="H25" s="10">
        <v>3</v>
      </c>
      <c r="I25" s="11">
        <v>63</v>
      </c>
      <c r="J25" s="9"/>
      <c r="K25" s="10">
        <v>2</v>
      </c>
      <c r="L25" s="11">
        <v>42</v>
      </c>
      <c r="M25" s="9"/>
      <c r="N25" s="10">
        <v>1</v>
      </c>
      <c r="O25" s="11">
        <v>21</v>
      </c>
      <c r="P25" s="9"/>
      <c r="Q25" s="10">
        <v>2</v>
      </c>
      <c r="R25" s="11">
        <v>42</v>
      </c>
      <c r="S25" s="9"/>
      <c r="T25" s="10">
        <v>1</v>
      </c>
      <c r="U25" s="11">
        <v>21</v>
      </c>
      <c r="V25" s="9"/>
      <c r="W25" s="10">
        <v>2</v>
      </c>
      <c r="X25" s="11">
        <v>42</v>
      </c>
      <c r="Y25" s="9"/>
      <c r="Z25" s="10">
        <v>7</v>
      </c>
      <c r="AA25" s="11">
        <v>147</v>
      </c>
      <c r="AB25" s="9"/>
      <c r="AC25" s="10">
        <v>1</v>
      </c>
      <c r="AD25" s="11">
        <v>21</v>
      </c>
      <c r="AE25" s="9"/>
      <c r="AF25" s="10">
        <v>4</v>
      </c>
      <c r="AG25" s="11">
        <v>84</v>
      </c>
      <c r="AH25" s="9"/>
      <c r="AI25" s="10">
        <v>2</v>
      </c>
      <c r="AJ25" s="11">
        <v>42</v>
      </c>
      <c r="AK25" s="9"/>
      <c r="AL25" s="10">
        <v>62</v>
      </c>
      <c r="AM25" s="11">
        <v>1302</v>
      </c>
      <c r="AN25" s="9"/>
      <c r="AO25" s="10">
        <v>46</v>
      </c>
      <c r="AP25" s="11">
        <v>-1260</v>
      </c>
      <c r="AQ25" s="12"/>
      <c r="AR25" s="13">
        <v>133</v>
      </c>
      <c r="AS25" s="14">
        <v>567</v>
      </c>
    </row>
    <row r="26" spans="1:45" x14ac:dyDescent="0.2">
      <c r="A26" s="8" t="s">
        <v>31</v>
      </c>
      <c r="B26" s="8" t="s">
        <v>10</v>
      </c>
      <c r="C26" s="8" t="s">
        <v>24</v>
      </c>
      <c r="D26" s="8" t="s">
        <v>17</v>
      </c>
      <c r="E26" s="8" t="s">
        <v>108</v>
      </c>
      <c r="F26" s="55"/>
      <c r="G26" s="9"/>
      <c r="H26" s="10">
        <v>191</v>
      </c>
      <c r="I26" s="11">
        <v>-4391.8</v>
      </c>
      <c r="J26" s="9"/>
      <c r="K26" s="10">
        <v>210</v>
      </c>
      <c r="L26" s="11">
        <v>-3219.81</v>
      </c>
      <c r="M26" s="9"/>
      <c r="N26" s="10">
        <v>171</v>
      </c>
      <c r="O26" s="11">
        <v>-1921.29</v>
      </c>
      <c r="P26" s="9"/>
      <c r="Q26" s="10">
        <v>227</v>
      </c>
      <c r="R26" s="11">
        <v>-18196.400000000001</v>
      </c>
      <c r="S26" s="9"/>
      <c r="T26" s="10">
        <v>152</v>
      </c>
      <c r="U26" s="11">
        <v>-2226.15</v>
      </c>
      <c r="V26" s="9"/>
      <c r="W26" s="10">
        <v>202</v>
      </c>
      <c r="X26" s="11">
        <v>-2743.88</v>
      </c>
      <c r="Y26" s="9"/>
      <c r="Z26" s="10">
        <v>201</v>
      </c>
      <c r="AA26" s="11">
        <v>12343.15</v>
      </c>
      <c r="AB26" s="9"/>
      <c r="AC26" s="10">
        <v>174</v>
      </c>
      <c r="AD26" s="11">
        <v>-3475.83</v>
      </c>
      <c r="AE26" s="9"/>
      <c r="AF26" s="10">
        <v>162</v>
      </c>
      <c r="AG26" s="11">
        <v>-2833.7</v>
      </c>
      <c r="AH26" s="9"/>
      <c r="AI26" s="10">
        <v>260</v>
      </c>
      <c r="AJ26" s="11">
        <v>-2587.94</v>
      </c>
      <c r="AK26" s="9"/>
      <c r="AL26" s="10">
        <v>216</v>
      </c>
      <c r="AM26" s="11">
        <v>-3355.26</v>
      </c>
      <c r="AN26" s="9"/>
      <c r="AO26" s="10">
        <v>221</v>
      </c>
      <c r="AP26" s="11">
        <v>-2931.12</v>
      </c>
      <c r="AQ26" s="12"/>
      <c r="AR26" s="13">
        <v>2387</v>
      </c>
      <c r="AS26" s="14">
        <v>-35540.03</v>
      </c>
    </row>
    <row r="27" spans="1:45" x14ac:dyDescent="0.2">
      <c r="A27" s="8" t="s">
        <v>31</v>
      </c>
      <c r="B27" s="8" t="s">
        <v>10</v>
      </c>
      <c r="C27" s="8" t="s">
        <v>25</v>
      </c>
      <c r="D27" s="8" t="s">
        <v>17</v>
      </c>
      <c r="E27" s="8" t="s">
        <v>109</v>
      </c>
      <c r="F27" s="55"/>
      <c r="G27" s="15"/>
      <c r="H27" s="16">
        <v>264</v>
      </c>
      <c r="I27" s="17">
        <v>6075</v>
      </c>
      <c r="J27" s="18"/>
      <c r="K27" s="19">
        <v>453</v>
      </c>
      <c r="L27" s="20">
        <v>10975</v>
      </c>
      <c r="M27" s="15"/>
      <c r="N27" s="16">
        <v>474</v>
      </c>
      <c r="O27" s="17">
        <v>11350</v>
      </c>
      <c r="P27" s="18"/>
      <c r="Q27" s="19">
        <v>500</v>
      </c>
      <c r="R27" s="20">
        <v>12250</v>
      </c>
      <c r="S27" s="15"/>
      <c r="T27" s="16">
        <v>571</v>
      </c>
      <c r="U27" s="17">
        <v>13725</v>
      </c>
      <c r="V27" s="18"/>
      <c r="W27" s="19">
        <v>598</v>
      </c>
      <c r="X27" s="20">
        <v>14650</v>
      </c>
      <c r="Y27" s="15"/>
      <c r="Z27" s="16">
        <v>609</v>
      </c>
      <c r="AA27" s="17">
        <v>14857</v>
      </c>
      <c r="AB27" s="18"/>
      <c r="AC27" s="19">
        <v>701</v>
      </c>
      <c r="AD27" s="20">
        <v>17027</v>
      </c>
      <c r="AE27" s="15"/>
      <c r="AF27" s="16">
        <v>562</v>
      </c>
      <c r="AG27" s="17">
        <v>13800</v>
      </c>
      <c r="AH27" s="18"/>
      <c r="AI27" s="19">
        <v>700</v>
      </c>
      <c r="AJ27" s="20">
        <v>16815</v>
      </c>
      <c r="AK27" s="15"/>
      <c r="AL27" s="16">
        <v>655</v>
      </c>
      <c r="AM27" s="17">
        <v>15975</v>
      </c>
      <c r="AN27" s="18"/>
      <c r="AO27" s="19">
        <v>819</v>
      </c>
      <c r="AP27" s="20">
        <v>20000</v>
      </c>
      <c r="AQ27" s="12"/>
      <c r="AR27" s="13">
        <v>6906</v>
      </c>
      <c r="AS27" s="14">
        <v>167499</v>
      </c>
    </row>
    <row r="28" spans="1:45" x14ac:dyDescent="0.2">
      <c r="A28" s="8" t="s">
        <v>31</v>
      </c>
      <c r="B28" s="8" t="s">
        <v>10</v>
      </c>
      <c r="C28" s="8" t="s">
        <v>26</v>
      </c>
      <c r="D28" s="8" t="s">
        <v>17</v>
      </c>
      <c r="E28" s="8" t="s">
        <v>110</v>
      </c>
      <c r="F28" s="55"/>
      <c r="G28" s="9"/>
      <c r="H28" s="10">
        <v>254</v>
      </c>
      <c r="I28" s="11">
        <v>5840</v>
      </c>
      <c r="J28" s="9"/>
      <c r="K28" s="10">
        <v>250</v>
      </c>
      <c r="L28" s="11">
        <v>5852</v>
      </c>
      <c r="M28" s="9"/>
      <c r="N28" s="10">
        <v>274</v>
      </c>
      <c r="O28" s="11">
        <v>6422</v>
      </c>
      <c r="P28" s="9"/>
      <c r="Q28" s="10">
        <v>375</v>
      </c>
      <c r="R28" s="11">
        <v>8689</v>
      </c>
      <c r="S28" s="9"/>
      <c r="T28" s="10">
        <v>314</v>
      </c>
      <c r="U28" s="11">
        <v>7272</v>
      </c>
      <c r="V28" s="9"/>
      <c r="W28" s="10">
        <v>334</v>
      </c>
      <c r="X28" s="11">
        <v>7750</v>
      </c>
      <c r="Y28" s="9"/>
      <c r="Z28" s="10">
        <v>418</v>
      </c>
      <c r="AA28" s="11">
        <v>9794</v>
      </c>
      <c r="AB28" s="9"/>
      <c r="AC28" s="10">
        <v>358</v>
      </c>
      <c r="AD28" s="11">
        <v>8350</v>
      </c>
      <c r="AE28" s="9"/>
      <c r="AF28" s="10">
        <v>346</v>
      </c>
      <c r="AG28" s="11">
        <v>7910</v>
      </c>
      <c r="AH28" s="9"/>
      <c r="AI28" s="10">
        <v>294</v>
      </c>
      <c r="AJ28" s="11">
        <v>6802</v>
      </c>
      <c r="AK28" s="9"/>
      <c r="AL28" s="10">
        <v>295</v>
      </c>
      <c r="AM28" s="11">
        <v>6861</v>
      </c>
      <c r="AN28" s="9"/>
      <c r="AO28" s="10">
        <v>307</v>
      </c>
      <c r="AP28" s="11">
        <v>7097</v>
      </c>
      <c r="AQ28" s="12"/>
      <c r="AR28" s="13">
        <v>3819</v>
      </c>
      <c r="AS28" s="14">
        <v>88639</v>
      </c>
    </row>
    <row r="29" spans="1:45" x14ac:dyDescent="0.2">
      <c r="A29" s="8" t="s">
        <v>31</v>
      </c>
      <c r="B29" s="8" t="s">
        <v>10</v>
      </c>
      <c r="C29" s="8" t="s">
        <v>27</v>
      </c>
      <c r="D29" s="8" t="s">
        <v>17</v>
      </c>
      <c r="E29" s="8" t="s">
        <v>111</v>
      </c>
      <c r="F29" s="55"/>
      <c r="G29" s="15"/>
      <c r="H29" s="16">
        <v>166</v>
      </c>
      <c r="I29" s="17">
        <v>5021.3100000000004</v>
      </c>
      <c r="J29" s="18"/>
      <c r="K29" s="19">
        <v>149</v>
      </c>
      <c r="L29" s="20">
        <v>3867.72</v>
      </c>
      <c r="M29" s="15"/>
      <c r="N29" s="16">
        <v>121</v>
      </c>
      <c r="O29" s="17">
        <v>3203.45</v>
      </c>
      <c r="P29" s="18"/>
      <c r="Q29" s="19">
        <v>127</v>
      </c>
      <c r="R29" s="20">
        <v>3156.52</v>
      </c>
      <c r="S29" s="15"/>
      <c r="T29" s="16">
        <v>146</v>
      </c>
      <c r="U29" s="17">
        <v>4436.79</v>
      </c>
      <c r="V29" s="18"/>
      <c r="W29" s="19">
        <v>140</v>
      </c>
      <c r="X29" s="20">
        <v>3893.14</v>
      </c>
      <c r="Y29" s="15"/>
      <c r="Z29" s="16">
        <v>147</v>
      </c>
      <c r="AA29" s="17">
        <v>4025.88</v>
      </c>
      <c r="AB29" s="18"/>
      <c r="AC29" s="19">
        <v>160</v>
      </c>
      <c r="AD29" s="20">
        <v>4640.1000000000004</v>
      </c>
      <c r="AE29" s="15"/>
      <c r="AF29" s="16">
        <v>159</v>
      </c>
      <c r="AG29" s="17">
        <v>4332.67</v>
      </c>
      <c r="AH29" s="18"/>
      <c r="AI29" s="19">
        <v>128</v>
      </c>
      <c r="AJ29" s="20">
        <v>3499.42</v>
      </c>
      <c r="AK29" s="15"/>
      <c r="AL29" s="16">
        <v>162</v>
      </c>
      <c r="AM29" s="17">
        <v>4699.49</v>
      </c>
      <c r="AN29" s="18"/>
      <c r="AO29" s="19">
        <v>151</v>
      </c>
      <c r="AP29" s="20">
        <v>3937.14</v>
      </c>
      <c r="AQ29" s="12"/>
      <c r="AR29" s="13">
        <v>1756</v>
      </c>
      <c r="AS29" s="14">
        <v>48713.63</v>
      </c>
    </row>
    <row r="30" spans="1:45" x14ac:dyDescent="0.2">
      <c r="A30" s="8" t="s">
        <v>31</v>
      </c>
      <c r="B30" s="8" t="s">
        <v>10</v>
      </c>
      <c r="C30" s="8" t="s">
        <v>29</v>
      </c>
      <c r="D30" s="8" t="s">
        <v>17</v>
      </c>
      <c r="E30" s="8" t="s">
        <v>113</v>
      </c>
      <c r="F30" s="55"/>
      <c r="G30" s="15"/>
      <c r="H30" s="16">
        <v>549</v>
      </c>
      <c r="I30" s="17">
        <v>30834</v>
      </c>
      <c r="J30" s="18"/>
      <c r="K30" s="19">
        <v>509</v>
      </c>
      <c r="L30" s="20">
        <v>28669</v>
      </c>
      <c r="M30" s="15"/>
      <c r="N30" s="16">
        <v>576</v>
      </c>
      <c r="O30" s="17">
        <v>31655</v>
      </c>
      <c r="P30" s="18"/>
      <c r="Q30" s="19">
        <v>601</v>
      </c>
      <c r="R30" s="20">
        <v>33332</v>
      </c>
      <c r="S30" s="15"/>
      <c r="T30" s="16">
        <v>520</v>
      </c>
      <c r="U30" s="17">
        <v>28704</v>
      </c>
      <c r="V30" s="18"/>
      <c r="W30" s="19">
        <v>562</v>
      </c>
      <c r="X30" s="20">
        <v>30865</v>
      </c>
      <c r="Y30" s="15"/>
      <c r="Z30" s="16">
        <v>719</v>
      </c>
      <c r="AA30" s="17">
        <v>38700</v>
      </c>
      <c r="AB30" s="18"/>
      <c r="AC30" s="19">
        <v>530</v>
      </c>
      <c r="AD30" s="20">
        <v>28780</v>
      </c>
      <c r="AE30" s="15"/>
      <c r="AF30" s="16">
        <v>561</v>
      </c>
      <c r="AG30" s="17">
        <v>30816</v>
      </c>
      <c r="AH30" s="18"/>
      <c r="AI30" s="19">
        <v>488</v>
      </c>
      <c r="AJ30" s="20">
        <v>26318</v>
      </c>
      <c r="AK30" s="15"/>
      <c r="AL30" s="16">
        <v>617</v>
      </c>
      <c r="AM30" s="17">
        <v>33756</v>
      </c>
      <c r="AN30" s="18"/>
      <c r="AO30" s="19">
        <v>659</v>
      </c>
      <c r="AP30" s="20">
        <v>36385</v>
      </c>
      <c r="AQ30" s="12"/>
      <c r="AR30" s="13">
        <v>6891</v>
      </c>
      <c r="AS30" s="14">
        <v>378814</v>
      </c>
    </row>
    <row r="31" spans="1:45" x14ac:dyDescent="0.2">
      <c r="A31" s="8" t="s">
        <v>31</v>
      </c>
      <c r="B31" s="8" t="s">
        <v>10</v>
      </c>
      <c r="C31" s="8" t="s">
        <v>28</v>
      </c>
      <c r="D31" s="8" t="s">
        <v>17</v>
      </c>
      <c r="E31" s="8" t="s">
        <v>112</v>
      </c>
      <c r="F31" s="55"/>
      <c r="G31" s="9"/>
      <c r="H31" s="10">
        <v>369</v>
      </c>
      <c r="I31" s="11">
        <v>32292.5</v>
      </c>
      <c r="J31" s="9"/>
      <c r="K31" s="10">
        <v>553</v>
      </c>
      <c r="L31" s="11">
        <v>48573.5</v>
      </c>
      <c r="M31" s="9"/>
      <c r="N31" s="10">
        <v>539</v>
      </c>
      <c r="O31" s="11">
        <v>44954</v>
      </c>
      <c r="P31" s="9"/>
      <c r="Q31" s="10">
        <v>425</v>
      </c>
      <c r="R31" s="11">
        <v>35469</v>
      </c>
      <c r="S31" s="9"/>
      <c r="T31" s="10">
        <v>403</v>
      </c>
      <c r="U31" s="11">
        <v>33155.5</v>
      </c>
      <c r="V31" s="9"/>
      <c r="W31" s="10">
        <v>371</v>
      </c>
      <c r="X31" s="11">
        <v>32949</v>
      </c>
      <c r="Y31" s="9"/>
      <c r="Z31" s="10">
        <v>335</v>
      </c>
      <c r="AA31" s="11">
        <v>29581</v>
      </c>
      <c r="AB31" s="9"/>
      <c r="AC31" s="10">
        <v>317</v>
      </c>
      <c r="AD31" s="11">
        <v>27698</v>
      </c>
      <c r="AE31" s="9"/>
      <c r="AF31" s="10">
        <v>293</v>
      </c>
      <c r="AG31" s="11">
        <v>24165</v>
      </c>
      <c r="AH31" s="9"/>
      <c r="AI31" s="10">
        <v>404</v>
      </c>
      <c r="AJ31" s="11">
        <v>34172.5</v>
      </c>
      <c r="AK31" s="9"/>
      <c r="AL31" s="10">
        <v>469</v>
      </c>
      <c r="AM31" s="11">
        <v>40356</v>
      </c>
      <c r="AN31" s="9"/>
      <c r="AO31" s="10">
        <v>442</v>
      </c>
      <c r="AP31" s="11">
        <v>37052.5</v>
      </c>
      <c r="AQ31" s="12"/>
      <c r="AR31" s="13">
        <v>4920</v>
      </c>
      <c r="AS31" s="14">
        <v>420418.5</v>
      </c>
    </row>
    <row r="32" spans="1:45" x14ac:dyDescent="0.2">
      <c r="A32" s="78" t="s">
        <v>31</v>
      </c>
      <c r="B32" s="78" t="s">
        <v>10</v>
      </c>
      <c r="C32" s="78" t="s">
        <v>15</v>
      </c>
      <c r="D32" s="78" t="s">
        <v>30</v>
      </c>
      <c r="E32" s="78" t="s">
        <v>125</v>
      </c>
      <c r="F32" s="78"/>
      <c r="AR32" s="79">
        <v>123755</v>
      </c>
      <c r="AS32" s="80">
        <v>728175.79</v>
      </c>
    </row>
    <row r="33" spans="1:45" x14ac:dyDescent="0.2">
      <c r="A33" s="78" t="s">
        <v>31</v>
      </c>
      <c r="B33" s="78" t="s">
        <v>10</v>
      </c>
      <c r="C33" s="78" t="s">
        <v>15</v>
      </c>
      <c r="D33" s="78" t="s">
        <v>17</v>
      </c>
      <c r="E33" s="78" t="s">
        <v>126</v>
      </c>
      <c r="F33" s="78"/>
      <c r="AR33" s="79">
        <v>285</v>
      </c>
      <c r="AS33" s="80">
        <v>12681</v>
      </c>
    </row>
  </sheetData>
  <autoFilter ref="A1:AS31">
    <sortState ref="A2:AS31">
      <sortCondition ref="E1:E31"/>
    </sortState>
  </autoFilter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workbookViewId="0">
      <selection activeCell="AR32" sqref="AR32:AS33"/>
    </sheetView>
  </sheetViews>
  <sheetFormatPr defaultRowHeight="12.75" x14ac:dyDescent="0.2"/>
  <cols>
    <col min="1" max="4" width="10.7109375" customWidth="1"/>
    <col min="5" max="5" width="27.85546875" bestFit="1" customWidth="1"/>
    <col min="6" max="6" width="27.140625" customWidth="1"/>
    <col min="7" max="7" width="11" hidden="1" customWidth="1"/>
    <col min="8" max="8" width="10.42578125" hidden="1" customWidth="1"/>
    <col min="9" max="9" width="12.140625" hidden="1" customWidth="1"/>
    <col min="10" max="10" width="11" hidden="1" customWidth="1"/>
    <col min="11" max="11" width="10.42578125" hidden="1" customWidth="1"/>
    <col min="12" max="12" width="12.140625" hidden="1" customWidth="1"/>
    <col min="13" max="13" width="11" hidden="1" customWidth="1"/>
    <col min="14" max="14" width="10.42578125" hidden="1" customWidth="1"/>
    <col min="15" max="15" width="12.140625" hidden="1" customWidth="1"/>
    <col min="16" max="16" width="11" hidden="1" customWidth="1"/>
    <col min="17" max="17" width="10.42578125" hidden="1" customWidth="1"/>
    <col min="18" max="18" width="12.140625" hidden="1" customWidth="1"/>
    <col min="19" max="19" width="11" hidden="1" customWidth="1"/>
    <col min="20" max="20" width="10.42578125" hidden="1" customWidth="1"/>
    <col min="21" max="21" width="12.140625" hidden="1" customWidth="1"/>
    <col min="22" max="22" width="11" hidden="1" customWidth="1"/>
    <col min="23" max="23" width="10.42578125" hidden="1" customWidth="1"/>
    <col min="24" max="24" width="12.140625" hidden="1" customWidth="1"/>
    <col min="25" max="25" width="11" hidden="1" customWidth="1"/>
    <col min="26" max="26" width="10.42578125" hidden="1" customWidth="1"/>
    <col min="27" max="27" width="12.140625" hidden="1" customWidth="1"/>
    <col min="28" max="28" width="11" hidden="1" customWidth="1"/>
    <col min="29" max="29" width="10.42578125" hidden="1" customWidth="1"/>
    <col min="30" max="30" width="12.140625" hidden="1" customWidth="1"/>
    <col min="31" max="31" width="11" hidden="1" customWidth="1"/>
    <col min="32" max="32" width="10.42578125" hidden="1" customWidth="1"/>
    <col min="33" max="33" width="12.140625" hidden="1" customWidth="1"/>
    <col min="34" max="34" width="11" hidden="1" customWidth="1"/>
    <col min="35" max="35" width="10.42578125" hidden="1" customWidth="1"/>
    <col min="36" max="36" width="12.140625" hidden="1" customWidth="1"/>
    <col min="37" max="37" width="11" hidden="1" customWidth="1"/>
    <col min="38" max="38" width="10.42578125" hidden="1" customWidth="1"/>
    <col min="39" max="39" width="12.140625" hidden="1" customWidth="1"/>
    <col min="40" max="40" width="11" hidden="1" customWidth="1"/>
    <col min="41" max="41" width="10.42578125" hidden="1" customWidth="1"/>
    <col min="42" max="42" width="12.140625" hidden="1" customWidth="1"/>
    <col min="43" max="43" width="10.7109375" hidden="1" customWidth="1"/>
    <col min="44" max="44" width="10.7109375" customWidth="1"/>
    <col min="45" max="45" width="12.140625" customWidth="1"/>
    <col min="46" max="46" width="4.7109375" customWidth="1"/>
  </cols>
  <sheetData>
    <row r="1" spans="1:45" s="7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114</v>
      </c>
      <c r="F1" s="1" t="s">
        <v>5</v>
      </c>
      <c r="G1" s="2">
        <v>201801</v>
      </c>
      <c r="H1" s="3" t="s">
        <v>6</v>
      </c>
      <c r="I1" s="3" t="s">
        <v>7</v>
      </c>
      <c r="J1" s="2">
        <v>201802</v>
      </c>
      <c r="K1" s="3" t="s">
        <v>6</v>
      </c>
      <c r="L1" s="3" t="s">
        <v>7</v>
      </c>
      <c r="M1" s="2">
        <v>201803</v>
      </c>
      <c r="N1" s="3" t="s">
        <v>6</v>
      </c>
      <c r="O1" s="3" t="s">
        <v>7</v>
      </c>
      <c r="P1" s="2">
        <v>201804</v>
      </c>
      <c r="Q1" s="3" t="s">
        <v>6</v>
      </c>
      <c r="R1" s="3" t="s">
        <v>7</v>
      </c>
      <c r="S1" s="2">
        <v>201805</v>
      </c>
      <c r="T1" s="3" t="s">
        <v>6</v>
      </c>
      <c r="U1" s="3" t="s">
        <v>7</v>
      </c>
      <c r="V1" s="2">
        <v>201806</v>
      </c>
      <c r="W1" s="3" t="s">
        <v>6</v>
      </c>
      <c r="X1" s="3" t="s">
        <v>7</v>
      </c>
      <c r="Y1" s="2">
        <v>201807</v>
      </c>
      <c r="Z1" s="3" t="s">
        <v>6</v>
      </c>
      <c r="AA1" s="3" t="s">
        <v>7</v>
      </c>
      <c r="AB1" s="2">
        <v>201808</v>
      </c>
      <c r="AC1" s="3" t="s">
        <v>6</v>
      </c>
      <c r="AD1" s="3" t="s">
        <v>7</v>
      </c>
      <c r="AE1" s="2">
        <v>201809</v>
      </c>
      <c r="AF1" s="3" t="s">
        <v>6</v>
      </c>
      <c r="AG1" s="3" t="s">
        <v>7</v>
      </c>
      <c r="AH1" s="2">
        <v>201810</v>
      </c>
      <c r="AI1" s="3" t="s">
        <v>6</v>
      </c>
      <c r="AJ1" s="3" t="s">
        <v>7</v>
      </c>
      <c r="AK1" s="2">
        <v>201811</v>
      </c>
      <c r="AL1" s="3" t="s">
        <v>6</v>
      </c>
      <c r="AM1" s="3" t="s">
        <v>7</v>
      </c>
      <c r="AN1" s="2">
        <v>201812</v>
      </c>
      <c r="AO1" s="3" t="s">
        <v>6</v>
      </c>
      <c r="AP1" s="3" t="s">
        <v>7</v>
      </c>
      <c r="AQ1" s="4"/>
      <c r="AR1" s="5" t="s">
        <v>8</v>
      </c>
      <c r="AS1" s="6" t="s">
        <v>8</v>
      </c>
    </row>
    <row r="2" spans="1:45" s="7" customFormat="1" ht="19.7" customHeight="1" x14ac:dyDescent="0.2">
      <c r="A2" s="8" t="s">
        <v>9</v>
      </c>
      <c r="B2" s="8" t="s">
        <v>10</v>
      </c>
      <c r="C2" s="8" t="s">
        <v>11</v>
      </c>
      <c r="D2" s="8" t="s">
        <v>12</v>
      </c>
      <c r="E2" s="8" t="s">
        <v>82</v>
      </c>
      <c r="F2" s="8"/>
      <c r="G2" s="9"/>
      <c r="H2" s="10">
        <v>98</v>
      </c>
      <c r="I2" s="11">
        <v>1248</v>
      </c>
      <c r="J2" s="9"/>
      <c r="K2" s="10">
        <v>92</v>
      </c>
      <c r="L2" s="11">
        <v>1196</v>
      </c>
      <c r="M2" s="9"/>
      <c r="N2" s="10">
        <v>113</v>
      </c>
      <c r="O2" s="11">
        <v>1456</v>
      </c>
      <c r="P2" s="9"/>
      <c r="Q2" s="10">
        <v>132</v>
      </c>
      <c r="R2" s="11">
        <v>1690</v>
      </c>
      <c r="S2" s="9"/>
      <c r="T2" s="10">
        <v>119</v>
      </c>
      <c r="U2" s="11">
        <v>1547</v>
      </c>
      <c r="V2" s="9"/>
      <c r="W2" s="10">
        <v>120</v>
      </c>
      <c r="X2" s="11">
        <v>1560</v>
      </c>
      <c r="Y2" s="9"/>
      <c r="Z2" s="10">
        <v>118</v>
      </c>
      <c r="AA2" s="11">
        <v>1534</v>
      </c>
      <c r="AB2" s="9"/>
      <c r="AC2" s="10">
        <v>119</v>
      </c>
      <c r="AD2" s="11">
        <v>1547</v>
      </c>
      <c r="AE2" s="9"/>
      <c r="AF2" s="10">
        <v>117</v>
      </c>
      <c r="AG2" s="11">
        <v>1521</v>
      </c>
      <c r="AH2" s="9"/>
      <c r="AI2" s="10">
        <v>84</v>
      </c>
      <c r="AJ2" s="11">
        <v>1092</v>
      </c>
      <c r="AK2" s="9"/>
      <c r="AL2" s="10">
        <v>105</v>
      </c>
      <c r="AM2" s="11">
        <v>1339</v>
      </c>
      <c r="AN2" s="9"/>
      <c r="AO2" s="10">
        <v>109</v>
      </c>
      <c r="AP2" s="11">
        <v>1417</v>
      </c>
      <c r="AQ2" s="12"/>
      <c r="AR2" s="13">
        <v>1326</v>
      </c>
      <c r="AS2" s="14">
        <v>17147</v>
      </c>
    </row>
    <row r="3" spans="1:45" s="7" customFormat="1" ht="19.7" customHeight="1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83</v>
      </c>
      <c r="F3" s="8"/>
      <c r="G3" s="15"/>
      <c r="H3" s="16">
        <v>57</v>
      </c>
      <c r="I3" s="17">
        <v>2280</v>
      </c>
      <c r="J3" s="18"/>
      <c r="K3" s="19">
        <v>69</v>
      </c>
      <c r="L3" s="20">
        <v>2760</v>
      </c>
      <c r="M3" s="15"/>
      <c r="N3" s="16">
        <v>50</v>
      </c>
      <c r="O3" s="17">
        <v>1985</v>
      </c>
      <c r="P3" s="18"/>
      <c r="Q3" s="19">
        <v>65</v>
      </c>
      <c r="R3" s="20">
        <v>2600</v>
      </c>
      <c r="S3" s="15"/>
      <c r="T3" s="16">
        <v>67</v>
      </c>
      <c r="U3" s="17">
        <v>2600</v>
      </c>
      <c r="V3" s="18"/>
      <c r="W3" s="19">
        <v>70</v>
      </c>
      <c r="X3" s="20">
        <v>2800</v>
      </c>
      <c r="Y3" s="15"/>
      <c r="Z3" s="16">
        <v>61</v>
      </c>
      <c r="AA3" s="17">
        <v>2440</v>
      </c>
      <c r="AB3" s="18"/>
      <c r="AC3" s="19">
        <v>73</v>
      </c>
      <c r="AD3" s="20">
        <v>2760</v>
      </c>
      <c r="AE3" s="15"/>
      <c r="AF3" s="16">
        <v>62</v>
      </c>
      <c r="AG3" s="17">
        <v>2480</v>
      </c>
      <c r="AH3" s="18"/>
      <c r="AI3" s="19">
        <v>77</v>
      </c>
      <c r="AJ3" s="20">
        <v>3080</v>
      </c>
      <c r="AK3" s="15"/>
      <c r="AL3" s="16">
        <v>63</v>
      </c>
      <c r="AM3" s="17">
        <v>2505</v>
      </c>
      <c r="AN3" s="18"/>
      <c r="AO3" s="19">
        <v>65</v>
      </c>
      <c r="AP3" s="20">
        <v>2600</v>
      </c>
      <c r="AQ3" s="12"/>
      <c r="AR3" s="13">
        <v>779</v>
      </c>
      <c r="AS3" s="14">
        <v>30890</v>
      </c>
    </row>
    <row r="4" spans="1:45" s="7" customFormat="1" ht="19.7" customHeight="1" x14ac:dyDescent="0.2">
      <c r="A4" s="8" t="s">
        <v>9</v>
      </c>
      <c r="B4" s="8" t="s">
        <v>10</v>
      </c>
      <c r="C4" s="8" t="s">
        <v>11</v>
      </c>
      <c r="D4" s="8" t="s">
        <v>12</v>
      </c>
      <c r="E4" s="8" t="s">
        <v>84</v>
      </c>
      <c r="F4" s="8"/>
      <c r="G4" s="9"/>
      <c r="H4" s="10">
        <v>6</v>
      </c>
      <c r="I4" s="11">
        <v>-562.5</v>
      </c>
      <c r="J4" s="9"/>
      <c r="K4" s="10"/>
      <c r="L4" s="11"/>
      <c r="M4" s="9"/>
      <c r="N4" s="10">
        <v>7</v>
      </c>
      <c r="O4" s="11">
        <v>502</v>
      </c>
      <c r="P4" s="9"/>
      <c r="Q4" s="10">
        <v>5</v>
      </c>
      <c r="R4" s="11">
        <v>412.5</v>
      </c>
      <c r="S4" s="9"/>
      <c r="T4" s="10">
        <v>2</v>
      </c>
      <c r="U4" s="11">
        <v>127</v>
      </c>
      <c r="V4" s="9"/>
      <c r="W4" s="10">
        <v>1</v>
      </c>
      <c r="X4" s="11">
        <v>75</v>
      </c>
      <c r="Y4" s="9"/>
      <c r="Z4" s="10">
        <v>1</v>
      </c>
      <c r="AA4" s="11">
        <v>75</v>
      </c>
      <c r="AB4" s="9"/>
      <c r="AC4" s="10">
        <v>5</v>
      </c>
      <c r="AD4" s="11">
        <v>225</v>
      </c>
      <c r="AE4" s="9"/>
      <c r="AF4" s="10">
        <v>4</v>
      </c>
      <c r="AG4" s="11">
        <v>300</v>
      </c>
      <c r="AH4" s="9"/>
      <c r="AI4" s="10">
        <v>2</v>
      </c>
      <c r="AJ4" s="11">
        <v>127</v>
      </c>
      <c r="AK4" s="9"/>
      <c r="AL4" s="10">
        <v>1</v>
      </c>
      <c r="AM4" s="11">
        <v>75</v>
      </c>
      <c r="AN4" s="9"/>
      <c r="AO4" s="10">
        <v>6</v>
      </c>
      <c r="AP4" s="11">
        <v>464.5</v>
      </c>
      <c r="AQ4" s="12"/>
      <c r="AR4" s="13">
        <v>40</v>
      </c>
      <c r="AS4" s="14">
        <v>1820.5</v>
      </c>
    </row>
    <row r="5" spans="1:45" s="7" customFormat="1" ht="19.7" customHeight="1" x14ac:dyDescent="0.2">
      <c r="A5" s="8" t="s">
        <v>9</v>
      </c>
      <c r="B5" s="8" t="s">
        <v>10</v>
      </c>
      <c r="C5" s="8" t="s">
        <v>11</v>
      </c>
      <c r="D5" s="8" t="s">
        <v>12</v>
      </c>
      <c r="E5" s="8" t="s">
        <v>85</v>
      </c>
      <c r="F5" s="8"/>
      <c r="G5" s="15"/>
      <c r="H5" s="16">
        <v>6</v>
      </c>
      <c r="I5" s="17">
        <v>-1500</v>
      </c>
      <c r="J5" s="18"/>
      <c r="K5" s="19"/>
      <c r="L5" s="20"/>
      <c r="M5" s="15"/>
      <c r="N5" s="16"/>
      <c r="O5" s="17"/>
      <c r="P5" s="18"/>
      <c r="Q5" s="19">
        <v>3</v>
      </c>
      <c r="R5" s="20">
        <v>700</v>
      </c>
      <c r="S5" s="15"/>
      <c r="T5" s="16"/>
      <c r="U5" s="17"/>
      <c r="V5" s="18"/>
      <c r="W5" s="19">
        <v>4</v>
      </c>
      <c r="X5" s="20">
        <v>1000</v>
      </c>
      <c r="Y5" s="15"/>
      <c r="Z5" s="16"/>
      <c r="AA5" s="17"/>
      <c r="AB5" s="18"/>
      <c r="AC5" s="19"/>
      <c r="AD5" s="20"/>
      <c r="AE5" s="15"/>
      <c r="AF5" s="16"/>
      <c r="AG5" s="17"/>
      <c r="AH5" s="18"/>
      <c r="AI5" s="19"/>
      <c r="AJ5" s="20"/>
      <c r="AK5" s="15"/>
      <c r="AL5" s="16"/>
      <c r="AM5" s="17"/>
      <c r="AN5" s="18"/>
      <c r="AO5" s="19">
        <v>2</v>
      </c>
      <c r="AP5" s="20">
        <v>500</v>
      </c>
      <c r="AQ5" s="12"/>
      <c r="AR5" s="13">
        <v>15</v>
      </c>
      <c r="AS5" s="14">
        <v>700</v>
      </c>
    </row>
    <row r="6" spans="1:45" s="7" customFormat="1" ht="19.7" customHeight="1" x14ac:dyDescent="0.2">
      <c r="A6" s="8" t="s">
        <v>9</v>
      </c>
      <c r="B6" s="8" t="s">
        <v>10</v>
      </c>
      <c r="C6" s="8" t="s">
        <v>11</v>
      </c>
      <c r="D6" s="8" t="s">
        <v>12</v>
      </c>
      <c r="E6" s="8" t="s">
        <v>86</v>
      </c>
      <c r="F6" s="8"/>
      <c r="G6" s="9"/>
      <c r="H6" s="10">
        <v>357</v>
      </c>
      <c r="I6" s="11">
        <v>18070</v>
      </c>
      <c r="J6" s="9"/>
      <c r="K6" s="10">
        <v>361</v>
      </c>
      <c r="L6" s="11">
        <v>18356</v>
      </c>
      <c r="M6" s="9"/>
      <c r="N6" s="10">
        <v>340</v>
      </c>
      <c r="O6" s="11">
        <v>17108</v>
      </c>
      <c r="P6" s="9"/>
      <c r="Q6" s="10">
        <v>365</v>
      </c>
      <c r="R6" s="11">
        <v>18486</v>
      </c>
      <c r="S6" s="9"/>
      <c r="T6" s="10">
        <v>339</v>
      </c>
      <c r="U6" s="11">
        <v>17368</v>
      </c>
      <c r="V6" s="9"/>
      <c r="W6" s="10">
        <v>344</v>
      </c>
      <c r="X6" s="11">
        <v>17921</v>
      </c>
      <c r="Y6" s="9"/>
      <c r="Z6" s="10">
        <v>384</v>
      </c>
      <c r="AA6" s="11">
        <v>19294</v>
      </c>
      <c r="AB6" s="9"/>
      <c r="AC6" s="10">
        <v>388</v>
      </c>
      <c r="AD6" s="11">
        <v>19618</v>
      </c>
      <c r="AE6" s="9"/>
      <c r="AF6" s="10">
        <v>347</v>
      </c>
      <c r="AG6" s="11">
        <v>17836</v>
      </c>
      <c r="AH6" s="9"/>
      <c r="AI6" s="10">
        <v>339</v>
      </c>
      <c r="AJ6" s="11">
        <v>17069</v>
      </c>
      <c r="AK6" s="9"/>
      <c r="AL6" s="10">
        <v>450</v>
      </c>
      <c r="AM6" s="11">
        <v>23010</v>
      </c>
      <c r="AN6" s="9"/>
      <c r="AO6" s="10">
        <v>399</v>
      </c>
      <c r="AP6" s="11">
        <v>20572</v>
      </c>
      <c r="AQ6" s="12"/>
      <c r="AR6" s="13">
        <v>4413</v>
      </c>
      <c r="AS6" s="14">
        <v>224708</v>
      </c>
    </row>
    <row r="7" spans="1:45" s="7" customFormat="1" ht="19.7" customHeight="1" x14ac:dyDescent="0.2">
      <c r="A7" s="8" t="s">
        <v>9</v>
      </c>
      <c r="B7" s="8" t="s">
        <v>10</v>
      </c>
      <c r="C7" s="8" t="s">
        <v>11</v>
      </c>
      <c r="D7" s="8" t="s">
        <v>12</v>
      </c>
      <c r="E7" s="8" t="s">
        <v>87</v>
      </c>
      <c r="F7" s="8"/>
      <c r="G7" s="15"/>
      <c r="H7" s="16">
        <v>14</v>
      </c>
      <c r="I7" s="17">
        <v>240</v>
      </c>
      <c r="J7" s="18"/>
      <c r="K7" s="19">
        <v>6</v>
      </c>
      <c r="L7" s="20">
        <v>120</v>
      </c>
      <c r="M7" s="15"/>
      <c r="N7" s="16">
        <v>5</v>
      </c>
      <c r="O7" s="17">
        <v>100</v>
      </c>
      <c r="P7" s="18"/>
      <c r="Q7" s="19">
        <v>14</v>
      </c>
      <c r="R7" s="20">
        <v>280</v>
      </c>
      <c r="S7" s="15"/>
      <c r="T7" s="16">
        <v>18</v>
      </c>
      <c r="U7" s="17">
        <v>360</v>
      </c>
      <c r="V7" s="18"/>
      <c r="W7" s="19">
        <v>15</v>
      </c>
      <c r="X7" s="20">
        <v>260</v>
      </c>
      <c r="Y7" s="15"/>
      <c r="Z7" s="16">
        <v>8</v>
      </c>
      <c r="AA7" s="17">
        <v>160</v>
      </c>
      <c r="AB7" s="18"/>
      <c r="AC7" s="19">
        <v>12</v>
      </c>
      <c r="AD7" s="20">
        <v>240</v>
      </c>
      <c r="AE7" s="15"/>
      <c r="AF7" s="16">
        <v>24</v>
      </c>
      <c r="AG7" s="17">
        <v>480</v>
      </c>
      <c r="AH7" s="18"/>
      <c r="AI7" s="19">
        <v>9</v>
      </c>
      <c r="AJ7" s="20">
        <v>180</v>
      </c>
      <c r="AK7" s="15"/>
      <c r="AL7" s="16">
        <v>16</v>
      </c>
      <c r="AM7" s="17">
        <v>320</v>
      </c>
      <c r="AN7" s="18"/>
      <c r="AO7" s="19">
        <v>5</v>
      </c>
      <c r="AP7" s="20">
        <v>100</v>
      </c>
      <c r="AQ7" s="12"/>
      <c r="AR7" s="13">
        <v>146</v>
      </c>
      <c r="AS7" s="14">
        <v>2840</v>
      </c>
    </row>
    <row r="8" spans="1:45" s="7" customFormat="1" ht="28.9" customHeight="1" x14ac:dyDescent="0.2">
      <c r="A8" s="8" t="s">
        <v>23</v>
      </c>
      <c r="B8" s="8" t="s">
        <v>10</v>
      </c>
      <c r="C8" s="8" t="s">
        <v>15</v>
      </c>
      <c r="D8" s="8" t="s">
        <v>30</v>
      </c>
      <c r="E8" s="8" t="s">
        <v>106</v>
      </c>
      <c r="F8" s="55"/>
      <c r="G8" s="9"/>
      <c r="H8" s="10">
        <v>118</v>
      </c>
      <c r="I8" s="11">
        <v>594.17999999999995</v>
      </c>
      <c r="J8" s="9"/>
      <c r="K8" s="10">
        <v>121</v>
      </c>
      <c r="L8" s="11">
        <v>607.22</v>
      </c>
      <c r="M8" s="9"/>
      <c r="N8" s="10">
        <v>124</v>
      </c>
      <c r="O8" s="11">
        <v>713.66</v>
      </c>
      <c r="P8" s="9"/>
      <c r="Q8" s="10">
        <v>118</v>
      </c>
      <c r="R8" s="11">
        <v>488.22</v>
      </c>
      <c r="S8" s="9"/>
      <c r="T8" s="10">
        <v>136</v>
      </c>
      <c r="U8" s="11">
        <v>644.87</v>
      </c>
      <c r="V8" s="9"/>
      <c r="W8" s="10">
        <v>138</v>
      </c>
      <c r="X8" s="11">
        <v>690</v>
      </c>
      <c r="Y8" s="9"/>
      <c r="Z8" s="10">
        <v>129</v>
      </c>
      <c r="AA8" s="11">
        <v>641.77</v>
      </c>
      <c r="AB8" s="9"/>
      <c r="AC8" s="10">
        <v>128</v>
      </c>
      <c r="AD8" s="11">
        <v>635.98</v>
      </c>
      <c r="AE8" s="9"/>
      <c r="AF8" s="10">
        <v>132</v>
      </c>
      <c r="AG8" s="11">
        <v>655.19000000000005</v>
      </c>
      <c r="AH8" s="9"/>
      <c r="AI8" s="10">
        <v>111</v>
      </c>
      <c r="AJ8" s="11">
        <v>538.23</v>
      </c>
      <c r="AK8" s="9"/>
      <c r="AL8" s="10">
        <v>143</v>
      </c>
      <c r="AM8" s="11">
        <v>723.95</v>
      </c>
      <c r="AN8" s="9"/>
      <c r="AO8" s="10">
        <v>138</v>
      </c>
      <c r="AP8" s="11">
        <v>692.3</v>
      </c>
      <c r="AQ8" s="12"/>
      <c r="AR8" s="13">
        <v>1536</v>
      </c>
      <c r="AS8" s="14">
        <v>7625.57</v>
      </c>
    </row>
    <row r="9" spans="1:45" x14ac:dyDescent="0.2">
      <c r="A9" s="8" t="s">
        <v>23</v>
      </c>
      <c r="B9" s="8" t="s">
        <v>10</v>
      </c>
      <c r="C9" s="8" t="s">
        <v>28</v>
      </c>
      <c r="D9" s="8" t="s">
        <v>17</v>
      </c>
      <c r="E9" s="8" t="s">
        <v>103</v>
      </c>
      <c r="F9" s="55"/>
      <c r="G9" s="9"/>
      <c r="H9" s="10">
        <v>2</v>
      </c>
      <c r="I9" s="11">
        <v>60</v>
      </c>
      <c r="J9" s="9"/>
      <c r="K9" s="10">
        <v>6</v>
      </c>
      <c r="L9" s="11">
        <v>202</v>
      </c>
      <c r="M9" s="9"/>
      <c r="N9" s="10">
        <v>4</v>
      </c>
      <c r="O9" s="11">
        <v>120</v>
      </c>
      <c r="P9" s="9"/>
      <c r="Q9" s="10">
        <v>8</v>
      </c>
      <c r="R9" s="11">
        <v>260</v>
      </c>
      <c r="S9" s="9"/>
      <c r="T9" s="10">
        <v>5</v>
      </c>
      <c r="U9" s="11">
        <v>150</v>
      </c>
      <c r="V9" s="9"/>
      <c r="W9" s="10">
        <v>3</v>
      </c>
      <c r="X9" s="11">
        <v>130</v>
      </c>
      <c r="Y9" s="9"/>
      <c r="Z9" s="10">
        <v>3</v>
      </c>
      <c r="AA9" s="11">
        <v>90</v>
      </c>
      <c r="AB9" s="9"/>
      <c r="AC9" s="10">
        <v>7</v>
      </c>
      <c r="AD9" s="11">
        <v>250</v>
      </c>
      <c r="AE9" s="9"/>
      <c r="AF9" s="10">
        <v>3</v>
      </c>
      <c r="AG9" s="11">
        <v>90</v>
      </c>
      <c r="AH9" s="9"/>
      <c r="AI9" s="10">
        <v>4</v>
      </c>
      <c r="AJ9" s="11">
        <v>120</v>
      </c>
      <c r="AK9" s="9"/>
      <c r="AL9" s="10">
        <v>3</v>
      </c>
      <c r="AM9" s="11">
        <v>90</v>
      </c>
      <c r="AN9" s="9"/>
      <c r="AO9" s="10">
        <v>3</v>
      </c>
      <c r="AP9" s="11">
        <v>110</v>
      </c>
      <c r="AQ9" s="12"/>
      <c r="AR9" s="13">
        <v>51</v>
      </c>
      <c r="AS9" s="14">
        <v>1672</v>
      </c>
    </row>
    <row r="10" spans="1:45" x14ac:dyDescent="0.2">
      <c r="A10" s="8" t="s">
        <v>23</v>
      </c>
      <c r="B10" s="8" t="s">
        <v>10</v>
      </c>
      <c r="C10" s="8" t="s">
        <v>25</v>
      </c>
      <c r="D10" s="8" t="s">
        <v>17</v>
      </c>
      <c r="E10" s="8" t="s">
        <v>100</v>
      </c>
      <c r="F10" s="55"/>
      <c r="G10" s="15"/>
      <c r="H10" s="16">
        <v>7</v>
      </c>
      <c r="I10" s="17">
        <v>175</v>
      </c>
      <c r="J10" s="18"/>
      <c r="K10" s="19">
        <v>3</v>
      </c>
      <c r="L10" s="20">
        <v>75</v>
      </c>
      <c r="M10" s="15"/>
      <c r="N10" s="16">
        <v>10</v>
      </c>
      <c r="O10" s="17">
        <v>250</v>
      </c>
      <c r="P10" s="18"/>
      <c r="Q10" s="19">
        <v>3</v>
      </c>
      <c r="R10" s="20">
        <v>75</v>
      </c>
      <c r="S10" s="15"/>
      <c r="T10" s="16">
        <v>9</v>
      </c>
      <c r="U10" s="17">
        <v>225</v>
      </c>
      <c r="V10" s="18"/>
      <c r="W10" s="19">
        <v>4</v>
      </c>
      <c r="X10" s="20">
        <v>100</v>
      </c>
      <c r="Y10" s="15"/>
      <c r="Z10" s="16">
        <v>10</v>
      </c>
      <c r="AA10" s="17">
        <v>250</v>
      </c>
      <c r="AB10" s="18"/>
      <c r="AC10" s="19">
        <v>3</v>
      </c>
      <c r="AD10" s="20">
        <v>75</v>
      </c>
      <c r="AE10" s="15"/>
      <c r="AF10" s="16">
        <v>9</v>
      </c>
      <c r="AG10" s="17">
        <v>225</v>
      </c>
      <c r="AH10" s="18"/>
      <c r="AI10" s="19">
        <v>5</v>
      </c>
      <c r="AJ10" s="20">
        <v>125</v>
      </c>
      <c r="AK10" s="15"/>
      <c r="AL10" s="16">
        <v>9</v>
      </c>
      <c r="AM10" s="17">
        <v>225</v>
      </c>
      <c r="AN10" s="18"/>
      <c r="AO10" s="19">
        <v>4</v>
      </c>
      <c r="AP10" s="20">
        <v>100</v>
      </c>
      <c r="AQ10" s="12"/>
      <c r="AR10" s="13">
        <v>76</v>
      </c>
      <c r="AS10" s="14">
        <v>1900</v>
      </c>
    </row>
    <row r="11" spans="1:45" x14ac:dyDescent="0.2">
      <c r="A11" s="8" t="s">
        <v>23</v>
      </c>
      <c r="B11" s="8" t="s">
        <v>10</v>
      </c>
      <c r="C11" s="8" t="s">
        <v>26</v>
      </c>
      <c r="D11" s="8" t="s">
        <v>17</v>
      </c>
      <c r="E11" s="8" t="s">
        <v>101</v>
      </c>
      <c r="F11" s="55"/>
      <c r="G11" s="9"/>
      <c r="H11" s="10"/>
      <c r="I11" s="11"/>
      <c r="J11" s="9"/>
      <c r="K11" s="10">
        <v>2</v>
      </c>
      <c r="L11" s="11">
        <v>0</v>
      </c>
      <c r="M11" s="9"/>
      <c r="N11" s="10">
        <v>3</v>
      </c>
      <c r="O11" s="11">
        <v>69</v>
      </c>
      <c r="P11" s="9"/>
      <c r="Q11" s="10">
        <v>1</v>
      </c>
      <c r="R11" s="11">
        <v>23</v>
      </c>
      <c r="S11" s="9"/>
      <c r="T11" s="10">
        <v>2</v>
      </c>
      <c r="U11" s="11">
        <v>46</v>
      </c>
      <c r="V11" s="9"/>
      <c r="W11" s="10">
        <v>2</v>
      </c>
      <c r="X11" s="11">
        <v>46</v>
      </c>
      <c r="Y11" s="9"/>
      <c r="Z11" s="10">
        <v>2</v>
      </c>
      <c r="AA11" s="11">
        <v>46</v>
      </c>
      <c r="AB11" s="9"/>
      <c r="AC11" s="10"/>
      <c r="AD11" s="11"/>
      <c r="AE11" s="9"/>
      <c r="AF11" s="10">
        <v>2</v>
      </c>
      <c r="AG11" s="11">
        <v>46</v>
      </c>
      <c r="AH11" s="9"/>
      <c r="AI11" s="10"/>
      <c r="AJ11" s="11"/>
      <c r="AK11" s="9"/>
      <c r="AL11" s="10"/>
      <c r="AM11" s="11"/>
      <c r="AN11" s="9"/>
      <c r="AO11" s="10">
        <v>2</v>
      </c>
      <c r="AP11" s="11">
        <v>46</v>
      </c>
      <c r="AQ11" s="12"/>
      <c r="AR11" s="13">
        <v>16</v>
      </c>
      <c r="AS11" s="14">
        <v>322</v>
      </c>
    </row>
    <row r="12" spans="1:45" x14ac:dyDescent="0.2">
      <c r="A12" s="8" t="s">
        <v>23</v>
      </c>
      <c r="B12" s="8" t="s">
        <v>10</v>
      </c>
      <c r="C12" s="8" t="s">
        <v>27</v>
      </c>
      <c r="D12" s="8" t="s">
        <v>17</v>
      </c>
      <c r="E12" s="8" t="s">
        <v>102</v>
      </c>
      <c r="F12" s="55"/>
      <c r="G12" s="15"/>
      <c r="H12" s="16"/>
      <c r="I12" s="17"/>
      <c r="J12" s="18"/>
      <c r="K12" s="19">
        <v>1</v>
      </c>
      <c r="L12" s="20">
        <v>30</v>
      </c>
      <c r="M12" s="15"/>
      <c r="N12" s="16"/>
      <c r="O12" s="17"/>
      <c r="P12" s="18"/>
      <c r="Q12" s="19">
        <v>1</v>
      </c>
      <c r="R12" s="20">
        <v>25</v>
      </c>
      <c r="S12" s="15"/>
      <c r="T12" s="16">
        <v>3</v>
      </c>
      <c r="U12" s="17">
        <v>75</v>
      </c>
      <c r="V12" s="18"/>
      <c r="W12" s="19">
        <v>3</v>
      </c>
      <c r="X12" s="20">
        <v>85</v>
      </c>
      <c r="Y12" s="15"/>
      <c r="Z12" s="16">
        <v>1</v>
      </c>
      <c r="AA12" s="17">
        <v>30</v>
      </c>
      <c r="AB12" s="18"/>
      <c r="AC12" s="19">
        <v>1</v>
      </c>
      <c r="AD12" s="20">
        <v>25</v>
      </c>
      <c r="AE12" s="15"/>
      <c r="AF12" s="16"/>
      <c r="AG12" s="17"/>
      <c r="AH12" s="18"/>
      <c r="AI12" s="19"/>
      <c r="AJ12" s="20"/>
      <c r="AK12" s="15"/>
      <c r="AL12" s="16">
        <v>2</v>
      </c>
      <c r="AM12" s="17">
        <v>50</v>
      </c>
      <c r="AN12" s="18"/>
      <c r="AO12" s="19">
        <v>2</v>
      </c>
      <c r="AP12" s="20">
        <v>55</v>
      </c>
      <c r="AQ12" s="12"/>
      <c r="AR12" s="13">
        <v>14</v>
      </c>
      <c r="AS12" s="14">
        <v>375</v>
      </c>
    </row>
    <row r="13" spans="1:45" x14ac:dyDescent="0.2">
      <c r="A13" s="8" t="s">
        <v>23</v>
      </c>
      <c r="B13" s="8" t="s">
        <v>10</v>
      </c>
      <c r="C13" s="8" t="s">
        <v>29</v>
      </c>
      <c r="D13" s="8" t="s">
        <v>17</v>
      </c>
      <c r="E13" s="8" t="s">
        <v>104</v>
      </c>
      <c r="F13" s="55"/>
      <c r="G13" s="15"/>
      <c r="H13" s="16">
        <v>13</v>
      </c>
      <c r="I13" s="17">
        <v>650</v>
      </c>
      <c r="J13" s="18"/>
      <c r="K13" s="19">
        <v>6</v>
      </c>
      <c r="L13" s="20">
        <v>300</v>
      </c>
      <c r="M13" s="15"/>
      <c r="N13" s="16">
        <v>10</v>
      </c>
      <c r="O13" s="17">
        <v>479</v>
      </c>
      <c r="P13" s="18"/>
      <c r="Q13" s="19">
        <v>4</v>
      </c>
      <c r="R13" s="20">
        <v>200</v>
      </c>
      <c r="S13" s="15"/>
      <c r="T13" s="16">
        <v>8</v>
      </c>
      <c r="U13" s="17">
        <v>358</v>
      </c>
      <c r="V13" s="18"/>
      <c r="W13" s="19">
        <v>5</v>
      </c>
      <c r="X13" s="20">
        <v>250</v>
      </c>
      <c r="Y13" s="15"/>
      <c r="Z13" s="16">
        <v>5</v>
      </c>
      <c r="AA13" s="17">
        <v>250</v>
      </c>
      <c r="AB13" s="18"/>
      <c r="AC13" s="19">
        <v>8</v>
      </c>
      <c r="AD13" s="20">
        <v>338</v>
      </c>
      <c r="AE13" s="15"/>
      <c r="AF13" s="16">
        <v>4</v>
      </c>
      <c r="AG13" s="17">
        <v>200</v>
      </c>
      <c r="AH13" s="18"/>
      <c r="AI13" s="19">
        <v>3</v>
      </c>
      <c r="AJ13" s="20">
        <v>150</v>
      </c>
      <c r="AK13" s="15"/>
      <c r="AL13" s="16">
        <v>8</v>
      </c>
      <c r="AM13" s="17">
        <v>400</v>
      </c>
      <c r="AN13" s="18"/>
      <c r="AO13" s="19">
        <v>10</v>
      </c>
      <c r="AP13" s="20">
        <v>428</v>
      </c>
      <c r="AQ13" s="12"/>
      <c r="AR13" s="13">
        <v>84</v>
      </c>
      <c r="AS13" s="14">
        <v>4003</v>
      </c>
    </row>
    <row r="14" spans="1:45" x14ac:dyDescent="0.2">
      <c r="A14" s="8" t="s">
        <v>23</v>
      </c>
      <c r="B14" s="8" t="s">
        <v>10</v>
      </c>
      <c r="C14" s="8" t="s">
        <v>24</v>
      </c>
      <c r="D14" s="8" t="s">
        <v>17</v>
      </c>
      <c r="E14" s="8" t="s">
        <v>99</v>
      </c>
      <c r="F14" s="55"/>
      <c r="G14" s="9"/>
      <c r="H14" s="10">
        <v>2</v>
      </c>
      <c r="I14" s="11">
        <v>-15</v>
      </c>
      <c r="J14" s="9"/>
      <c r="K14" s="10"/>
      <c r="L14" s="11"/>
      <c r="M14" s="9"/>
      <c r="N14" s="10">
        <v>4</v>
      </c>
      <c r="O14" s="11">
        <v>22.62</v>
      </c>
      <c r="P14" s="9"/>
      <c r="Q14" s="10">
        <v>2</v>
      </c>
      <c r="R14" s="11">
        <v>-10</v>
      </c>
      <c r="S14" s="9"/>
      <c r="T14" s="10">
        <v>2</v>
      </c>
      <c r="U14" s="11">
        <v>-34</v>
      </c>
      <c r="V14" s="9"/>
      <c r="W14" s="10">
        <v>3</v>
      </c>
      <c r="X14" s="11">
        <v>-15.9</v>
      </c>
      <c r="Y14" s="9"/>
      <c r="Z14" s="10"/>
      <c r="AA14" s="11"/>
      <c r="AB14" s="9"/>
      <c r="AC14" s="10">
        <v>1</v>
      </c>
      <c r="AD14" s="11">
        <v>-62.56</v>
      </c>
      <c r="AE14" s="9"/>
      <c r="AF14" s="10"/>
      <c r="AG14" s="11"/>
      <c r="AH14" s="9"/>
      <c r="AI14" s="10">
        <v>2</v>
      </c>
      <c r="AJ14" s="11">
        <v>-7.95</v>
      </c>
      <c r="AK14" s="9"/>
      <c r="AL14" s="10"/>
      <c r="AM14" s="11"/>
      <c r="AN14" s="9"/>
      <c r="AO14" s="10">
        <v>3</v>
      </c>
      <c r="AP14" s="11">
        <v>-15</v>
      </c>
      <c r="AQ14" s="12"/>
      <c r="AR14" s="13">
        <v>19</v>
      </c>
      <c r="AS14" s="14">
        <v>-137.79</v>
      </c>
    </row>
    <row r="15" spans="1:45" x14ac:dyDescent="0.2">
      <c r="A15" s="8" t="s">
        <v>16</v>
      </c>
      <c r="B15" s="8" t="s">
        <v>10</v>
      </c>
      <c r="C15" s="8" t="s">
        <v>17</v>
      </c>
      <c r="D15" s="8" t="s">
        <v>17</v>
      </c>
      <c r="E15" s="8" t="s">
        <v>115</v>
      </c>
      <c r="F15" s="55" t="s">
        <v>34</v>
      </c>
      <c r="G15" s="9"/>
      <c r="H15" s="10"/>
      <c r="I15" s="11"/>
      <c r="J15" s="9"/>
      <c r="K15" s="10"/>
      <c r="L15" s="11"/>
      <c r="M15" s="9"/>
      <c r="N15" s="10"/>
      <c r="O15" s="11"/>
      <c r="P15" s="9"/>
      <c r="Q15" s="10">
        <v>2</v>
      </c>
      <c r="R15" s="11">
        <v>20</v>
      </c>
      <c r="S15" s="9"/>
      <c r="T15" s="10"/>
      <c r="U15" s="11"/>
      <c r="V15" s="9"/>
      <c r="W15" s="10"/>
      <c r="X15" s="11"/>
      <c r="Y15" s="9"/>
      <c r="Z15" s="10">
        <v>1</v>
      </c>
      <c r="AA15" s="11">
        <v>10</v>
      </c>
      <c r="AB15" s="9"/>
      <c r="AC15" s="10">
        <v>1</v>
      </c>
      <c r="AD15" s="11">
        <v>10</v>
      </c>
      <c r="AE15" s="9"/>
      <c r="AF15" s="10"/>
      <c r="AG15" s="11"/>
      <c r="AH15" s="9"/>
      <c r="AI15" s="10"/>
      <c r="AJ15" s="11"/>
      <c r="AK15" s="9"/>
      <c r="AL15" s="10"/>
      <c r="AM15" s="11"/>
      <c r="AN15" s="9"/>
      <c r="AO15" s="10"/>
      <c r="AP15" s="11"/>
      <c r="AQ15" s="12"/>
      <c r="AR15" s="13">
        <v>4</v>
      </c>
      <c r="AS15" s="14">
        <v>40</v>
      </c>
    </row>
    <row r="16" spans="1:45" x14ac:dyDescent="0.2">
      <c r="A16" s="8" t="s">
        <v>16</v>
      </c>
      <c r="B16" s="8" t="s">
        <v>10</v>
      </c>
      <c r="C16" s="8" t="s">
        <v>17</v>
      </c>
      <c r="D16" s="8" t="s">
        <v>17</v>
      </c>
      <c r="E16" s="8" t="s">
        <v>94</v>
      </c>
      <c r="F16" s="55" t="s">
        <v>19</v>
      </c>
      <c r="G16" s="15"/>
      <c r="H16" s="16"/>
      <c r="I16" s="17"/>
      <c r="J16" s="18"/>
      <c r="K16" s="19">
        <v>4</v>
      </c>
      <c r="L16" s="20">
        <v>40</v>
      </c>
      <c r="M16" s="15"/>
      <c r="N16" s="16">
        <v>6</v>
      </c>
      <c r="O16" s="17">
        <v>60</v>
      </c>
      <c r="P16" s="18"/>
      <c r="Q16" s="19">
        <v>8</v>
      </c>
      <c r="R16" s="20">
        <v>80</v>
      </c>
      <c r="S16" s="15"/>
      <c r="T16" s="16">
        <v>2</v>
      </c>
      <c r="U16" s="17">
        <v>20</v>
      </c>
      <c r="V16" s="18"/>
      <c r="W16" s="19">
        <v>2</v>
      </c>
      <c r="X16" s="20">
        <v>20</v>
      </c>
      <c r="Y16" s="15"/>
      <c r="Z16" s="16">
        <v>3</v>
      </c>
      <c r="AA16" s="17">
        <v>30</v>
      </c>
      <c r="AB16" s="18"/>
      <c r="AC16" s="19">
        <v>2</v>
      </c>
      <c r="AD16" s="20">
        <v>20</v>
      </c>
      <c r="AE16" s="15"/>
      <c r="AF16" s="16"/>
      <c r="AG16" s="17"/>
      <c r="AH16" s="18"/>
      <c r="AI16" s="19">
        <v>6</v>
      </c>
      <c r="AJ16" s="20">
        <v>60</v>
      </c>
      <c r="AK16" s="15"/>
      <c r="AL16" s="16">
        <v>3</v>
      </c>
      <c r="AM16" s="17">
        <v>30</v>
      </c>
      <c r="AN16" s="18"/>
      <c r="AO16" s="19">
        <v>2</v>
      </c>
      <c r="AP16" s="20">
        <v>20</v>
      </c>
      <c r="AQ16" s="12"/>
      <c r="AR16" s="13">
        <v>38</v>
      </c>
      <c r="AS16" s="14">
        <v>380</v>
      </c>
    </row>
    <row r="17" spans="1:45" x14ac:dyDescent="0.2">
      <c r="A17" s="8" t="s">
        <v>16</v>
      </c>
      <c r="B17" s="8" t="s">
        <v>10</v>
      </c>
      <c r="C17" s="8" t="s">
        <v>17</v>
      </c>
      <c r="D17" s="8" t="s">
        <v>17</v>
      </c>
      <c r="E17" s="8" t="s">
        <v>95</v>
      </c>
      <c r="F17" s="55" t="s">
        <v>18</v>
      </c>
      <c r="G17" s="9"/>
      <c r="H17" s="10">
        <v>3</v>
      </c>
      <c r="I17" s="11">
        <v>53</v>
      </c>
      <c r="J17" s="9"/>
      <c r="K17" s="10"/>
      <c r="L17" s="11"/>
      <c r="M17" s="9"/>
      <c r="N17" s="10"/>
      <c r="O17" s="11"/>
      <c r="P17" s="9"/>
      <c r="Q17" s="10">
        <v>3</v>
      </c>
      <c r="R17" s="11">
        <v>45</v>
      </c>
      <c r="S17" s="9"/>
      <c r="T17" s="10">
        <v>1</v>
      </c>
      <c r="U17" s="11">
        <v>15</v>
      </c>
      <c r="V17" s="9"/>
      <c r="W17" s="10">
        <v>3</v>
      </c>
      <c r="X17" s="11">
        <v>45</v>
      </c>
      <c r="Y17" s="9"/>
      <c r="Z17" s="10">
        <v>1</v>
      </c>
      <c r="AA17" s="11">
        <v>15</v>
      </c>
      <c r="AB17" s="9"/>
      <c r="AC17" s="10">
        <v>1</v>
      </c>
      <c r="AD17" s="11">
        <v>15</v>
      </c>
      <c r="AE17" s="9"/>
      <c r="AF17" s="10">
        <v>1</v>
      </c>
      <c r="AG17" s="11">
        <v>15</v>
      </c>
      <c r="AH17" s="9"/>
      <c r="AI17" s="10"/>
      <c r="AJ17" s="11"/>
      <c r="AK17" s="9"/>
      <c r="AL17" s="10"/>
      <c r="AM17" s="11"/>
      <c r="AN17" s="9"/>
      <c r="AO17" s="10"/>
      <c r="AP17" s="11"/>
      <c r="AQ17" s="12"/>
      <c r="AR17" s="13">
        <v>13</v>
      </c>
      <c r="AS17" s="14">
        <v>203</v>
      </c>
    </row>
    <row r="18" spans="1:45" x14ac:dyDescent="0.2">
      <c r="A18" s="8" t="s">
        <v>16</v>
      </c>
      <c r="B18" s="8" t="s">
        <v>10</v>
      </c>
      <c r="C18" s="8" t="s">
        <v>17</v>
      </c>
      <c r="D18" s="8" t="s">
        <v>17</v>
      </c>
      <c r="E18" s="8" t="s">
        <v>96</v>
      </c>
      <c r="F18" s="55" t="s">
        <v>22</v>
      </c>
      <c r="G18" s="15"/>
      <c r="H18" s="16">
        <v>1</v>
      </c>
      <c r="I18" s="17">
        <v>25</v>
      </c>
      <c r="J18" s="18"/>
      <c r="K18" s="19">
        <v>2</v>
      </c>
      <c r="L18" s="20">
        <v>50</v>
      </c>
      <c r="M18" s="15"/>
      <c r="N18" s="16">
        <v>1</v>
      </c>
      <c r="O18" s="17">
        <v>30</v>
      </c>
      <c r="P18" s="18"/>
      <c r="Q18" s="19">
        <v>1</v>
      </c>
      <c r="R18" s="20">
        <v>25</v>
      </c>
      <c r="S18" s="15"/>
      <c r="T18" s="16">
        <v>2</v>
      </c>
      <c r="U18" s="17">
        <v>55</v>
      </c>
      <c r="V18" s="18"/>
      <c r="W18" s="19"/>
      <c r="X18" s="20"/>
      <c r="Y18" s="15"/>
      <c r="Z18" s="16">
        <v>1</v>
      </c>
      <c r="AA18" s="17">
        <v>25</v>
      </c>
      <c r="AB18" s="18"/>
      <c r="AC18" s="19">
        <v>1</v>
      </c>
      <c r="AD18" s="20">
        <v>30</v>
      </c>
      <c r="AE18" s="15"/>
      <c r="AF18" s="16">
        <v>2</v>
      </c>
      <c r="AG18" s="17">
        <v>55</v>
      </c>
      <c r="AH18" s="18"/>
      <c r="AI18" s="19"/>
      <c r="AJ18" s="20"/>
      <c r="AK18" s="15"/>
      <c r="AL18" s="16">
        <v>1</v>
      </c>
      <c r="AM18" s="17">
        <v>40</v>
      </c>
      <c r="AN18" s="18"/>
      <c r="AO18" s="19">
        <v>1</v>
      </c>
      <c r="AP18" s="20">
        <v>25</v>
      </c>
      <c r="AQ18" s="12"/>
      <c r="AR18" s="13">
        <v>13</v>
      </c>
      <c r="AS18" s="14">
        <v>360</v>
      </c>
    </row>
    <row r="19" spans="1:45" x14ac:dyDescent="0.2">
      <c r="A19" s="8" t="s">
        <v>16</v>
      </c>
      <c r="B19" s="8" t="s">
        <v>10</v>
      </c>
      <c r="C19" s="8" t="s">
        <v>17</v>
      </c>
      <c r="D19" s="8" t="s">
        <v>17</v>
      </c>
      <c r="E19" s="8" t="s">
        <v>98</v>
      </c>
      <c r="F19" s="55" t="s">
        <v>21</v>
      </c>
      <c r="G19" s="15"/>
      <c r="H19" s="16"/>
      <c r="I19" s="17"/>
      <c r="J19" s="18"/>
      <c r="K19" s="19">
        <v>2</v>
      </c>
      <c r="L19" s="20">
        <v>95</v>
      </c>
      <c r="M19" s="15"/>
      <c r="N19" s="16">
        <v>3</v>
      </c>
      <c r="O19" s="17">
        <v>155</v>
      </c>
      <c r="P19" s="18"/>
      <c r="Q19" s="19">
        <v>5</v>
      </c>
      <c r="R19" s="20">
        <v>175</v>
      </c>
      <c r="S19" s="15"/>
      <c r="T19" s="16">
        <v>7</v>
      </c>
      <c r="U19" s="17">
        <v>245</v>
      </c>
      <c r="V19" s="18"/>
      <c r="W19" s="19">
        <v>2</v>
      </c>
      <c r="X19" s="20">
        <v>120</v>
      </c>
      <c r="Y19" s="15"/>
      <c r="Z19" s="16">
        <v>6</v>
      </c>
      <c r="AA19" s="17">
        <v>260</v>
      </c>
      <c r="AB19" s="18"/>
      <c r="AC19" s="19">
        <v>8</v>
      </c>
      <c r="AD19" s="20">
        <v>305</v>
      </c>
      <c r="AE19" s="15"/>
      <c r="AF19" s="16">
        <v>10</v>
      </c>
      <c r="AG19" s="17">
        <v>450</v>
      </c>
      <c r="AH19" s="18"/>
      <c r="AI19" s="19">
        <v>8</v>
      </c>
      <c r="AJ19" s="20">
        <v>355</v>
      </c>
      <c r="AK19" s="15"/>
      <c r="AL19" s="16">
        <v>15</v>
      </c>
      <c r="AM19" s="17">
        <v>625</v>
      </c>
      <c r="AN19" s="18"/>
      <c r="AO19" s="19">
        <v>4</v>
      </c>
      <c r="AP19" s="20">
        <v>140</v>
      </c>
      <c r="AQ19" s="12"/>
      <c r="AR19" s="13">
        <v>70</v>
      </c>
      <c r="AS19" s="14">
        <v>2925</v>
      </c>
    </row>
    <row r="20" spans="1:45" x14ac:dyDescent="0.2">
      <c r="A20" s="8" t="s">
        <v>16</v>
      </c>
      <c r="B20" s="8" t="s">
        <v>10</v>
      </c>
      <c r="C20" s="8" t="s">
        <v>17</v>
      </c>
      <c r="D20" s="8" t="s">
        <v>17</v>
      </c>
      <c r="E20" s="8" t="s">
        <v>97</v>
      </c>
      <c r="F20" s="55" t="s">
        <v>20</v>
      </c>
      <c r="G20" s="9"/>
      <c r="H20" s="10">
        <v>2</v>
      </c>
      <c r="I20" s="11">
        <v>95</v>
      </c>
      <c r="J20" s="9"/>
      <c r="K20" s="10">
        <v>2</v>
      </c>
      <c r="L20" s="11">
        <v>70</v>
      </c>
      <c r="M20" s="9"/>
      <c r="N20" s="10"/>
      <c r="O20" s="11"/>
      <c r="P20" s="9"/>
      <c r="Q20" s="10">
        <v>4</v>
      </c>
      <c r="R20" s="11">
        <v>190</v>
      </c>
      <c r="S20" s="9"/>
      <c r="T20" s="10">
        <v>3</v>
      </c>
      <c r="U20" s="11">
        <v>105</v>
      </c>
      <c r="V20" s="9"/>
      <c r="W20" s="10">
        <v>2</v>
      </c>
      <c r="X20" s="11">
        <v>70</v>
      </c>
      <c r="Y20" s="9"/>
      <c r="Z20" s="10">
        <v>9</v>
      </c>
      <c r="AA20" s="11">
        <v>312</v>
      </c>
      <c r="AB20" s="9"/>
      <c r="AC20" s="10">
        <v>4</v>
      </c>
      <c r="AD20" s="11">
        <v>190</v>
      </c>
      <c r="AE20" s="9"/>
      <c r="AF20" s="10">
        <v>5</v>
      </c>
      <c r="AG20" s="11">
        <v>200</v>
      </c>
      <c r="AH20" s="9"/>
      <c r="AI20" s="10">
        <v>1</v>
      </c>
      <c r="AJ20" s="11">
        <v>35</v>
      </c>
      <c r="AK20" s="9"/>
      <c r="AL20" s="10">
        <v>6</v>
      </c>
      <c r="AM20" s="11">
        <v>260</v>
      </c>
      <c r="AN20" s="9"/>
      <c r="AO20" s="10">
        <v>2</v>
      </c>
      <c r="AP20" s="11">
        <v>-25</v>
      </c>
      <c r="AQ20" s="12"/>
      <c r="AR20" s="13">
        <v>40</v>
      </c>
      <c r="AS20" s="14">
        <v>1502</v>
      </c>
    </row>
    <row r="21" spans="1:45" x14ac:dyDescent="0.2">
      <c r="A21" s="8" t="s">
        <v>9</v>
      </c>
      <c r="B21" s="8" t="s">
        <v>10</v>
      </c>
      <c r="C21" s="8" t="s">
        <v>11</v>
      </c>
      <c r="D21" s="8" t="s">
        <v>15</v>
      </c>
      <c r="E21" s="8" t="s">
        <v>91</v>
      </c>
      <c r="F21" s="55"/>
      <c r="G21" s="15"/>
      <c r="H21" s="16">
        <v>54</v>
      </c>
      <c r="I21" s="17">
        <v>-517.70000000000005</v>
      </c>
      <c r="J21" s="18"/>
      <c r="K21" s="19">
        <v>21</v>
      </c>
      <c r="L21" s="20">
        <v>-392.25</v>
      </c>
      <c r="M21" s="15"/>
      <c r="N21" s="16">
        <v>21</v>
      </c>
      <c r="O21" s="17">
        <v>-639.59</v>
      </c>
      <c r="P21" s="18"/>
      <c r="Q21" s="19">
        <v>37</v>
      </c>
      <c r="R21" s="20">
        <v>-663.85</v>
      </c>
      <c r="S21" s="15"/>
      <c r="T21" s="16">
        <v>20</v>
      </c>
      <c r="U21" s="17">
        <v>-252.88</v>
      </c>
      <c r="V21" s="18"/>
      <c r="W21" s="19">
        <v>26</v>
      </c>
      <c r="X21" s="20">
        <v>-380.04</v>
      </c>
      <c r="Y21" s="15"/>
      <c r="Z21" s="16">
        <v>28</v>
      </c>
      <c r="AA21" s="17">
        <v>-967.92</v>
      </c>
      <c r="AB21" s="18"/>
      <c r="AC21" s="19">
        <v>33</v>
      </c>
      <c r="AD21" s="20">
        <v>-1370.7</v>
      </c>
      <c r="AE21" s="15"/>
      <c r="AF21" s="16">
        <v>27</v>
      </c>
      <c r="AG21" s="17">
        <v>-349.16</v>
      </c>
      <c r="AH21" s="18"/>
      <c r="AI21" s="19">
        <v>28</v>
      </c>
      <c r="AJ21" s="20">
        <v>-318.51</v>
      </c>
      <c r="AK21" s="15"/>
      <c r="AL21" s="16">
        <v>25</v>
      </c>
      <c r="AM21" s="17">
        <v>-517.04</v>
      </c>
      <c r="AN21" s="18"/>
      <c r="AO21" s="19">
        <v>38</v>
      </c>
      <c r="AP21" s="20">
        <v>-1761.16</v>
      </c>
      <c r="AQ21" s="12"/>
      <c r="AR21" s="13">
        <v>358</v>
      </c>
      <c r="AS21" s="14">
        <v>-8130.8</v>
      </c>
    </row>
    <row r="22" spans="1:45" x14ac:dyDescent="0.2">
      <c r="A22" s="8" t="s">
        <v>31</v>
      </c>
      <c r="B22" s="8" t="s">
        <v>10</v>
      </c>
      <c r="C22" s="8" t="s">
        <v>32</v>
      </c>
      <c r="D22" s="8" t="s">
        <v>33</v>
      </c>
      <c r="E22" s="8" t="s">
        <v>107</v>
      </c>
      <c r="F22" s="55"/>
      <c r="G22" s="9"/>
      <c r="H22" s="10">
        <v>13</v>
      </c>
      <c r="I22" s="11">
        <v>1300</v>
      </c>
      <c r="J22" s="9"/>
      <c r="K22" s="10">
        <v>13</v>
      </c>
      <c r="L22" s="11">
        <v>1300</v>
      </c>
      <c r="M22" s="9"/>
      <c r="N22" s="10">
        <v>13</v>
      </c>
      <c r="O22" s="11">
        <v>1300</v>
      </c>
      <c r="P22" s="9"/>
      <c r="Q22" s="10">
        <v>13</v>
      </c>
      <c r="R22" s="11">
        <v>1300</v>
      </c>
      <c r="S22" s="9"/>
      <c r="T22" s="10">
        <v>13</v>
      </c>
      <c r="U22" s="11">
        <v>1300</v>
      </c>
      <c r="V22" s="9"/>
      <c r="W22" s="10">
        <v>13</v>
      </c>
      <c r="X22" s="11">
        <v>1300</v>
      </c>
      <c r="Y22" s="9"/>
      <c r="Z22" s="10">
        <v>13</v>
      </c>
      <c r="AA22" s="11">
        <v>1300</v>
      </c>
      <c r="AB22" s="9"/>
      <c r="AC22" s="10">
        <v>13</v>
      </c>
      <c r="AD22" s="11">
        <v>1300</v>
      </c>
      <c r="AE22" s="9"/>
      <c r="AF22" s="10">
        <v>13</v>
      </c>
      <c r="AG22" s="11">
        <v>1300</v>
      </c>
      <c r="AH22" s="9"/>
      <c r="AI22" s="10">
        <v>13</v>
      </c>
      <c r="AJ22" s="11">
        <v>1300</v>
      </c>
      <c r="AK22" s="9"/>
      <c r="AL22" s="10">
        <v>13</v>
      </c>
      <c r="AM22" s="11">
        <v>1300</v>
      </c>
      <c r="AN22" s="9"/>
      <c r="AO22" s="10">
        <v>13</v>
      </c>
      <c r="AP22" s="11">
        <v>1300</v>
      </c>
      <c r="AQ22" s="12"/>
      <c r="AR22" s="13">
        <v>156</v>
      </c>
      <c r="AS22" s="14">
        <v>15600</v>
      </c>
    </row>
    <row r="23" spans="1:45" x14ac:dyDescent="0.2">
      <c r="A23" s="8" t="s">
        <v>9</v>
      </c>
      <c r="B23" s="8" t="s">
        <v>10</v>
      </c>
      <c r="C23" s="8" t="s">
        <v>11</v>
      </c>
      <c r="D23" s="8" t="s">
        <v>13</v>
      </c>
      <c r="E23" s="8" t="s">
        <v>89</v>
      </c>
      <c r="F23" s="55"/>
      <c r="G23" s="15"/>
      <c r="H23" s="16">
        <v>40</v>
      </c>
      <c r="I23" s="17">
        <v>1006.27</v>
      </c>
      <c r="J23" s="18"/>
      <c r="K23" s="19">
        <v>36</v>
      </c>
      <c r="L23" s="20">
        <v>904.58</v>
      </c>
      <c r="M23" s="15"/>
      <c r="N23" s="16">
        <v>34</v>
      </c>
      <c r="O23" s="17">
        <v>750</v>
      </c>
      <c r="P23" s="18"/>
      <c r="Q23" s="19">
        <v>34</v>
      </c>
      <c r="R23" s="20">
        <v>818.05</v>
      </c>
      <c r="S23" s="15"/>
      <c r="T23" s="16">
        <v>41</v>
      </c>
      <c r="U23" s="17">
        <v>925</v>
      </c>
      <c r="V23" s="18"/>
      <c r="W23" s="19">
        <v>39</v>
      </c>
      <c r="X23" s="20">
        <v>875</v>
      </c>
      <c r="Y23" s="15"/>
      <c r="Z23" s="16">
        <v>42</v>
      </c>
      <c r="AA23" s="17">
        <v>900</v>
      </c>
      <c r="AB23" s="18"/>
      <c r="AC23" s="19">
        <v>35</v>
      </c>
      <c r="AD23" s="20">
        <v>786.14</v>
      </c>
      <c r="AE23" s="15"/>
      <c r="AF23" s="16">
        <v>44</v>
      </c>
      <c r="AG23" s="17">
        <v>1050</v>
      </c>
      <c r="AH23" s="18"/>
      <c r="AI23" s="19">
        <v>45</v>
      </c>
      <c r="AJ23" s="20">
        <v>975</v>
      </c>
      <c r="AK23" s="15"/>
      <c r="AL23" s="16">
        <v>52</v>
      </c>
      <c r="AM23" s="17">
        <v>1150</v>
      </c>
      <c r="AN23" s="18"/>
      <c r="AO23" s="19">
        <v>55</v>
      </c>
      <c r="AP23" s="20">
        <v>1290.25</v>
      </c>
      <c r="AQ23" s="12"/>
      <c r="AR23" s="13">
        <v>497</v>
      </c>
      <c r="AS23" s="14">
        <v>11430.29</v>
      </c>
    </row>
    <row r="24" spans="1:45" x14ac:dyDescent="0.2">
      <c r="A24" s="8" t="s">
        <v>9</v>
      </c>
      <c r="B24" s="8" t="s">
        <v>10</v>
      </c>
      <c r="C24" s="8" t="s">
        <v>11</v>
      </c>
      <c r="D24" s="8" t="s">
        <v>14</v>
      </c>
      <c r="E24" s="8" t="s">
        <v>90</v>
      </c>
      <c r="F24" s="55"/>
      <c r="G24" s="9"/>
      <c r="H24" s="10">
        <v>24</v>
      </c>
      <c r="I24" s="11">
        <v>11415</v>
      </c>
      <c r="J24" s="9"/>
      <c r="K24" s="10">
        <v>24</v>
      </c>
      <c r="L24" s="11">
        <v>11370</v>
      </c>
      <c r="M24" s="9"/>
      <c r="N24" s="10">
        <v>24</v>
      </c>
      <c r="O24" s="11">
        <v>11347.5</v>
      </c>
      <c r="P24" s="9"/>
      <c r="Q24" s="10">
        <v>24</v>
      </c>
      <c r="R24" s="11">
        <v>11392.5</v>
      </c>
      <c r="S24" s="9"/>
      <c r="T24" s="10">
        <v>24</v>
      </c>
      <c r="U24" s="11">
        <v>11430</v>
      </c>
      <c r="V24" s="9"/>
      <c r="W24" s="10">
        <v>24</v>
      </c>
      <c r="X24" s="11">
        <v>11452.5</v>
      </c>
      <c r="Y24" s="9"/>
      <c r="Z24" s="10">
        <v>24</v>
      </c>
      <c r="AA24" s="11">
        <v>11467.5</v>
      </c>
      <c r="AB24" s="9"/>
      <c r="AC24" s="10">
        <v>24</v>
      </c>
      <c r="AD24" s="11">
        <v>11565</v>
      </c>
      <c r="AE24" s="9"/>
      <c r="AF24" s="10">
        <v>24</v>
      </c>
      <c r="AG24" s="11">
        <v>11467.5</v>
      </c>
      <c r="AH24" s="9"/>
      <c r="AI24" s="10">
        <v>24</v>
      </c>
      <c r="AJ24" s="11">
        <v>11437.5</v>
      </c>
      <c r="AK24" s="9"/>
      <c r="AL24" s="10">
        <v>24</v>
      </c>
      <c r="AM24" s="11">
        <v>11460</v>
      </c>
      <c r="AN24" s="9"/>
      <c r="AO24" s="10">
        <v>24</v>
      </c>
      <c r="AP24" s="11">
        <v>11415</v>
      </c>
      <c r="AQ24" s="12"/>
      <c r="AR24" s="13">
        <v>288</v>
      </c>
      <c r="AS24" s="14">
        <v>137220</v>
      </c>
    </row>
    <row r="25" spans="1:45" x14ac:dyDescent="0.2">
      <c r="A25" s="8" t="s">
        <v>9</v>
      </c>
      <c r="B25" s="8" t="s">
        <v>10</v>
      </c>
      <c r="C25" s="8" t="s">
        <v>11</v>
      </c>
      <c r="D25" s="8" t="s">
        <v>12</v>
      </c>
      <c r="E25" s="8" t="s">
        <v>88</v>
      </c>
      <c r="F25" s="55"/>
      <c r="G25" s="9"/>
      <c r="H25" s="10">
        <v>1</v>
      </c>
      <c r="I25" s="11">
        <v>21</v>
      </c>
      <c r="J25" s="9"/>
      <c r="K25" s="10">
        <v>1</v>
      </c>
      <c r="L25" s="11">
        <v>21</v>
      </c>
      <c r="M25" s="9"/>
      <c r="N25" s="10">
        <v>2</v>
      </c>
      <c r="O25" s="11">
        <v>42</v>
      </c>
      <c r="P25" s="9"/>
      <c r="Q25" s="10">
        <v>2</v>
      </c>
      <c r="R25" s="11">
        <v>42</v>
      </c>
      <c r="S25" s="9"/>
      <c r="T25" s="10">
        <v>6</v>
      </c>
      <c r="U25" s="11">
        <v>84</v>
      </c>
      <c r="V25" s="9"/>
      <c r="W25" s="10">
        <v>3</v>
      </c>
      <c r="X25" s="11">
        <v>63</v>
      </c>
      <c r="Y25" s="9"/>
      <c r="Z25" s="10">
        <v>4</v>
      </c>
      <c r="AA25" s="11">
        <v>84</v>
      </c>
      <c r="AB25" s="9"/>
      <c r="AC25" s="10">
        <v>5</v>
      </c>
      <c r="AD25" s="11">
        <v>105</v>
      </c>
      <c r="AE25" s="9"/>
      <c r="AF25" s="10">
        <v>2</v>
      </c>
      <c r="AG25" s="11">
        <v>42</v>
      </c>
      <c r="AH25" s="9"/>
      <c r="AI25" s="10">
        <v>4</v>
      </c>
      <c r="AJ25" s="11">
        <v>84</v>
      </c>
      <c r="AK25" s="9"/>
      <c r="AL25" s="10">
        <v>2</v>
      </c>
      <c r="AM25" s="11">
        <v>42</v>
      </c>
      <c r="AN25" s="9"/>
      <c r="AO25" s="10">
        <v>2</v>
      </c>
      <c r="AP25" s="11">
        <v>50</v>
      </c>
      <c r="AQ25" s="12"/>
      <c r="AR25" s="13">
        <v>34</v>
      </c>
      <c r="AS25" s="14">
        <v>680</v>
      </c>
    </row>
    <row r="26" spans="1:45" x14ac:dyDescent="0.2">
      <c r="A26" s="8" t="s">
        <v>31</v>
      </c>
      <c r="B26" s="8" t="s">
        <v>10</v>
      </c>
      <c r="C26" s="8" t="s">
        <v>24</v>
      </c>
      <c r="D26" s="8" t="s">
        <v>17</v>
      </c>
      <c r="E26" s="8" t="s">
        <v>108</v>
      </c>
      <c r="F26" s="55"/>
      <c r="G26" s="9"/>
      <c r="H26" s="10">
        <v>355</v>
      </c>
      <c r="I26" s="11">
        <v>-4766.6899999999996</v>
      </c>
      <c r="J26" s="9"/>
      <c r="K26" s="10">
        <v>189</v>
      </c>
      <c r="L26" s="11">
        <v>-3080.53999999999</v>
      </c>
      <c r="M26" s="9"/>
      <c r="N26" s="10">
        <v>225</v>
      </c>
      <c r="O26" s="11">
        <v>-4507.75</v>
      </c>
      <c r="P26" s="9"/>
      <c r="Q26" s="10">
        <v>251</v>
      </c>
      <c r="R26" s="11">
        <v>-2345.17</v>
      </c>
      <c r="S26" s="9"/>
      <c r="T26" s="10">
        <v>204</v>
      </c>
      <c r="U26" s="11">
        <v>-6714.9</v>
      </c>
      <c r="V26" s="9"/>
      <c r="W26" s="10">
        <v>362</v>
      </c>
      <c r="X26" s="11">
        <v>-2572.89</v>
      </c>
      <c r="Y26" s="9"/>
      <c r="Z26" s="10">
        <v>181</v>
      </c>
      <c r="AA26" s="11">
        <v>-2123.11</v>
      </c>
      <c r="AB26" s="9"/>
      <c r="AC26" s="10">
        <v>218</v>
      </c>
      <c r="AD26" s="11">
        <v>-3026.56</v>
      </c>
      <c r="AE26" s="9"/>
      <c r="AF26" s="10">
        <v>249</v>
      </c>
      <c r="AG26" s="11">
        <v>-4806.5200000000004</v>
      </c>
      <c r="AH26" s="9"/>
      <c r="AI26" s="10">
        <v>167</v>
      </c>
      <c r="AJ26" s="11">
        <v>-2247.37</v>
      </c>
      <c r="AK26" s="9"/>
      <c r="AL26" s="10">
        <v>196</v>
      </c>
      <c r="AM26" s="11">
        <v>-1836.26</v>
      </c>
      <c r="AN26" s="9"/>
      <c r="AO26" s="10">
        <v>235</v>
      </c>
      <c r="AP26" s="11">
        <v>-4327.68</v>
      </c>
      <c r="AQ26" s="12"/>
      <c r="AR26" s="13">
        <v>2832</v>
      </c>
      <c r="AS26" s="14">
        <v>-42355.44</v>
      </c>
    </row>
    <row r="27" spans="1:45" x14ac:dyDescent="0.2">
      <c r="A27" s="8" t="s">
        <v>31</v>
      </c>
      <c r="B27" s="8" t="s">
        <v>10</v>
      </c>
      <c r="C27" s="8" t="s">
        <v>25</v>
      </c>
      <c r="D27" s="8" t="s">
        <v>17</v>
      </c>
      <c r="E27" s="8" t="s">
        <v>109</v>
      </c>
      <c r="F27" s="55"/>
      <c r="G27" s="15"/>
      <c r="H27" s="16">
        <v>409</v>
      </c>
      <c r="I27" s="17">
        <v>9825</v>
      </c>
      <c r="J27" s="18"/>
      <c r="K27" s="19">
        <v>771</v>
      </c>
      <c r="L27" s="20">
        <v>18725</v>
      </c>
      <c r="M27" s="15"/>
      <c r="N27" s="16">
        <v>567</v>
      </c>
      <c r="O27" s="17">
        <v>13475</v>
      </c>
      <c r="P27" s="18"/>
      <c r="Q27" s="19">
        <v>865</v>
      </c>
      <c r="R27" s="20">
        <v>21425</v>
      </c>
      <c r="S27" s="15"/>
      <c r="T27" s="16">
        <v>586</v>
      </c>
      <c r="U27" s="17">
        <v>13750</v>
      </c>
      <c r="V27" s="18"/>
      <c r="W27" s="19">
        <v>635</v>
      </c>
      <c r="X27" s="20">
        <v>15275</v>
      </c>
      <c r="Y27" s="15"/>
      <c r="Z27" s="16">
        <v>613</v>
      </c>
      <c r="AA27" s="17">
        <v>14725</v>
      </c>
      <c r="AB27" s="18"/>
      <c r="AC27" s="19">
        <v>567</v>
      </c>
      <c r="AD27" s="20">
        <v>13625</v>
      </c>
      <c r="AE27" s="15"/>
      <c r="AF27" s="16">
        <v>505</v>
      </c>
      <c r="AG27" s="17">
        <v>12025</v>
      </c>
      <c r="AH27" s="18"/>
      <c r="AI27" s="19">
        <v>463</v>
      </c>
      <c r="AJ27" s="20">
        <v>11000</v>
      </c>
      <c r="AK27" s="15"/>
      <c r="AL27" s="16">
        <v>512</v>
      </c>
      <c r="AM27" s="17">
        <v>12400</v>
      </c>
      <c r="AN27" s="18"/>
      <c r="AO27" s="19">
        <v>330</v>
      </c>
      <c r="AP27" s="20">
        <v>7950</v>
      </c>
      <c r="AQ27" s="12"/>
      <c r="AR27" s="13">
        <v>6823</v>
      </c>
      <c r="AS27" s="14">
        <v>164200</v>
      </c>
    </row>
    <row r="28" spans="1:45" x14ac:dyDescent="0.2">
      <c r="A28" s="8" t="s">
        <v>31</v>
      </c>
      <c r="B28" s="8" t="s">
        <v>10</v>
      </c>
      <c r="C28" s="8" t="s">
        <v>26</v>
      </c>
      <c r="D28" s="8" t="s">
        <v>17</v>
      </c>
      <c r="E28" s="8" t="s">
        <v>110</v>
      </c>
      <c r="F28" s="55"/>
      <c r="G28" s="9"/>
      <c r="H28" s="10">
        <v>340</v>
      </c>
      <c r="I28" s="11">
        <v>7960</v>
      </c>
      <c r="J28" s="9"/>
      <c r="K28" s="10">
        <v>268</v>
      </c>
      <c r="L28" s="11">
        <v>6210</v>
      </c>
      <c r="M28" s="9"/>
      <c r="N28" s="10">
        <v>295</v>
      </c>
      <c r="O28" s="11">
        <v>6791</v>
      </c>
      <c r="P28" s="9"/>
      <c r="Q28" s="10">
        <v>373</v>
      </c>
      <c r="R28" s="11">
        <v>8631</v>
      </c>
      <c r="S28" s="9"/>
      <c r="T28" s="10">
        <v>392</v>
      </c>
      <c r="U28" s="11">
        <v>9046</v>
      </c>
      <c r="V28" s="9"/>
      <c r="W28" s="10">
        <v>407</v>
      </c>
      <c r="X28" s="11">
        <v>9333</v>
      </c>
      <c r="Y28" s="9"/>
      <c r="Z28" s="10">
        <v>370</v>
      </c>
      <c r="AA28" s="11">
        <v>8526</v>
      </c>
      <c r="AB28" s="9"/>
      <c r="AC28" s="10">
        <v>395</v>
      </c>
      <c r="AD28" s="11">
        <v>9165</v>
      </c>
      <c r="AE28" s="9"/>
      <c r="AF28" s="10">
        <v>346</v>
      </c>
      <c r="AG28" s="11">
        <v>8022</v>
      </c>
      <c r="AH28" s="9"/>
      <c r="AI28" s="10">
        <v>333</v>
      </c>
      <c r="AJ28" s="11">
        <v>7751</v>
      </c>
      <c r="AK28" s="9"/>
      <c r="AL28" s="10">
        <v>332</v>
      </c>
      <c r="AM28" s="11">
        <v>7698</v>
      </c>
      <c r="AN28" s="9"/>
      <c r="AO28" s="10">
        <v>336</v>
      </c>
      <c r="AP28" s="11">
        <v>7717</v>
      </c>
      <c r="AQ28" s="12"/>
      <c r="AR28" s="13">
        <v>4187</v>
      </c>
      <c r="AS28" s="14">
        <v>96850</v>
      </c>
    </row>
    <row r="29" spans="1:45" x14ac:dyDescent="0.2">
      <c r="A29" s="8" t="s">
        <v>31</v>
      </c>
      <c r="B29" s="8" t="s">
        <v>10</v>
      </c>
      <c r="C29" s="8" t="s">
        <v>27</v>
      </c>
      <c r="D29" s="8" t="s">
        <v>17</v>
      </c>
      <c r="E29" s="8" t="s">
        <v>111</v>
      </c>
      <c r="F29" s="55"/>
      <c r="G29" s="15"/>
      <c r="H29" s="16">
        <v>194</v>
      </c>
      <c r="I29" s="17">
        <v>5686.14</v>
      </c>
      <c r="J29" s="18"/>
      <c r="K29" s="19">
        <v>163</v>
      </c>
      <c r="L29" s="20">
        <v>5075.04</v>
      </c>
      <c r="M29" s="15"/>
      <c r="N29" s="16">
        <v>153</v>
      </c>
      <c r="O29" s="17">
        <v>4386</v>
      </c>
      <c r="P29" s="18"/>
      <c r="Q29" s="19">
        <v>153</v>
      </c>
      <c r="R29" s="20">
        <v>4873.1899999999996</v>
      </c>
      <c r="S29" s="15"/>
      <c r="T29" s="16">
        <v>149</v>
      </c>
      <c r="U29" s="17">
        <v>4397.88</v>
      </c>
      <c r="V29" s="18"/>
      <c r="W29" s="19">
        <v>196</v>
      </c>
      <c r="X29" s="20">
        <v>5310.2</v>
      </c>
      <c r="Y29" s="15"/>
      <c r="Z29" s="16">
        <v>162</v>
      </c>
      <c r="AA29" s="17">
        <v>4293.91</v>
      </c>
      <c r="AB29" s="18"/>
      <c r="AC29" s="19">
        <v>177</v>
      </c>
      <c r="AD29" s="20">
        <v>5231.29</v>
      </c>
      <c r="AE29" s="15"/>
      <c r="AF29" s="16">
        <v>153</v>
      </c>
      <c r="AG29" s="17">
        <v>4416.2700000000004</v>
      </c>
      <c r="AH29" s="18"/>
      <c r="AI29" s="19">
        <v>144</v>
      </c>
      <c r="AJ29" s="20">
        <v>4206.63</v>
      </c>
      <c r="AK29" s="15"/>
      <c r="AL29" s="16">
        <v>159</v>
      </c>
      <c r="AM29" s="17">
        <v>5630.61</v>
      </c>
      <c r="AN29" s="18"/>
      <c r="AO29" s="19">
        <v>163</v>
      </c>
      <c r="AP29" s="20">
        <v>4871.32</v>
      </c>
      <c r="AQ29" s="12"/>
      <c r="AR29" s="13">
        <v>1966</v>
      </c>
      <c r="AS29" s="14">
        <v>58378.48</v>
      </c>
    </row>
    <row r="30" spans="1:45" x14ac:dyDescent="0.2">
      <c r="A30" s="8" t="s">
        <v>31</v>
      </c>
      <c r="B30" s="8" t="s">
        <v>10</v>
      </c>
      <c r="C30" s="8" t="s">
        <v>29</v>
      </c>
      <c r="D30" s="8" t="s">
        <v>17</v>
      </c>
      <c r="E30" s="8" t="s">
        <v>113</v>
      </c>
      <c r="F30" s="55"/>
      <c r="G30" s="15"/>
      <c r="H30" s="16">
        <v>496</v>
      </c>
      <c r="I30" s="17">
        <v>27296</v>
      </c>
      <c r="J30" s="18"/>
      <c r="K30" s="19">
        <v>496</v>
      </c>
      <c r="L30" s="20">
        <v>27148</v>
      </c>
      <c r="M30" s="15"/>
      <c r="N30" s="16">
        <v>530</v>
      </c>
      <c r="O30" s="17">
        <v>29519</v>
      </c>
      <c r="P30" s="18"/>
      <c r="Q30" s="19">
        <v>618</v>
      </c>
      <c r="R30" s="20">
        <v>34316</v>
      </c>
      <c r="S30" s="15"/>
      <c r="T30" s="16">
        <v>606</v>
      </c>
      <c r="U30" s="17">
        <v>32906</v>
      </c>
      <c r="V30" s="18"/>
      <c r="W30" s="19">
        <v>616</v>
      </c>
      <c r="X30" s="20">
        <v>33358</v>
      </c>
      <c r="Y30" s="15"/>
      <c r="Z30" s="16">
        <v>648</v>
      </c>
      <c r="AA30" s="17">
        <v>34728</v>
      </c>
      <c r="AB30" s="18"/>
      <c r="AC30" s="19">
        <v>720</v>
      </c>
      <c r="AD30" s="20">
        <v>38779</v>
      </c>
      <c r="AE30" s="15"/>
      <c r="AF30" s="16">
        <v>668</v>
      </c>
      <c r="AG30" s="17">
        <v>36974</v>
      </c>
      <c r="AH30" s="18"/>
      <c r="AI30" s="19">
        <v>545</v>
      </c>
      <c r="AJ30" s="20">
        <v>30248</v>
      </c>
      <c r="AK30" s="15"/>
      <c r="AL30" s="16">
        <v>637</v>
      </c>
      <c r="AM30" s="17">
        <v>34822</v>
      </c>
      <c r="AN30" s="18"/>
      <c r="AO30" s="19">
        <v>622</v>
      </c>
      <c r="AP30" s="20">
        <v>33841</v>
      </c>
      <c r="AQ30" s="12"/>
      <c r="AR30" s="13">
        <v>7202</v>
      </c>
      <c r="AS30" s="14">
        <v>393935</v>
      </c>
    </row>
    <row r="31" spans="1:45" x14ac:dyDescent="0.2">
      <c r="A31" s="8" t="s">
        <v>31</v>
      </c>
      <c r="B31" s="8" t="s">
        <v>10</v>
      </c>
      <c r="C31" s="8" t="s">
        <v>28</v>
      </c>
      <c r="D31" s="8" t="s">
        <v>17</v>
      </c>
      <c r="E31" s="8" t="s">
        <v>112</v>
      </c>
      <c r="F31" s="55"/>
      <c r="G31" s="9"/>
      <c r="H31" s="10">
        <v>256</v>
      </c>
      <c r="I31" s="11">
        <v>21745</v>
      </c>
      <c r="J31" s="9"/>
      <c r="K31" s="10">
        <v>442</v>
      </c>
      <c r="L31" s="11">
        <v>38848.5</v>
      </c>
      <c r="M31" s="9"/>
      <c r="N31" s="10">
        <v>286</v>
      </c>
      <c r="O31" s="11">
        <v>24515</v>
      </c>
      <c r="P31" s="9"/>
      <c r="Q31" s="10">
        <v>384</v>
      </c>
      <c r="R31" s="11">
        <v>32751</v>
      </c>
      <c r="S31" s="9"/>
      <c r="T31" s="10">
        <v>366</v>
      </c>
      <c r="U31" s="11">
        <v>32606</v>
      </c>
      <c r="V31" s="9"/>
      <c r="W31" s="10">
        <v>410</v>
      </c>
      <c r="X31" s="11">
        <v>35089.5</v>
      </c>
      <c r="Y31" s="9"/>
      <c r="Z31" s="10">
        <v>410</v>
      </c>
      <c r="AA31" s="11">
        <v>34258</v>
      </c>
      <c r="AB31" s="9"/>
      <c r="AC31" s="10">
        <v>403</v>
      </c>
      <c r="AD31" s="11">
        <v>34160</v>
      </c>
      <c r="AE31" s="9"/>
      <c r="AF31" s="10">
        <v>491</v>
      </c>
      <c r="AG31" s="11">
        <v>39690.5</v>
      </c>
      <c r="AH31" s="9"/>
      <c r="AI31" s="10">
        <v>384</v>
      </c>
      <c r="AJ31" s="11">
        <v>30981</v>
      </c>
      <c r="AK31" s="9"/>
      <c r="AL31" s="10">
        <v>410</v>
      </c>
      <c r="AM31" s="11">
        <v>33421</v>
      </c>
      <c r="AN31" s="9"/>
      <c r="AO31" s="10">
        <v>399</v>
      </c>
      <c r="AP31" s="11">
        <v>34496</v>
      </c>
      <c r="AQ31" s="12"/>
      <c r="AR31" s="13">
        <v>4641</v>
      </c>
      <c r="AS31" s="14">
        <v>392561.5</v>
      </c>
    </row>
    <row r="32" spans="1:45" x14ac:dyDescent="0.2">
      <c r="A32" s="78" t="s">
        <v>31</v>
      </c>
      <c r="B32" s="78" t="s">
        <v>10</v>
      </c>
      <c r="C32" s="78" t="s">
        <v>15</v>
      </c>
      <c r="D32" s="78" t="s">
        <v>30</v>
      </c>
      <c r="E32" s="78" t="s">
        <v>125</v>
      </c>
      <c r="F32" s="55"/>
      <c r="AR32" s="79">
        <v>120205</v>
      </c>
      <c r="AS32" s="80">
        <v>705721.52</v>
      </c>
    </row>
    <row r="33" spans="1:45" x14ac:dyDescent="0.2">
      <c r="A33" s="78" t="s">
        <v>31</v>
      </c>
      <c r="B33" s="78" t="s">
        <v>10</v>
      </c>
      <c r="C33" s="78" t="s">
        <v>15</v>
      </c>
      <c r="D33" s="78" t="s">
        <v>17</v>
      </c>
      <c r="E33" s="78" t="s">
        <v>126</v>
      </c>
      <c r="F33" s="55"/>
      <c r="AR33" s="79">
        <v>297</v>
      </c>
      <c r="AS33" s="80">
        <v>12967</v>
      </c>
    </row>
  </sheetData>
  <autoFilter ref="A1:AS31">
    <sortState ref="A2:AS31">
      <sortCondition ref="E1:E31"/>
    </sortState>
  </autoFilter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workbookViewId="0">
      <selection activeCell="F37" sqref="F37"/>
    </sheetView>
  </sheetViews>
  <sheetFormatPr defaultRowHeight="12.75" x14ac:dyDescent="0.2"/>
  <cols>
    <col min="1" max="4" width="10.7109375" customWidth="1"/>
    <col min="5" max="5" width="45.42578125" bestFit="1" customWidth="1"/>
    <col min="6" max="6" width="27.85546875" bestFit="1" customWidth="1"/>
    <col min="7" max="7" width="11" hidden="1" customWidth="1"/>
    <col min="8" max="8" width="10.42578125" hidden="1" customWidth="1"/>
    <col min="9" max="9" width="12.140625" hidden="1" customWidth="1"/>
    <col min="10" max="10" width="11" hidden="1" customWidth="1"/>
    <col min="11" max="11" width="10.42578125" hidden="1" customWidth="1"/>
    <col min="12" max="12" width="12.140625" hidden="1" customWidth="1"/>
    <col min="13" max="13" width="11" hidden="1" customWidth="1"/>
    <col min="14" max="14" width="10.42578125" hidden="1" customWidth="1"/>
    <col min="15" max="15" width="12.140625" hidden="1" customWidth="1"/>
    <col min="16" max="16" width="11" hidden="1" customWidth="1"/>
    <col min="17" max="17" width="10.42578125" hidden="1" customWidth="1"/>
    <col min="18" max="18" width="12.140625" hidden="1" customWidth="1"/>
    <col min="19" max="19" width="11" hidden="1" customWidth="1"/>
    <col min="20" max="20" width="10.42578125" hidden="1" customWidth="1"/>
    <col min="21" max="21" width="12.140625" hidden="1" customWidth="1"/>
    <col min="22" max="22" width="11" hidden="1" customWidth="1"/>
    <col min="23" max="23" width="10.42578125" hidden="1" customWidth="1"/>
    <col min="24" max="24" width="12.140625" hidden="1" customWidth="1"/>
    <col min="25" max="25" width="11" hidden="1" customWidth="1"/>
    <col min="26" max="26" width="10.42578125" hidden="1" customWidth="1"/>
    <col min="27" max="27" width="12.140625" hidden="1" customWidth="1"/>
    <col min="28" max="28" width="11" hidden="1" customWidth="1"/>
    <col min="29" max="29" width="10.42578125" hidden="1" customWidth="1"/>
    <col min="30" max="30" width="12.140625" hidden="1" customWidth="1"/>
    <col min="31" max="31" width="11" hidden="1" customWidth="1"/>
    <col min="32" max="32" width="10.42578125" hidden="1" customWidth="1"/>
    <col min="33" max="33" width="12.140625" hidden="1" customWidth="1"/>
    <col min="34" max="34" width="11" hidden="1" customWidth="1"/>
    <col min="35" max="35" width="10.42578125" hidden="1" customWidth="1"/>
    <col min="36" max="36" width="12.140625" hidden="1" customWidth="1"/>
    <col min="37" max="37" width="11" hidden="1" customWidth="1"/>
    <col min="38" max="38" width="10.42578125" hidden="1" customWidth="1"/>
    <col min="39" max="39" width="12.140625" hidden="1" customWidth="1"/>
    <col min="40" max="40" width="11" hidden="1" customWidth="1"/>
    <col min="41" max="41" width="10.42578125" hidden="1" customWidth="1"/>
    <col min="42" max="42" width="12.140625" hidden="1" customWidth="1"/>
    <col min="43" max="43" width="11.28515625" hidden="1" customWidth="1"/>
    <col min="44" max="44" width="10.7109375" customWidth="1"/>
    <col min="45" max="45" width="12.140625" customWidth="1"/>
    <col min="46" max="46" width="4.7109375" customWidth="1"/>
  </cols>
  <sheetData>
    <row r="1" spans="1:45" s="7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59</v>
      </c>
      <c r="H1" s="3" t="s">
        <v>6</v>
      </c>
      <c r="I1" s="3" t="s">
        <v>7</v>
      </c>
      <c r="J1" s="2" t="s">
        <v>60</v>
      </c>
      <c r="K1" s="3" t="s">
        <v>35</v>
      </c>
      <c r="L1" s="3" t="s">
        <v>36</v>
      </c>
      <c r="M1" s="2" t="s">
        <v>61</v>
      </c>
      <c r="N1" s="3" t="s">
        <v>37</v>
      </c>
      <c r="O1" s="3" t="s">
        <v>38</v>
      </c>
      <c r="P1" s="2" t="s">
        <v>62</v>
      </c>
      <c r="Q1" s="3" t="s">
        <v>39</v>
      </c>
      <c r="R1" s="3" t="s">
        <v>40</v>
      </c>
      <c r="S1" s="2" t="s">
        <v>63</v>
      </c>
      <c r="T1" s="3" t="s">
        <v>41</v>
      </c>
      <c r="U1" s="3" t="s">
        <v>42</v>
      </c>
      <c r="V1" s="2" t="s">
        <v>64</v>
      </c>
      <c r="W1" s="3" t="s">
        <v>43</v>
      </c>
      <c r="X1" s="3" t="s">
        <v>44</v>
      </c>
      <c r="Y1" s="2" t="s">
        <v>65</v>
      </c>
      <c r="Z1" s="3" t="s">
        <v>45</v>
      </c>
      <c r="AA1" s="3" t="s">
        <v>46</v>
      </c>
      <c r="AB1" s="2" t="s">
        <v>66</v>
      </c>
      <c r="AC1" s="3" t="s">
        <v>47</v>
      </c>
      <c r="AD1" s="3" t="s">
        <v>48</v>
      </c>
      <c r="AE1" s="2" t="s">
        <v>67</v>
      </c>
      <c r="AF1" s="3" t="s">
        <v>49</v>
      </c>
      <c r="AG1" s="3" t="s">
        <v>50</v>
      </c>
      <c r="AH1" s="2" t="s">
        <v>68</v>
      </c>
      <c r="AI1" s="3" t="s">
        <v>51</v>
      </c>
      <c r="AJ1" s="3" t="s">
        <v>52</v>
      </c>
      <c r="AK1" s="2" t="s">
        <v>69</v>
      </c>
      <c r="AL1" s="3" t="s">
        <v>53</v>
      </c>
      <c r="AM1" s="3" t="s">
        <v>54</v>
      </c>
      <c r="AN1" s="2" t="s">
        <v>70</v>
      </c>
      <c r="AO1" s="3" t="s">
        <v>55</v>
      </c>
      <c r="AP1" s="3" t="s">
        <v>56</v>
      </c>
      <c r="AQ1" s="4" t="s">
        <v>57</v>
      </c>
      <c r="AR1" s="5" t="s">
        <v>8</v>
      </c>
      <c r="AS1" s="6" t="s">
        <v>58</v>
      </c>
    </row>
    <row r="2" spans="1:45" s="7" customFormat="1" ht="12" x14ac:dyDescent="0.2">
      <c r="A2" s="8" t="s">
        <v>9</v>
      </c>
      <c r="B2" s="8" t="s">
        <v>10</v>
      </c>
      <c r="C2" s="8" t="s">
        <v>11</v>
      </c>
      <c r="D2" s="8" t="s">
        <v>12</v>
      </c>
      <c r="E2" s="8" t="s">
        <v>82</v>
      </c>
      <c r="F2" s="8"/>
      <c r="G2" s="9"/>
      <c r="H2" s="10">
        <v>85</v>
      </c>
      <c r="I2" s="11">
        <v>1105</v>
      </c>
      <c r="J2" s="9"/>
      <c r="K2" s="10">
        <v>102</v>
      </c>
      <c r="L2" s="11">
        <v>1326</v>
      </c>
      <c r="M2" s="9"/>
      <c r="N2" s="10">
        <v>120</v>
      </c>
      <c r="O2" s="11">
        <v>1560</v>
      </c>
      <c r="P2" s="9"/>
      <c r="Q2" s="10">
        <v>133</v>
      </c>
      <c r="R2" s="11">
        <v>1677</v>
      </c>
      <c r="S2" s="9"/>
      <c r="T2" s="10">
        <v>117</v>
      </c>
      <c r="U2" s="11">
        <v>1521</v>
      </c>
      <c r="V2" s="9"/>
      <c r="W2" s="10">
        <v>150</v>
      </c>
      <c r="X2" s="11">
        <v>1924</v>
      </c>
      <c r="Y2" s="9"/>
      <c r="Z2" s="10">
        <v>140</v>
      </c>
      <c r="AA2" s="11">
        <v>1898</v>
      </c>
      <c r="AB2" s="9"/>
      <c r="AC2" s="10">
        <v>126</v>
      </c>
      <c r="AD2" s="11">
        <v>1612</v>
      </c>
      <c r="AE2" s="9"/>
      <c r="AF2" s="10">
        <v>141</v>
      </c>
      <c r="AG2" s="11">
        <v>1807</v>
      </c>
      <c r="AH2" s="9"/>
      <c r="AI2" s="10">
        <v>119</v>
      </c>
      <c r="AJ2" s="11">
        <v>1495</v>
      </c>
      <c r="AK2" s="9"/>
      <c r="AL2" s="10">
        <v>116</v>
      </c>
      <c r="AM2" s="11">
        <v>1508</v>
      </c>
      <c r="AN2" s="9"/>
      <c r="AO2" s="10">
        <v>125</v>
      </c>
      <c r="AP2" s="11">
        <v>1547</v>
      </c>
      <c r="AQ2" s="12"/>
      <c r="AR2" s="13">
        <v>1474</v>
      </c>
      <c r="AS2" s="14">
        <v>18980</v>
      </c>
    </row>
    <row r="3" spans="1:45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83</v>
      </c>
      <c r="F3" s="8"/>
      <c r="G3" s="15"/>
      <c r="H3" s="16">
        <v>66</v>
      </c>
      <c r="I3" s="17">
        <v>2640</v>
      </c>
      <c r="J3" s="18"/>
      <c r="K3" s="19">
        <v>58</v>
      </c>
      <c r="L3" s="20">
        <v>2320</v>
      </c>
      <c r="M3" s="15"/>
      <c r="N3" s="16">
        <v>91</v>
      </c>
      <c r="O3" s="17">
        <v>3240</v>
      </c>
      <c r="P3" s="18"/>
      <c r="Q3" s="19">
        <v>52</v>
      </c>
      <c r="R3" s="20">
        <v>2080</v>
      </c>
      <c r="S3" s="15"/>
      <c r="T3" s="16">
        <v>51</v>
      </c>
      <c r="U3" s="17">
        <v>2040</v>
      </c>
      <c r="V3" s="18"/>
      <c r="W3" s="19">
        <v>83</v>
      </c>
      <c r="X3" s="20">
        <v>3320</v>
      </c>
      <c r="Y3" s="15"/>
      <c r="Z3" s="16">
        <v>69</v>
      </c>
      <c r="AA3" s="17">
        <v>2700</v>
      </c>
      <c r="AB3" s="18"/>
      <c r="AC3" s="19">
        <v>62</v>
      </c>
      <c r="AD3" s="20">
        <v>2480</v>
      </c>
      <c r="AE3" s="15"/>
      <c r="AF3" s="16">
        <v>66</v>
      </c>
      <c r="AG3" s="17">
        <v>2640</v>
      </c>
      <c r="AH3" s="18"/>
      <c r="AI3" s="19">
        <v>67</v>
      </c>
      <c r="AJ3" s="20">
        <v>2435</v>
      </c>
      <c r="AK3" s="15"/>
      <c r="AL3" s="16">
        <v>67</v>
      </c>
      <c r="AM3" s="17">
        <v>2680</v>
      </c>
      <c r="AN3" s="18"/>
      <c r="AO3" s="19">
        <v>64</v>
      </c>
      <c r="AP3" s="20">
        <v>2560</v>
      </c>
      <c r="AQ3" s="12"/>
      <c r="AR3" s="13">
        <v>796</v>
      </c>
      <c r="AS3" s="14">
        <v>31135</v>
      </c>
    </row>
    <row r="4" spans="1:45" x14ac:dyDescent="0.2">
      <c r="A4" s="8" t="s">
        <v>9</v>
      </c>
      <c r="B4" s="8" t="s">
        <v>10</v>
      </c>
      <c r="C4" s="8" t="s">
        <v>11</v>
      </c>
      <c r="D4" s="8" t="s">
        <v>12</v>
      </c>
      <c r="E4" s="8" t="s">
        <v>84</v>
      </c>
      <c r="F4" s="8"/>
      <c r="G4" s="9"/>
      <c r="H4" s="10">
        <v>3</v>
      </c>
      <c r="I4" s="11">
        <v>225</v>
      </c>
      <c r="J4" s="9"/>
      <c r="K4" s="10"/>
      <c r="L4" s="11"/>
      <c r="M4" s="9"/>
      <c r="N4" s="10">
        <v>4</v>
      </c>
      <c r="O4" s="11">
        <v>337.5</v>
      </c>
      <c r="P4" s="9"/>
      <c r="Q4" s="10">
        <v>4</v>
      </c>
      <c r="R4" s="11">
        <v>37.5</v>
      </c>
      <c r="S4" s="9"/>
      <c r="T4" s="10"/>
      <c r="U4" s="11"/>
      <c r="V4" s="9"/>
      <c r="W4" s="10">
        <v>3</v>
      </c>
      <c r="X4" s="11">
        <v>-75</v>
      </c>
      <c r="Y4" s="9"/>
      <c r="Z4" s="10"/>
      <c r="AA4" s="11"/>
      <c r="AB4" s="9"/>
      <c r="AC4" s="10"/>
      <c r="AD4" s="11"/>
      <c r="AE4" s="9"/>
      <c r="AF4" s="10">
        <v>1</v>
      </c>
      <c r="AG4" s="11">
        <v>75</v>
      </c>
      <c r="AH4" s="9"/>
      <c r="AI4" s="10">
        <v>2</v>
      </c>
      <c r="AJ4" s="11">
        <v>88</v>
      </c>
      <c r="AK4" s="9"/>
      <c r="AL4" s="10">
        <v>8</v>
      </c>
      <c r="AM4" s="11">
        <v>652</v>
      </c>
      <c r="AN4" s="9"/>
      <c r="AO4" s="10">
        <v>5</v>
      </c>
      <c r="AP4" s="11">
        <v>37.5</v>
      </c>
      <c r="AQ4" s="12"/>
      <c r="AR4" s="13">
        <v>30</v>
      </c>
      <c r="AS4" s="14">
        <v>1377.5</v>
      </c>
    </row>
    <row r="5" spans="1:45" x14ac:dyDescent="0.2">
      <c r="A5" s="8" t="s">
        <v>9</v>
      </c>
      <c r="B5" s="8" t="s">
        <v>10</v>
      </c>
      <c r="C5" s="8" t="s">
        <v>11</v>
      </c>
      <c r="D5" s="8" t="s">
        <v>12</v>
      </c>
      <c r="E5" s="8" t="s">
        <v>85</v>
      </c>
      <c r="F5" s="8"/>
      <c r="G5" s="15"/>
      <c r="H5" s="16"/>
      <c r="I5" s="17"/>
      <c r="J5" s="18"/>
      <c r="K5" s="19"/>
      <c r="L5" s="20"/>
      <c r="M5" s="15"/>
      <c r="N5" s="16">
        <v>2</v>
      </c>
      <c r="O5" s="17">
        <v>500</v>
      </c>
      <c r="P5" s="18"/>
      <c r="Q5" s="19">
        <v>3</v>
      </c>
      <c r="R5" s="20">
        <v>-200</v>
      </c>
      <c r="S5" s="15"/>
      <c r="T5" s="16">
        <v>1</v>
      </c>
      <c r="U5" s="17">
        <v>200</v>
      </c>
      <c r="V5" s="18"/>
      <c r="W5" s="19">
        <v>3</v>
      </c>
      <c r="X5" s="20">
        <v>-200</v>
      </c>
      <c r="Y5" s="15"/>
      <c r="Z5" s="16"/>
      <c r="AA5" s="17"/>
      <c r="AB5" s="18"/>
      <c r="AC5" s="19">
        <v>1</v>
      </c>
      <c r="AD5" s="20">
        <v>78</v>
      </c>
      <c r="AE5" s="15"/>
      <c r="AF5" s="16"/>
      <c r="AG5" s="17"/>
      <c r="AH5" s="18"/>
      <c r="AI5" s="19"/>
      <c r="AJ5" s="20"/>
      <c r="AK5" s="15"/>
      <c r="AL5" s="16">
        <v>3</v>
      </c>
      <c r="AM5" s="17">
        <v>800</v>
      </c>
      <c r="AN5" s="18"/>
      <c r="AO5" s="19">
        <v>3</v>
      </c>
      <c r="AP5" s="20">
        <v>-422</v>
      </c>
      <c r="AQ5" s="12"/>
      <c r="AR5" s="13">
        <v>16</v>
      </c>
      <c r="AS5" s="14">
        <v>756</v>
      </c>
    </row>
    <row r="6" spans="1:45" x14ac:dyDescent="0.2">
      <c r="A6" s="8" t="s">
        <v>9</v>
      </c>
      <c r="B6" s="8" t="s">
        <v>10</v>
      </c>
      <c r="C6" s="8" t="s">
        <v>11</v>
      </c>
      <c r="D6" s="8" t="s">
        <v>12</v>
      </c>
      <c r="E6" s="8" t="s">
        <v>86</v>
      </c>
      <c r="F6" s="8"/>
      <c r="G6" s="9"/>
      <c r="H6" s="10">
        <v>316</v>
      </c>
      <c r="I6" s="11">
        <v>16042</v>
      </c>
      <c r="J6" s="9"/>
      <c r="K6" s="10">
        <v>364</v>
      </c>
      <c r="L6" s="11">
        <v>17918</v>
      </c>
      <c r="M6" s="9"/>
      <c r="N6" s="10">
        <v>427</v>
      </c>
      <c r="O6" s="11">
        <v>20748</v>
      </c>
      <c r="P6" s="9"/>
      <c r="Q6" s="10">
        <v>446</v>
      </c>
      <c r="R6" s="11">
        <v>22721</v>
      </c>
      <c r="S6" s="9"/>
      <c r="T6" s="10">
        <v>350</v>
      </c>
      <c r="U6" s="11">
        <v>17888</v>
      </c>
      <c r="V6" s="9"/>
      <c r="W6" s="10">
        <v>364</v>
      </c>
      <c r="X6" s="11">
        <v>18538</v>
      </c>
      <c r="Y6" s="9"/>
      <c r="Z6" s="10">
        <v>323</v>
      </c>
      <c r="AA6" s="11">
        <v>16913</v>
      </c>
      <c r="AB6" s="9"/>
      <c r="AC6" s="10">
        <v>358</v>
      </c>
      <c r="AD6" s="11">
        <v>18125</v>
      </c>
      <c r="AE6" s="9"/>
      <c r="AF6" s="10">
        <v>356</v>
      </c>
      <c r="AG6" s="11">
        <v>18408</v>
      </c>
      <c r="AH6" s="9"/>
      <c r="AI6" s="10">
        <v>318</v>
      </c>
      <c r="AJ6" s="11">
        <v>16510</v>
      </c>
      <c r="AK6" s="9"/>
      <c r="AL6" s="10">
        <v>380</v>
      </c>
      <c r="AM6" s="11">
        <v>19540</v>
      </c>
      <c r="AN6" s="9"/>
      <c r="AO6" s="10">
        <v>376</v>
      </c>
      <c r="AP6" s="11">
        <v>19184</v>
      </c>
      <c r="AQ6" s="12"/>
      <c r="AR6" s="13">
        <v>4378</v>
      </c>
      <c r="AS6" s="14">
        <v>222535</v>
      </c>
    </row>
    <row r="7" spans="1:45" x14ac:dyDescent="0.2">
      <c r="A7" s="8" t="s">
        <v>9</v>
      </c>
      <c r="B7" s="8" t="s">
        <v>10</v>
      </c>
      <c r="C7" s="8" t="s">
        <v>11</v>
      </c>
      <c r="D7" s="8" t="s">
        <v>12</v>
      </c>
      <c r="E7" s="8" t="s">
        <v>87</v>
      </c>
      <c r="F7" s="8"/>
      <c r="G7" s="15"/>
      <c r="H7" s="16">
        <v>5</v>
      </c>
      <c r="I7" s="17">
        <v>100</v>
      </c>
      <c r="J7" s="18"/>
      <c r="K7" s="19">
        <v>4</v>
      </c>
      <c r="L7" s="20">
        <v>80</v>
      </c>
      <c r="M7" s="15"/>
      <c r="N7" s="16">
        <v>5</v>
      </c>
      <c r="O7" s="17">
        <v>100</v>
      </c>
      <c r="P7" s="18"/>
      <c r="Q7" s="19">
        <v>6</v>
      </c>
      <c r="R7" s="20">
        <v>120</v>
      </c>
      <c r="S7" s="15"/>
      <c r="T7" s="16">
        <v>6</v>
      </c>
      <c r="U7" s="17">
        <v>120</v>
      </c>
      <c r="V7" s="18"/>
      <c r="W7" s="19">
        <v>7</v>
      </c>
      <c r="X7" s="20">
        <v>140</v>
      </c>
      <c r="Y7" s="15"/>
      <c r="Z7" s="16">
        <v>3</v>
      </c>
      <c r="AA7" s="17">
        <v>60</v>
      </c>
      <c r="AB7" s="18"/>
      <c r="AC7" s="19">
        <v>5</v>
      </c>
      <c r="AD7" s="20">
        <v>100</v>
      </c>
      <c r="AE7" s="15"/>
      <c r="AF7" s="16"/>
      <c r="AG7" s="17"/>
      <c r="AH7" s="18"/>
      <c r="AI7" s="19"/>
      <c r="AJ7" s="20"/>
      <c r="AK7" s="15"/>
      <c r="AL7" s="16"/>
      <c r="AM7" s="17"/>
      <c r="AN7" s="18"/>
      <c r="AO7" s="19"/>
      <c r="AP7" s="20"/>
      <c r="AQ7" s="12"/>
      <c r="AR7" s="13">
        <v>41</v>
      </c>
      <c r="AS7" s="14">
        <v>820</v>
      </c>
    </row>
    <row r="8" spans="1:45" x14ac:dyDescent="0.2">
      <c r="A8" s="8" t="s">
        <v>23</v>
      </c>
      <c r="B8" s="8" t="s">
        <v>10</v>
      </c>
      <c r="C8" s="8" t="s">
        <v>15</v>
      </c>
      <c r="D8" s="8" t="s">
        <v>30</v>
      </c>
      <c r="E8" s="8" t="s">
        <v>106</v>
      </c>
      <c r="F8" s="8"/>
      <c r="G8" s="15"/>
      <c r="H8" s="16">
        <v>125</v>
      </c>
      <c r="I8" s="17">
        <v>714.07</v>
      </c>
      <c r="J8" s="56"/>
      <c r="K8" s="19">
        <v>125</v>
      </c>
      <c r="L8" s="20">
        <v>619.52</v>
      </c>
      <c r="M8" s="57"/>
      <c r="N8" s="16">
        <v>119</v>
      </c>
      <c r="O8" s="17">
        <v>684.08</v>
      </c>
      <c r="P8" s="56"/>
      <c r="Q8" s="19">
        <v>119</v>
      </c>
      <c r="R8" s="20">
        <v>590.4</v>
      </c>
      <c r="S8" s="57"/>
      <c r="T8" s="16">
        <v>135</v>
      </c>
      <c r="U8" s="17">
        <v>656.03</v>
      </c>
      <c r="V8" s="56"/>
      <c r="W8" s="19">
        <v>156</v>
      </c>
      <c r="X8" s="20">
        <v>761.36</v>
      </c>
      <c r="Y8" s="57"/>
      <c r="Z8" s="16">
        <v>127</v>
      </c>
      <c r="AA8" s="17">
        <v>612.14</v>
      </c>
      <c r="AB8" s="56"/>
      <c r="AC8" s="19">
        <v>135</v>
      </c>
      <c r="AD8" s="20">
        <v>653.70000000000005</v>
      </c>
      <c r="AE8" s="57"/>
      <c r="AF8" s="16">
        <v>116</v>
      </c>
      <c r="AG8" s="17">
        <v>687.35</v>
      </c>
      <c r="AH8" s="56"/>
      <c r="AI8" s="19">
        <v>111</v>
      </c>
      <c r="AJ8" s="20">
        <v>540.95000000000005</v>
      </c>
      <c r="AK8" s="57"/>
      <c r="AL8" s="16">
        <v>138</v>
      </c>
      <c r="AM8" s="17">
        <v>667.94</v>
      </c>
      <c r="AN8" s="56"/>
      <c r="AO8" s="19">
        <v>90</v>
      </c>
      <c r="AP8" s="20">
        <v>431.53</v>
      </c>
      <c r="AQ8" s="58"/>
      <c r="AR8" s="13">
        <v>1496</v>
      </c>
      <c r="AS8" s="14">
        <v>7619.07</v>
      </c>
    </row>
    <row r="9" spans="1:45" x14ac:dyDescent="0.2">
      <c r="A9" s="8" t="s">
        <v>23</v>
      </c>
      <c r="B9" s="8" t="s">
        <v>10</v>
      </c>
      <c r="C9" s="8" t="s">
        <v>28</v>
      </c>
      <c r="D9" s="8" t="s">
        <v>17</v>
      </c>
      <c r="E9" s="8" t="s">
        <v>103</v>
      </c>
      <c r="F9" s="8"/>
      <c r="G9" s="9"/>
      <c r="H9" s="10">
        <v>2</v>
      </c>
      <c r="I9" s="11">
        <v>60</v>
      </c>
      <c r="J9" s="9"/>
      <c r="K9" s="10">
        <v>2</v>
      </c>
      <c r="L9" s="11">
        <v>-58</v>
      </c>
      <c r="M9" s="9"/>
      <c r="N9" s="10">
        <v>5</v>
      </c>
      <c r="O9" s="11">
        <v>150</v>
      </c>
      <c r="P9" s="9"/>
      <c r="Q9" s="10">
        <v>3</v>
      </c>
      <c r="R9" s="11">
        <v>90</v>
      </c>
      <c r="S9" s="9"/>
      <c r="T9" s="10">
        <v>4</v>
      </c>
      <c r="U9" s="11">
        <v>140</v>
      </c>
      <c r="V9" s="9"/>
      <c r="W9" s="10">
        <v>4</v>
      </c>
      <c r="X9" s="11">
        <v>140</v>
      </c>
      <c r="Y9" s="9"/>
      <c r="Z9" s="10">
        <v>3</v>
      </c>
      <c r="AA9" s="11">
        <v>110</v>
      </c>
      <c r="AB9" s="9"/>
      <c r="AC9" s="10">
        <v>2</v>
      </c>
      <c r="AD9" s="11">
        <v>60</v>
      </c>
      <c r="AE9" s="9"/>
      <c r="AF9" s="10">
        <v>2</v>
      </c>
      <c r="AG9" s="11">
        <v>60</v>
      </c>
      <c r="AH9" s="9"/>
      <c r="AI9" s="10">
        <v>6</v>
      </c>
      <c r="AJ9" s="11">
        <v>180</v>
      </c>
      <c r="AK9" s="9"/>
      <c r="AL9" s="10">
        <v>2</v>
      </c>
      <c r="AM9" s="11">
        <v>60</v>
      </c>
      <c r="AN9" s="9"/>
      <c r="AO9" s="10">
        <v>1</v>
      </c>
      <c r="AP9" s="11">
        <v>30</v>
      </c>
      <c r="AQ9" s="12"/>
      <c r="AR9" s="13">
        <v>36</v>
      </c>
      <c r="AS9" s="14">
        <v>1022</v>
      </c>
    </row>
    <row r="10" spans="1:45" x14ac:dyDescent="0.2">
      <c r="A10" s="8" t="s">
        <v>23</v>
      </c>
      <c r="B10" s="8" t="s">
        <v>10</v>
      </c>
      <c r="C10" s="8" t="s">
        <v>25</v>
      </c>
      <c r="D10" s="8" t="s">
        <v>17</v>
      </c>
      <c r="E10" s="8" t="s">
        <v>100</v>
      </c>
      <c r="F10" s="8"/>
      <c r="G10" s="15"/>
      <c r="H10" s="16">
        <v>10</v>
      </c>
      <c r="I10" s="17">
        <v>250</v>
      </c>
      <c r="J10" s="18"/>
      <c r="K10" s="19">
        <v>3</v>
      </c>
      <c r="L10" s="20">
        <v>75</v>
      </c>
      <c r="M10" s="15"/>
      <c r="N10" s="16">
        <v>10</v>
      </c>
      <c r="O10" s="17">
        <v>250</v>
      </c>
      <c r="P10" s="18"/>
      <c r="Q10" s="19">
        <v>2</v>
      </c>
      <c r="R10" s="20">
        <v>50</v>
      </c>
      <c r="S10" s="15"/>
      <c r="T10" s="16">
        <v>11</v>
      </c>
      <c r="U10" s="17">
        <v>275</v>
      </c>
      <c r="V10" s="18"/>
      <c r="W10" s="19">
        <v>8</v>
      </c>
      <c r="X10" s="20">
        <v>200</v>
      </c>
      <c r="Y10" s="15"/>
      <c r="Z10" s="16">
        <v>9</v>
      </c>
      <c r="AA10" s="17">
        <v>225</v>
      </c>
      <c r="AB10" s="18"/>
      <c r="AC10" s="19">
        <v>6</v>
      </c>
      <c r="AD10" s="20">
        <v>150</v>
      </c>
      <c r="AE10" s="15"/>
      <c r="AF10" s="16">
        <v>8</v>
      </c>
      <c r="AG10" s="17">
        <v>200</v>
      </c>
      <c r="AH10" s="18"/>
      <c r="AI10" s="19">
        <v>2</v>
      </c>
      <c r="AJ10" s="20">
        <v>50</v>
      </c>
      <c r="AK10" s="15"/>
      <c r="AL10" s="16">
        <v>11</v>
      </c>
      <c r="AM10" s="17">
        <v>275</v>
      </c>
      <c r="AN10" s="18"/>
      <c r="AO10" s="19">
        <v>2</v>
      </c>
      <c r="AP10" s="20">
        <v>50</v>
      </c>
      <c r="AQ10" s="12"/>
      <c r="AR10" s="13">
        <v>82</v>
      </c>
      <c r="AS10" s="14">
        <v>2050</v>
      </c>
    </row>
    <row r="11" spans="1:45" x14ac:dyDescent="0.2">
      <c r="A11" s="8" t="s">
        <v>23</v>
      </c>
      <c r="B11" s="8" t="s">
        <v>10</v>
      </c>
      <c r="C11" s="8" t="s">
        <v>26</v>
      </c>
      <c r="D11" s="8" t="s">
        <v>17</v>
      </c>
      <c r="E11" s="8" t="s">
        <v>101</v>
      </c>
      <c r="F11" s="8"/>
      <c r="G11" s="9"/>
      <c r="H11" s="10">
        <v>1</v>
      </c>
      <c r="I11" s="11">
        <v>29</v>
      </c>
      <c r="J11" s="9"/>
      <c r="K11" s="10">
        <v>3</v>
      </c>
      <c r="L11" s="11">
        <v>69</v>
      </c>
      <c r="M11" s="9"/>
      <c r="N11" s="10">
        <v>4</v>
      </c>
      <c r="O11" s="11">
        <v>92</v>
      </c>
      <c r="P11" s="9"/>
      <c r="Q11" s="10">
        <v>4</v>
      </c>
      <c r="R11" s="11">
        <v>92</v>
      </c>
      <c r="S11" s="9"/>
      <c r="T11" s="10">
        <v>2</v>
      </c>
      <c r="U11" s="11">
        <v>46</v>
      </c>
      <c r="V11" s="9"/>
      <c r="W11" s="10">
        <v>1</v>
      </c>
      <c r="X11" s="11">
        <v>23</v>
      </c>
      <c r="Y11" s="9"/>
      <c r="Z11" s="10"/>
      <c r="AA11" s="11"/>
      <c r="AB11" s="9"/>
      <c r="AC11" s="10"/>
      <c r="AD11" s="11"/>
      <c r="AE11" s="9"/>
      <c r="AF11" s="10"/>
      <c r="AG11" s="11"/>
      <c r="AH11" s="9"/>
      <c r="AI11" s="10">
        <v>2</v>
      </c>
      <c r="AJ11" s="11">
        <v>46</v>
      </c>
      <c r="AK11" s="9"/>
      <c r="AL11" s="10">
        <v>2</v>
      </c>
      <c r="AM11" s="11">
        <v>46</v>
      </c>
      <c r="AN11" s="9"/>
      <c r="AO11" s="10">
        <v>2</v>
      </c>
      <c r="AP11" s="11">
        <v>46</v>
      </c>
      <c r="AQ11" s="12"/>
      <c r="AR11" s="13">
        <v>21</v>
      </c>
      <c r="AS11" s="14">
        <v>489</v>
      </c>
    </row>
    <row r="12" spans="1:45" x14ac:dyDescent="0.2">
      <c r="A12" s="8" t="s">
        <v>23</v>
      </c>
      <c r="B12" s="8" t="s">
        <v>10</v>
      </c>
      <c r="C12" s="8" t="s">
        <v>27</v>
      </c>
      <c r="D12" s="8" t="s">
        <v>17</v>
      </c>
      <c r="E12" s="8" t="s">
        <v>102</v>
      </c>
      <c r="F12" s="8"/>
      <c r="G12" s="15"/>
      <c r="H12" s="16">
        <v>2</v>
      </c>
      <c r="I12" s="17">
        <v>55</v>
      </c>
      <c r="J12" s="18"/>
      <c r="K12" s="19">
        <v>3</v>
      </c>
      <c r="L12" s="20">
        <v>85</v>
      </c>
      <c r="M12" s="15"/>
      <c r="N12" s="16">
        <v>3</v>
      </c>
      <c r="O12" s="17">
        <v>85</v>
      </c>
      <c r="P12" s="18"/>
      <c r="Q12" s="19"/>
      <c r="R12" s="20"/>
      <c r="S12" s="15"/>
      <c r="T12" s="16"/>
      <c r="U12" s="17"/>
      <c r="V12" s="18"/>
      <c r="W12" s="19">
        <v>1</v>
      </c>
      <c r="X12" s="20">
        <v>30</v>
      </c>
      <c r="Y12" s="15"/>
      <c r="Z12" s="16">
        <v>2</v>
      </c>
      <c r="AA12" s="17">
        <v>50</v>
      </c>
      <c r="AB12" s="18"/>
      <c r="AC12" s="19">
        <v>1</v>
      </c>
      <c r="AD12" s="20">
        <v>30</v>
      </c>
      <c r="AE12" s="15"/>
      <c r="AF12" s="16">
        <v>1</v>
      </c>
      <c r="AG12" s="17">
        <v>25</v>
      </c>
      <c r="AH12" s="18"/>
      <c r="AI12" s="19">
        <v>1</v>
      </c>
      <c r="AJ12" s="20">
        <v>30</v>
      </c>
      <c r="AK12" s="15"/>
      <c r="AL12" s="16">
        <v>2</v>
      </c>
      <c r="AM12" s="17">
        <v>55</v>
      </c>
      <c r="AN12" s="18"/>
      <c r="AO12" s="19">
        <v>2</v>
      </c>
      <c r="AP12" s="20">
        <v>60</v>
      </c>
      <c r="AQ12" s="12"/>
      <c r="AR12" s="13">
        <v>18</v>
      </c>
      <c r="AS12" s="14">
        <v>505</v>
      </c>
    </row>
    <row r="13" spans="1:45" x14ac:dyDescent="0.2">
      <c r="A13" s="8" t="s">
        <v>23</v>
      </c>
      <c r="B13" s="8" t="s">
        <v>10</v>
      </c>
      <c r="C13" s="8" t="s">
        <v>29</v>
      </c>
      <c r="D13" s="8" t="s">
        <v>17</v>
      </c>
      <c r="E13" s="8" t="s">
        <v>104</v>
      </c>
      <c r="F13" s="8"/>
      <c r="G13" s="15"/>
      <c r="H13" s="16">
        <v>6</v>
      </c>
      <c r="I13" s="17">
        <v>300</v>
      </c>
      <c r="J13" s="18"/>
      <c r="K13" s="19">
        <v>7</v>
      </c>
      <c r="L13" s="20">
        <v>350</v>
      </c>
      <c r="M13" s="15"/>
      <c r="N13" s="16">
        <v>5</v>
      </c>
      <c r="O13" s="17">
        <v>250</v>
      </c>
      <c r="P13" s="18"/>
      <c r="Q13" s="19">
        <v>3</v>
      </c>
      <c r="R13" s="20">
        <v>130</v>
      </c>
      <c r="S13" s="15"/>
      <c r="T13" s="16">
        <v>2</v>
      </c>
      <c r="U13" s="17">
        <v>100</v>
      </c>
      <c r="V13" s="18"/>
      <c r="W13" s="19">
        <v>2</v>
      </c>
      <c r="X13" s="20">
        <v>100</v>
      </c>
      <c r="Y13" s="15"/>
      <c r="Z13" s="16">
        <v>6</v>
      </c>
      <c r="AA13" s="17">
        <v>279</v>
      </c>
      <c r="AB13" s="18"/>
      <c r="AC13" s="19">
        <v>13</v>
      </c>
      <c r="AD13" s="20">
        <v>634</v>
      </c>
      <c r="AE13" s="15"/>
      <c r="AF13" s="16">
        <v>5</v>
      </c>
      <c r="AG13" s="17">
        <v>229</v>
      </c>
      <c r="AH13" s="18"/>
      <c r="AI13" s="19">
        <v>5</v>
      </c>
      <c r="AJ13" s="20">
        <v>250</v>
      </c>
      <c r="AK13" s="15"/>
      <c r="AL13" s="16">
        <v>5</v>
      </c>
      <c r="AM13" s="17">
        <v>250</v>
      </c>
      <c r="AN13" s="18"/>
      <c r="AO13" s="19">
        <v>10</v>
      </c>
      <c r="AP13" s="20">
        <v>500</v>
      </c>
      <c r="AQ13" s="12"/>
      <c r="AR13" s="13">
        <v>69</v>
      </c>
      <c r="AS13" s="14">
        <v>3372</v>
      </c>
    </row>
    <row r="14" spans="1:45" x14ac:dyDescent="0.2">
      <c r="A14" s="8" t="s">
        <v>23</v>
      </c>
      <c r="B14" s="8" t="s">
        <v>10</v>
      </c>
      <c r="C14" s="8" t="s">
        <v>24</v>
      </c>
      <c r="D14" s="8" t="s">
        <v>17</v>
      </c>
      <c r="E14" s="8" t="s">
        <v>99</v>
      </c>
      <c r="F14" s="8"/>
      <c r="G14" s="9"/>
      <c r="H14" s="10">
        <v>5</v>
      </c>
      <c r="I14" s="11">
        <v>-25</v>
      </c>
      <c r="J14" s="9"/>
      <c r="K14" s="10">
        <v>2</v>
      </c>
      <c r="L14" s="11">
        <v>-7.95</v>
      </c>
      <c r="M14" s="9"/>
      <c r="N14" s="10"/>
      <c r="O14" s="11"/>
      <c r="P14" s="9"/>
      <c r="Q14" s="10">
        <v>2</v>
      </c>
      <c r="R14" s="11">
        <v>-10</v>
      </c>
      <c r="S14" s="9"/>
      <c r="T14" s="10">
        <v>2</v>
      </c>
      <c r="U14" s="11">
        <v>-7.95</v>
      </c>
      <c r="V14" s="9"/>
      <c r="W14" s="10">
        <v>1</v>
      </c>
      <c r="X14" s="11">
        <v>-5</v>
      </c>
      <c r="Y14" s="9"/>
      <c r="Z14" s="10">
        <v>2</v>
      </c>
      <c r="AA14" s="11">
        <v>-7.95</v>
      </c>
      <c r="AB14" s="9"/>
      <c r="AC14" s="10">
        <v>1</v>
      </c>
      <c r="AD14" s="11">
        <v>-5</v>
      </c>
      <c r="AE14" s="9"/>
      <c r="AF14" s="10">
        <v>2</v>
      </c>
      <c r="AG14" s="11">
        <v>-30</v>
      </c>
      <c r="AH14" s="9"/>
      <c r="AI14" s="10">
        <v>1</v>
      </c>
      <c r="AJ14" s="11">
        <v>-5</v>
      </c>
      <c r="AK14" s="9"/>
      <c r="AL14" s="10"/>
      <c r="AM14" s="11"/>
      <c r="AN14" s="9"/>
      <c r="AO14" s="10">
        <v>2</v>
      </c>
      <c r="AP14" s="11">
        <v>-7.95</v>
      </c>
      <c r="AQ14" s="12"/>
      <c r="AR14" s="13">
        <v>20</v>
      </c>
      <c r="AS14" s="14">
        <v>-111.8</v>
      </c>
    </row>
    <row r="15" spans="1:45" x14ac:dyDescent="0.2">
      <c r="A15" s="8" t="s">
        <v>16</v>
      </c>
      <c r="B15" s="8" t="s">
        <v>10</v>
      </c>
      <c r="C15" s="8" t="s">
        <v>17</v>
      </c>
      <c r="D15" s="8" t="s">
        <v>17</v>
      </c>
      <c r="E15" s="8" t="s">
        <v>94</v>
      </c>
      <c r="F15" s="8" t="s">
        <v>19</v>
      </c>
      <c r="G15" s="15"/>
      <c r="H15" s="16">
        <v>4</v>
      </c>
      <c r="I15" s="17">
        <v>40</v>
      </c>
      <c r="J15" s="18"/>
      <c r="K15" s="19">
        <v>4</v>
      </c>
      <c r="L15" s="20">
        <v>40</v>
      </c>
      <c r="M15" s="15"/>
      <c r="N15" s="16">
        <v>1</v>
      </c>
      <c r="O15" s="17">
        <v>10</v>
      </c>
      <c r="P15" s="18"/>
      <c r="Q15" s="19">
        <v>5</v>
      </c>
      <c r="R15" s="20">
        <v>50</v>
      </c>
      <c r="S15" s="15"/>
      <c r="T15" s="16">
        <v>2</v>
      </c>
      <c r="U15" s="17">
        <v>20</v>
      </c>
      <c r="V15" s="18"/>
      <c r="W15" s="19">
        <v>3</v>
      </c>
      <c r="X15" s="20">
        <v>30</v>
      </c>
      <c r="Y15" s="15"/>
      <c r="Z15" s="16">
        <v>3</v>
      </c>
      <c r="AA15" s="17">
        <v>10</v>
      </c>
      <c r="AB15" s="18"/>
      <c r="AC15" s="19">
        <v>4</v>
      </c>
      <c r="AD15" s="20">
        <v>40</v>
      </c>
      <c r="AE15" s="15"/>
      <c r="AF15" s="16"/>
      <c r="AG15" s="17"/>
      <c r="AH15" s="18"/>
      <c r="AI15" s="19">
        <v>3</v>
      </c>
      <c r="AJ15" s="20">
        <v>30</v>
      </c>
      <c r="AK15" s="15"/>
      <c r="AL15" s="16">
        <v>3</v>
      </c>
      <c r="AM15" s="17">
        <v>30</v>
      </c>
      <c r="AN15" s="18"/>
      <c r="AO15" s="19"/>
      <c r="AP15" s="20"/>
      <c r="AQ15" s="12"/>
      <c r="AR15" s="13">
        <v>32</v>
      </c>
      <c r="AS15" s="14">
        <v>300</v>
      </c>
    </row>
    <row r="16" spans="1:45" x14ac:dyDescent="0.2">
      <c r="A16" s="45" t="s">
        <v>16</v>
      </c>
      <c r="B16" s="45" t="s">
        <v>10</v>
      </c>
      <c r="C16" s="45" t="s">
        <v>17</v>
      </c>
      <c r="D16" s="45" t="s">
        <v>17</v>
      </c>
      <c r="E16" s="45" t="s">
        <v>95</v>
      </c>
      <c r="F16" s="45" t="s">
        <v>18</v>
      </c>
      <c r="G16" s="46"/>
      <c r="H16" s="47"/>
      <c r="I16" s="48"/>
      <c r="J16" s="49"/>
      <c r="K16" s="50"/>
      <c r="L16" s="51"/>
      <c r="M16" s="46"/>
      <c r="N16" s="47"/>
      <c r="O16" s="48"/>
      <c r="P16" s="49"/>
      <c r="Q16" s="50"/>
      <c r="R16" s="51"/>
      <c r="S16" s="46"/>
      <c r="T16" s="47"/>
      <c r="U16" s="48"/>
      <c r="V16" s="49"/>
      <c r="W16" s="50"/>
      <c r="X16" s="51"/>
      <c r="Y16" s="46"/>
      <c r="Z16" s="47"/>
      <c r="AA16" s="48"/>
      <c r="AB16" s="49"/>
      <c r="AC16" s="50"/>
      <c r="AD16" s="51"/>
      <c r="AE16" s="46"/>
      <c r="AF16" s="47"/>
      <c r="AG16" s="48"/>
      <c r="AH16" s="49"/>
      <c r="AI16" s="50">
        <v>1</v>
      </c>
      <c r="AJ16" s="51">
        <v>15</v>
      </c>
      <c r="AK16" s="46"/>
      <c r="AL16" s="47">
        <v>1</v>
      </c>
      <c r="AM16" s="48">
        <v>15</v>
      </c>
      <c r="AN16" s="49"/>
      <c r="AO16" s="50">
        <v>1</v>
      </c>
      <c r="AP16" s="51">
        <v>15</v>
      </c>
      <c r="AQ16" s="52"/>
      <c r="AR16" s="53">
        <v>3</v>
      </c>
      <c r="AS16" s="54">
        <v>45</v>
      </c>
    </row>
    <row r="17" spans="1:45" x14ac:dyDescent="0.2">
      <c r="A17" s="8" t="s">
        <v>16</v>
      </c>
      <c r="B17" s="8" t="s">
        <v>10</v>
      </c>
      <c r="C17" s="8" t="s">
        <v>17</v>
      </c>
      <c r="D17" s="8" t="s">
        <v>17</v>
      </c>
      <c r="E17" s="8" t="s">
        <v>96</v>
      </c>
      <c r="F17" s="45" t="s">
        <v>22</v>
      </c>
      <c r="G17" s="15"/>
      <c r="H17" s="16">
        <v>4</v>
      </c>
      <c r="I17" s="17">
        <v>50</v>
      </c>
      <c r="J17" s="18"/>
      <c r="K17" s="19"/>
      <c r="L17" s="20"/>
      <c r="M17" s="15"/>
      <c r="N17" s="16"/>
      <c r="O17" s="17"/>
      <c r="P17" s="18"/>
      <c r="Q17" s="19"/>
      <c r="R17" s="20"/>
      <c r="S17" s="15"/>
      <c r="T17" s="16">
        <v>1</v>
      </c>
      <c r="U17" s="17">
        <v>25</v>
      </c>
      <c r="V17" s="18"/>
      <c r="W17" s="19">
        <v>2</v>
      </c>
      <c r="X17" s="20">
        <v>50</v>
      </c>
      <c r="Y17" s="15"/>
      <c r="Z17" s="16"/>
      <c r="AA17" s="17"/>
      <c r="AB17" s="18"/>
      <c r="AC17" s="19"/>
      <c r="AD17" s="20"/>
      <c r="AE17" s="15"/>
      <c r="AF17" s="16"/>
      <c r="AG17" s="17"/>
      <c r="AH17" s="18"/>
      <c r="AI17" s="19"/>
      <c r="AJ17" s="20"/>
      <c r="AK17" s="15"/>
      <c r="AL17" s="16">
        <v>1</v>
      </c>
      <c r="AM17" s="17">
        <v>25</v>
      </c>
      <c r="AN17" s="18"/>
      <c r="AO17" s="19"/>
      <c r="AP17" s="20"/>
      <c r="AQ17" s="12"/>
      <c r="AR17" s="13">
        <v>8</v>
      </c>
      <c r="AS17" s="14">
        <v>150</v>
      </c>
    </row>
    <row r="18" spans="1:45" x14ac:dyDescent="0.2">
      <c r="A18" s="8" t="s">
        <v>16</v>
      </c>
      <c r="B18" s="8" t="s">
        <v>10</v>
      </c>
      <c r="C18" s="8" t="s">
        <v>17</v>
      </c>
      <c r="D18" s="8" t="s">
        <v>17</v>
      </c>
      <c r="E18" s="8" t="s">
        <v>98</v>
      </c>
      <c r="F18" s="45" t="s">
        <v>21</v>
      </c>
      <c r="G18" s="15"/>
      <c r="H18" s="16">
        <v>7</v>
      </c>
      <c r="I18" s="17">
        <v>270</v>
      </c>
      <c r="J18" s="18"/>
      <c r="K18" s="19">
        <v>10</v>
      </c>
      <c r="L18" s="20">
        <v>450</v>
      </c>
      <c r="M18" s="15"/>
      <c r="N18" s="16"/>
      <c r="O18" s="17"/>
      <c r="P18" s="18"/>
      <c r="Q18" s="19">
        <v>6</v>
      </c>
      <c r="R18" s="20">
        <v>210</v>
      </c>
      <c r="S18" s="15"/>
      <c r="T18" s="16">
        <v>1</v>
      </c>
      <c r="U18" s="17">
        <v>35</v>
      </c>
      <c r="V18" s="18"/>
      <c r="W18" s="19">
        <v>9</v>
      </c>
      <c r="X18" s="20">
        <v>315</v>
      </c>
      <c r="Y18" s="15"/>
      <c r="Z18" s="16">
        <v>5</v>
      </c>
      <c r="AA18" s="17">
        <v>250</v>
      </c>
      <c r="AB18" s="18"/>
      <c r="AC18" s="19">
        <v>4</v>
      </c>
      <c r="AD18" s="20">
        <v>190</v>
      </c>
      <c r="AE18" s="15"/>
      <c r="AF18" s="16"/>
      <c r="AG18" s="17"/>
      <c r="AH18" s="18"/>
      <c r="AI18" s="19">
        <v>7</v>
      </c>
      <c r="AJ18" s="20">
        <v>295</v>
      </c>
      <c r="AK18" s="15"/>
      <c r="AL18" s="16">
        <v>3</v>
      </c>
      <c r="AM18" s="17">
        <v>130</v>
      </c>
      <c r="AN18" s="18"/>
      <c r="AO18" s="19">
        <v>1</v>
      </c>
      <c r="AP18" s="20">
        <v>35</v>
      </c>
      <c r="AQ18" s="12"/>
      <c r="AR18" s="13">
        <v>53</v>
      </c>
      <c r="AS18" s="14">
        <v>2180</v>
      </c>
    </row>
    <row r="19" spans="1:45" x14ac:dyDescent="0.2">
      <c r="A19" s="8" t="s">
        <v>16</v>
      </c>
      <c r="B19" s="8" t="s">
        <v>10</v>
      </c>
      <c r="C19" s="8" t="s">
        <v>17</v>
      </c>
      <c r="D19" s="8" t="s">
        <v>17</v>
      </c>
      <c r="E19" s="8" t="s">
        <v>97</v>
      </c>
      <c r="F19" s="45" t="s">
        <v>20</v>
      </c>
      <c r="G19" s="15"/>
      <c r="H19" s="16">
        <v>5</v>
      </c>
      <c r="I19" s="17">
        <v>200</v>
      </c>
      <c r="J19" s="18"/>
      <c r="K19" s="19">
        <v>3</v>
      </c>
      <c r="L19" s="20">
        <v>105</v>
      </c>
      <c r="M19" s="15"/>
      <c r="N19" s="16">
        <v>2</v>
      </c>
      <c r="O19" s="17">
        <v>70</v>
      </c>
      <c r="P19" s="18"/>
      <c r="Q19" s="19">
        <v>2</v>
      </c>
      <c r="R19" s="20">
        <v>70</v>
      </c>
      <c r="S19" s="15"/>
      <c r="T19" s="16"/>
      <c r="U19" s="17"/>
      <c r="V19" s="18"/>
      <c r="W19" s="19">
        <v>1</v>
      </c>
      <c r="X19" s="20">
        <v>60</v>
      </c>
      <c r="Y19" s="15"/>
      <c r="Z19" s="16">
        <v>1</v>
      </c>
      <c r="AA19" s="17">
        <v>35</v>
      </c>
      <c r="AB19" s="18"/>
      <c r="AC19" s="19"/>
      <c r="AD19" s="20"/>
      <c r="AE19" s="15"/>
      <c r="AF19" s="16">
        <v>6</v>
      </c>
      <c r="AG19" s="17">
        <v>285</v>
      </c>
      <c r="AH19" s="18"/>
      <c r="AI19" s="19">
        <v>5</v>
      </c>
      <c r="AJ19" s="20">
        <v>175</v>
      </c>
      <c r="AK19" s="15"/>
      <c r="AL19" s="16">
        <v>2</v>
      </c>
      <c r="AM19" s="17">
        <v>70</v>
      </c>
      <c r="AN19" s="18"/>
      <c r="AO19" s="19">
        <v>1</v>
      </c>
      <c r="AP19" s="20">
        <v>35</v>
      </c>
      <c r="AQ19" s="12"/>
      <c r="AR19" s="13">
        <v>28</v>
      </c>
      <c r="AS19" s="14">
        <v>1105</v>
      </c>
    </row>
    <row r="20" spans="1:45" x14ac:dyDescent="0.2">
      <c r="A20" s="8" t="s">
        <v>9</v>
      </c>
      <c r="B20" s="8" t="s">
        <v>10</v>
      </c>
      <c r="C20" s="8" t="s">
        <v>11</v>
      </c>
      <c r="D20" s="8" t="s">
        <v>15</v>
      </c>
      <c r="E20" s="8" t="s">
        <v>91</v>
      </c>
      <c r="F20" s="45"/>
      <c r="G20" s="15"/>
      <c r="H20" s="16">
        <v>39</v>
      </c>
      <c r="I20" s="17">
        <v>-556.96000000000095</v>
      </c>
      <c r="J20" s="18"/>
      <c r="K20" s="19">
        <v>25</v>
      </c>
      <c r="L20" s="20">
        <v>-528.67999999999995</v>
      </c>
      <c r="M20" s="15"/>
      <c r="N20" s="16">
        <v>26</v>
      </c>
      <c r="O20" s="17">
        <v>-130.80000000000001</v>
      </c>
      <c r="P20" s="18"/>
      <c r="Q20" s="19">
        <v>35</v>
      </c>
      <c r="R20" s="20">
        <v>-721.9</v>
      </c>
      <c r="S20" s="15"/>
      <c r="T20" s="16">
        <v>27</v>
      </c>
      <c r="U20" s="17">
        <v>-286.47000000000003</v>
      </c>
      <c r="V20" s="18"/>
      <c r="W20" s="19">
        <v>24</v>
      </c>
      <c r="X20" s="20">
        <v>-230.02</v>
      </c>
      <c r="Y20" s="15"/>
      <c r="Z20" s="16">
        <v>32</v>
      </c>
      <c r="AA20" s="17">
        <v>-1023.83</v>
      </c>
      <c r="AB20" s="18"/>
      <c r="AC20" s="19">
        <v>22</v>
      </c>
      <c r="AD20" s="20">
        <v>-857.28</v>
      </c>
      <c r="AE20" s="15"/>
      <c r="AF20" s="16">
        <v>27</v>
      </c>
      <c r="AG20" s="17">
        <v>-193.25</v>
      </c>
      <c r="AH20" s="18"/>
      <c r="AI20" s="19">
        <v>21</v>
      </c>
      <c r="AJ20" s="20">
        <v>-207.67</v>
      </c>
      <c r="AK20" s="15"/>
      <c r="AL20" s="16">
        <v>21</v>
      </c>
      <c r="AM20" s="17">
        <v>-387.16</v>
      </c>
      <c r="AN20" s="18"/>
      <c r="AO20" s="19">
        <v>26</v>
      </c>
      <c r="AP20" s="20">
        <v>-191.28</v>
      </c>
      <c r="AQ20" s="12"/>
      <c r="AR20" s="13">
        <v>325</v>
      </c>
      <c r="AS20" s="14">
        <v>-5315.3</v>
      </c>
    </row>
    <row r="21" spans="1:45" x14ac:dyDescent="0.2">
      <c r="A21" s="8" t="s">
        <v>31</v>
      </c>
      <c r="B21" s="8" t="s">
        <v>10</v>
      </c>
      <c r="C21" s="8" t="s">
        <v>32</v>
      </c>
      <c r="D21" s="8" t="s">
        <v>33</v>
      </c>
      <c r="E21" s="8" t="s">
        <v>107</v>
      </c>
      <c r="F21" s="45"/>
      <c r="G21" s="15"/>
      <c r="H21" s="16">
        <v>13</v>
      </c>
      <c r="I21" s="17">
        <v>1300</v>
      </c>
      <c r="J21" s="56"/>
      <c r="K21" s="19">
        <v>13</v>
      </c>
      <c r="L21" s="20">
        <v>1300</v>
      </c>
      <c r="M21" s="57"/>
      <c r="N21" s="16">
        <v>13</v>
      </c>
      <c r="O21" s="17">
        <v>1300</v>
      </c>
      <c r="P21" s="56"/>
      <c r="Q21" s="19">
        <v>13</v>
      </c>
      <c r="R21" s="20">
        <v>1300</v>
      </c>
      <c r="S21" s="57"/>
      <c r="T21" s="16">
        <v>13</v>
      </c>
      <c r="U21" s="17">
        <v>1300</v>
      </c>
      <c r="V21" s="56"/>
      <c r="W21" s="19">
        <v>13</v>
      </c>
      <c r="X21" s="20">
        <v>1300</v>
      </c>
      <c r="Y21" s="57"/>
      <c r="Z21" s="16">
        <v>13</v>
      </c>
      <c r="AA21" s="17">
        <v>1300</v>
      </c>
      <c r="AB21" s="56"/>
      <c r="AC21" s="19">
        <v>13</v>
      </c>
      <c r="AD21" s="20">
        <v>1300</v>
      </c>
      <c r="AE21" s="57"/>
      <c r="AF21" s="16">
        <v>13</v>
      </c>
      <c r="AG21" s="17">
        <v>1300</v>
      </c>
      <c r="AH21" s="56"/>
      <c r="AI21" s="19">
        <v>13</v>
      </c>
      <c r="AJ21" s="20">
        <v>1300</v>
      </c>
      <c r="AK21" s="57"/>
      <c r="AL21" s="16">
        <v>13</v>
      </c>
      <c r="AM21" s="17">
        <v>1300</v>
      </c>
      <c r="AN21" s="56"/>
      <c r="AO21" s="19">
        <v>12</v>
      </c>
      <c r="AP21" s="20">
        <v>1200</v>
      </c>
      <c r="AQ21" s="58"/>
      <c r="AR21" s="13">
        <v>155</v>
      </c>
      <c r="AS21" s="14">
        <v>15500</v>
      </c>
    </row>
    <row r="22" spans="1:45" x14ac:dyDescent="0.2">
      <c r="A22" s="8" t="s">
        <v>9</v>
      </c>
      <c r="B22" s="8" t="s">
        <v>10</v>
      </c>
      <c r="C22" s="8" t="s">
        <v>11</v>
      </c>
      <c r="D22" s="8" t="s">
        <v>13</v>
      </c>
      <c r="E22" s="8" t="s">
        <v>89</v>
      </c>
      <c r="F22" s="45"/>
      <c r="G22" s="15"/>
      <c r="H22" s="16">
        <v>65</v>
      </c>
      <c r="I22" s="17">
        <v>1404.15</v>
      </c>
      <c r="J22" s="18"/>
      <c r="K22" s="19">
        <v>44</v>
      </c>
      <c r="L22" s="20">
        <v>1038.8399999999999</v>
      </c>
      <c r="M22" s="15"/>
      <c r="N22" s="16">
        <v>32</v>
      </c>
      <c r="O22" s="17">
        <v>750.99</v>
      </c>
      <c r="P22" s="18"/>
      <c r="Q22" s="19">
        <v>40</v>
      </c>
      <c r="R22" s="20">
        <v>957.76</v>
      </c>
      <c r="S22" s="15"/>
      <c r="T22" s="16">
        <v>38</v>
      </c>
      <c r="U22" s="17">
        <v>950</v>
      </c>
      <c r="V22" s="18"/>
      <c r="W22" s="19">
        <v>49</v>
      </c>
      <c r="X22" s="20">
        <v>1210.8599999999999</v>
      </c>
      <c r="Y22" s="15"/>
      <c r="Z22" s="16">
        <v>52</v>
      </c>
      <c r="AA22" s="17">
        <v>1200</v>
      </c>
      <c r="AB22" s="18"/>
      <c r="AC22" s="19">
        <v>49</v>
      </c>
      <c r="AD22" s="20">
        <v>1125</v>
      </c>
      <c r="AE22" s="15"/>
      <c r="AF22" s="16">
        <v>46</v>
      </c>
      <c r="AG22" s="17">
        <v>1100</v>
      </c>
      <c r="AH22" s="18"/>
      <c r="AI22" s="19">
        <v>41</v>
      </c>
      <c r="AJ22" s="20">
        <v>975</v>
      </c>
      <c r="AK22" s="15"/>
      <c r="AL22" s="16">
        <v>43</v>
      </c>
      <c r="AM22" s="17">
        <v>935.6</v>
      </c>
      <c r="AN22" s="18"/>
      <c r="AO22" s="19">
        <v>48</v>
      </c>
      <c r="AP22" s="20">
        <v>1121.8800000000001</v>
      </c>
      <c r="AQ22" s="12"/>
      <c r="AR22" s="13">
        <v>547</v>
      </c>
      <c r="AS22" s="14">
        <v>12770.08</v>
      </c>
    </row>
    <row r="23" spans="1:45" x14ac:dyDescent="0.2">
      <c r="A23" s="45" t="s">
        <v>9</v>
      </c>
      <c r="B23" s="45" t="s">
        <v>10</v>
      </c>
      <c r="C23" s="45" t="s">
        <v>11</v>
      </c>
      <c r="D23" s="45" t="s">
        <v>14</v>
      </c>
      <c r="E23" s="45" t="s">
        <v>90</v>
      </c>
      <c r="F23" s="45"/>
      <c r="G23" s="59"/>
      <c r="H23" s="60">
        <v>24</v>
      </c>
      <c r="I23" s="61">
        <v>11880</v>
      </c>
      <c r="J23" s="59"/>
      <c r="K23" s="60">
        <v>46</v>
      </c>
      <c r="L23" s="61">
        <v>11452.5</v>
      </c>
      <c r="M23" s="59"/>
      <c r="N23" s="60">
        <v>24</v>
      </c>
      <c r="O23" s="61">
        <v>11445</v>
      </c>
      <c r="P23" s="59"/>
      <c r="Q23" s="60">
        <v>24</v>
      </c>
      <c r="R23" s="61">
        <v>11437.5</v>
      </c>
      <c r="S23" s="59"/>
      <c r="T23" s="60">
        <v>26</v>
      </c>
      <c r="U23" s="61">
        <v>11505</v>
      </c>
      <c r="V23" s="59"/>
      <c r="W23" s="60">
        <v>24</v>
      </c>
      <c r="X23" s="61">
        <v>11415</v>
      </c>
      <c r="Y23" s="59"/>
      <c r="Z23" s="60">
        <v>24</v>
      </c>
      <c r="AA23" s="61">
        <v>11437.5</v>
      </c>
      <c r="AB23" s="59"/>
      <c r="AC23" s="60">
        <v>24</v>
      </c>
      <c r="AD23" s="61">
        <v>11430</v>
      </c>
      <c r="AE23" s="59"/>
      <c r="AF23" s="60">
        <v>24</v>
      </c>
      <c r="AG23" s="61">
        <v>11445</v>
      </c>
      <c r="AH23" s="59"/>
      <c r="AI23" s="60">
        <v>24</v>
      </c>
      <c r="AJ23" s="61">
        <v>11437.5</v>
      </c>
      <c r="AK23" s="59"/>
      <c r="AL23" s="60">
        <v>24</v>
      </c>
      <c r="AM23" s="61">
        <v>11460</v>
      </c>
      <c r="AN23" s="59"/>
      <c r="AO23" s="60">
        <v>22</v>
      </c>
      <c r="AP23" s="61">
        <v>11130</v>
      </c>
      <c r="AQ23" s="52"/>
      <c r="AR23" s="53">
        <v>310</v>
      </c>
      <c r="AS23" s="54">
        <v>137475</v>
      </c>
    </row>
    <row r="24" spans="1:45" x14ac:dyDescent="0.2">
      <c r="A24" s="45" t="s">
        <v>9</v>
      </c>
      <c r="B24" s="45" t="s">
        <v>10</v>
      </c>
      <c r="C24" s="45" t="s">
        <v>11</v>
      </c>
      <c r="D24" s="45" t="s">
        <v>12</v>
      </c>
      <c r="E24" s="45" t="s">
        <v>88</v>
      </c>
      <c r="F24" s="45"/>
      <c r="G24" s="59"/>
      <c r="H24" s="60">
        <v>1</v>
      </c>
      <c r="I24" s="61">
        <v>29</v>
      </c>
      <c r="J24" s="59"/>
      <c r="K24" s="60"/>
      <c r="L24" s="61"/>
      <c r="M24" s="59"/>
      <c r="N24" s="60"/>
      <c r="O24" s="61"/>
      <c r="P24" s="59"/>
      <c r="Q24" s="60">
        <v>3</v>
      </c>
      <c r="R24" s="61">
        <v>63</v>
      </c>
      <c r="S24" s="59"/>
      <c r="T24" s="60">
        <v>2</v>
      </c>
      <c r="U24" s="61">
        <v>42</v>
      </c>
      <c r="V24" s="59"/>
      <c r="W24" s="60">
        <v>3</v>
      </c>
      <c r="X24" s="61">
        <v>63</v>
      </c>
      <c r="Y24" s="59"/>
      <c r="Z24" s="60">
        <v>3</v>
      </c>
      <c r="AA24" s="61">
        <v>63</v>
      </c>
      <c r="AB24" s="59"/>
      <c r="AC24" s="60">
        <v>2</v>
      </c>
      <c r="AD24" s="61">
        <v>42</v>
      </c>
      <c r="AE24" s="59"/>
      <c r="AF24" s="60">
        <v>8</v>
      </c>
      <c r="AG24" s="61">
        <v>168</v>
      </c>
      <c r="AH24" s="59"/>
      <c r="AI24" s="60">
        <v>3</v>
      </c>
      <c r="AJ24" s="61">
        <v>63</v>
      </c>
      <c r="AK24" s="59"/>
      <c r="AL24" s="60">
        <v>3</v>
      </c>
      <c r="AM24" s="61">
        <v>63</v>
      </c>
      <c r="AN24" s="59"/>
      <c r="AO24" s="60">
        <v>2</v>
      </c>
      <c r="AP24" s="61">
        <v>42</v>
      </c>
      <c r="AQ24" s="52"/>
      <c r="AR24" s="53">
        <v>30</v>
      </c>
      <c r="AS24" s="54">
        <v>638</v>
      </c>
    </row>
    <row r="25" spans="1:45" x14ac:dyDescent="0.2">
      <c r="A25" s="8" t="s">
        <v>31</v>
      </c>
      <c r="B25" s="8" t="s">
        <v>10</v>
      </c>
      <c r="C25" s="8" t="s">
        <v>24</v>
      </c>
      <c r="D25" s="8" t="s">
        <v>17</v>
      </c>
      <c r="E25" s="8" t="s">
        <v>108</v>
      </c>
      <c r="F25" s="8"/>
      <c r="G25" s="9"/>
      <c r="H25" s="10">
        <v>308</v>
      </c>
      <c r="I25" s="11">
        <v>-4308.2700000000004</v>
      </c>
      <c r="J25" s="9"/>
      <c r="K25" s="10">
        <v>156</v>
      </c>
      <c r="L25" s="11">
        <v>-2241.9299999999998</v>
      </c>
      <c r="M25" s="9"/>
      <c r="N25" s="10">
        <v>160</v>
      </c>
      <c r="O25" s="11">
        <v>-2755.75</v>
      </c>
      <c r="P25" s="9"/>
      <c r="Q25" s="10">
        <v>220</v>
      </c>
      <c r="R25" s="11">
        <v>-3315.42</v>
      </c>
      <c r="S25" s="9"/>
      <c r="T25" s="10">
        <v>312</v>
      </c>
      <c r="U25" s="11">
        <v>-2254.7600000000002</v>
      </c>
      <c r="V25" s="9"/>
      <c r="W25" s="10">
        <v>151</v>
      </c>
      <c r="X25" s="11">
        <v>-2495.1</v>
      </c>
      <c r="Y25" s="9"/>
      <c r="Z25" s="10">
        <v>148</v>
      </c>
      <c r="AA25" s="11">
        <v>-1781.9</v>
      </c>
      <c r="AB25" s="9"/>
      <c r="AC25" s="10">
        <v>195</v>
      </c>
      <c r="AD25" s="11">
        <v>-5736.66</v>
      </c>
      <c r="AE25" s="9"/>
      <c r="AF25" s="10">
        <v>167</v>
      </c>
      <c r="AG25" s="11">
        <v>-1329.54</v>
      </c>
      <c r="AH25" s="9"/>
      <c r="AI25" s="10">
        <v>175</v>
      </c>
      <c r="AJ25" s="11">
        <v>-2235.64</v>
      </c>
      <c r="AK25" s="9"/>
      <c r="AL25" s="10">
        <v>125</v>
      </c>
      <c r="AM25" s="11">
        <v>-2098.7600000000002</v>
      </c>
      <c r="AN25" s="9"/>
      <c r="AO25" s="10">
        <v>176</v>
      </c>
      <c r="AP25" s="11">
        <v>-5900.1399999999903</v>
      </c>
      <c r="AQ25" s="12"/>
      <c r="AR25" s="13">
        <v>2293</v>
      </c>
      <c r="AS25" s="14">
        <v>-36453.870000000003</v>
      </c>
    </row>
    <row r="26" spans="1:45" x14ac:dyDescent="0.2">
      <c r="A26" s="8" t="s">
        <v>31</v>
      </c>
      <c r="B26" s="8" t="s">
        <v>10</v>
      </c>
      <c r="C26" s="8" t="s">
        <v>25</v>
      </c>
      <c r="D26" s="8" t="s">
        <v>17</v>
      </c>
      <c r="E26" s="8" t="s">
        <v>109</v>
      </c>
      <c r="F26" s="8"/>
      <c r="G26" s="15"/>
      <c r="H26" s="16">
        <v>237</v>
      </c>
      <c r="I26" s="17">
        <v>5625</v>
      </c>
      <c r="J26" s="18"/>
      <c r="K26" s="19">
        <v>429</v>
      </c>
      <c r="L26" s="20">
        <v>10225</v>
      </c>
      <c r="M26" s="15"/>
      <c r="N26" s="16">
        <v>490</v>
      </c>
      <c r="O26" s="17">
        <v>11900</v>
      </c>
      <c r="P26" s="18"/>
      <c r="Q26" s="19">
        <v>489</v>
      </c>
      <c r="R26" s="20">
        <v>11725</v>
      </c>
      <c r="S26" s="15"/>
      <c r="T26" s="16">
        <v>871</v>
      </c>
      <c r="U26" s="17">
        <v>14825</v>
      </c>
      <c r="V26" s="18"/>
      <c r="W26" s="19">
        <v>415</v>
      </c>
      <c r="X26" s="20">
        <v>10325</v>
      </c>
      <c r="Y26" s="15"/>
      <c r="Z26" s="16">
        <v>239</v>
      </c>
      <c r="AA26" s="17">
        <v>5925</v>
      </c>
      <c r="AB26" s="18"/>
      <c r="AC26" s="19">
        <v>463</v>
      </c>
      <c r="AD26" s="20">
        <v>11275</v>
      </c>
      <c r="AE26" s="15"/>
      <c r="AF26" s="16">
        <v>281</v>
      </c>
      <c r="AG26" s="17">
        <v>6600</v>
      </c>
      <c r="AH26" s="18"/>
      <c r="AI26" s="19">
        <v>374</v>
      </c>
      <c r="AJ26" s="20">
        <v>8500</v>
      </c>
      <c r="AK26" s="15"/>
      <c r="AL26" s="16">
        <v>358</v>
      </c>
      <c r="AM26" s="17">
        <v>8750</v>
      </c>
      <c r="AN26" s="18"/>
      <c r="AO26" s="19">
        <v>234</v>
      </c>
      <c r="AP26" s="20">
        <v>5700</v>
      </c>
      <c r="AQ26" s="12"/>
      <c r="AR26" s="13">
        <v>4880</v>
      </c>
      <c r="AS26" s="14">
        <v>111375</v>
      </c>
    </row>
    <row r="27" spans="1:45" x14ac:dyDescent="0.2">
      <c r="A27" s="8" t="s">
        <v>31</v>
      </c>
      <c r="B27" s="8" t="s">
        <v>10</v>
      </c>
      <c r="C27" s="8" t="s">
        <v>26</v>
      </c>
      <c r="D27" s="8" t="s">
        <v>17</v>
      </c>
      <c r="E27" s="8" t="s">
        <v>110</v>
      </c>
      <c r="F27" s="8"/>
      <c r="G27" s="9"/>
      <c r="H27" s="10">
        <v>322</v>
      </c>
      <c r="I27" s="11">
        <v>7594</v>
      </c>
      <c r="J27" s="9"/>
      <c r="K27" s="10">
        <v>299</v>
      </c>
      <c r="L27" s="11">
        <v>6911</v>
      </c>
      <c r="M27" s="9"/>
      <c r="N27" s="10">
        <v>279</v>
      </c>
      <c r="O27" s="11">
        <v>6415</v>
      </c>
      <c r="P27" s="9"/>
      <c r="Q27" s="10">
        <v>402</v>
      </c>
      <c r="R27" s="11">
        <v>9444</v>
      </c>
      <c r="S27" s="9"/>
      <c r="T27" s="10">
        <v>619</v>
      </c>
      <c r="U27" s="11">
        <v>9933</v>
      </c>
      <c r="V27" s="9"/>
      <c r="W27" s="10">
        <v>401</v>
      </c>
      <c r="X27" s="11">
        <v>9335</v>
      </c>
      <c r="Y27" s="9"/>
      <c r="Z27" s="10">
        <v>425</v>
      </c>
      <c r="AA27" s="11">
        <v>9881</v>
      </c>
      <c r="AB27" s="9"/>
      <c r="AC27" s="10">
        <v>413</v>
      </c>
      <c r="AD27" s="11">
        <v>9599</v>
      </c>
      <c r="AE27" s="9"/>
      <c r="AF27" s="10">
        <v>359</v>
      </c>
      <c r="AG27" s="11">
        <v>8321</v>
      </c>
      <c r="AH27" s="9"/>
      <c r="AI27" s="10">
        <v>428</v>
      </c>
      <c r="AJ27" s="11">
        <v>8632</v>
      </c>
      <c r="AK27" s="9"/>
      <c r="AL27" s="10">
        <v>376</v>
      </c>
      <c r="AM27" s="11">
        <v>8567</v>
      </c>
      <c r="AN27" s="9"/>
      <c r="AO27" s="10">
        <v>336</v>
      </c>
      <c r="AP27" s="11">
        <v>7832</v>
      </c>
      <c r="AQ27" s="12"/>
      <c r="AR27" s="13">
        <v>4659</v>
      </c>
      <c r="AS27" s="14">
        <v>102464</v>
      </c>
    </row>
    <row r="28" spans="1:45" x14ac:dyDescent="0.2">
      <c r="A28" s="8" t="s">
        <v>31</v>
      </c>
      <c r="B28" s="8" t="s">
        <v>10</v>
      </c>
      <c r="C28" s="8" t="s">
        <v>27</v>
      </c>
      <c r="D28" s="8" t="s">
        <v>17</v>
      </c>
      <c r="E28" s="8" t="s">
        <v>111</v>
      </c>
      <c r="F28" s="8"/>
      <c r="G28" s="15"/>
      <c r="H28" s="16">
        <v>181</v>
      </c>
      <c r="I28" s="17">
        <v>5160.3</v>
      </c>
      <c r="J28" s="18"/>
      <c r="K28" s="19">
        <v>180</v>
      </c>
      <c r="L28" s="20">
        <v>5179.17</v>
      </c>
      <c r="M28" s="15"/>
      <c r="N28" s="16">
        <v>167</v>
      </c>
      <c r="O28" s="17">
        <v>4983.25</v>
      </c>
      <c r="P28" s="18"/>
      <c r="Q28" s="19">
        <v>165</v>
      </c>
      <c r="R28" s="20">
        <v>4762.3</v>
      </c>
      <c r="S28" s="15"/>
      <c r="T28" s="16">
        <v>282</v>
      </c>
      <c r="U28" s="17">
        <v>5331.48</v>
      </c>
      <c r="V28" s="18"/>
      <c r="W28" s="19">
        <v>152</v>
      </c>
      <c r="X28" s="20">
        <v>4023.1</v>
      </c>
      <c r="Y28" s="15"/>
      <c r="Z28" s="16">
        <v>176</v>
      </c>
      <c r="AA28" s="17">
        <v>4727.7299999999996</v>
      </c>
      <c r="AB28" s="18"/>
      <c r="AC28" s="19">
        <v>173</v>
      </c>
      <c r="AD28" s="20">
        <v>4846</v>
      </c>
      <c r="AE28" s="15"/>
      <c r="AF28" s="16">
        <v>171</v>
      </c>
      <c r="AG28" s="17">
        <v>4566.04</v>
      </c>
      <c r="AH28" s="18"/>
      <c r="AI28" s="19">
        <v>193</v>
      </c>
      <c r="AJ28" s="20">
        <v>5107.9799999999996</v>
      </c>
      <c r="AK28" s="15"/>
      <c r="AL28" s="16">
        <v>183</v>
      </c>
      <c r="AM28" s="17">
        <v>5484.56</v>
      </c>
      <c r="AN28" s="18"/>
      <c r="AO28" s="19">
        <v>160</v>
      </c>
      <c r="AP28" s="20">
        <v>6053.93</v>
      </c>
      <c r="AQ28" s="12"/>
      <c r="AR28" s="13">
        <v>2183</v>
      </c>
      <c r="AS28" s="14">
        <v>60225.84</v>
      </c>
    </row>
    <row r="29" spans="1:45" x14ac:dyDescent="0.2">
      <c r="A29" s="8" t="s">
        <v>31</v>
      </c>
      <c r="B29" s="8" t="s">
        <v>10</v>
      </c>
      <c r="C29" s="8" t="s">
        <v>29</v>
      </c>
      <c r="D29" s="8" t="s">
        <v>17</v>
      </c>
      <c r="E29" s="8" t="s">
        <v>113</v>
      </c>
      <c r="F29" s="8"/>
      <c r="G29" s="15"/>
      <c r="H29" s="16">
        <v>620</v>
      </c>
      <c r="I29" s="17">
        <v>34264.589999999997</v>
      </c>
      <c r="J29" s="18"/>
      <c r="K29" s="19">
        <v>515</v>
      </c>
      <c r="L29" s="20">
        <v>28394</v>
      </c>
      <c r="M29" s="15"/>
      <c r="N29" s="16">
        <v>531</v>
      </c>
      <c r="O29" s="17">
        <v>29272</v>
      </c>
      <c r="P29" s="18"/>
      <c r="Q29" s="19">
        <v>812</v>
      </c>
      <c r="R29" s="20">
        <v>44960</v>
      </c>
      <c r="S29" s="15"/>
      <c r="T29" s="16">
        <v>965</v>
      </c>
      <c r="U29" s="17">
        <v>36779</v>
      </c>
      <c r="V29" s="18"/>
      <c r="W29" s="19">
        <v>654</v>
      </c>
      <c r="X29" s="20">
        <v>35492</v>
      </c>
      <c r="Y29" s="15"/>
      <c r="Z29" s="16">
        <v>678</v>
      </c>
      <c r="AA29" s="17">
        <v>36703</v>
      </c>
      <c r="AB29" s="18"/>
      <c r="AC29" s="19">
        <v>680</v>
      </c>
      <c r="AD29" s="20">
        <v>36500</v>
      </c>
      <c r="AE29" s="15"/>
      <c r="AF29" s="16">
        <v>717</v>
      </c>
      <c r="AG29" s="17">
        <v>38733</v>
      </c>
      <c r="AH29" s="18"/>
      <c r="AI29" s="19">
        <v>728</v>
      </c>
      <c r="AJ29" s="20">
        <v>35703</v>
      </c>
      <c r="AK29" s="15"/>
      <c r="AL29" s="16">
        <v>711</v>
      </c>
      <c r="AM29" s="17">
        <v>38787</v>
      </c>
      <c r="AN29" s="18"/>
      <c r="AO29" s="19">
        <v>723</v>
      </c>
      <c r="AP29" s="20">
        <v>39788</v>
      </c>
      <c r="AQ29" s="12"/>
      <c r="AR29" s="13">
        <v>8334</v>
      </c>
      <c r="AS29" s="14">
        <v>435375.59</v>
      </c>
    </row>
    <row r="30" spans="1:45" x14ac:dyDescent="0.2">
      <c r="A30" s="45" t="s">
        <v>31</v>
      </c>
      <c r="B30" s="45" t="s">
        <v>10</v>
      </c>
      <c r="C30" s="45" t="s">
        <v>28</v>
      </c>
      <c r="D30" s="45" t="s">
        <v>17</v>
      </c>
      <c r="E30" s="45" t="s">
        <v>112</v>
      </c>
      <c r="F30" s="45"/>
      <c r="G30" s="9"/>
      <c r="H30" s="10">
        <v>283</v>
      </c>
      <c r="I30" s="11">
        <v>23536</v>
      </c>
      <c r="J30" s="9"/>
      <c r="K30" s="10">
        <v>498</v>
      </c>
      <c r="L30" s="11">
        <v>40654</v>
      </c>
      <c r="M30" s="9"/>
      <c r="N30" s="10">
        <v>473</v>
      </c>
      <c r="O30" s="11">
        <v>36976</v>
      </c>
      <c r="P30" s="9"/>
      <c r="Q30" s="10">
        <v>381</v>
      </c>
      <c r="R30" s="11">
        <v>31970</v>
      </c>
      <c r="S30" s="9"/>
      <c r="T30" s="10">
        <v>685</v>
      </c>
      <c r="U30" s="11">
        <v>29915</v>
      </c>
      <c r="V30" s="9"/>
      <c r="W30" s="10">
        <v>346</v>
      </c>
      <c r="X30" s="11">
        <v>29870</v>
      </c>
      <c r="Y30" s="9"/>
      <c r="Z30" s="10">
        <v>231</v>
      </c>
      <c r="AA30" s="11">
        <v>19909.5</v>
      </c>
      <c r="AB30" s="9"/>
      <c r="AC30" s="10">
        <v>340</v>
      </c>
      <c r="AD30" s="11">
        <v>28573</v>
      </c>
      <c r="AE30" s="9"/>
      <c r="AF30" s="10">
        <v>302</v>
      </c>
      <c r="AG30" s="11">
        <v>26186.5</v>
      </c>
      <c r="AH30" s="9"/>
      <c r="AI30" s="10">
        <v>348</v>
      </c>
      <c r="AJ30" s="11">
        <v>27797.5</v>
      </c>
      <c r="AK30" s="9"/>
      <c r="AL30" s="10">
        <v>407</v>
      </c>
      <c r="AM30" s="11">
        <v>36199</v>
      </c>
      <c r="AN30" s="9"/>
      <c r="AO30" s="10">
        <v>321</v>
      </c>
      <c r="AP30" s="11">
        <v>28461</v>
      </c>
      <c r="AQ30" s="12"/>
      <c r="AR30" s="13">
        <v>4615</v>
      </c>
      <c r="AS30" s="14">
        <v>360047.5</v>
      </c>
    </row>
    <row r="31" spans="1:45" x14ac:dyDescent="0.2">
      <c r="A31" s="78" t="s">
        <v>31</v>
      </c>
      <c r="B31" s="78" t="s">
        <v>10</v>
      </c>
      <c r="C31" s="78" t="s">
        <v>15</v>
      </c>
      <c r="D31" s="78" t="s">
        <v>30</v>
      </c>
      <c r="E31" s="78" t="s">
        <v>125</v>
      </c>
      <c r="F31" s="78"/>
      <c r="G31" s="81"/>
      <c r="H31" s="82"/>
      <c r="I31" s="83"/>
      <c r="J31" s="84"/>
      <c r="K31" s="85"/>
      <c r="L31" s="86"/>
      <c r="M31" s="81"/>
      <c r="N31" s="82"/>
      <c r="O31" s="83"/>
      <c r="P31" s="84"/>
      <c r="Q31" s="85"/>
      <c r="R31" s="86"/>
      <c r="S31" s="81"/>
      <c r="T31" s="82"/>
      <c r="U31" s="83"/>
      <c r="V31" s="84"/>
      <c r="W31" s="85"/>
      <c r="X31" s="86"/>
      <c r="Y31" s="81"/>
      <c r="Z31" s="82"/>
      <c r="AA31" s="83"/>
      <c r="AB31" s="84"/>
      <c r="AC31" s="85"/>
      <c r="AD31" s="86"/>
      <c r="AE31" s="81"/>
      <c r="AF31" s="82"/>
      <c r="AG31" s="83"/>
      <c r="AH31" s="84"/>
      <c r="AI31" s="85"/>
      <c r="AJ31" s="86"/>
      <c r="AK31" s="81"/>
      <c r="AL31" s="82"/>
      <c r="AM31" s="83"/>
      <c r="AN31" s="84"/>
      <c r="AO31" s="85"/>
      <c r="AP31" s="86"/>
      <c r="AQ31" s="87"/>
      <c r="AR31" s="79">
        <v>122896</v>
      </c>
      <c r="AS31" s="80">
        <v>720500.31</v>
      </c>
    </row>
    <row r="32" spans="1:45" x14ac:dyDescent="0.2">
      <c r="A32" s="88" t="s">
        <v>31</v>
      </c>
      <c r="B32" s="88" t="s">
        <v>10</v>
      </c>
      <c r="C32" s="88" t="s">
        <v>15</v>
      </c>
      <c r="D32" s="88" t="s">
        <v>17</v>
      </c>
      <c r="E32" s="88" t="s">
        <v>126</v>
      </c>
      <c r="F32" s="88"/>
      <c r="G32" s="89"/>
      <c r="H32" s="90"/>
      <c r="I32" s="91"/>
      <c r="J32" s="92"/>
      <c r="K32" s="93"/>
      <c r="L32" s="94"/>
      <c r="M32" s="89"/>
      <c r="N32" s="90"/>
      <c r="O32" s="91"/>
      <c r="P32" s="92"/>
      <c r="Q32" s="93"/>
      <c r="R32" s="94"/>
      <c r="S32" s="89"/>
      <c r="T32" s="90"/>
      <c r="U32" s="91"/>
      <c r="V32" s="92"/>
      <c r="W32" s="93"/>
      <c r="X32" s="94"/>
      <c r="Y32" s="89"/>
      <c r="Z32" s="90"/>
      <c r="AA32" s="91"/>
      <c r="AB32" s="92"/>
      <c r="AC32" s="93"/>
      <c r="AD32" s="94"/>
      <c r="AE32" s="89"/>
      <c r="AF32" s="90"/>
      <c r="AG32" s="91"/>
      <c r="AH32" s="92"/>
      <c r="AI32" s="93"/>
      <c r="AJ32" s="94"/>
      <c r="AK32" s="89"/>
      <c r="AL32" s="90"/>
      <c r="AM32" s="91"/>
      <c r="AN32" s="92"/>
      <c r="AO32" s="93"/>
      <c r="AP32" s="94"/>
      <c r="AQ32" s="95"/>
      <c r="AR32" s="79">
        <v>395</v>
      </c>
      <c r="AS32" s="80">
        <v>13652</v>
      </c>
    </row>
  </sheetData>
  <pageMargins left="0.7" right="0.7" top="0.75" bottom="0.75" header="0.3" footer="0.3"/>
  <pageSetup paperSize="9" orientation="portrait"/>
  <headerFooter alignWithMargins="0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topLeftCell="A4" workbookViewId="0">
      <selection activeCell="AR32" sqref="AR32:AS33"/>
    </sheetView>
  </sheetViews>
  <sheetFormatPr defaultRowHeight="12.75" x14ac:dyDescent="0.2"/>
  <cols>
    <col min="1" max="2" width="8.42578125" customWidth="1"/>
    <col min="3" max="3" width="7.5703125" customWidth="1"/>
    <col min="4" max="4" width="8.42578125" customWidth="1"/>
    <col min="5" max="5" width="49.7109375" bestFit="1" customWidth="1"/>
    <col min="6" max="6" width="11" customWidth="1"/>
    <col min="7" max="7" width="10.42578125" hidden="1" customWidth="1"/>
    <col min="8" max="8" width="12.140625" hidden="1" customWidth="1"/>
    <col min="9" max="9" width="11" hidden="1" customWidth="1"/>
    <col min="10" max="10" width="10.42578125" hidden="1" customWidth="1"/>
    <col min="11" max="11" width="12.140625" hidden="1" customWidth="1"/>
    <col min="12" max="12" width="11" hidden="1" customWidth="1"/>
    <col min="13" max="13" width="10.42578125" hidden="1" customWidth="1"/>
    <col min="14" max="14" width="12.140625" hidden="1" customWidth="1"/>
    <col min="15" max="15" width="11" hidden="1" customWidth="1"/>
    <col min="16" max="16" width="10.42578125" hidden="1" customWidth="1"/>
    <col min="17" max="17" width="12.140625" hidden="1" customWidth="1"/>
    <col min="18" max="18" width="11" hidden="1" customWidth="1"/>
    <col min="19" max="19" width="10.42578125" hidden="1" customWidth="1"/>
    <col min="20" max="20" width="12.140625" hidden="1" customWidth="1"/>
    <col min="21" max="21" width="11" hidden="1" customWidth="1"/>
    <col min="22" max="22" width="10.42578125" hidden="1" customWidth="1"/>
    <col min="23" max="23" width="12.140625" hidden="1" customWidth="1"/>
    <col min="24" max="24" width="11" hidden="1" customWidth="1"/>
    <col min="25" max="25" width="10.42578125" hidden="1" customWidth="1"/>
    <col min="26" max="26" width="12.140625" hidden="1" customWidth="1"/>
    <col min="27" max="27" width="11" hidden="1" customWidth="1"/>
    <col min="28" max="28" width="10.42578125" hidden="1" customWidth="1"/>
    <col min="29" max="29" width="12.140625" hidden="1" customWidth="1"/>
    <col min="30" max="30" width="11" hidden="1" customWidth="1"/>
    <col min="31" max="31" width="10.42578125" hidden="1" customWidth="1"/>
    <col min="32" max="32" width="12.140625" hidden="1" customWidth="1"/>
    <col min="33" max="33" width="11" hidden="1" customWidth="1"/>
    <col min="34" max="34" width="10.42578125" hidden="1" customWidth="1"/>
    <col min="35" max="35" width="12.140625" hidden="1" customWidth="1"/>
    <col min="36" max="36" width="11" hidden="1" customWidth="1"/>
    <col min="37" max="37" width="10.42578125" hidden="1" customWidth="1"/>
    <col min="38" max="38" width="12.140625" hidden="1" customWidth="1"/>
    <col min="39" max="39" width="11" hidden="1" customWidth="1"/>
    <col min="40" max="40" width="10.42578125" hidden="1" customWidth="1"/>
    <col min="41" max="41" width="12.140625" hidden="1" customWidth="1"/>
    <col min="42" max="43" width="10.7109375" hidden="1" customWidth="1"/>
    <col min="44" max="44" width="12.140625" customWidth="1"/>
    <col min="45" max="45" width="10.85546875" bestFit="1" customWidth="1"/>
  </cols>
  <sheetData>
    <row r="1" spans="1:45" s="7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92</v>
      </c>
      <c r="F1" s="44" t="s">
        <v>5</v>
      </c>
      <c r="G1" s="2">
        <v>202001</v>
      </c>
      <c r="H1" s="3" t="s">
        <v>6</v>
      </c>
      <c r="I1" s="3" t="s">
        <v>7</v>
      </c>
      <c r="J1" s="2">
        <v>202002</v>
      </c>
      <c r="K1" s="3" t="s">
        <v>6</v>
      </c>
      <c r="L1" s="3" t="s">
        <v>7</v>
      </c>
      <c r="M1" s="2">
        <v>202003</v>
      </c>
      <c r="N1" s="3" t="s">
        <v>6</v>
      </c>
      <c r="O1" s="3" t="s">
        <v>7</v>
      </c>
      <c r="P1" s="2">
        <v>202004</v>
      </c>
      <c r="Q1" s="3" t="s">
        <v>6</v>
      </c>
      <c r="R1" s="3" t="s">
        <v>7</v>
      </c>
      <c r="S1" s="2">
        <v>202005</v>
      </c>
      <c r="T1" s="3" t="s">
        <v>6</v>
      </c>
      <c r="U1" s="3" t="s">
        <v>7</v>
      </c>
      <c r="V1" s="2">
        <v>202006</v>
      </c>
      <c r="W1" s="3" t="s">
        <v>6</v>
      </c>
      <c r="X1" s="3" t="s">
        <v>7</v>
      </c>
      <c r="Y1" s="2">
        <v>202007</v>
      </c>
      <c r="Z1" s="3" t="s">
        <v>6</v>
      </c>
      <c r="AA1" s="3" t="s">
        <v>7</v>
      </c>
      <c r="AB1" s="2">
        <v>202008</v>
      </c>
      <c r="AC1" s="3" t="s">
        <v>6</v>
      </c>
      <c r="AD1" s="3" t="s">
        <v>7</v>
      </c>
      <c r="AE1" s="2">
        <v>202009</v>
      </c>
      <c r="AF1" s="3" t="s">
        <v>6</v>
      </c>
      <c r="AG1" s="3" t="s">
        <v>7</v>
      </c>
      <c r="AH1" s="2">
        <v>202010</v>
      </c>
      <c r="AI1" s="3" t="s">
        <v>6</v>
      </c>
      <c r="AJ1" s="3" t="s">
        <v>7</v>
      </c>
      <c r="AK1" s="2">
        <v>202011</v>
      </c>
      <c r="AL1" s="3" t="s">
        <v>6</v>
      </c>
      <c r="AM1" s="3" t="s">
        <v>7</v>
      </c>
      <c r="AN1" s="2">
        <v>202012</v>
      </c>
      <c r="AO1" s="3" t="s">
        <v>6</v>
      </c>
      <c r="AP1" s="3" t="s">
        <v>7</v>
      </c>
      <c r="AQ1" s="4"/>
      <c r="AR1" s="5" t="s">
        <v>8</v>
      </c>
      <c r="AS1" s="6" t="s">
        <v>8</v>
      </c>
    </row>
    <row r="2" spans="1:45" s="7" customFormat="1" ht="19.7" customHeight="1" x14ac:dyDescent="0.2">
      <c r="A2" s="8" t="s">
        <v>9</v>
      </c>
      <c r="B2" s="8" t="s">
        <v>10</v>
      </c>
      <c r="C2" s="8" t="s">
        <v>11</v>
      </c>
      <c r="D2" s="8" t="s">
        <v>12</v>
      </c>
      <c r="E2" s="8" t="s">
        <v>82</v>
      </c>
      <c r="F2" s="8"/>
      <c r="G2" s="9"/>
      <c r="H2" s="10">
        <v>123</v>
      </c>
      <c r="I2" s="11">
        <v>1573</v>
      </c>
      <c r="J2" s="9"/>
      <c r="K2" s="10">
        <v>112</v>
      </c>
      <c r="L2" s="11">
        <v>1456</v>
      </c>
      <c r="M2" s="9"/>
      <c r="N2" s="10">
        <v>93</v>
      </c>
      <c r="O2" s="11">
        <v>1209</v>
      </c>
      <c r="P2" s="9"/>
      <c r="Q2" s="10">
        <v>98</v>
      </c>
      <c r="R2" s="11">
        <v>1274</v>
      </c>
      <c r="S2" s="9"/>
      <c r="T2" s="10">
        <v>103</v>
      </c>
      <c r="U2" s="11">
        <v>1339</v>
      </c>
      <c r="V2" s="9"/>
      <c r="W2" s="10">
        <v>103</v>
      </c>
      <c r="X2" s="11">
        <v>1378</v>
      </c>
      <c r="Y2" s="9"/>
      <c r="Z2" s="10">
        <v>135</v>
      </c>
      <c r="AA2" s="11">
        <v>1768</v>
      </c>
      <c r="AB2" s="9"/>
      <c r="AC2" s="10">
        <v>149</v>
      </c>
      <c r="AD2" s="11">
        <v>1937</v>
      </c>
      <c r="AE2" s="9"/>
      <c r="AF2" s="10">
        <v>155</v>
      </c>
      <c r="AG2" s="11">
        <v>2015</v>
      </c>
      <c r="AH2" s="9"/>
      <c r="AI2" s="10">
        <v>154</v>
      </c>
      <c r="AJ2" s="11">
        <v>2002</v>
      </c>
      <c r="AK2" s="9"/>
      <c r="AL2" s="10">
        <v>180</v>
      </c>
      <c r="AM2" s="11">
        <v>2288</v>
      </c>
      <c r="AN2" s="9"/>
      <c r="AO2" s="10">
        <v>171</v>
      </c>
      <c r="AP2" s="11">
        <v>2262</v>
      </c>
      <c r="AQ2" s="12"/>
      <c r="AR2" s="13">
        <v>1576</v>
      </c>
      <c r="AS2" s="14">
        <v>20501</v>
      </c>
    </row>
    <row r="3" spans="1:45" s="7" customFormat="1" ht="19.7" customHeight="1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83</v>
      </c>
      <c r="F3" s="8"/>
      <c r="G3" s="15"/>
      <c r="H3" s="16">
        <v>98</v>
      </c>
      <c r="I3" s="17">
        <v>3760</v>
      </c>
      <c r="J3" s="18"/>
      <c r="K3" s="19">
        <v>72</v>
      </c>
      <c r="L3" s="20">
        <v>2800</v>
      </c>
      <c r="M3" s="15"/>
      <c r="N3" s="16">
        <v>77</v>
      </c>
      <c r="O3" s="17">
        <v>3000</v>
      </c>
      <c r="P3" s="18"/>
      <c r="Q3" s="19"/>
      <c r="R3" s="20"/>
      <c r="S3" s="15"/>
      <c r="T3" s="16">
        <v>2</v>
      </c>
      <c r="U3" s="17">
        <v>-80</v>
      </c>
      <c r="V3" s="18"/>
      <c r="W3" s="19"/>
      <c r="X3" s="20"/>
      <c r="Y3" s="15"/>
      <c r="Z3" s="16"/>
      <c r="AA3" s="17"/>
      <c r="AB3" s="18"/>
      <c r="AC3" s="19"/>
      <c r="AD3" s="20"/>
      <c r="AE3" s="15"/>
      <c r="AF3" s="16"/>
      <c r="AG3" s="17"/>
      <c r="AH3" s="18"/>
      <c r="AI3" s="19"/>
      <c r="AJ3" s="20"/>
      <c r="AK3" s="15"/>
      <c r="AL3" s="16"/>
      <c r="AM3" s="17"/>
      <c r="AN3" s="18"/>
      <c r="AO3" s="19"/>
      <c r="AP3" s="20"/>
      <c r="AQ3" s="12"/>
      <c r="AR3" s="13">
        <v>249</v>
      </c>
      <c r="AS3" s="14">
        <v>9480</v>
      </c>
    </row>
    <row r="4" spans="1:45" s="7" customFormat="1" ht="19.7" customHeight="1" x14ac:dyDescent="0.2">
      <c r="A4" s="8" t="s">
        <v>9</v>
      </c>
      <c r="B4" s="8" t="s">
        <v>10</v>
      </c>
      <c r="C4" s="8" t="s">
        <v>11</v>
      </c>
      <c r="D4" s="8" t="s">
        <v>12</v>
      </c>
      <c r="E4" s="8" t="s">
        <v>84</v>
      </c>
      <c r="F4" s="8"/>
      <c r="G4" s="9"/>
      <c r="H4" s="10">
        <v>3</v>
      </c>
      <c r="I4" s="11">
        <v>225</v>
      </c>
      <c r="J4" s="9"/>
      <c r="K4" s="10">
        <v>7</v>
      </c>
      <c r="L4" s="11">
        <v>637.5</v>
      </c>
      <c r="M4" s="9"/>
      <c r="N4" s="10">
        <v>4</v>
      </c>
      <c r="O4" s="11">
        <v>-374.5</v>
      </c>
      <c r="P4" s="9"/>
      <c r="Q4" s="10">
        <v>2</v>
      </c>
      <c r="R4" s="11">
        <v>-187.5</v>
      </c>
      <c r="S4" s="9"/>
      <c r="T4" s="10"/>
      <c r="U4" s="11"/>
      <c r="V4" s="9"/>
      <c r="W4" s="10">
        <v>1</v>
      </c>
      <c r="X4" s="11">
        <v>75</v>
      </c>
      <c r="Y4" s="9"/>
      <c r="Z4" s="10">
        <v>2</v>
      </c>
      <c r="AA4" s="11">
        <v>127</v>
      </c>
      <c r="AB4" s="9"/>
      <c r="AC4" s="10">
        <v>1</v>
      </c>
      <c r="AD4" s="11">
        <v>75</v>
      </c>
      <c r="AE4" s="9"/>
      <c r="AF4" s="10"/>
      <c r="AG4" s="11"/>
      <c r="AH4" s="9"/>
      <c r="AI4" s="10"/>
      <c r="AJ4" s="11"/>
      <c r="AK4" s="9"/>
      <c r="AL4" s="10">
        <v>3</v>
      </c>
      <c r="AM4" s="11">
        <v>225</v>
      </c>
      <c r="AN4" s="9"/>
      <c r="AO4" s="10">
        <v>1</v>
      </c>
      <c r="AP4" s="11">
        <v>75</v>
      </c>
      <c r="AQ4" s="12"/>
      <c r="AR4" s="13">
        <v>24</v>
      </c>
      <c r="AS4" s="14">
        <v>877.5</v>
      </c>
    </row>
    <row r="5" spans="1:45" s="7" customFormat="1" ht="19.7" customHeight="1" x14ac:dyDescent="0.2">
      <c r="A5" s="8" t="s">
        <v>9</v>
      </c>
      <c r="B5" s="8" t="s">
        <v>10</v>
      </c>
      <c r="C5" s="8" t="s">
        <v>11</v>
      </c>
      <c r="D5" s="8" t="s">
        <v>12</v>
      </c>
      <c r="E5" s="8" t="s">
        <v>85</v>
      </c>
      <c r="F5" s="8"/>
      <c r="G5" s="15"/>
      <c r="H5" s="16">
        <v>2</v>
      </c>
      <c r="I5" s="17">
        <v>400</v>
      </c>
      <c r="J5" s="18"/>
      <c r="K5" s="19">
        <v>6</v>
      </c>
      <c r="L5" s="20">
        <v>1500</v>
      </c>
      <c r="M5" s="15"/>
      <c r="N5" s="16">
        <v>4</v>
      </c>
      <c r="O5" s="17">
        <v>-1000</v>
      </c>
      <c r="P5" s="18"/>
      <c r="Q5" s="19">
        <v>2</v>
      </c>
      <c r="R5" s="20">
        <v>-500</v>
      </c>
      <c r="S5" s="15"/>
      <c r="T5" s="16"/>
      <c r="U5" s="17"/>
      <c r="V5" s="18"/>
      <c r="W5" s="19"/>
      <c r="X5" s="20"/>
      <c r="Y5" s="15"/>
      <c r="Z5" s="16"/>
      <c r="AA5" s="17"/>
      <c r="AB5" s="18"/>
      <c r="AC5" s="19"/>
      <c r="AD5" s="20"/>
      <c r="AE5" s="15"/>
      <c r="AF5" s="16"/>
      <c r="AG5" s="17"/>
      <c r="AH5" s="18"/>
      <c r="AI5" s="19">
        <v>1</v>
      </c>
      <c r="AJ5" s="20">
        <v>200</v>
      </c>
      <c r="AK5" s="15"/>
      <c r="AL5" s="16"/>
      <c r="AM5" s="17"/>
      <c r="AN5" s="18"/>
      <c r="AO5" s="19"/>
      <c r="AP5" s="20"/>
      <c r="AQ5" s="12"/>
      <c r="AR5" s="13">
        <v>15</v>
      </c>
      <c r="AS5" s="14">
        <v>600</v>
      </c>
    </row>
    <row r="6" spans="1:45" s="7" customFormat="1" ht="19.7" customHeight="1" x14ac:dyDescent="0.2">
      <c r="A6" s="8" t="s">
        <v>9</v>
      </c>
      <c r="B6" s="8" t="s">
        <v>10</v>
      </c>
      <c r="C6" s="8" t="s">
        <v>11</v>
      </c>
      <c r="D6" s="8" t="s">
        <v>12</v>
      </c>
      <c r="E6" s="8" t="s">
        <v>86</v>
      </c>
      <c r="F6" s="8"/>
      <c r="G6" s="9"/>
      <c r="H6" s="10">
        <v>330</v>
      </c>
      <c r="I6" s="11">
        <v>17004</v>
      </c>
      <c r="J6" s="9"/>
      <c r="K6" s="10">
        <v>350</v>
      </c>
      <c r="L6" s="11">
        <v>18073.5</v>
      </c>
      <c r="M6" s="9"/>
      <c r="N6" s="10">
        <v>313</v>
      </c>
      <c r="O6" s="11">
        <v>15561</v>
      </c>
      <c r="P6" s="9"/>
      <c r="Q6" s="10">
        <v>186</v>
      </c>
      <c r="R6" s="11">
        <v>9423</v>
      </c>
      <c r="S6" s="9"/>
      <c r="T6" s="10">
        <v>149</v>
      </c>
      <c r="U6" s="11">
        <v>7774</v>
      </c>
      <c r="V6" s="9"/>
      <c r="W6" s="10">
        <v>150</v>
      </c>
      <c r="X6" s="11">
        <v>7826</v>
      </c>
      <c r="Y6" s="9"/>
      <c r="Z6" s="10">
        <v>168</v>
      </c>
      <c r="AA6" s="11">
        <v>8736</v>
      </c>
      <c r="AB6" s="9"/>
      <c r="AC6" s="10">
        <v>180</v>
      </c>
      <c r="AD6" s="11">
        <v>9282</v>
      </c>
      <c r="AE6" s="9"/>
      <c r="AF6" s="10">
        <v>202</v>
      </c>
      <c r="AG6" s="11">
        <v>10452</v>
      </c>
      <c r="AH6" s="9"/>
      <c r="AI6" s="10">
        <v>183</v>
      </c>
      <c r="AJ6" s="11">
        <v>9516</v>
      </c>
      <c r="AK6" s="9"/>
      <c r="AL6" s="10">
        <v>233</v>
      </c>
      <c r="AM6" s="11">
        <v>9802</v>
      </c>
      <c r="AN6" s="9"/>
      <c r="AO6" s="10">
        <v>200</v>
      </c>
      <c r="AP6" s="11">
        <v>10322</v>
      </c>
      <c r="AQ6" s="12"/>
      <c r="AR6" s="13">
        <v>2644</v>
      </c>
      <c r="AS6" s="14">
        <v>133771.5</v>
      </c>
    </row>
    <row r="7" spans="1:45" s="7" customFormat="1" ht="19.7" customHeight="1" x14ac:dyDescent="0.2">
      <c r="A7" s="8" t="s">
        <v>9</v>
      </c>
      <c r="B7" s="8" t="s">
        <v>10</v>
      </c>
      <c r="C7" s="8" t="s">
        <v>11</v>
      </c>
      <c r="D7" s="8" t="s">
        <v>12</v>
      </c>
      <c r="E7" s="8" t="s">
        <v>87</v>
      </c>
      <c r="F7" s="8"/>
      <c r="G7" s="15"/>
      <c r="H7" s="16"/>
      <c r="I7" s="17"/>
      <c r="J7" s="18"/>
      <c r="K7" s="19">
        <v>1</v>
      </c>
      <c r="L7" s="20">
        <v>20</v>
      </c>
      <c r="M7" s="15"/>
      <c r="N7" s="16">
        <v>1</v>
      </c>
      <c r="O7" s="17">
        <v>20</v>
      </c>
      <c r="P7" s="18"/>
      <c r="Q7" s="19"/>
      <c r="R7" s="20"/>
      <c r="S7" s="15"/>
      <c r="T7" s="16"/>
      <c r="U7" s="17"/>
      <c r="V7" s="18"/>
      <c r="W7" s="19"/>
      <c r="X7" s="20"/>
      <c r="Y7" s="15"/>
      <c r="Z7" s="16"/>
      <c r="AA7" s="17"/>
      <c r="AB7" s="18"/>
      <c r="AC7" s="19"/>
      <c r="AD7" s="20"/>
      <c r="AE7" s="15"/>
      <c r="AF7" s="16"/>
      <c r="AG7" s="17"/>
      <c r="AH7" s="18"/>
      <c r="AI7" s="19"/>
      <c r="AJ7" s="20"/>
      <c r="AK7" s="15"/>
      <c r="AL7" s="16"/>
      <c r="AM7" s="17"/>
      <c r="AN7" s="18"/>
      <c r="AO7" s="19"/>
      <c r="AP7" s="20"/>
      <c r="AQ7" s="12"/>
      <c r="AR7" s="13">
        <v>2</v>
      </c>
      <c r="AS7" s="14">
        <v>40</v>
      </c>
    </row>
    <row r="8" spans="1:45" s="7" customFormat="1" ht="19.7" customHeight="1" x14ac:dyDescent="0.2">
      <c r="A8" s="8" t="s">
        <v>23</v>
      </c>
      <c r="B8" s="8" t="s">
        <v>10</v>
      </c>
      <c r="C8" s="8" t="s">
        <v>15</v>
      </c>
      <c r="D8" s="8" t="s">
        <v>30</v>
      </c>
      <c r="E8" s="8" t="s">
        <v>105</v>
      </c>
      <c r="F8" s="8"/>
      <c r="G8" s="9"/>
      <c r="H8" s="10">
        <v>144</v>
      </c>
      <c r="I8" s="11">
        <v>816.17</v>
      </c>
      <c r="J8" s="9"/>
      <c r="K8" s="10">
        <v>131</v>
      </c>
      <c r="L8" s="11">
        <v>727.51</v>
      </c>
      <c r="M8" s="9"/>
      <c r="N8" s="10">
        <v>100</v>
      </c>
      <c r="O8" s="11">
        <v>505.39</v>
      </c>
      <c r="P8" s="30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5"/>
      <c r="AR8" s="13">
        <v>375</v>
      </c>
      <c r="AS8" s="14">
        <v>2049.0700000000002</v>
      </c>
    </row>
    <row r="9" spans="1:45" s="7" customFormat="1" ht="19.7" customHeight="1" x14ac:dyDescent="0.2">
      <c r="A9" s="8" t="s">
        <v>23</v>
      </c>
      <c r="B9" s="8" t="s">
        <v>10</v>
      </c>
      <c r="C9" s="8" t="s">
        <v>28</v>
      </c>
      <c r="D9" s="8" t="s">
        <v>17</v>
      </c>
      <c r="E9" s="8" t="s">
        <v>103</v>
      </c>
      <c r="F9" s="8"/>
      <c r="G9" s="9"/>
      <c r="H9" s="10">
        <v>1</v>
      </c>
      <c r="I9" s="11">
        <v>30</v>
      </c>
      <c r="J9" s="9"/>
      <c r="K9" s="10">
        <v>8</v>
      </c>
      <c r="L9" s="11">
        <v>260</v>
      </c>
      <c r="M9" s="9"/>
      <c r="N9" s="10">
        <v>3</v>
      </c>
      <c r="O9" s="11">
        <v>90</v>
      </c>
      <c r="P9" s="9"/>
      <c r="Q9" s="10"/>
      <c r="R9" s="11"/>
      <c r="S9" s="9"/>
      <c r="T9" s="10"/>
      <c r="U9" s="11"/>
      <c r="V9" s="9"/>
      <c r="W9" s="10">
        <v>1</v>
      </c>
      <c r="X9" s="11">
        <v>30</v>
      </c>
      <c r="Y9" s="9"/>
      <c r="Z9" s="10"/>
      <c r="AA9" s="11"/>
      <c r="AB9" s="9"/>
      <c r="AC9" s="10"/>
      <c r="AD9" s="11"/>
      <c r="AE9" s="9"/>
      <c r="AF9" s="10"/>
      <c r="AG9" s="11"/>
      <c r="AH9" s="9"/>
      <c r="AI9" s="10"/>
      <c r="AJ9" s="11"/>
      <c r="AK9" s="9"/>
      <c r="AL9" s="10"/>
      <c r="AM9" s="11"/>
      <c r="AN9" s="9"/>
      <c r="AO9" s="10"/>
      <c r="AP9" s="11"/>
      <c r="AQ9" s="12"/>
      <c r="AR9" s="13">
        <v>13</v>
      </c>
      <c r="AS9" s="14">
        <v>410</v>
      </c>
    </row>
    <row r="10" spans="1:45" s="7" customFormat="1" ht="19.7" customHeight="1" x14ac:dyDescent="0.2">
      <c r="A10" s="8" t="s">
        <v>23</v>
      </c>
      <c r="B10" s="8" t="s">
        <v>10</v>
      </c>
      <c r="C10" s="8" t="s">
        <v>25</v>
      </c>
      <c r="D10" s="8" t="s">
        <v>17</v>
      </c>
      <c r="E10" s="8" t="s">
        <v>100</v>
      </c>
      <c r="F10" s="8"/>
      <c r="G10" s="15"/>
      <c r="H10" s="16">
        <v>10</v>
      </c>
      <c r="I10" s="17">
        <v>250</v>
      </c>
      <c r="J10" s="18"/>
      <c r="K10" s="19">
        <v>3</v>
      </c>
      <c r="L10" s="20">
        <v>75</v>
      </c>
      <c r="M10" s="15"/>
      <c r="N10" s="16">
        <v>10</v>
      </c>
      <c r="O10" s="17">
        <v>250</v>
      </c>
      <c r="P10" s="18"/>
      <c r="Q10" s="19"/>
      <c r="R10" s="20"/>
      <c r="S10" s="15"/>
      <c r="T10" s="16"/>
      <c r="U10" s="17"/>
      <c r="V10" s="18"/>
      <c r="W10" s="19"/>
      <c r="X10" s="20"/>
      <c r="Y10" s="15"/>
      <c r="Z10" s="16"/>
      <c r="AA10" s="17"/>
      <c r="AB10" s="18"/>
      <c r="AC10" s="19"/>
      <c r="AD10" s="20"/>
      <c r="AE10" s="15"/>
      <c r="AF10" s="16"/>
      <c r="AG10" s="17"/>
      <c r="AH10" s="18"/>
      <c r="AI10" s="19"/>
      <c r="AJ10" s="20"/>
      <c r="AK10" s="15"/>
      <c r="AL10" s="16"/>
      <c r="AM10" s="17"/>
      <c r="AN10" s="18"/>
      <c r="AO10" s="19"/>
      <c r="AP10" s="20"/>
      <c r="AQ10" s="12"/>
      <c r="AR10" s="13">
        <v>23</v>
      </c>
      <c r="AS10" s="14">
        <v>575</v>
      </c>
    </row>
    <row r="11" spans="1:45" s="7" customFormat="1" ht="19.7" customHeight="1" x14ac:dyDescent="0.2">
      <c r="A11" s="8" t="s">
        <v>23</v>
      </c>
      <c r="B11" s="8" t="s">
        <v>10</v>
      </c>
      <c r="C11" s="8" t="s">
        <v>26</v>
      </c>
      <c r="D11" s="8" t="s">
        <v>17</v>
      </c>
      <c r="E11" s="8" t="s">
        <v>101</v>
      </c>
      <c r="F11" s="8"/>
      <c r="G11" s="9"/>
      <c r="H11" s="10"/>
      <c r="I11" s="11"/>
      <c r="J11" s="9"/>
      <c r="K11" s="10"/>
      <c r="L11" s="11"/>
      <c r="M11" s="9"/>
      <c r="N11" s="10">
        <v>1</v>
      </c>
      <c r="O11" s="11">
        <v>29</v>
      </c>
      <c r="P11" s="9"/>
      <c r="Q11" s="10">
        <v>2</v>
      </c>
      <c r="R11" s="11">
        <v>46</v>
      </c>
      <c r="S11" s="9"/>
      <c r="T11" s="10"/>
      <c r="U11" s="11"/>
      <c r="V11" s="9"/>
      <c r="W11" s="10">
        <v>1</v>
      </c>
      <c r="X11" s="11">
        <v>23</v>
      </c>
      <c r="Y11" s="9"/>
      <c r="Z11" s="10"/>
      <c r="AA11" s="11"/>
      <c r="AB11" s="9"/>
      <c r="AC11" s="10">
        <v>2</v>
      </c>
      <c r="AD11" s="11">
        <v>46</v>
      </c>
      <c r="AE11" s="9"/>
      <c r="AF11" s="10"/>
      <c r="AG11" s="11"/>
      <c r="AH11" s="9"/>
      <c r="AI11" s="10">
        <v>2</v>
      </c>
      <c r="AJ11" s="11">
        <v>46</v>
      </c>
      <c r="AK11" s="9"/>
      <c r="AL11" s="10"/>
      <c r="AM11" s="11"/>
      <c r="AN11" s="9"/>
      <c r="AO11" s="10">
        <v>2</v>
      </c>
      <c r="AP11" s="11">
        <v>46</v>
      </c>
      <c r="AQ11" s="12"/>
      <c r="AR11" s="13">
        <v>10</v>
      </c>
      <c r="AS11" s="14">
        <v>236</v>
      </c>
    </row>
    <row r="12" spans="1:45" s="7" customFormat="1" ht="19.7" customHeight="1" x14ac:dyDescent="0.2">
      <c r="A12" s="8" t="s">
        <v>23</v>
      </c>
      <c r="B12" s="8" t="s">
        <v>10</v>
      </c>
      <c r="C12" s="8" t="s">
        <v>27</v>
      </c>
      <c r="D12" s="8" t="s">
        <v>17</v>
      </c>
      <c r="E12" s="8" t="s">
        <v>102</v>
      </c>
      <c r="F12" s="8"/>
      <c r="G12" s="15"/>
      <c r="H12" s="16">
        <v>2</v>
      </c>
      <c r="I12" s="17">
        <v>60</v>
      </c>
      <c r="J12" s="18"/>
      <c r="K12" s="19">
        <v>1</v>
      </c>
      <c r="L12" s="20">
        <v>30</v>
      </c>
      <c r="M12" s="15"/>
      <c r="N12" s="16"/>
      <c r="O12" s="17"/>
      <c r="P12" s="18"/>
      <c r="Q12" s="19">
        <v>2</v>
      </c>
      <c r="R12" s="20">
        <v>60</v>
      </c>
      <c r="S12" s="15"/>
      <c r="T12" s="16">
        <v>1</v>
      </c>
      <c r="U12" s="17">
        <v>30</v>
      </c>
      <c r="V12" s="18"/>
      <c r="W12" s="19">
        <v>1</v>
      </c>
      <c r="X12" s="20">
        <v>30</v>
      </c>
      <c r="Y12" s="15"/>
      <c r="Z12" s="16">
        <v>2</v>
      </c>
      <c r="AA12" s="17">
        <v>50</v>
      </c>
      <c r="AB12" s="18"/>
      <c r="AC12" s="19">
        <v>4</v>
      </c>
      <c r="AD12" s="20">
        <v>55</v>
      </c>
      <c r="AE12" s="15"/>
      <c r="AF12" s="16"/>
      <c r="AG12" s="17"/>
      <c r="AH12" s="18"/>
      <c r="AI12" s="19"/>
      <c r="AJ12" s="20"/>
      <c r="AK12" s="15"/>
      <c r="AL12" s="16">
        <v>1</v>
      </c>
      <c r="AM12" s="17">
        <v>25</v>
      </c>
      <c r="AN12" s="18"/>
      <c r="AO12" s="19"/>
      <c r="AP12" s="20"/>
      <c r="AQ12" s="12"/>
      <c r="AR12" s="13">
        <v>14</v>
      </c>
      <c r="AS12" s="14">
        <v>340</v>
      </c>
    </row>
    <row r="13" spans="1:45" s="7" customFormat="1" ht="28.9" customHeight="1" x14ac:dyDescent="0.2">
      <c r="A13" s="8" t="s">
        <v>23</v>
      </c>
      <c r="B13" s="8" t="s">
        <v>10</v>
      </c>
      <c r="C13" s="8" t="s">
        <v>29</v>
      </c>
      <c r="D13" s="8" t="s">
        <v>17</v>
      </c>
      <c r="E13" s="8" t="s">
        <v>104</v>
      </c>
      <c r="F13" s="8"/>
      <c r="G13" s="15"/>
      <c r="H13" s="16">
        <v>5</v>
      </c>
      <c r="I13" s="17">
        <v>250</v>
      </c>
      <c r="J13" s="18"/>
      <c r="K13" s="19">
        <v>5</v>
      </c>
      <c r="L13" s="20">
        <v>250</v>
      </c>
      <c r="M13" s="15"/>
      <c r="N13" s="16">
        <v>4</v>
      </c>
      <c r="O13" s="17">
        <v>200</v>
      </c>
      <c r="P13" s="18"/>
      <c r="Q13" s="19"/>
      <c r="R13" s="20"/>
      <c r="S13" s="15"/>
      <c r="T13" s="16">
        <v>1</v>
      </c>
      <c r="U13" s="17">
        <v>50</v>
      </c>
      <c r="V13" s="18"/>
      <c r="W13" s="19">
        <v>5</v>
      </c>
      <c r="X13" s="20">
        <v>187</v>
      </c>
      <c r="Y13" s="15"/>
      <c r="Z13" s="16">
        <v>5</v>
      </c>
      <c r="AA13" s="17">
        <v>278</v>
      </c>
      <c r="AB13" s="18"/>
      <c r="AC13" s="19">
        <v>1</v>
      </c>
      <c r="AD13" s="20">
        <v>50</v>
      </c>
      <c r="AE13" s="15"/>
      <c r="AF13" s="16">
        <v>7</v>
      </c>
      <c r="AG13" s="17">
        <v>329</v>
      </c>
      <c r="AH13" s="18"/>
      <c r="AI13" s="19">
        <v>4</v>
      </c>
      <c r="AJ13" s="20">
        <v>200</v>
      </c>
      <c r="AK13" s="15"/>
      <c r="AL13" s="16">
        <v>3</v>
      </c>
      <c r="AM13" s="17">
        <v>150</v>
      </c>
      <c r="AN13" s="18"/>
      <c r="AO13" s="19">
        <v>4</v>
      </c>
      <c r="AP13" s="20">
        <v>200</v>
      </c>
      <c r="AQ13" s="12"/>
      <c r="AR13" s="13">
        <v>44</v>
      </c>
      <c r="AS13" s="14">
        <v>2144</v>
      </c>
    </row>
    <row r="14" spans="1:45" x14ac:dyDescent="0.2">
      <c r="A14" s="8" t="s">
        <v>23</v>
      </c>
      <c r="B14" s="8" t="s">
        <v>10</v>
      </c>
      <c r="C14" s="8" t="s">
        <v>24</v>
      </c>
      <c r="D14" s="8" t="s">
        <v>17</v>
      </c>
      <c r="E14" s="8" t="s">
        <v>99</v>
      </c>
      <c r="F14" s="8"/>
      <c r="G14" s="9"/>
      <c r="H14" s="10">
        <v>3</v>
      </c>
      <c r="I14" s="11">
        <v>-12.95</v>
      </c>
      <c r="J14" s="9"/>
      <c r="K14" s="10"/>
      <c r="L14" s="11"/>
      <c r="M14" s="9"/>
      <c r="N14" s="10">
        <v>2</v>
      </c>
      <c r="O14" s="11">
        <v>-5.2</v>
      </c>
      <c r="P14" s="9"/>
      <c r="Q14" s="10">
        <v>1</v>
      </c>
      <c r="R14" s="11">
        <v>-30</v>
      </c>
      <c r="S14" s="9"/>
      <c r="T14" s="10"/>
      <c r="U14" s="11"/>
      <c r="V14" s="9"/>
      <c r="W14" s="10"/>
      <c r="X14" s="11"/>
      <c r="Y14" s="9"/>
      <c r="Z14" s="10"/>
      <c r="AA14" s="11"/>
      <c r="AB14" s="9"/>
      <c r="AC14" s="10">
        <v>1</v>
      </c>
      <c r="AD14" s="11">
        <v>-2.95</v>
      </c>
      <c r="AE14" s="9"/>
      <c r="AF14" s="10"/>
      <c r="AG14" s="11"/>
      <c r="AH14" s="9"/>
      <c r="AI14" s="10">
        <v>1</v>
      </c>
      <c r="AJ14" s="11">
        <v>-2.95</v>
      </c>
      <c r="AK14" s="9"/>
      <c r="AL14" s="10"/>
      <c r="AM14" s="11"/>
      <c r="AN14" s="9"/>
      <c r="AO14" s="10">
        <v>1</v>
      </c>
      <c r="AP14" s="11">
        <v>-2.95</v>
      </c>
      <c r="AQ14" s="12"/>
      <c r="AR14" s="13">
        <v>9</v>
      </c>
      <c r="AS14" s="14">
        <v>-57</v>
      </c>
    </row>
    <row r="15" spans="1:45" x14ac:dyDescent="0.2">
      <c r="A15" s="8" t="s">
        <v>16</v>
      </c>
      <c r="B15" s="8" t="s">
        <v>10</v>
      </c>
      <c r="C15" s="8" t="s">
        <v>17</v>
      </c>
      <c r="D15" s="8" t="s">
        <v>17</v>
      </c>
      <c r="E15" s="8" t="s">
        <v>94</v>
      </c>
      <c r="F15" s="8" t="s">
        <v>19</v>
      </c>
      <c r="G15" s="9"/>
      <c r="H15" s="10">
        <v>7</v>
      </c>
      <c r="I15" s="11">
        <v>70</v>
      </c>
      <c r="J15" s="9"/>
      <c r="K15" s="10">
        <v>2</v>
      </c>
      <c r="L15" s="11">
        <v>20</v>
      </c>
      <c r="M15" s="9"/>
      <c r="N15" s="10">
        <v>5</v>
      </c>
      <c r="O15" s="11">
        <v>50</v>
      </c>
      <c r="P15" s="9"/>
      <c r="Q15" s="10"/>
      <c r="R15" s="11"/>
      <c r="S15" s="9"/>
      <c r="T15" s="10"/>
      <c r="U15" s="11"/>
      <c r="V15" s="9"/>
      <c r="W15" s="10"/>
      <c r="X15" s="11"/>
      <c r="Y15" s="9"/>
      <c r="Z15" s="10"/>
      <c r="AA15" s="11"/>
      <c r="AB15" s="9"/>
      <c r="AC15" s="10"/>
      <c r="AD15" s="11"/>
      <c r="AE15" s="9"/>
      <c r="AF15" s="10"/>
      <c r="AG15" s="11"/>
      <c r="AH15" s="9"/>
      <c r="AI15" s="10"/>
      <c r="AJ15" s="11"/>
      <c r="AK15" s="9"/>
      <c r="AL15" s="10"/>
      <c r="AM15" s="11"/>
      <c r="AN15" s="9"/>
      <c r="AO15" s="10"/>
      <c r="AP15" s="11"/>
      <c r="AQ15" s="12"/>
      <c r="AR15" s="13">
        <v>14</v>
      </c>
      <c r="AS15" s="14">
        <v>140</v>
      </c>
    </row>
    <row r="16" spans="1:45" x14ac:dyDescent="0.2">
      <c r="A16" s="8" t="s">
        <v>16</v>
      </c>
      <c r="B16" s="8" t="s">
        <v>10</v>
      </c>
      <c r="C16" s="8" t="s">
        <v>17</v>
      </c>
      <c r="D16" s="8" t="s">
        <v>17</v>
      </c>
      <c r="E16" s="8" t="s">
        <v>95</v>
      </c>
      <c r="F16" s="8" t="s">
        <v>18</v>
      </c>
      <c r="G16" s="15"/>
      <c r="H16" s="16">
        <v>2</v>
      </c>
      <c r="I16" s="17">
        <v>30</v>
      </c>
      <c r="J16" s="18"/>
      <c r="K16" s="19">
        <v>3</v>
      </c>
      <c r="L16" s="20">
        <v>45</v>
      </c>
      <c r="M16" s="15"/>
      <c r="N16" s="16">
        <v>1</v>
      </c>
      <c r="O16" s="17">
        <v>15</v>
      </c>
      <c r="P16" s="18"/>
      <c r="Q16" s="19">
        <v>1</v>
      </c>
      <c r="R16" s="20">
        <v>15</v>
      </c>
      <c r="S16" s="15"/>
      <c r="T16" s="16">
        <v>2</v>
      </c>
      <c r="U16" s="17">
        <v>30</v>
      </c>
      <c r="V16" s="18"/>
      <c r="W16" s="19"/>
      <c r="X16" s="20"/>
      <c r="Y16" s="15"/>
      <c r="Z16" s="16">
        <v>1</v>
      </c>
      <c r="AA16" s="17">
        <v>15</v>
      </c>
      <c r="AB16" s="18"/>
      <c r="AC16" s="19">
        <v>1</v>
      </c>
      <c r="AD16" s="20">
        <v>15</v>
      </c>
      <c r="AE16" s="15"/>
      <c r="AF16" s="16">
        <v>1</v>
      </c>
      <c r="AG16" s="17">
        <v>15</v>
      </c>
      <c r="AH16" s="18"/>
      <c r="AI16" s="19">
        <v>1</v>
      </c>
      <c r="AJ16" s="20">
        <v>15</v>
      </c>
      <c r="AK16" s="15"/>
      <c r="AL16" s="16">
        <v>1</v>
      </c>
      <c r="AM16" s="17">
        <v>15</v>
      </c>
      <c r="AN16" s="18"/>
      <c r="AO16" s="19"/>
      <c r="AP16" s="20"/>
      <c r="AQ16" s="12"/>
      <c r="AR16" s="13">
        <v>14</v>
      </c>
      <c r="AS16" s="14">
        <v>210</v>
      </c>
    </row>
    <row r="17" spans="1:45" x14ac:dyDescent="0.2">
      <c r="A17" s="8" t="s">
        <v>16</v>
      </c>
      <c r="B17" s="8" t="s">
        <v>10</v>
      </c>
      <c r="C17" s="8" t="s">
        <v>17</v>
      </c>
      <c r="D17" s="8" t="s">
        <v>17</v>
      </c>
      <c r="E17" s="8" t="s">
        <v>96</v>
      </c>
      <c r="F17" s="8" t="s">
        <v>22</v>
      </c>
      <c r="G17" s="9"/>
      <c r="H17" s="10"/>
      <c r="I17" s="11"/>
      <c r="J17" s="9"/>
      <c r="K17" s="10"/>
      <c r="L17" s="11"/>
      <c r="M17" s="9"/>
      <c r="N17" s="10"/>
      <c r="O17" s="11"/>
      <c r="P17" s="9"/>
      <c r="Q17" s="10"/>
      <c r="R17" s="11"/>
      <c r="S17" s="9"/>
      <c r="T17" s="10"/>
      <c r="U17" s="11"/>
      <c r="V17" s="9"/>
      <c r="W17" s="10"/>
      <c r="X17" s="11"/>
      <c r="Y17" s="9"/>
      <c r="Z17" s="10">
        <v>1</v>
      </c>
      <c r="AA17" s="11">
        <v>30</v>
      </c>
      <c r="AB17" s="9"/>
      <c r="AC17" s="10"/>
      <c r="AD17" s="11"/>
      <c r="AE17" s="9"/>
      <c r="AF17" s="10">
        <v>1</v>
      </c>
      <c r="AG17" s="11">
        <v>25</v>
      </c>
      <c r="AH17" s="9"/>
      <c r="AI17" s="10"/>
      <c r="AJ17" s="11"/>
      <c r="AK17" s="9"/>
      <c r="AL17" s="10"/>
      <c r="AM17" s="11"/>
      <c r="AN17" s="9"/>
      <c r="AO17" s="10">
        <v>1</v>
      </c>
      <c r="AP17" s="11">
        <v>25</v>
      </c>
      <c r="AQ17" s="12"/>
      <c r="AR17" s="13">
        <v>3</v>
      </c>
      <c r="AS17" s="14">
        <v>80</v>
      </c>
    </row>
    <row r="18" spans="1:45" x14ac:dyDescent="0.2">
      <c r="A18" s="8" t="s">
        <v>16</v>
      </c>
      <c r="B18" s="8" t="s">
        <v>10</v>
      </c>
      <c r="C18" s="8" t="s">
        <v>17</v>
      </c>
      <c r="D18" s="8" t="s">
        <v>17</v>
      </c>
      <c r="E18" s="8" t="s">
        <v>98</v>
      </c>
      <c r="F18" s="55" t="s">
        <v>21</v>
      </c>
      <c r="G18" s="9"/>
      <c r="H18" s="10">
        <v>8</v>
      </c>
      <c r="I18" s="11">
        <v>280</v>
      </c>
      <c r="J18" s="9"/>
      <c r="K18" s="10">
        <v>2</v>
      </c>
      <c r="L18" s="11">
        <v>95</v>
      </c>
      <c r="M18" s="9"/>
      <c r="N18" s="10">
        <v>11</v>
      </c>
      <c r="O18" s="11">
        <v>435</v>
      </c>
      <c r="P18" s="9"/>
      <c r="Q18" s="10">
        <v>3</v>
      </c>
      <c r="R18" s="11">
        <v>105</v>
      </c>
      <c r="S18" s="9"/>
      <c r="T18" s="10"/>
      <c r="U18" s="11"/>
      <c r="V18" s="9"/>
      <c r="W18" s="10"/>
      <c r="X18" s="11"/>
      <c r="Y18" s="9"/>
      <c r="Z18" s="10"/>
      <c r="AA18" s="11"/>
      <c r="AB18" s="9"/>
      <c r="AC18" s="10"/>
      <c r="AD18" s="11"/>
      <c r="AE18" s="9"/>
      <c r="AF18" s="10"/>
      <c r="AG18" s="11"/>
      <c r="AH18" s="9"/>
      <c r="AI18" s="10"/>
      <c r="AJ18" s="11"/>
      <c r="AK18" s="9"/>
      <c r="AL18" s="10"/>
      <c r="AM18" s="11"/>
      <c r="AN18" s="9"/>
      <c r="AO18" s="10"/>
      <c r="AP18" s="11"/>
      <c r="AQ18" s="12"/>
      <c r="AR18" s="13">
        <v>24</v>
      </c>
      <c r="AS18" s="14">
        <v>915</v>
      </c>
    </row>
    <row r="19" spans="1:45" x14ac:dyDescent="0.2">
      <c r="A19" s="8" t="s">
        <v>16</v>
      </c>
      <c r="B19" s="8" t="s">
        <v>10</v>
      </c>
      <c r="C19" s="8" t="s">
        <v>17</v>
      </c>
      <c r="D19" s="8" t="s">
        <v>17</v>
      </c>
      <c r="E19" s="8" t="s">
        <v>97</v>
      </c>
      <c r="F19" s="55" t="s">
        <v>20</v>
      </c>
      <c r="G19" s="15"/>
      <c r="H19" s="16">
        <v>2</v>
      </c>
      <c r="I19" s="17">
        <v>70</v>
      </c>
      <c r="J19" s="18"/>
      <c r="K19" s="19">
        <v>3</v>
      </c>
      <c r="L19" s="20">
        <v>155</v>
      </c>
      <c r="M19" s="15"/>
      <c r="N19" s="16">
        <v>2</v>
      </c>
      <c r="O19" s="17">
        <v>70</v>
      </c>
      <c r="P19" s="18"/>
      <c r="Q19" s="19"/>
      <c r="R19" s="20"/>
      <c r="S19" s="15"/>
      <c r="T19" s="16"/>
      <c r="U19" s="17"/>
      <c r="V19" s="18"/>
      <c r="W19" s="19">
        <v>2</v>
      </c>
      <c r="X19" s="20">
        <v>70</v>
      </c>
      <c r="Y19" s="15"/>
      <c r="Z19" s="16">
        <v>3</v>
      </c>
      <c r="AA19" s="17">
        <v>105</v>
      </c>
      <c r="AB19" s="18"/>
      <c r="AC19" s="19">
        <v>2</v>
      </c>
      <c r="AD19" s="20">
        <v>70</v>
      </c>
      <c r="AE19" s="15"/>
      <c r="AF19" s="16">
        <v>1</v>
      </c>
      <c r="AG19" s="17">
        <v>35</v>
      </c>
      <c r="AH19" s="18"/>
      <c r="AI19" s="19"/>
      <c r="AJ19" s="20"/>
      <c r="AK19" s="15"/>
      <c r="AL19" s="16"/>
      <c r="AM19" s="17"/>
      <c r="AN19" s="18"/>
      <c r="AO19" s="19">
        <v>1</v>
      </c>
      <c r="AP19" s="20">
        <v>35</v>
      </c>
      <c r="AQ19" s="12"/>
      <c r="AR19" s="13">
        <v>16</v>
      </c>
      <c r="AS19" s="14">
        <v>610</v>
      </c>
    </row>
    <row r="20" spans="1:45" x14ac:dyDescent="0.2">
      <c r="A20" s="8" t="s">
        <v>9</v>
      </c>
      <c r="B20" s="8" t="s">
        <v>10</v>
      </c>
      <c r="C20" s="8" t="s">
        <v>11</v>
      </c>
      <c r="D20" s="8" t="s">
        <v>15</v>
      </c>
      <c r="E20" s="8" t="s">
        <v>91</v>
      </c>
      <c r="F20" s="55"/>
      <c r="G20" s="9"/>
      <c r="H20" s="10">
        <v>15</v>
      </c>
      <c r="I20" s="11">
        <v>-752.1</v>
      </c>
      <c r="J20" s="9"/>
      <c r="K20" s="10">
        <v>26</v>
      </c>
      <c r="L20" s="11">
        <v>-1165.04</v>
      </c>
      <c r="M20" s="9"/>
      <c r="N20" s="10">
        <v>27</v>
      </c>
      <c r="O20" s="11">
        <v>-1392.66</v>
      </c>
      <c r="P20" s="9"/>
      <c r="Q20" s="10">
        <v>42</v>
      </c>
      <c r="R20" s="11">
        <v>-392.42000000000098</v>
      </c>
      <c r="S20" s="9"/>
      <c r="T20" s="10">
        <v>20</v>
      </c>
      <c r="U20" s="11">
        <v>-234.71</v>
      </c>
      <c r="V20" s="9"/>
      <c r="W20" s="10">
        <v>31</v>
      </c>
      <c r="X20" s="11">
        <v>-407.16</v>
      </c>
      <c r="Y20" s="9"/>
      <c r="Z20" s="10">
        <v>25</v>
      </c>
      <c r="AA20" s="11">
        <v>-375.27</v>
      </c>
      <c r="AB20" s="9"/>
      <c r="AC20" s="10">
        <v>27</v>
      </c>
      <c r="AD20" s="11">
        <v>-189.87</v>
      </c>
      <c r="AE20" s="9"/>
      <c r="AF20" s="10">
        <v>19</v>
      </c>
      <c r="AG20" s="11">
        <v>-190.05</v>
      </c>
      <c r="AH20" s="9"/>
      <c r="AI20" s="10">
        <v>31</v>
      </c>
      <c r="AJ20" s="11">
        <v>-741.54000000000099</v>
      </c>
      <c r="AK20" s="9"/>
      <c r="AL20" s="10">
        <v>9</v>
      </c>
      <c r="AM20" s="11">
        <v>-184.88</v>
      </c>
      <c r="AN20" s="9"/>
      <c r="AO20" s="10">
        <v>16</v>
      </c>
      <c r="AP20" s="11">
        <v>-118.65</v>
      </c>
      <c r="AQ20" s="12"/>
      <c r="AR20" s="13">
        <v>288</v>
      </c>
      <c r="AS20" s="14">
        <v>-6144.35</v>
      </c>
    </row>
    <row r="21" spans="1:45" x14ac:dyDescent="0.2">
      <c r="A21" s="8" t="s">
        <v>31</v>
      </c>
      <c r="B21" s="8" t="s">
        <v>10</v>
      </c>
      <c r="C21" s="8" t="s">
        <v>32</v>
      </c>
      <c r="D21" s="8" t="s">
        <v>33</v>
      </c>
      <c r="E21" s="8" t="s">
        <v>107</v>
      </c>
      <c r="F21" s="55"/>
      <c r="G21" s="9"/>
      <c r="H21" s="10">
        <v>12</v>
      </c>
      <c r="I21" s="11">
        <v>1200</v>
      </c>
      <c r="J21" s="9"/>
      <c r="K21" s="10">
        <v>14</v>
      </c>
      <c r="L21" s="11">
        <v>1200</v>
      </c>
      <c r="M21" s="9"/>
      <c r="N21" s="10">
        <v>12</v>
      </c>
      <c r="O21" s="11">
        <v>1200</v>
      </c>
      <c r="P21" s="9"/>
      <c r="Q21" s="10">
        <v>12</v>
      </c>
      <c r="R21" s="11">
        <v>1200</v>
      </c>
      <c r="S21" s="9"/>
      <c r="T21" s="10">
        <v>12</v>
      </c>
      <c r="U21" s="11">
        <v>1200</v>
      </c>
      <c r="V21" s="9"/>
      <c r="W21" s="10">
        <v>12</v>
      </c>
      <c r="X21" s="11">
        <v>1200</v>
      </c>
      <c r="Y21" s="9"/>
      <c r="Z21" s="10">
        <v>12</v>
      </c>
      <c r="AA21" s="11">
        <v>1200</v>
      </c>
      <c r="AB21" s="9"/>
      <c r="AC21" s="10">
        <v>12</v>
      </c>
      <c r="AD21" s="11">
        <v>1200</v>
      </c>
      <c r="AE21" s="9"/>
      <c r="AF21" s="10">
        <v>12</v>
      </c>
      <c r="AG21" s="11">
        <v>1200</v>
      </c>
      <c r="AH21" s="9"/>
      <c r="AI21" s="10">
        <v>14</v>
      </c>
      <c r="AJ21" s="11">
        <v>1200</v>
      </c>
      <c r="AK21" s="9"/>
      <c r="AL21" s="10">
        <v>12</v>
      </c>
      <c r="AM21" s="11">
        <v>1200</v>
      </c>
      <c r="AN21" s="9"/>
      <c r="AO21" s="10">
        <v>12</v>
      </c>
      <c r="AP21" s="11">
        <v>1200</v>
      </c>
      <c r="AQ21" s="12"/>
      <c r="AR21" s="13">
        <v>148</v>
      </c>
      <c r="AS21" s="14">
        <v>14400</v>
      </c>
    </row>
    <row r="22" spans="1:45" x14ac:dyDescent="0.2">
      <c r="A22" s="8" t="s">
        <v>9</v>
      </c>
      <c r="B22" s="8" t="s">
        <v>10</v>
      </c>
      <c r="C22" s="8" t="s">
        <v>11</v>
      </c>
      <c r="D22" s="8" t="s">
        <v>13</v>
      </c>
      <c r="E22" s="8" t="s">
        <v>89</v>
      </c>
      <c r="F22" s="55"/>
      <c r="G22" s="15"/>
      <c r="H22" s="16">
        <v>58</v>
      </c>
      <c r="I22" s="17">
        <v>1485.04</v>
      </c>
      <c r="J22" s="18"/>
      <c r="K22" s="19">
        <v>59</v>
      </c>
      <c r="L22" s="20">
        <v>1385.79</v>
      </c>
      <c r="M22" s="15"/>
      <c r="N22" s="16">
        <v>40</v>
      </c>
      <c r="O22" s="17">
        <v>898.98</v>
      </c>
      <c r="P22" s="18"/>
      <c r="Q22" s="19">
        <v>39</v>
      </c>
      <c r="R22" s="20">
        <v>827.38</v>
      </c>
      <c r="S22" s="15"/>
      <c r="T22" s="16">
        <v>42</v>
      </c>
      <c r="U22" s="17">
        <v>1305.67</v>
      </c>
      <c r="V22" s="18"/>
      <c r="W22" s="19">
        <v>44</v>
      </c>
      <c r="X22" s="20">
        <v>613.04999999999995</v>
      </c>
      <c r="Y22" s="15"/>
      <c r="Z22" s="16">
        <v>44</v>
      </c>
      <c r="AA22" s="17">
        <v>1141.1400000000001</v>
      </c>
      <c r="AB22" s="18"/>
      <c r="AC22" s="19">
        <v>46</v>
      </c>
      <c r="AD22" s="20">
        <v>973.65</v>
      </c>
      <c r="AE22" s="15"/>
      <c r="AF22" s="16">
        <v>38</v>
      </c>
      <c r="AG22" s="17">
        <v>822.74</v>
      </c>
      <c r="AH22" s="18"/>
      <c r="AI22" s="19">
        <v>43</v>
      </c>
      <c r="AJ22" s="20">
        <v>1021.47</v>
      </c>
      <c r="AK22" s="15"/>
      <c r="AL22" s="16">
        <v>5</v>
      </c>
      <c r="AM22" s="17">
        <v>25</v>
      </c>
      <c r="AN22" s="18"/>
      <c r="AO22" s="19">
        <v>9</v>
      </c>
      <c r="AP22" s="20">
        <v>175</v>
      </c>
      <c r="AQ22" s="12"/>
      <c r="AR22" s="13">
        <v>467</v>
      </c>
      <c r="AS22" s="14">
        <v>10674.91</v>
      </c>
    </row>
    <row r="23" spans="1:45" x14ac:dyDescent="0.2">
      <c r="A23" s="8" t="s">
        <v>9</v>
      </c>
      <c r="B23" s="8" t="s">
        <v>10</v>
      </c>
      <c r="C23" s="8" t="s">
        <v>11</v>
      </c>
      <c r="D23" s="8" t="s">
        <v>14</v>
      </c>
      <c r="E23" s="8" t="s">
        <v>90</v>
      </c>
      <c r="F23" s="55"/>
      <c r="G23" s="9"/>
      <c r="H23" s="10">
        <v>22</v>
      </c>
      <c r="I23" s="11">
        <v>11160</v>
      </c>
      <c r="J23" s="9"/>
      <c r="K23" s="10">
        <v>22</v>
      </c>
      <c r="L23" s="11">
        <v>11160</v>
      </c>
      <c r="M23" s="9"/>
      <c r="N23" s="10">
        <v>22</v>
      </c>
      <c r="O23" s="11">
        <v>11227.5</v>
      </c>
      <c r="P23" s="9"/>
      <c r="Q23" s="10">
        <v>22</v>
      </c>
      <c r="R23" s="11">
        <v>11422.5</v>
      </c>
      <c r="S23" s="9"/>
      <c r="T23" s="10">
        <v>25</v>
      </c>
      <c r="U23" s="11">
        <v>11636.67</v>
      </c>
      <c r="V23" s="9"/>
      <c r="W23" s="10">
        <v>24</v>
      </c>
      <c r="X23" s="11">
        <v>11625</v>
      </c>
      <c r="Y23" s="9"/>
      <c r="Z23" s="10">
        <v>24</v>
      </c>
      <c r="AA23" s="11">
        <v>11580</v>
      </c>
      <c r="AB23" s="9"/>
      <c r="AC23" s="10">
        <v>25</v>
      </c>
      <c r="AD23" s="11">
        <v>11508.33</v>
      </c>
      <c r="AE23" s="9"/>
      <c r="AF23" s="10">
        <v>26</v>
      </c>
      <c r="AG23" s="11">
        <v>11617.5</v>
      </c>
      <c r="AH23" s="9"/>
      <c r="AI23" s="10">
        <v>24</v>
      </c>
      <c r="AJ23" s="11">
        <v>11512.5</v>
      </c>
      <c r="AK23" s="9"/>
      <c r="AL23" s="10">
        <v>24</v>
      </c>
      <c r="AM23" s="11">
        <v>11482.5</v>
      </c>
      <c r="AN23" s="9"/>
      <c r="AO23" s="10">
        <v>24</v>
      </c>
      <c r="AP23" s="11">
        <v>11565</v>
      </c>
      <c r="AQ23" s="12"/>
      <c r="AR23" s="13">
        <v>284</v>
      </c>
      <c r="AS23" s="14">
        <v>137497.5</v>
      </c>
    </row>
    <row r="24" spans="1:45" x14ac:dyDescent="0.2">
      <c r="A24" s="8" t="s">
        <v>9</v>
      </c>
      <c r="B24" s="8" t="s">
        <v>10</v>
      </c>
      <c r="C24" s="8" t="s">
        <v>11</v>
      </c>
      <c r="D24" s="8" t="s">
        <v>14</v>
      </c>
      <c r="E24" s="8" t="s">
        <v>93</v>
      </c>
      <c r="F24" s="55"/>
      <c r="G24" s="15"/>
      <c r="H24" s="16"/>
      <c r="I24" s="17"/>
      <c r="J24" s="18"/>
      <c r="K24" s="19"/>
      <c r="L24" s="20"/>
      <c r="M24" s="15"/>
      <c r="N24" s="16"/>
      <c r="O24" s="17"/>
      <c r="P24" s="32"/>
      <c r="Q24" s="33"/>
      <c r="R24" s="34"/>
      <c r="S24" s="27"/>
      <c r="T24" s="28"/>
      <c r="U24" s="29"/>
      <c r="V24" s="62"/>
      <c r="W24" s="33">
        <v>2</v>
      </c>
      <c r="X24" s="34">
        <v>-7.73</v>
      </c>
      <c r="Y24" s="27"/>
      <c r="Z24" s="28">
        <v>1</v>
      </c>
      <c r="AA24" s="29">
        <v>-448.2</v>
      </c>
      <c r="AB24" s="62"/>
      <c r="AC24" s="33"/>
      <c r="AD24" s="34"/>
      <c r="AE24" s="27"/>
      <c r="AF24" s="28"/>
      <c r="AG24" s="29"/>
      <c r="AH24" s="62"/>
      <c r="AI24" s="33"/>
      <c r="AJ24" s="34"/>
      <c r="AK24" s="27"/>
      <c r="AL24" s="28"/>
      <c r="AM24" s="29"/>
      <c r="AN24" s="62"/>
      <c r="AO24" s="33"/>
      <c r="AP24" s="34"/>
      <c r="AQ24" s="26"/>
      <c r="AR24" s="13">
        <v>3</v>
      </c>
      <c r="AS24" s="14">
        <v>-455.93</v>
      </c>
    </row>
    <row r="25" spans="1:45" x14ac:dyDescent="0.2">
      <c r="A25" s="8" t="s">
        <v>9</v>
      </c>
      <c r="B25" s="8" t="s">
        <v>10</v>
      </c>
      <c r="C25" s="8" t="s">
        <v>11</v>
      </c>
      <c r="D25" s="8" t="s">
        <v>12</v>
      </c>
      <c r="E25" s="8" t="s">
        <v>88</v>
      </c>
      <c r="F25" s="55"/>
      <c r="G25" s="9"/>
      <c r="H25" s="10">
        <v>3</v>
      </c>
      <c r="I25" s="11">
        <v>63</v>
      </c>
      <c r="J25" s="9"/>
      <c r="K25" s="10">
        <v>2</v>
      </c>
      <c r="L25" s="11">
        <v>42</v>
      </c>
      <c r="M25" s="9"/>
      <c r="N25" s="10">
        <v>3</v>
      </c>
      <c r="O25" s="11">
        <v>63</v>
      </c>
      <c r="P25" s="9"/>
      <c r="Q25" s="10">
        <v>1</v>
      </c>
      <c r="R25" s="11">
        <v>21</v>
      </c>
      <c r="S25" s="9"/>
      <c r="T25" s="10">
        <v>1</v>
      </c>
      <c r="U25" s="11">
        <v>21</v>
      </c>
      <c r="V25" s="9"/>
      <c r="W25" s="10">
        <v>7</v>
      </c>
      <c r="X25" s="11">
        <v>155</v>
      </c>
      <c r="Y25" s="9"/>
      <c r="Z25" s="10">
        <v>8</v>
      </c>
      <c r="AA25" s="11">
        <v>176</v>
      </c>
      <c r="AB25" s="9"/>
      <c r="AC25" s="10">
        <v>5</v>
      </c>
      <c r="AD25" s="11">
        <v>105</v>
      </c>
      <c r="AE25" s="9"/>
      <c r="AF25" s="10">
        <v>2</v>
      </c>
      <c r="AG25" s="11">
        <v>42</v>
      </c>
      <c r="AH25" s="9"/>
      <c r="AI25" s="10">
        <v>4</v>
      </c>
      <c r="AJ25" s="11">
        <v>84</v>
      </c>
      <c r="AK25" s="9"/>
      <c r="AL25" s="10">
        <v>1</v>
      </c>
      <c r="AM25" s="11">
        <v>21</v>
      </c>
      <c r="AN25" s="9"/>
      <c r="AO25" s="10">
        <v>3</v>
      </c>
      <c r="AP25" s="11">
        <v>63</v>
      </c>
      <c r="AQ25" s="12"/>
      <c r="AR25" s="13">
        <v>40</v>
      </c>
      <c r="AS25" s="14">
        <v>856</v>
      </c>
    </row>
    <row r="26" spans="1:45" x14ac:dyDescent="0.2">
      <c r="A26" s="8" t="s">
        <v>31</v>
      </c>
      <c r="B26" s="8" t="s">
        <v>10</v>
      </c>
      <c r="C26" s="8" t="s">
        <v>24</v>
      </c>
      <c r="D26" s="8" t="s">
        <v>17</v>
      </c>
      <c r="E26" s="8" t="s">
        <v>108</v>
      </c>
      <c r="F26" s="55"/>
      <c r="G26" s="9"/>
      <c r="H26" s="10">
        <v>209</v>
      </c>
      <c r="I26" s="11">
        <v>-3956.28</v>
      </c>
      <c r="J26" s="9"/>
      <c r="K26" s="10">
        <v>215</v>
      </c>
      <c r="L26" s="11">
        <v>-4009.18</v>
      </c>
      <c r="M26" s="9"/>
      <c r="N26" s="10">
        <v>162</v>
      </c>
      <c r="O26" s="11">
        <v>-2699.44</v>
      </c>
      <c r="P26" s="9"/>
      <c r="Q26" s="10">
        <v>157</v>
      </c>
      <c r="R26" s="11">
        <v>-2720.56</v>
      </c>
      <c r="S26" s="9"/>
      <c r="T26" s="10">
        <v>104</v>
      </c>
      <c r="U26" s="11">
        <v>-1554.33</v>
      </c>
      <c r="V26" s="9"/>
      <c r="W26" s="10">
        <v>62</v>
      </c>
      <c r="X26" s="11">
        <v>-1452.58</v>
      </c>
      <c r="Y26" s="9"/>
      <c r="Z26" s="10">
        <v>62</v>
      </c>
      <c r="AA26" s="11">
        <v>-850.18000000000097</v>
      </c>
      <c r="AB26" s="9"/>
      <c r="AC26" s="10">
        <v>85</v>
      </c>
      <c r="AD26" s="11">
        <v>-1908.96</v>
      </c>
      <c r="AE26" s="9"/>
      <c r="AF26" s="10">
        <v>57</v>
      </c>
      <c r="AG26" s="11">
        <v>-1187.29</v>
      </c>
      <c r="AH26" s="9"/>
      <c r="AI26" s="10">
        <v>71</v>
      </c>
      <c r="AJ26" s="11">
        <v>-1404.67</v>
      </c>
      <c r="AK26" s="9"/>
      <c r="AL26" s="10">
        <v>80</v>
      </c>
      <c r="AM26" s="11">
        <v>-1424.79</v>
      </c>
      <c r="AN26" s="9"/>
      <c r="AO26" s="10">
        <v>52</v>
      </c>
      <c r="AP26" s="11">
        <v>-1948.53</v>
      </c>
      <c r="AQ26" s="12"/>
      <c r="AR26" s="13">
        <v>1316</v>
      </c>
      <c r="AS26" s="14">
        <v>-25116.79</v>
      </c>
    </row>
    <row r="27" spans="1:45" x14ac:dyDescent="0.2">
      <c r="A27" s="8" t="s">
        <v>31</v>
      </c>
      <c r="B27" s="8" t="s">
        <v>10</v>
      </c>
      <c r="C27" s="8" t="s">
        <v>25</v>
      </c>
      <c r="D27" s="8" t="s">
        <v>17</v>
      </c>
      <c r="E27" s="8" t="s">
        <v>109</v>
      </c>
      <c r="F27" s="55"/>
      <c r="G27" s="15"/>
      <c r="H27" s="16">
        <v>324</v>
      </c>
      <c r="I27" s="17">
        <v>7625</v>
      </c>
      <c r="J27" s="18"/>
      <c r="K27" s="19">
        <v>471</v>
      </c>
      <c r="L27" s="20">
        <v>11575</v>
      </c>
      <c r="M27" s="15"/>
      <c r="N27" s="16">
        <v>512</v>
      </c>
      <c r="O27" s="17">
        <v>12500</v>
      </c>
      <c r="P27" s="18"/>
      <c r="Q27" s="19">
        <v>12</v>
      </c>
      <c r="R27" s="20">
        <v>150</v>
      </c>
      <c r="S27" s="15"/>
      <c r="T27" s="16">
        <v>2</v>
      </c>
      <c r="U27" s="17">
        <v>0</v>
      </c>
      <c r="V27" s="18"/>
      <c r="W27" s="19"/>
      <c r="X27" s="20"/>
      <c r="Y27" s="15"/>
      <c r="Z27" s="16"/>
      <c r="AA27" s="17"/>
      <c r="AB27" s="18"/>
      <c r="AC27" s="19"/>
      <c r="AD27" s="20"/>
      <c r="AE27" s="15"/>
      <c r="AF27" s="16"/>
      <c r="AG27" s="17"/>
      <c r="AH27" s="18"/>
      <c r="AI27" s="19"/>
      <c r="AJ27" s="20"/>
      <c r="AK27" s="15"/>
      <c r="AL27" s="16">
        <v>1</v>
      </c>
      <c r="AM27" s="17">
        <v>-125</v>
      </c>
      <c r="AN27" s="18"/>
      <c r="AO27" s="19"/>
      <c r="AP27" s="20"/>
      <c r="AQ27" s="12"/>
      <c r="AR27" s="13">
        <v>1322</v>
      </c>
      <c r="AS27" s="14">
        <v>31725</v>
      </c>
    </row>
    <row r="28" spans="1:45" x14ac:dyDescent="0.2">
      <c r="A28" s="8" t="s">
        <v>31</v>
      </c>
      <c r="B28" s="8" t="s">
        <v>10</v>
      </c>
      <c r="C28" s="8" t="s">
        <v>26</v>
      </c>
      <c r="D28" s="8" t="s">
        <v>17</v>
      </c>
      <c r="E28" s="8" t="s">
        <v>110</v>
      </c>
      <c r="F28" s="55"/>
      <c r="G28" s="9"/>
      <c r="H28" s="10">
        <v>369</v>
      </c>
      <c r="I28" s="11">
        <v>8457</v>
      </c>
      <c r="J28" s="9"/>
      <c r="K28" s="10">
        <v>313</v>
      </c>
      <c r="L28" s="11">
        <v>7279</v>
      </c>
      <c r="M28" s="9"/>
      <c r="N28" s="10">
        <v>321</v>
      </c>
      <c r="O28" s="11">
        <v>7515</v>
      </c>
      <c r="P28" s="9"/>
      <c r="Q28" s="10">
        <v>416</v>
      </c>
      <c r="R28" s="11">
        <v>9586</v>
      </c>
      <c r="S28" s="9"/>
      <c r="T28" s="10">
        <v>347</v>
      </c>
      <c r="U28" s="11">
        <v>7945</v>
      </c>
      <c r="V28" s="9"/>
      <c r="W28" s="10">
        <v>362</v>
      </c>
      <c r="X28" s="11">
        <v>8416</v>
      </c>
      <c r="Y28" s="9"/>
      <c r="Z28" s="10">
        <v>526</v>
      </c>
      <c r="AA28" s="11">
        <v>12167</v>
      </c>
      <c r="AB28" s="9"/>
      <c r="AC28" s="10">
        <v>499</v>
      </c>
      <c r="AD28" s="11">
        <v>11539</v>
      </c>
      <c r="AE28" s="9"/>
      <c r="AF28" s="10">
        <v>456</v>
      </c>
      <c r="AG28" s="11">
        <v>10614</v>
      </c>
      <c r="AH28" s="9"/>
      <c r="AI28" s="10">
        <v>475</v>
      </c>
      <c r="AJ28" s="11">
        <v>10979</v>
      </c>
      <c r="AK28" s="9"/>
      <c r="AL28" s="10">
        <v>562</v>
      </c>
      <c r="AM28" s="11">
        <v>13092</v>
      </c>
      <c r="AN28" s="9"/>
      <c r="AO28" s="10">
        <v>546</v>
      </c>
      <c r="AP28" s="11">
        <v>12670</v>
      </c>
      <c r="AQ28" s="12"/>
      <c r="AR28" s="13">
        <v>5192</v>
      </c>
      <c r="AS28" s="14">
        <v>120259</v>
      </c>
    </row>
    <row r="29" spans="1:45" x14ac:dyDescent="0.2">
      <c r="A29" s="8" t="s">
        <v>31</v>
      </c>
      <c r="B29" s="8" t="s">
        <v>10</v>
      </c>
      <c r="C29" s="8" t="s">
        <v>27</v>
      </c>
      <c r="D29" s="8" t="s">
        <v>17</v>
      </c>
      <c r="E29" s="8" t="s">
        <v>111</v>
      </c>
      <c r="F29" s="55"/>
      <c r="G29" s="15"/>
      <c r="H29" s="16">
        <v>205</v>
      </c>
      <c r="I29" s="17">
        <v>6569.41</v>
      </c>
      <c r="J29" s="18"/>
      <c r="K29" s="19">
        <v>185</v>
      </c>
      <c r="L29" s="20">
        <v>5807.2</v>
      </c>
      <c r="M29" s="15"/>
      <c r="N29" s="16">
        <v>153</v>
      </c>
      <c r="O29" s="17">
        <v>4514.66</v>
      </c>
      <c r="P29" s="18"/>
      <c r="Q29" s="19">
        <v>139</v>
      </c>
      <c r="R29" s="20">
        <v>4021.25</v>
      </c>
      <c r="S29" s="15"/>
      <c r="T29" s="16">
        <v>124</v>
      </c>
      <c r="U29" s="17">
        <v>6865.73</v>
      </c>
      <c r="V29" s="18"/>
      <c r="W29" s="19">
        <v>92</v>
      </c>
      <c r="X29" s="20">
        <v>2569.85</v>
      </c>
      <c r="Y29" s="15"/>
      <c r="Z29" s="16">
        <v>138</v>
      </c>
      <c r="AA29" s="17">
        <v>3928</v>
      </c>
      <c r="AB29" s="18"/>
      <c r="AC29" s="19">
        <v>131</v>
      </c>
      <c r="AD29" s="20">
        <v>3750.32</v>
      </c>
      <c r="AE29" s="15"/>
      <c r="AF29" s="16">
        <v>98</v>
      </c>
      <c r="AG29" s="17">
        <v>2961.93</v>
      </c>
      <c r="AH29" s="18"/>
      <c r="AI29" s="19">
        <v>109</v>
      </c>
      <c r="AJ29" s="20">
        <v>2900.09</v>
      </c>
      <c r="AK29" s="15"/>
      <c r="AL29" s="16">
        <v>57</v>
      </c>
      <c r="AM29" s="17">
        <v>1491.54</v>
      </c>
      <c r="AN29" s="18"/>
      <c r="AO29" s="19">
        <v>8</v>
      </c>
      <c r="AP29" s="20">
        <v>225</v>
      </c>
      <c r="AQ29" s="12"/>
      <c r="AR29" s="13">
        <v>1439</v>
      </c>
      <c r="AS29" s="14">
        <v>45604.98</v>
      </c>
    </row>
    <row r="30" spans="1:45" x14ac:dyDescent="0.2">
      <c r="A30" s="8" t="s">
        <v>31</v>
      </c>
      <c r="B30" s="8" t="s">
        <v>10</v>
      </c>
      <c r="C30" s="8" t="s">
        <v>29</v>
      </c>
      <c r="D30" s="8" t="s">
        <v>17</v>
      </c>
      <c r="E30" s="8" t="s">
        <v>113</v>
      </c>
      <c r="F30" s="55"/>
      <c r="G30" s="15"/>
      <c r="H30" s="16">
        <v>590</v>
      </c>
      <c r="I30" s="17">
        <v>32406</v>
      </c>
      <c r="J30" s="18"/>
      <c r="K30" s="19">
        <v>581</v>
      </c>
      <c r="L30" s="20">
        <v>32824</v>
      </c>
      <c r="M30" s="15"/>
      <c r="N30" s="16">
        <v>573</v>
      </c>
      <c r="O30" s="17">
        <v>31193</v>
      </c>
      <c r="P30" s="18"/>
      <c r="Q30" s="19">
        <v>631</v>
      </c>
      <c r="R30" s="20">
        <v>33967</v>
      </c>
      <c r="S30" s="15"/>
      <c r="T30" s="16">
        <v>525</v>
      </c>
      <c r="U30" s="17">
        <v>27932</v>
      </c>
      <c r="V30" s="18"/>
      <c r="W30" s="19">
        <v>503</v>
      </c>
      <c r="X30" s="20">
        <v>26681</v>
      </c>
      <c r="Y30" s="15"/>
      <c r="Z30" s="16">
        <v>684</v>
      </c>
      <c r="AA30" s="17">
        <v>34829</v>
      </c>
      <c r="AB30" s="18"/>
      <c r="AC30" s="19">
        <v>640</v>
      </c>
      <c r="AD30" s="20">
        <v>32792</v>
      </c>
      <c r="AE30" s="15"/>
      <c r="AF30" s="16">
        <v>592</v>
      </c>
      <c r="AG30" s="17">
        <v>31692</v>
      </c>
      <c r="AH30" s="18"/>
      <c r="AI30" s="19">
        <v>577</v>
      </c>
      <c r="AJ30" s="20">
        <v>30261</v>
      </c>
      <c r="AK30" s="15"/>
      <c r="AL30" s="16">
        <v>692</v>
      </c>
      <c r="AM30" s="17">
        <v>36719</v>
      </c>
      <c r="AN30" s="18"/>
      <c r="AO30" s="19">
        <v>678</v>
      </c>
      <c r="AP30" s="20">
        <v>36876</v>
      </c>
      <c r="AQ30" s="12"/>
      <c r="AR30" s="13">
        <v>7266</v>
      </c>
      <c r="AS30" s="14">
        <v>388172</v>
      </c>
    </row>
    <row r="31" spans="1:45" x14ac:dyDescent="0.2">
      <c r="A31" s="8" t="s">
        <v>31</v>
      </c>
      <c r="B31" s="8" t="s">
        <v>10</v>
      </c>
      <c r="C31" s="8" t="s">
        <v>28</v>
      </c>
      <c r="D31" s="8" t="s">
        <v>17</v>
      </c>
      <c r="E31" s="8" t="s">
        <v>112</v>
      </c>
      <c r="F31" s="55"/>
      <c r="G31" s="9"/>
      <c r="H31" s="10">
        <v>288</v>
      </c>
      <c r="I31" s="11">
        <v>24434.5</v>
      </c>
      <c r="J31" s="9"/>
      <c r="K31" s="10">
        <v>512</v>
      </c>
      <c r="L31" s="11">
        <v>46236.5</v>
      </c>
      <c r="M31" s="9"/>
      <c r="N31" s="10">
        <v>389</v>
      </c>
      <c r="O31" s="11">
        <v>33062</v>
      </c>
      <c r="P31" s="9"/>
      <c r="Q31" s="10">
        <v>100</v>
      </c>
      <c r="R31" s="11">
        <v>8049.5</v>
      </c>
      <c r="S31" s="9"/>
      <c r="T31" s="10">
        <v>21</v>
      </c>
      <c r="U31" s="11">
        <v>1981</v>
      </c>
      <c r="V31" s="9"/>
      <c r="W31" s="10">
        <v>7</v>
      </c>
      <c r="X31" s="11">
        <v>635</v>
      </c>
      <c r="Y31" s="9"/>
      <c r="Z31" s="10">
        <v>7</v>
      </c>
      <c r="AA31" s="11">
        <v>641</v>
      </c>
      <c r="AB31" s="9"/>
      <c r="AC31" s="10">
        <v>3</v>
      </c>
      <c r="AD31" s="11">
        <v>64</v>
      </c>
      <c r="AE31" s="9"/>
      <c r="AF31" s="10">
        <v>1</v>
      </c>
      <c r="AG31" s="11">
        <v>81</v>
      </c>
      <c r="AH31" s="9"/>
      <c r="AI31" s="10"/>
      <c r="AJ31" s="11"/>
      <c r="AK31" s="9"/>
      <c r="AL31" s="10">
        <v>1</v>
      </c>
      <c r="AM31" s="11">
        <v>81</v>
      </c>
      <c r="AN31" s="9"/>
      <c r="AO31" s="10">
        <v>1</v>
      </c>
      <c r="AP31" s="11">
        <v>81</v>
      </c>
      <c r="AQ31" s="12"/>
      <c r="AR31" s="13">
        <v>1330</v>
      </c>
      <c r="AS31" s="14">
        <v>115346.5</v>
      </c>
    </row>
    <row r="32" spans="1:45" x14ac:dyDescent="0.2">
      <c r="A32" s="78" t="s">
        <v>31</v>
      </c>
      <c r="B32" s="78" t="s">
        <v>10</v>
      </c>
      <c r="C32" s="78" t="s">
        <v>15</v>
      </c>
      <c r="D32" s="78" t="s">
        <v>30</v>
      </c>
      <c r="E32" s="78" t="s">
        <v>125</v>
      </c>
      <c r="F32" s="55"/>
      <c r="AR32" s="79">
        <v>26837</v>
      </c>
      <c r="AS32" s="80">
        <v>155970.15</v>
      </c>
    </row>
    <row r="33" spans="1:45" x14ac:dyDescent="0.2">
      <c r="A33" s="78" t="s">
        <v>31</v>
      </c>
      <c r="B33" s="78" t="s">
        <v>10</v>
      </c>
      <c r="C33" s="78" t="s">
        <v>15</v>
      </c>
      <c r="D33" s="78" t="s">
        <v>17</v>
      </c>
      <c r="E33" s="78" t="s">
        <v>126</v>
      </c>
      <c r="F33" s="55"/>
      <c r="AR33" s="79">
        <v>292</v>
      </c>
      <c r="AS33" s="80">
        <v>12256</v>
      </c>
    </row>
  </sheetData>
  <autoFilter ref="A1:AS31">
    <sortState ref="A2:AS31">
      <sortCondition ref="E1:E31"/>
    </sortState>
  </autoFilter>
  <pageMargins left="0.7" right="0.7" top="0.75" bottom="0.75" header="0.3" footer="0.3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topLeftCell="A4" workbookViewId="0">
      <selection activeCell="AR31" sqref="AR31:AS32"/>
    </sheetView>
  </sheetViews>
  <sheetFormatPr defaultRowHeight="12.75" x14ac:dyDescent="0.2"/>
  <cols>
    <col min="1" max="4" width="7.85546875" bestFit="1" customWidth="1"/>
    <col min="5" max="5" width="49.7109375" bestFit="1" customWidth="1"/>
    <col min="6" max="6" width="14.42578125" bestFit="1" customWidth="1"/>
    <col min="7" max="7" width="7" hidden="1" customWidth="1"/>
    <col min="8" max="8" width="5.7109375" hidden="1" customWidth="1"/>
    <col min="9" max="9" width="10" hidden="1" customWidth="1"/>
    <col min="10" max="10" width="7" hidden="1" customWidth="1"/>
    <col min="11" max="11" width="5.7109375" hidden="1" customWidth="1"/>
    <col min="12" max="12" width="10" hidden="1" customWidth="1"/>
    <col min="13" max="13" width="7" hidden="1" customWidth="1"/>
    <col min="14" max="14" width="5.7109375" hidden="1" customWidth="1"/>
    <col min="15" max="15" width="10" hidden="1" customWidth="1"/>
    <col min="16" max="16" width="7" hidden="1" customWidth="1"/>
    <col min="17" max="17" width="5.7109375" hidden="1" customWidth="1"/>
    <col min="18" max="18" width="10" hidden="1" customWidth="1"/>
    <col min="19" max="19" width="7" hidden="1" customWidth="1"/>
    <col min="20" max="20" width="5.7109375" hidden="1" customWidth="1"/>
    <col min="21" max="21" width="10" hidden="1" customWidth="1"/>
    <col min="22" max="22" width="7" hidden="1" customWidth="1"/>
    <col min="23" max="23" width="5.7109375" hidden="1" customWidth="1"/>
    <col min="24" max="24" width="10" hidden="1" customWidth="1"/>
    <col min="25" max="25" width="7" hidden="1" customWidth="1"/>
    <col min="26" max="26" width="5.7109375" hidden="1" customWidth="1"/>
    <col min="27" max="27" width="10" hidden="1" customWidth="1"/>
    <col min="28" max="28" width="7" hidden="1" customWidth="1"/>
    <col min="29" max="29" width="5.7109375" hidden="1" customWidth="1"/>
    <col min="30" max="30" width="10" hidden="1" customWidth="1"/>
    <col min="31" max="31" width="7" hidden="1" customWidth="1"/>
    <col min="32" max="32" width="5.7109375" hidden="1" customWidth="1"/>
    <col min="33" max="33" width="10" hidden="1" customWidth="1"/>
    <col min="34" max="34" width="7" hidden="1" customWidth="1"/>
    <col min="35" max="35" width="5.7109375" hidden="1" customWidth="1"/>
    <col min="36" max="36" width="10" hidden="1" customWidth="1"/>
    <col min="37" max="37" width="7" hidden="1" customWidth="1"/>
    <col min="38" max="38" width="5.7109375" hidden="1" customWidth="1"/>
    <col min="39" max="39" width="10" hidden="1" customWidth="1"/>
    <col min="40" max="40" width="7" hidden="1" customWidth="1"/>
    <col min="41" max="41" width="5.7109375" hidden="1" customWidth="1"/>
    <col min="42" max="42" width="10" hidden="1" customWidth="1"/>
    <col min="43" max="43" width="10.7109375" hidden="1" customWidth="1"/>
    <col min="44" max="44" width="7" bestFit="1" customWidth="1"/>
    <col min="45" max="45" width="11" bestFit="1" customWidth="1"/>
  </cols>
  <sheetData>
    <row r="1" spans="1:45" s="7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92</v>
      </c>
      <c r="F1" s="44" t="s">
        <v>5</v>
      </c>
      <c r="G1" s="2">
        <v>202101</v>
      </c>
      <c r="H1" s="3" t="s">
        <v>6</v>
      </c>
      <c r="I1" s="3" t="s">
        <v>7</v>
      </c>
      <c r="J1" s="2">
        <v>202102</v>
      </c>
      <c r="K1" s="3" t="s">
        <v>6</v>
      </c>
      <c r="L1" s="3" t="s">
        <v>7</v>
      </c>
      <c r="M1" s="2">
        <v>202103</v>
      </c>
      <c r="N1" s="3" t="s">
        <v>6</v>
      </c>
      <c r="O1" s="3" t="s">
        <v>7</v>
      </c>
      <c r="P1" s="2">
        <v>202104</v>
      </c>
      <c r="Q1" s="3" t="s">
        <v>6</v>
      </c>
      <c r="R1" s="3" t="s">
        <v>7</v>
      </c>
      <c r="S1" s="2">
        <v>202105</v>
      </c>
      <c r="T1" s="3" t="s">
        <v>6</v>
      </c>
      <c r="U1" s="3" t="s">
        <v>7</v>
      </c>
      <c r="V1" s="2">
        <v>202106</v>
      </c>
      <c r="W1" s="3" t="s">
        <v>6</v>
      </c>
      <c r="X1" s="3" t="s">
        <v>7</v>
      </c>
      <c r="Y1" s="2">
        <v>202107</v>
      </c>
      <c r="Z1" s="3" t="s">
        <v>6</v>
      </c>
      <c r="AA1" s="3" t="s">
        <v>7</v>
      </c>
      <c r="AB1" s="2">
        <v>202108</v>
      </c>
      <c r="AC1" s="3" t="s">
        <v>6</v>
      </c>
      <c r="AD1" s="3" t="s">
        <v>7</v>
      </c>
      <c r="AE1" s="2">
        <v>202109</v>
      </c>
      <c r="AF1" s="3" t="s">
        <v>6</v>
      </c>
      <c r="AG1" s="3" t="s">
        <v>7</v>
      </c>
      <c r="AH1" s="2">
        <v>202110</v>
      </c>
      <c r="AI1" s="3" t="s">
        <v>6</v>
      </c>
      <c r="AJ1" s="3" t="s">
        <v>7</v>
      </c>
      <c r="AK1" s="2">
        <v>202111</v>
      </c>
      <c r="AL1" s="3" t="s">
        <v>6</v>
      </c>
      <c r="AM1" s="3" t="s">
        <v>7</v>
      </c>
      <c r="AN1" s="2">
        <v>202112</v>
      </c>
      <c r="AO1" s="3" t="s">
        <v>6</v>
      </c>
      <c r="AP1" s="3" t="s">
        <v>7</v>
      </c>
      <c r="AQ1" s="4"/>
      <c r="AR1" s="5" t="s">
        <v>8</v>
      </c>
      <c r="AS1" s="6" t="s">
        <v>8</v>
      </c>
    </row>
    <row r="2" spans="1:45" s="7" customFormat="1" ht="19.7" customHeight="1" x14ac:dyDescent="0.2">
      <c r="A2" s="8" t="s">
        <v>9</v>
      </c>
      <c r="B2" s="8" t="s">
        <v>10</v>
      </c>
      <c r="C2" s="8" t="s">
        <v>11</v>
      </c>
      <c r="D2" s="8" t="s">
        <v>12</v>
      </c>
      <c r="E2" s="8" t="s">
        <v>82</v>
      </c>
      <c r="F2" s="8"/>
      <c r="G2" s="9"/>
      <c r="H2" s="10">
        <v>153</v>
      </c>
      <c r="I2" s="11">
        <v>1989</v>
      </c>
      <c r="J2" s="9"/>
      <c r="K2" s="10">
        <v>136</v>
      </c>
      <c r="L2" s="11">
        <v>1742</v>
      </c>
      <c r="M2" s="9"/>
      <c r="N2" s="10">
        <v>153</v>
      </c>
      <c r="O2" s="11">
        <v>1989</v>
      </c>
      <c r="P2" s="9"/>
      <c r="Q2" s="10">
        <v>188</v>
      </c>
      <c r="R2" s="11">
        <v>2444</v>
      </c>
      <c r="S2" s="9"/>
      <c r="T2" s="10">
        <v>207</v>
      </c>
      <c r="U2" s="11">
        <v>2665</v>
      </c>
      <c r="V2" s="9"/>
      <c r="W2" s="10">
        <v>152</v>
      </c>
      <c r="X2" s="11">
        <v>1898</v>
      </c>
      <c r="Y2" s="9"/>
      <c r="Z2" s="10">
        <v>200</v>
      </c>
      <c r="AA2" s="11">
        <v>2548</v>
      </c>
      <c r="AB2" s="9"/>
      <c r="AC2" s="10">
        <v>161</v>
      </c>
      <c r="AD2" s="11">
        <v>2067</v>
      </c>
      <c r="AE2" s="9"/>
      <c r="AF2" s="10">
        <v>147</v>
      </c>
      <c r="AG2" s="11">
        <v>1885</v>
      </c>
      <c r="AH2" s="9"/>
      <c r="AI2" s="10">
        <v>100</v>
      </c>
      <c r="AJ2" s="11">
        <v>1339</v>
      </c>
      <c r="AK2" s="9"/>
      <c r="AL2" s="10">
        <v>129</v>
      </c>
      <c r="AM2" s="11">
        <v>1716</v>
      </c>
      <c r="AN2" s="9"/>
      <c r="AO2" s="10">
        <v>122</v>
      </c>
      <c r="AP2" s="11">
        <v>1534</v>
      </c>
      <c r="AQ2" s="12"/>
      <c r="AR2" s="13">
        <v>1848</v>
      </c>
      <c r="AS2" s="14">
        <v>23816</v>
      </c>
    </row>
    <row r="3" spans="1:45" s="7" customFormat="1" ht="19.7" customHeight="1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83</v>
      </c>
      <c r="F3" s="8"/>
      <c r="G3" s="15"/>
      <c r="H3" s="16"/>
      <c r="I3" s="17"/>
      <c r="J3" s="18"/>
      <c r="K3" s="19"/>
      <c r="L3" s="20"/>
      <c r="M3" s="15"/>
      <c r="N3" s="16">
        <v>41</v>
      </c>
      <c r="O3" s="17">
        <v>1640</v>
      </c>
      <c r="P3" s="18"/>
      <c r="Q3" s="19">
        <v>24</v>
      </c>
      <c r="R3" s="20">
        <v>800</v>
      </c>
      <c r="S3" s="15"/>
      <c r="T3" s="16">
        <v>23</v>
      </c>
      <c r="U3" s="17">
        <v>860</v>
      </c>
      <c r="V3" s="18"/>
      <c r="W3" s="19">
        <v>37</v>
      </c>
      <c r="X3" s="20">
        <v>1400</v>
      </c>
      <c r="Y3" s="15"/>
      <c r="Z3" s="16">
        <v>46</v>
      </c>
      <c r="AA3" s="17">
        <v>1840</v>
      </c>
      <c r="AB3" s="18"/>
      <c r="AC3" s="19">
        <v>57</v>
      </c>
      <c r="AD3" s="20">
        <v>2200</v>
      </c>
      <c r="AE3" s="15"/>
      <c r="AF3" s="16">
        <v>84</v>
      </c>
      <c r="AG3" s="17">
        <v>3280</v>
      </c>
      <c r="AH3" s="18"/>
      <c r="AI3" s="19">
        <v>83</v>
      </c>
      <c r="AJ3" s="20">
        <v>3240</v>
      </c>
      <c r="AK3" s="15"/>
      <c r="AL3" s="16">
        <v>66</v>
      </c>
      <c r="AM3" s="17">
        <v>2560</v>
      </c>
      <c r="AN3" s="18"/>
      <c r="AO3" s="19">
        <v>79</v>
      </c>
      <c r="AP3" s="20">
        <v>3160</v>
      </c>
      <c r="AQ3" s="12"/>
      <c r="AR3" s="13">
        <v>540</v>
      </c>
      <c r="AS3" s="14">
        <v>20980</v>
      </c>
    </row>
    <row r="4" spans="1:45" s="7" customFormat="1" ht="19.7" customHeight="1" x14ac:dyDescent="0.2">
      <c r="A4" s="8" t="s">
        <v>9</v>
      </c>
      <c r="B4" s="8" t="s">
        <v>10</v>
      </c>
      <c r="C4" s="8" t="s">
        <v>11</v>
      </c>
      <c r="D4" s="8" t="s">
        <v>12</v>
      </c>
      <c r="E4" s="8" t="s">
        <v>84</v>
      </c>
      <c r="F4" s="8"/>
      <c r="G4" s="9"/>
      <c r="H4" s="10"/>
      <c r="I4" s="11"/>
      <c r="J4" s="9"/>
      <c r="K4" s="10"/>
      <c r="L4" s="11"/>
      <c r="M4" s="9"/>
      <c r="N4" s="10">
        <v>1</v>
      </c>
      <c r="O4" s="11">
        <v>75</v>
      </c>
      <c r="P4" s="9"/>
      <c r="Q4" s="10">
        <v>3</v>
      </c>
      <c r="R4" s="11">
        <v>225</v>
      </c>
      <c r="S4" s="9"/>
      <c r="T4" s="10">
        <v>2</v>
      </c>
      <c r="U4" s="11">
        <v>187.5</v>
      </c>
      <c r="V4" s="9"/>
      <c r="W4" s="10">
        <v>6</v>
      </c>
      <c r="X4" s="11">
        <v>562.5</v>
      </c>
      <c r="Y4" s="9"/>
      <c r="Z4" s="10">
        <v>10</v>
      </c>
      <c r="AA4" s="11">
        <v>-562.5</v>
      </c>
      <c r="AB4" s="9"/>
      <c r="AC4" s="10">
        <v>5</v>
      </c>
      <c r="AD4" s="11">
        <v>37.5</v>
      </c>
      <c r="AE4" s="9"/>
      <c r="AF4" s="10">
        <v>10</v>
      </c>
      <c r="AG4" s="11">
        <v>900</v>
      </c>
      <c r="AH4" s="9"/>
      <c r="AI4" s="10">
        <v>8</v>
      </c>
      <c r="AJ4" s="11">
        <v>50.5</v>
      </c>
      <c r="AK4" s="9"/>
      <c r="AL4" s="10">
        <v>9</v>
      </c>
      <c r="AM4" s="11">
        <v>375</v>
      </c>
      <c r="AN4" s="9"/>
      <c r="AO4" s="10">
        <v>10</v>
      </c>
      <c r="AP4" s="11">
        <v>427</v>
      </c>
      <c r="AQ4" s="12"/>
      <c r="AR4" s="13">
        <v>64</v>
      </c>
      <c r="AS4" s="14">
        <v>2277.5</v>
      </c>
    </row>
    <row r="5" spans="1:45" s="7" customFormat="1" ht="19.7" customHeight="1" x14ac:dyDescent="0.2">
      <c r="A5" s="8" t="s">
        <v>9</v>
      </c>
      <c r="B5" s="8" t="s">
        <v>10</v>
      </c>
      <c r="C5" s="8" t="s">
        <v>11</v>
      </c>
      <c r="D5" s="8" t="s">
        <v>12</v>
      </c>
      <c r="E5" s="8" t="s">
        <v>85</v>
      </c>
      <c r="F5" s="8"/>
      <c r="G5" s="15"/>
      <c r="H5" s="16"/>
      <c r="I5" s="17"/>
      <c r="J5" s="18"/>
      <c r="K5" s="19"/>
      <c r="L5" s="20"/>
      <c r="M5" s="15"/>
      <c r="N5" s="16">
        <v>1</v>
      </c>
      <c r="O5" s="17">
        <v>200</v>
      </c>
      <c r="P5" s="18"/>
      <c r="Q5" s="19">
        <v>2</v>
      </c>
      <c r="R5" s="20">
        <v>0</v>
      </c>
      <c r="S5" s="15"/>
      <c r="T5" s="16">
        <v>2</v>
      </c>
      <c r="U5" s="17">
        <v>500</v>
      </c>
      <c r="V5" s="18"/>
      <c r="W5" s="19">
        <v>7</v>
      </c>
      <c r="X5" s="20">
        <v>1700</v>
      </c>
      <c r="Y5" s="15"/>
      <c r="Z5" s="16">
        <v>11</v>
      </c>
      <c r="AA5" s="17">
        <v>-1300</v>
      </c>
      <c r="AB5" s="18"/>
      <c r="AC5" s="19">
        <v>2</v>
      </c>
      <c r="AD5" s="20">
        <v>-500</v>
      </c>
      <c r="AE5" s="15"/>
      <c r="AF5" s="16">
        <v>6</v>
      </c>
      <c r="AG5" s="17">
        <v>1500</v>
      </c>
      <c r="AH5" s="18"/>
      <c r="AI5" s="19">
        <v>4</v>
      </c>
      <c r="AJ5" s="20">
        <v>-1000</v>
      </c>
      <c r="AK5" s="15"/>
      <c r="AL5" s="16">
        <v>4</v>
      </c>
      <c r="AM5" s="17">
        <v>0</v>
      </c>
      <c r="AN5" s="18"/>
      <c r="AO5" s="19">
        <v>4</v>
      </c>
      <c r="AP5" s="20">
        <v>0</v>
      </c>
      <c r="AQ5" s="12"/>
      <c r="AR5" s="13">
        <v>43</v>
      </c>
      <c r="AS5" s="14">
        <v>1100</v>
      </c>
    </row>
    <row r="6" spans="1:45" s="7" customFormat="1" ht="19.7" customHeight="1" x14ac:dyDescent="0.2">
      <c r="A6" s="8" t="s">
        <v>9</v>
      </c>
      <c r="B6" s="8" t="s">
        <v>10</v>
      </c>
      <c r="C6" s="8" t="s">
        <v>11</v>
      </c>
      <c r="D6" s="8" t="s">
        <v>12</v>
      </c>
      <c r="E6" s="8" t="s">
        <v>86</v>
      </c>
      <c r="F6" s="8"/>
      <c r="G6" s="9"/>
      <c r="H6" s="10">
        <v>178</v>
      </c>
      <c r="I6" s="11">
        <v>9152</v>
      </c>
      <c r="J6" s="9"/>
      <c r="K6" s="10">
        <v>134</v>
      </c>
      <c r="L6" s="11">
        <v>6783</v>
      </c>
      <c r="M6" s="9"/>
      <c r="N6" s="10">
        <v>143</v>
      </c>
      <c r="O6" s="11">
        <v>7436</v>
      </c>
      <c r="P6" s="9"/>
      <c r="Q6" s="10">
        <v>184</v>
      </c>
      <c r="R6" s="11">
        <v>9750</v>
      </c>
      <c r="S6" s="9"/>
      <c r="T6" s="10">
        <v>310</v>
      </c>
      <c r="U6" s="11">
        <v>16146</v>
      </c>
      <c r="V6" s="9"/>
      <c r="W6" s="10">
        <v>346</v>
      </c>
      <c r="X6" s="11">
        <v>17784</v>
      </c>
      <c r="Y6" s="9"/>
      <c r="Z6" s="10">
        <v>425</v>
      </c>
      <c r="AA6" s="11">
        <v>21135</v>
      </c>
      <c r="AB6" s="9"/>
      <c r="AC6" s="10">
        <v>386</v>
      </c>
      <c r="AD6" s="11">
        <v>20072</v>
      </c>
      <c r="AE6" s="9"/>
      <c r="AF6" s="10">
        <v>408</v>
      </c>
      <c r="AG6" s="11">
        <v>20846</v>
      </c>
      <c r="AH6" s="9"/>
      <c r="AI6" s="10">
        <v>363</v>
      </c>
      <c r="AJ6" s="11">
        <v>18966</v>
      </c>
      <c r="AK6" s="9"/>
      <c r="AL6" s="10">
        <v>452</v>
      </c>
      <c r="AM6" s="11">
        <v>23583</v>
      </c>
      <c r="AN6" s="9"/>
      <c r="AO6" s="10">
        <v>375</v>
      </c>
      <c r="AP6" s="11">
        <v>19370</v>
      </c>
      <c r="AQ6" s="12"/>
      <c r="AR6" s="13">
        <v>3704</v>
      </c>
      <c r="AS6" s="14">
        <v>191023</v>
      </c>
    </row>
    <row r="7" spans="1:45" s="7" customFormat="1" ht="19.7" customHeight="1" x14ac:dyDescent="0.2">
      <c r="A7" s="8" t="s">
        <v>9</v>
      </c>
      <c r="B7" s="8" t="s">
        <v>10</v>
      </c>
      <c r="C7" s="8" t="s">
        <v>11</v>
      </c>
      <c r="D7" s="8" t="s">
        <v>12</v>
      </c>
      <c r="E7" s="8" t="s">
        <v>87</v>
      </c>
      <c r="F7" s="8"/>
      <c r="G7" s="15"/>
      <c r="H7" s="16"/>
      <c r="I7" s="17"/>
      <c r="J7" s="18"/>
      <c r="K7" s="19"/>
      <c r="L7" s="20"/>
      <c r="M7" s="15"/>
      <c r="N7" s="16"/>
      <c r="O7" s="17"/>
      <c r="P7" s="18"/>
      <c r="Q7" s="19"/>
      <c r="R7" s="20"/>
      <c r="S7" s="15"/>
      <c r="T7" s="16"/>
      <c r="U7" s="17"/>
      <c r="V7" s="18"/>
      <c r="W7" s="19"/>
      <c r="X7" s="20"/>
      <c r="Y7" s="15"/>
      <c r="Z7" s="16">
        <v>1</v>
      </c>
      <c r="AA7" s="17">
        <v>29</v>
      </c>
      <c r="AB7" s="18"/>
      <c r="AC7" s="19"/>
      <c r="AD7" s="20"/>
      <c r="AE7" s="15"/>
      <c r="AF7" s="16"/>
      <c r="AG7" s="17"/>
      <c r="AH7" s="18"/>
      <c r="AI7" s="19"/>
      <c r="AJ7" s="20"/>
      <c r="AK7" s="15"/>
      <c r="AL7" s="16"/>
      <c r="AM7" s="17"/>
      <c r="AN7" s="18"/>
      <c r="AO7" s="19"/>
      <c r="AP7" s="20"/>
      <c r="AQ7" s="12"/>
      <c r="AR7" s="13">
        <v>1</v>
      </c>
      <c r="AS7" s="14">
        <v>29</v>
      </c>
    </row>
    <row r="8" spans="1:45" s="7" customFormat="1" ht="19.7" customHeight="1" x14ac:dyDescent="0.2">
      <c r="A8" s="8" t="s">
        <v>23</v>
      </c>
      <c r="B8" s="8" t="s">
        <v>10</v>
      </c>
      <c r="C8" s="8" t="s">
        <v>15</v>
      </c>
      <c r="D8" s="8" t="s">
        <v>30</v>
      </c>
      <c r="E8" s="8" t="s">
        <v>105</v>
      </c>
      <c r="F8" s="8"/>
      <c r="G8" s="9"/>
      <c r="H8" s="10">
        <v>154</v>
      </c>
      <c r="I8" s="11">
        <v>863.07</v>
      </c>
      <c r="J8" s="9"/>
      <c r="K8" s="10">
        <v>126</v>
      </c>
      <c r="L8" s="11">
        <v>646.79</v>
      </c>
      <c r="M8" s="9"/>
      <c r="N8" s="10">
        <v>154</v>
      </c>
      <c r="O8" s="11">
        <v>880.67</v>
      </c>
      <c r="P8" s="9"/>
      <c r="Q8" s="10">
        <v>106</v>
      </c>
      <c r="R8" s="11">
        <v>541.26</v>
      </c>
      <c r="S8" s="9"/>
      <c r="T8" s="10">
        <v>138</v>
      </c>
      <c r="U8" s="11">
        <v>754.43</v>
      </c>
      <c r="V8" s="9"/>
      <c r="W8" s="10">
        <v>125</v>
      </c>
      <c r="X8" s="11">
        <v>700.78</v>
      </c>
      <c r="Y8" s="9"/>
      <c r="Z8" s="10">
        <v>142</v>
      </c>
      <c r="AA8" s="11">
        <v>748.72</v>
      </c>
      <c r="AB8" s="9"/>
      <c r="AC8" s="10">
        <v>133</v>
      </c>
      <c r="AD8" s="11">
        <v>689.14</v>
      </c>
      <c r="AE8" s="9"/>
      <c r="AF8" s="10">
        <v>161</v>
      </c>
      <c r="AG8" s="11">
        <v>923.47</v>
      </c>
      <c r="AH8" s="9"/>
      <c r="AI8" s="10">
        <v>115</v>
      </c>
      <c r="AJ8" s="11">
        <v>594.02</v>
      </c>
      <c r="AK8" s="9"/>
      <c r="AL8" s="10">
        <v>128</v>
      </c>
      <c r="AM8" s="11">
        <v>673.59</v>
      </c>
      <c r="AN8" s="9"/>
      <c r="AO8" s="10">
        <v>143</v>
      </c>
      <c r="AP8" s="11">
        <v>826.18</v>
      </c>
      <c r="AQ8" s="12"/>
      <c r="AR8" s="13">
        <v>1625</v>
      </c>
      <c r="AS8" s="14">
        <v>8842.1200000000008</v>
      </c>
    </row>
    <row r="9" spans="1:45" s="7" customFormat="1" ht="19.7" customHeight="1" x14ac:dyDescent="0.2">
      <c r="A9" s="8" t="s">
        <v>23</v>
      </c>
      <c r="B9" s="8" t="s">
        <v>10</v>
      </c>
      <c r="C9" s="8" t="s">
        <v>28</v>
      </c>
      <c r="D9" s="8" t="s">
        <v>17</v>
      </c>
      <c r="E9" s="8" t="s">
        <v>103</v>
      </c>
      <c r="F9" s="8"/>
      <c r="G9" s="9"/>
      <c r="H9" s="10"/>
      <c r="I9" s="11"/>
      <c r="J9" s="9"/>
      <c r="K9" s="10">
        <v>1</v>
      </c>
      <c r="L9" s="11">
        <v>30</v>
      </c>
      <c r="M9" s="9"/>
      <c r="N9" s="10"/>
      <c r="O9" s="11"/>
      <c r="P9" s="9"/>
      <c r="Q9" s="10">
        <v>1</v>
      </c>
      <c r="R9" s="11">
        <v>30</v>
      </c>
      <c r="S9" s="9"/>
      <c r="T9" s="10">
        <v>6</v>
      </c>
      <c r="U9" s="11">
        <v>180</v>
      </c>
      <c r="V9" s="9"/>
      <c r="W9" s="10">
        <v>3</v>
      </c>
      <c r="X9" s="11">
        <v>110</v>
      </c>
      <c r="Y9" s="9"/>
      <c r="Z9" s="10">
        <v>1</v>
      </c>
      <c r="AA9" s="11">
        <v>30</v>
      </c>
      <c r="AB9" s="9"/>
      <c r="AC9" s="10">
        <v>6</v>
      </c>
      <c r="AD9" s="11">
        <v>200</v>
      </c>
      <c r="AE9" s="9"/>
      <c r="AF9" s="10">
        <v>1</v>
      </c>
      <c r="AG9" s="11">
        <v>30</v>
      </c>
      <c r="AH9" s="9"/>
      <c r="AI9" s="10">
        <v>5</v>
      </c>
      <c r="AJ9" s="11">
        <v>150</v>
      </c>
      <c r="AK9" s="9"/>
      <c r="AL9" s="10">
        <v>6</v>
      </c>
      <c r="AM9" s="11">
        <v>180</v>
      </c>
      <c r="AN9" s="9"/>
      <c r="AO9" s="10">
        <v>3</v>
      </c>
      <c r="AP9" s="11">
        <v>90</v>
      </c>
      <c r="AQ9" s="12"/>
      <c r="AR9" s="13">
        <v>33</v>
      </c>
      <c r="AS9" s="14">
        <v>1030</v>
      </c>
    </row>
    <row r="10" spans="1:45" s="7" customFormat="1" ht="19.7" customHeight="1" x14ac:dyDescent="0.2">
      <c r="A10" s="8" t="s">
        <v>23</v>
      </c>
      <c r="B10" s="8" t="s">
        <v>10</v>
      </c>
      <c r="C10" s="8" t="s">
        <v>25</v>
      </c>
      <c r="D10" s="8" t="s">
        <v>17</v>
      </c>
      <c r="E10" s="8" t="s">
        <v>100</v>
      </c>
      <c r="F10" s="8"/>
      <c r="G10" s="15"/>
      <c r="H10" s="16"/>
      <c r="I10" s="17"/>
      <c r="J10" s="18"/>
      <c r="K10" s="19"/>
      <c r="L10" s="20"/>
      <c r="M10" s="15"/>
      <c r="N10" s="16"/>
      <c r="O10" s="17"/>
      <c r="P10" s="18"/>
      <c r="Q10" s="19">
        <v>4</v>
      </c>
      <c r="R10" s="20">
        <v>100</v>
      </c>
      <c r="S10" s="15"/>
      <c r="T10" s="16">
        <v>14</v>
      </c>
      <c r="U10" s="17">
        <v>350</v>
      </c>
      <c r="V10" s="18"/>
      <c r="W10" s="19"/>
      <c r="X10" s="20"/>
      <c r="Y10" s="15"/>
      <c r="Z10" s="16">
        <v>10</v>
      </c>
      <c r="AA10" s="17">
        <v>250</v>
      </c>
      <c r="AB10" s="18"/>
      <c r="AC10" s="19">
        <v>3</v>
      </c>
      <c r="AD10" s="20">
        <v>75</v>
      </c>
      <c r="AE10" s="15"/>
      <c r="AF10" s="16">
        <v>6</v>
      </c>
      <c r="AG10" s="17">
        <v>150</v>
      </c>
      <c r="AH10" s="18"/>
      <c r="AI10" s="19">
        <v>12</v>
      </c>
      <c r="AJ10" s="20">
        <v>300</v>
      </c>
      <c r="AK10" s="15"/>
      <c r="AL10" s="16">
        <v>9</v>
      </c>
      <c r="AM10" s="17">
        <v>225</v>
      </c>
      <c r="AN10" s="18"/>
      <c r="AO10" s="19">
        <v>2</v>
      </c>
      <c r="AP10" s="20">
        <v>50</v>
      </c>
      <c r="AQ10" s="12"/>
      <c r="AR10" s="13">
        <v>60</v>
      </c>
      <c r="AS10" s="14">
        <v>1500</v>
      </c>
    </row>
    <row r="11" spans="1:45" s="7" customFormat="1" ht="19.7" customHeight="1" x14ac:dyDescent="0.2">
      <c r="A11" s="8" t="s">
        <v>23</v>
      </c>
      <c r="B11" s="8" t="s">
        <v>10</v>
      </c>
      <c r="C11" s="8" t="s">
        <v>26</v>
      </c>
      <c r="D11" s="8" t="s">
        <v>17</v>
      </c>
      <c r="E11" s="8" t="s">
        <v>101</v>
      </c>
      <c r="F11" s="8"/>
      <c r="G11" s="9"/>
      <c r="H11" s="10"/>
      <c r="I11" s="11"/>
      <c r="J11" s="9"/>
      <c r="K11" s="10">
        <v>1</v>
      </c>
      <c r="L11" s="11">
        <v>29</v>
      </c>
      <c r="M11" s="9"/>
      <c r="N11" s="10"/>
      <c r="O11" s="11"/>
      <c r="P11" s="9"/>
      <c r="Q11" s="10">
        <v>4</v>
      </c>
      <c r="R11" s="11">
        <v>92</v>
      </c>
      <c r="S11" s="9"/>
      <c r="T11" s="10">
        <v>1</v>
      </c>
      <c r="U11" s="11">
        <v>23</v>
      </c>
      <c r="V11" s="9"/>
      <c r="W11" s="10"/>
      <c r="X11" s="11"/>
      <c r="Y11" s="9"/>
      <c r="Z11" s="10">
        <v>2</v>
      </c>
      <c r="AA11" s="11">
        <v>46</v>
      </c>
      <c r="AB11" s="9"/>
      <c r="AC11" s="10">
        <v>1</v>
      </c>
      <c r="AD11" s="11">
        <v>23</v>
      </c>
      <c r="AE11" s="9"/>
      <c r="AF11" s="10">
        <v>1</v>
      </c>
      <c r="AG11" s="11">
        <v>23</v>
      </c>
      <c r="AH11" s="9"/>
      <c r="AI11" s="10"/>
      <c r="AJ11" s="11"/>
      <c r="AK11" s="9"/>
      <c r="AL11" s="10">
        <v>1</v>
      </c>
      <c r="AM11" s="11">
        <v>23</v>
      </c>
      <c r="AN11" s="9"/>
      <c r="AO11" s="10">
        <v>3</v>
      </c>
      <c r="AP11" s="11">
        <v>75</v>
      </c>
      <c r="AQ11" s="12"/>
      <c r="AR11" s="13">
        <v>14</v>
      </c>
      <c r="AS11" s="14">
        <v>334</v>
      </c>
    </row>
    <row r="12" spans="1:45" s="7" customFormat="1" ht="28.9" customHeight="1" x14ac:dyDescent="0.2">
      <c r="A12" s="8" t="s">
        <v>23</v>
      </c>
      <c r="B12" s="8" t="s">
        <v>10</v>
      </c>
      <c r="C12" s="8" t="s">
        <v>27</v>
      </c>
      <c r="D12" s="8" t="s">
        <v>17</v>
      </c>
      <c r="E12" s="8" t="s">
        <v>102</v>
      </c>
      <c r="F12" s="8"/>
      <c r="G12" s="15"/>
      <c r="H12" s="28"/>
      <c r="I12" s="29"/>
      <c r="J12" s="62"/>
      <c r="K12" s="19">
        <v>4</v>
      </c>
      <c r="L12" s="20">
        <v>110</v>
      </c>
      <c r="M12" s="15"/>
      <c r="N12" s="16">
        <v>1</v>
      </c>
      <c r="O12" s="17">
        <v>30</v>
      </c>
      <c r="P12" s="18"/>
      <c r="Q12" s="19">
        <v>1</v>
      </c>
      <c r="R12" s="20">
        <v>25</v>
      </c>
      <c r="S12" s="15"/>
      <c r="T12" s="16"/>
      <c r="U12" s="17"/>
      <c r="V12" s="18"/>
      <c r="W12" s="19">
        <v>1</v>
      </c>
      <c r="X12" s="20">
        <v>30</v>
      </c>
      <c r="Y12" s="15"/>
      <c r="Z12" s="16">
        <v>1</v>
      </c>
      <c r="AA12" s="17">
        <v>30</v>
      </c>
      <c r="AB12" s="18"/>
      <c r="AC12" s="19"/>
      <c r="AD12" s="20"/>
      <c r="AE12" s="15"/>
      <c r="AF12" s="16">
        <v>1</v>
      </c>
      <c r="AG12" s="17">
        <v>25</v>
      </c>
      <c r="AH12" s="18"/>
      <c r="AI12" s="19">
        <v>2</v>
      </c>
      <c r="AJ12" s="20">
        <v>100.25</v>
      </c>
      <c r="AK12" s="15"/>
      <c r="AL12" s="16">
        <v>2</v>
      </c>
      <c r="AM12" s="17">
        <v>55</v>
      </c>
      <c r="AN12" s="32"/>
      <c r="AO12" s="33">
        <v>2</v>
      </c>
      <c r="AP12" s="34">
        <v>60</v>
      </c>
      <c r="AQ12" s="26"/>
      <c r="AR12" s="13">
        <v>15</v>
      </c>
      <c r="AS12" s="14">
        <v>465.25</v>
      </c>
    </row>
    <row r="13" spans="1:45" x14ac:dyDescent="0.2">
      <c r="A13" s="8" t="s">
        <v>23</v>
      </c>
      <c r="B13" s="8" t="s">
        <v>10</v>
      </c>
      <c r="C13" s="8" t="s">
        <v>29</v>
      </c>
      <c r="D13" s="8" t="s">
        <v>17</v>
      </c>
      <c r="E13" s="8" t="s">
        <v>104</v>
      </c>
      <c r="F13" s="8"/>
      <c r="G13" s="15"/>
      <c r="H13" s="28">
        <v>6</v>
      </c>
      <c r="I13" s="29">
        <v>300</v>
      </c>
      <c r="J13" s="62"/>
      <c r="K13" s="19">
        <v>4</v>
      </c>
      <c r="L13" s="20">
        <v>200</v>
      </c>
      <c r="M13" s="15"/>
      <c r="N13" s="16">
        <v>1</v>
      </c>
      <c r="O13" s="17">
        <v>50</v>
      </c>
      <c r="P13" s="18"/>
      <c r="Q13" s="19">
        <v>1</v>
      </c>
      <c r="R13" s="20">
        <v>50</v>
      </c>
      <c r="S13" s="15"/>
      <c r="T13" s="16">
        <v>1</v>
      </c>
      <c r="U13" s="17">
        <v>50</v>
      </c>
      <c r="V13" s="18"/>
      <c r="W13" s="19">
        <v>2</v>
      </c>
      <c r="X13" s="20">
        <v>100</v>
      </c>
      <c r="Y13" s="15"/>
      <c r="Z13" s="16">
        <v>4</v>
      </c>
      <c r="AA13" s="17">
        <v>179</v>
      </c>
      <c r="AB13" s="18"/>
      <c r="AC13" s="19">
        <v>4</v>
      </c>
      <c r="AD13" s="20">
        <v>179</v>
      </c>
      <c r="AE13" s="15"/>
      <c r="AF13" s="16">
        <v>7</v>
      </c>
      <c r="AG13" s="17">
        <v>308</v>
      </c>
      <c r="AH13" s="18"/>
      <c r="AI13" s="19">
        <v>2</v>
      </c>
      <c r="AJ13" s="20">
        <v>100</v>
      </c>
      <c r="AK13" s="15"/>
      <c r="AL13" s="16">
        <v>3</v>
      </c>
      <c r="AM13" s="17">
        <v>150</v>
      </c>
      <c r="AN13" s="32"/>
      <c r="AO13" s="33">
        <v>5</v>
      </c>
      <c r="AP13" s="34">
        <v>250</v>
      </c>
      <c r="AQ13" s="26"/>
      <c r="AR13" s="13">
        <v>40</v>
      </c>
      <c r="AS13" s="14">
        <v>1916</v>
      </c>
    </row>
    <row r="14" spans="1:45" x14ac:dyDescent="0.2">
      <c r="A14" s="8" t="s">
        <v>23</v>
      </c>
      <c r="B14" s="8" t="s">
        <v>10</v>
      </c>
      <c r="C14" s="8" t="s">
        <v>24</v>
      </c>
      <c r="D14" s="8" t="s">
        <v>17</v>
      </c>
      <c r="E14" s="8" t="s">
        <v>99</v>
      </c>
      <c r="F14" s="8"/>
      <c r="G14" s="9"/>
      <c r="H14" s="23">
        <v>3</v>
      </c>
      <c r="I14" s="24">
        <v>-8.85</v>
      </c>
      <c r="J14" s="22"/>
      <c r="K14" s="10">
        <v>11</v>
      </c>
      <c r="L14" s="11">
        <v>-59.31</v>
      </c>
      <c r="M14" s="9"/>
      <c r="N14" s="10"/>
      <c r="O14" s="11"/>
      <c r="P14" s="9"/>
      <c r="Q14" s="10">
        <v>3</v>
      </c>
      <c r="R14" s="11">
        <v>-15</v>
      </c>
      <c r="S14" s="9"/>
      <c r="T14" s="10">
        <v>1</v>
      </c>
      <c r="U14" s="11">
        <v>-25</v>
      </c>
      <c r="V14" s="9"/>
      <c r="W14" s="10">
        <v>1</v>
      </c>
      <c r="X14" s="11">
        <v>-5</v>
      </c>
      <c r="Y14" s="9"/>
      <c r="Z14" s="10"/>
      <c r="AA14" s="11"/>
      <c r="AB14" s="9"/>
      <c r="AC14" s="10">
        <v>1</v>
      </c>
      <c r="AD14" s="11">
        <v>-5</v>
      </c>
      <c r="AE14" s="9"/>
      <c r="AF14" s="10"/>
      <c r="AG14" s="11"/>
      <c r="AH14" s="9"/>
      <c r="AI14" s="10"/>
      <c r="AJ14" s="11"/>
      <c r="AK14" s="9"/>
      <c r="AL14" s="10"/>
      <c r="AM14" s="11"/>
      <c r="AN14" s="31"/>
      <c r="AO14" s="23">
        <v>1</v>
      </c>
      <c r="AP14" s="24">
        <v>-5</v>
      </c>
      <c r="AQ14" s="26"/>
      <c r="AR14" s="13">
        <v>21</v>
      </c>
      <c r="AS14" s="14">
        <v>-123.16</v>
      </c>
    </row>
    <row r="15" spans="1:45" x14ac:dyDescent="0.2">
      <c r="A15" s="8" t="s">
        <v>16</v>
      </c>
      <c r="B15" s="8" t="s">
        <v>10</v>
      </c>
      <c r="C15" s="8" t="s">
        <v>17</v>
      </c>
      <c r="D15" s="8" t="s">
        <v>17</v>
      </c>
      <c r="E15" s="8" t="s">
        <v>94</v>
      </c>
      <c r="F15" s="8" t="s">
        <v>19</v>
      </c>
      <c r="G15" s="9"/>
      <c r="H15" s="7"/>
      <c r="I15" s="7"/>
      <c r="J15" s="7"/>
      <c r="K15" s="10"/>
      <c r="L15" s="11"/>
      <c r="M15" s="9"/>
      <c r="N15" s="10"/>
      <c r="O15" s="11"/>
      <c r="P15" s="9"/>
      <c r="Q15" s="10"/>
      <c r="R15" s="11"/>
      <c r="S15" s="9"/>
      <c r="T15" s="10"/>
      <c r="U15" s="11"/>
      <c r="V15" s="9"/>
      <c r="W15" s="10"/>
      <c r="X15" s="11"/>
      <c r="Y15" s="9"/>
      <c r="Z15" s="10"/>
      <c r="AA15" s="11"/>
      <c r="AB15" s="9"/>
      <c r="AC15" s="10"/>
      <c r="AD15" s="11"/>
      <c r="AE15" s="9"/>
      <c r="AF15" s="10"/>
      <c r="AG15" s="11"/>
      <c r="AH15" s="9"/>
      <c r="AI15" s="10">
        <v>3</v>
      </c>
      <c r="AJ15" s="11">
        <v>30</v>
      </c>
      <c r="AK15" s="9"/>
      <c r="AL15" s="10"/>
      <c r="AM15" s="11"/>
      <c r="AN15" s="12"/>
      <c r="AO15" s="7"/>
      <c r="AP15" s="7"/>
      <c r="AQ15" s="7"/>
      <c r="AR15" s="13">
        <v>3</v>
      </c>
      <c r="AS15" s="14">
        <v>30</v>
      </c>
    </row>
    <row r="16" spans="1:45" x14ac:dyDescent="0.2">
      <c r="A16" s="8" t="s">
        <v>16</v>
      </c>
      <c r="B16" s="8" t="s">
        <v>10</v>
      </c>
      <c r="C16" s="8" t="s">
        <v>17</v>
      </c>
      <c r="D16" s="8" t="s">
        <v>17</v>
      </c>
      <c r="E16" s="8" t="s">
        <v>95</v>
      </c>
      <c r="F16" s="8" t="s">
        <v>18</v>
      </c>
      <c r="G16" s="15"/>
      <c r="K16" s="16">
        <v>1</v>
      </c>
      <c r="L16" s="17">
        <v>15</v>
      </c>
      <c r="M16" s="18"/>
      <c r="N16" s="19"/>
      <c r="O16" s="20"/>
      <c r="P16" s="15"/>
      <c r="Q16" s="16">
        <v>4</v>
      </c>
      <c r="R16" s="17">
        <v>60</v>
      </c>
      <c r="S16" s="18"/>
      <c r="T16" s="19"/>
      <c r="U16" s="20"/>
      <c r="V16" s="15"/>
      <c r="W16" s="16"/>
      <c r="X16" s="17"/>
      <c r="Y16" s="18"/>
      <c r="Z16" s="19"/>
      <c r="AA16" s="20"/>
      <c r="AB16" s="15"/>
      <c r="AC16" s="16"/>
      <c r="AD16" s="17"/>
      <c r="AE16" s="18"/>
      <c r="AF16" s="19">
        <v>1</v>
      </c>
      <c r="AG16" s="20">
        <v>15</v>
      </c>
      <c r="AH16" s="15"/>
      <c r="AI16" s="16">
        <v>4</v>
      </c>
      <c r="AJ16" s="17">
        <v>68</v>
      </c>
      <c r="AK16" s="18"/>
      <c r="AL16" s="19"/>
      <c r="AM16" s="20"/>
      <c r="AN16" s="12"/>
      <c r="AR16" s="13">
        <v>10</v>
      </c>
      <c r="AS16" s="14">
        <v>158</v>
      </c>
    </row>
    <row r="17" spans="1:45" x14ac:dyDescent="0.2">
      <c r="A17" s="8" t="s">
        <v>16</v>
      </c>
      <c r="B17" s="8" t="s">
        <v>10</v>
      </c>
      <c r="C17" s="8" t="s">
        <v>17</v>
      </c>
      <c r="D17" s="8" t="s">
        <v>17</v>
      </c>
      <c r="E17" s="8" t="s">
        <v>96</v>
      </c>
      <c r="F17" s="55" t="s">
        <v>22</v>
      </c>
      <c r="G17" s="9"/>
      <c r="H17" s="21"/>
      <c r="I17" s="21"/>
      <c r="J17" s="21"/>
      <c r="K17" s="10">
        <v>2</v>
      </c>
      <c r="L17" s="11">
        <v>177.45</v>
      </c>
      <c r="M17" s="9"/>
      <c r="N17" s="10"/>
      <c r="O17" s="11"/>
      <c r="P17" s="9"/>
      <c r="Q17" s="10">
        <v>2</v>
      </c>
      <c r="R17" s="11">
        <v>65</v>
      </c>
      <c r="S17" s="9"/>
      <c r="T17" s="10"/>
      <c r="U17" s="11"/>
      <c r="V17" s="9"/>
      <c r="W17" s="10"/>
      <c r="X17" s="11"/>
      <c r="Y17" s="9"/>
      <c r="Z17" s="10"/>
      <c r="AA17" s="11"/>
      <c r="AB17" s="9"/>
      <c r="AC17" s="10"/>
      <c r="AD17" s="11"/>
      <c r="AE17" s="9"/>
      <c r="AF17" s="10">
        <v>1</v>
      </c>
      <c r="AG17" s="11">
        <v>30</v>
      </c>
      <c r="AH17" s="9"/>
      <c r="AI17" s="10"/>
      <c r="AJ17" s="11"/>
      <c r="AK17" s="9"/>
      <c r="AL17" s="10">
        <v>1</v>
      </c>
      <c r="AM17" s="11">
        <v>25</v>
      </c>
      <c r="AN17" s="30"/>
      <c r="AO17" s="21"/>
      <c r="AP17" s="21"/>
      <c r="AQ17" s="25"/>
      <c r="AR17" s="13">
        <v>6</v>
      </c>
      <c r="AS17" s="14">
        <v>297.45</v>
      </c>
    </row>
    <row r="18" spans="1:45" x14ac:dyDescent="0.2">
      <c r="A18" s="8" t="s">
        <v>16</v>
      </c>
      <c r="B18" s="8" t="s">
        <v>10</v>
      </c>
      <c r="C18" s="8" t="s">
        <v>17</v>
      </c>
      <c r="D18" s="8" t="s">
        <v>17</v>
      </c>
      <c r="E18" s="8" t="s">
        <v>98</v>
      </c>
      <c r="F18" s="55" t="s">
        <v>21</v>
      </c>
      <c r="G18" s="9"/>
      <c r="H18" s="21"/>
      <c r="I18" s="21"/>
      <c r="J18" s="21"/>
      <c r="K18" s="10"/>
      <c r="L18" s="11"/>
      <c r="M18" s="9"/>
      <c r="N18" s="10"/>
      <c r="O18" s="11"/>
      <c r="P18" s="9"/>
      <c r="Q18" s="10"/>
      <c r="R18" s="11"/>
      <c r="S18" s="9"/>
      <c r="T18" s="10"/>
      <c r="U18" s="11"/>
      <c r="V18" s="9"/>
      <c r="W18" s="10"/>
      <c r="X18" s="11"/>
      <c r="Y18" s="9"/>
      <c r="Z18" s="10"/>
      <c r="AA18" s="11"/>
      <c r="AB18" s="9"/>
      <c r="AC18" s="10"/>
      <c r="AD18" s="11"/>
      <c r="AE18" s="9"/>
      <c r="AF18" s="10"/>
      <c r="AG18" s="11"/>
      <c r="AH18" s="9"/>
      <c r="AI18" s="10">
        <v>1</v>
      </c>
      <c r="AJ18" s="11">
        <v>60</v>
      </c>
      <c r="AK18" s="9"/>
      <c r="AL18" s="10">
        <v>8</v>
      </c>
      <c r="AM18" s="11">
        <v>305</v>
      </c>
      <c r="AN18" s="30"/>
      <c r="AO18" s="21"/>
      <c r="AP18" s="21"/>
      <c r="AQ18" s="25"/>
      <c r="AR18" s="13">
        <v>9</v>
      </c>
      <c r="AS18" s="14">
        <v>365</v>
      </c>
    </row>
    <row r="19" spans="1:45" x14ac:dyDescent="0.2">
      <c r="A19" s="8" t="s">
        <v>16</v>
      </c>
      <c r="B19" s="8" t="s">
        <v>10</v>
      </c>
      <c r="C19" s="8" t="s">
        <v>17</v>
      </c>
      <c r="D19" s="8" t="s">
        <v>17</v>
      </c>
      <c r="E19" s="8" t="s">
        <v>97</v>
      </c>
      <c r="F19" s="55" t="s">
        <v>20</v>
      </c>
      <c r="G19" s="15"/>
      <c r="H19" s="21"/>
      <c r="I19" s="21"/>
      <c r="J19" s="21"/>
      <c r="K19" s="16"/>
      <c r="L19" s="17"/>
      <c r="M19" s="18"/>
      <c r="N19" s="19">
        <v>3</v>
      </c>
      <c r="O19" s="20">
        <v>105</v>
      </c>
      <c r="P19" s="15"/>
      <c r="Q19" s="16">
        <v>1</v>
      </c>
      <c r="R19" s="17">
        <v>35</v>
      </c>
      <c r="S19" s="18"/>
      <c r="T19" s="19">
        <v>2</v>
      </c>
      <c r="U19" s="20">
        <v>70</v>
      </c>
      <c r="V19" s="15"/>
      <c r="W19" s="16">
        <v>2</v>
      </c>
      <c r="X19" s="17">
        <v>70</v>
      </c>
      <c r="Y19" s="18"/>
      <c r="Z19" s="19">
        <v>2</v>
      </c>
      <c r="AA19" s="20">
        <v>70</v>
      </c>
      <c r="AB19" s="15"/>
      <c r="AC19" s="16">
        <v>3</v>
      </c>
      <c r="AD19" s="17">
        <v>35</v>
      </c>
      <c r="AE19" s="18"/>
      <c r="AF19" s="19">
        <v>1</v>
      </c>
      <c r="AG19" s="20">
        <v>35</v>
      </c>
      <c r="AH19" s="15"/>
      <c r="AI19" s="16"/>
      <c r="AJ19" s="17"/>
      <c r="AK19" s="18"/>
      <c r="AL19" s="19">
        <v>2</v>
      </c>
      <c r="AM19" s="20">
        <v>70</v>
      </c>
      <c r="AN19" s="30"/>
      <c r="AO19" s="21"/>
      <c r="AP19" s="21"/>
      <c r="AQ19" s="25"/>
      <c r="AR19" s="13">
        <v>16</v>
      </c>
      <c r="AS19" s="14">
        <v>490</v>
      </c>
    </row>
    <row r="20" spans="1:45" x14ac:dyDescent="0.2">
      <c r="A20" s="8" t="s">
        <v>9</v>
      </c>
      <c r="B20" s="8" t="s">
        <v>10</v>
      </c>
      <c r="C20" s="8" t="s">
        <v>11</v>
      </c>
      <c r="D20" s="8" t="s">
        <v>15</v>
      </c>
      <c r="E20" s="8" t="s">
        <v>91</v>
      </c>
      <c r="F20" s="55"/>
      <c r="G20" s="15"/>
      <c r="H20" s="16">
        <v>35</v>
      </c>
      <c r="I20" s="17">
        <v>-496.43</v>
      </c>
      <c r="J20" s="18"/>
      <c r="K20" s="19">
        <v>50</v>
      </c>
      <c r="L20" s="20">
        <v>-139.06</v>
      </c>
      <c r="M20" s="15"/>
      <c r="N20" s="16">
        <v>24</v>
      </c>
      <c r="O20" s="17">
        <v>-99.739999999999895</v>
      </c>
      <c r="P20" s="18"/>
      <c r="Q20" s="19">
        <v>20</v>
      </c>
      <c r="R20" s="20">
        <v>-209.62</v>
      </c>
      <c r="S20" s="15"/>
      <c r="T20" s="16">
        <v>19</v>
      </c>
      <c r="U20" s="17">
        <v>657.24</v>
      </c>
      <c r="V20" s="18"/>
      <c r="W20" s="19">
        <v>31</v>
      </c>
      <c r="X20" s="20">
        <v>-854.46</v>
      </c>
      <c r="Y20" s="15"/>
      <c r="Z20" s="16">
        <v>31</v>
      </c>
      <c r="AA20" s="17">
        <v>-217.24</v>
      </c>
      <c r="AB20" s="18"/>
      <c r="AC20" s="19">
        <v>22</v>
      </c>
      <c r="AD20" s="20">
        <v>-625.78</v>
      </c>
      <c r="AE20" s="15"/>
      <c r="AF20" s="16">
        <v>27</v>
      </c>
      <c r="AG20" s="17">
        <v>-253.77</v>
      </c>
      <c r="AH20" s="18"/>
      <c r="AI20" s="19">
        <v>19</v>
      </c>
      <c r="AJ20" s="20">
        <v>-452.67</v>
      </c>
      <c r="AK20" s="15"/>
      <c r="AL20" s="16">
        <v>15</v>
      </c>
      <c r="AM20" s="17">
        <v>-170.98</v>
      </c>
      <c r="AN20" s="18"/>
      <c r="AO20" s="19">
        <v>16</v>
      </c>
      <c r="AP20" s="20">
        <v>-233.52</v>
      </c>
      <c r="AQ20" s="12"/>
      <c r="AR20" s="13">
        <v>309</v>
      </c>
      <c r="AS20" s="14">
        <v>-3096.03</v>
      </c>
    </row>
    <row r="21" spans="1:45" x14ac:dyDescent="0.2">
      <c r="A21" s="8" t="s">
        <v>31</v>
      </c>
      <c r="B21" s="8" t="s">
        <v>10</v>
      </c>
      <c r="C21" s="8" t="s">
        <v>32</v>
      </c>
      <c r="D21" s="8" t="s">
        <v>33</v>
      </c>
      <c r="E21" s="8" t="s">
        <v>107</v>
      </c>
      <c r="F21" s="55"/>
      <c r="G21" s="9"/>
      <c r="H21" s="10">
        <v>12</v>
      </c>
      <c r="I21" s="11">
        <v>1200</v>
      </c>
      <c r="J21" s="9"/>
      <c r="K21" s="10">
        <v>12</v>
      </c>
      <c r="L21" s="11">
        <v>1200</v>
      </c>
      <c r="M21" s="9"/>
      <c r="N21" s="10">
        <v>12</v>
      </c>
      <c r="O21" s="11">
        <v>1200</v>
      </c>
      <c r="P21" s="9"/>
      <c r="Q21" s="10">
        <v>12</v>
      </c>
      <c r="R21" s="11">
        <v>1200</v>
      </c>
      <c r="S21" s="9"/>
      <c r="T21" s="10">
        <v>12</v>
      </c>
      <c r="U21" s="11">
        <v>1200</v>
      </c>
      <c r="V21" s="9"/>
      <c r="W21" s="10">
        <v>11</v>
      </c>
      <c r="X21" s="11">
        <v>1100</v>
      </c>
      <c r="Y21" s="9"/>
      <c r="Z21" s="10">
        <v>11</v>
      </c>
      <c r="AA21" s="11">
        <v>1100</v>
      </c>
      <c r="AB21" s="9"/>
      <c r="AC21" s="10">
        <v>11</v>
      </c>
      <c r="AD21" s="11">
        <v>1100</v>
      </c>
      <c r="AE21" s="9"/>
      <c r="AF21" s="10">
        <v>11</v>
      </c>
      <c r="AG21" s="11">
        <v>1100</v>
      </c>
      <c r="AH21" s="9"/>
      <c r="AI21" s="10">
        <v>11</v>
      </c>
      <c r="AJ21" s="11">
        <v>1100</v>
      </c>
      <c r="AK21" s="9"/>
      <c r="AL21" s="10">
        <v>13</v>
      </c>
      <c r="AM21" s="11">
        <v>1100</v>
      </c>
      <c r="AN21" s="9"/>
      <c r="AO21" s="10">
        <v>11</v>
      </c>
      <c r="AP21" s="11">
        <v>1100</v>
      </c>
      <c r="AQ21" s="12"/>
      <c r="AR21" s="13">
        <v>139</v>
      </c>
      <c r="AS21" s="14">
        <v>13700</v>
      </c>
    </row>
    <row r="22" spans="1:45" x14ac:dyDescent="0.2">
      <c r="A22" s="8" t="s">
        <v>9</v>
      </c>
      <c r="B22" s="8" t="s">
        <v>10</v>
      </c>
      <c r="C22" s="8" t="s">
        <v>11</v>
      </c>
      <c r="D22" s="8" t="s">
        <v>13</v>
      </c>
      <c r="E22" s="8" t="s">
        <v>89</v>
      </c>
      <c r="F22" s="55"/>
      <c r="G22" s="15"/>
      <c r="H22" s="16">
        <v>108</v>
      </c>
      <c r="I22" s="17">
        <v>2561.8000000000002</v>
      </c>
      <c r="J22" s="18"/>
      <c r="K22" s="19">
        <v>75</v>
      </c>
      <c r="L22" s="20">
        <v>1913.25</v>
      </c>
      <c r="M22" s="15"/>
      <c r="N22" s="16">
        <v>45</v>
      </c>
      <c r="O22" s="17">
        <v>1326.73</v>
      </c>
      <c r="P22" s="18"/>
      <c r="Q22" s="19">
        <v>38</v>
      </c>
      <c r="R22" s="20">
        <v>1175.02</v>
      </c>
      <c r="S22" s="15"/>
      <c r="T22" s="16">
        <v>57</v>
      </c>
      <c r="U22" s="17">
        <v>1551.52</v>
      </c>
      <c r="V22" s="18"/>
      <c r="W22" s="19">
        <v>50</v>
      </c>
      <c r="X22" s="20">
        <v>1232.48</v>
      </c>
      <c r="Y22" s="15"/>
      <c r="Z22" s="16">
        <v>55</v>
      </c>
      <c r="AA22" s="17">
        <v>2587.87</v>
      </c>
      <c r="AB22" s="18"/>
      <c r="AC22" s="19">
        <v>63</v>
      </c>
      <c r="AD22" s="20">
        <v>1375</v>
      </c>
      <c r="AE22" s="15"/>
      <c r="AF22" s="16">
        <v>50</v>
      </c>
      <c r="AG22" s="17">
        <v>1250</v>
      </c>
      <c r="AH22" s="18"/>
      <c r="AI22" s="19">
        <v>51</v>
      </c>
      <c r="AJ22" s="20">
        <v>1446.49</v>
      </c>
      <c r="AK22" s="15"/>
      <c r="AL22" s="16">
        <v>50</v>
      </c>
      <c r="AM22" s="17">
        <v>1250</v>
      </c>
      <c r="AN22" s="18"/>
      <c r="AO22" s="19">
        <v>69</v>
      </c>
      <c r="AP22" s="20">
        <v>1619.84</v>
      </c>
      <c r="AQ22" s="12"/>
      <c r="AR22" s="13">
        <v>711</v>
      </c>
      <c r="AS22" s="14">
        <v>19290</v>
      </c>
    </row>
    <row r="23" spans="1:45" x14ac:dyDescent="0.2">
      <c r="A23" s="8" t="s">
        <v>9</v>
      </c>
      <c r="B23" s="8" t="s">
        <v>10</v>
      </c>
      <c r="C23" s="8" t="s">
        <v>11</v>
      </c>
      <c r="D23" s="8" t="s">
        <v>14</v>
      </c>
      <c r="E23" s="8" t="s">
        <v>90</v>
      </c>
      <c r="F23" s="55"/>
      <c r="G23" s="9"/>
      <c r="H23" s="10">
        <v>24</v>
      </c>
      <c r="I23" s="11">
        <v>11542.5</v>
      </c>
      <c r="J23" s="9"/>
      <c r="K23" s="10">
        <v>24</v>
      </c>
      <c r="L23" s="11">
        <v>11565</v>
      </c>
      <c r="M23" s="9"/>
      <c r="N23" s="10">
        <v>24</v>
      </c>
      <c r="O23" s="11">
        <v>11527.5</v>
      </c>
      <c r="P23" s="9"/>
      <c r="Q23" s="10">
        <v>24</v>
      </c>
      <c r="R23" s="11">
        <v>11505</v>
      </c>
      <c r="S23" s="9"/>
      <c r="T23" s="10">
        <v>24</v>
      </c>
      <c r="U23" s="11">
        <v>11227.5</v>
      </c>
      <c r="V23" s="9"/>
      <c r="W23" s="10">
        <v>21</v>
      </c>
      <c r="X23" s="11">
        <v>11512.5</v>
      </c>
      <c r="Y23" s="9"/>
      <c r="Z23" s="10">
        <v>21</v>
      </c>
      <c r="AA23" s="11">
        <v>11130</v>
      </c>
      <c r="AB23" s="9"/>
      <c r="AC23" s="10">
        <v>21</v>
      </c>
      <c r="AD23" s="11">
        <v>11250</v>
      </c>
      <c r="AE23" s="9"/>
      <c r="AF23" s="10">
        <v>21</v>
      </c>
      <c r="AG23" s="11">
        <v>11182.5</v>
      </c>
      <c r="AH23" s="9"/>
      <c r="AI23" s="10">
        <v>21</v>
      </c>
      <c r="AJ23" s="11">
        <v>11212.5</v>
      </c>
      <c r="AK23" s="9"/>
      <c r="AL23" s="10">
        <v>21</v>
      </c>
      <c r="AM23" s="11">
        <v>11250</v>
      </c>
      <c r="AN23" s="9"/>
      <c r="AO23" s="10">
        <v>21</v>
      </c>
      <c r="AP23" s="11">
        <v>11227.5</v>
      </c>
      <c r="AQ23" s="12"/>
      <c r="AR23" s="13">
        <v>267</v>
      </c>
      <c r="AS23" s="14">
        <v>136132.5</v>
      </c>
    </row>
    <row r="24" spans="1:45" x14ac:dyDescent="0.2">
      <c r="A24" s="8" t="s">
        <v>9</v>
      </c>
      <c r="B24" s="8" t="s">
        <v>10</v>
      </c>
      <c r="C24" s="8" t="s">
        <v>11</v>
      </c>
      <c r="D24" s="8" t="s">
        <v>12</v>
      </c>
      <c r="E24" s="8" t="s">
        <v>88</v>
      </c>
      <c r="F24" s="55"/>
      <c r="G24" s="9"/>
      <c r="H24" s="10">
        <v>3</v>
      </c>
      <c r="I24" s="11">
        <v>71</v>
      </c>
      <c r="J24" s="9"/>
      <c r="K24" s="10"/>
      <c r="L24" s="11"/>
      <c r="M24" s="9"/>
      <c r="N24" s="10">
        <v>4</v>
      </c>
      <c r="O24" s="11">
        <v>84</v>
      </c>
      <c r="P24" s="9"/>
      <c r="Q24" s="10">
        <v>1</v>
      </c>
      <c r="R24" s="11">
        <v>21</v>
      </c>
      <c r="S24" s="9"/>
      <c r="T24" s="10">
        <v>1</v>
      </c>
      <c r="U24" s="11">
        <v>21</v>
      </c>
      <c r="V24" s="9"/>
      <c r="W24" s="10">
        <v>3</v>
      </c>
      <c r="X24" s="11">
        <v>63</v>
      </c>
      <c r="Y24" s="9"/>
      <c r="Z24" s="10">
        <v>5</v>
      </c>
      <c r="AA24" s="11">
        <v>105</v>
      </c>
      <c r="AB24" s="9"/>
      <c r="AC24" s="10">
        <v>7</v>
      </c>
      <c r="AD24" s="11">
        <v>105</v>
      </c>
      <c r="AE24" s="9"/>
      <c r="AF24" s="10">
        <v>4</v>
      </c>
      <c r="AG24" s="11">
        <v>100</v>
      </c>
      <c r="AH24" s="9"/>
      <c r="AI24" s="10"/>
      <c r="AJ24" s="11"/>
      <c r="AK24" s="9"/>
      <c r="AL24" s="10"/>
      <c r="AM24" s="11"/>
      <c r="AN24" s="9"/>
      <c r="AO24" s="10"/>
      <c r="AP24" s="11"/>
      <c r="AQ24" s="12"/>
      <c r="AR24" s="13">
        <v>28</v>
      </c>
      <c r="AS24" s="14">
        <v>570</v>
      </c>
    </row>
    <row r="25" spans="1:45" x14ac:dyDescent="0.2">
      <c r="A25" s="8" t="s">
        <v>31</v>
      </c>
      <c r="B25" s="8" t="s">
        <v>10</v>
      </c>
      <c r="C25" s="8" t="s">
        <v>24</v>
      </c>
      <c r="D25" s="8" t="s">
        <v>17</v>
      </c>
      <c r="E25" s="8" t="s">
        <v>108</v>
      </c>
      <c r="F25" s="55"/>
      <c r="G25" s="9"/>
      <c r="H25" s="10">
        <v>122</v>
      </c>
      <c r="I25" s="11">
        <v>-2012.74</v>
      </c>
      <c r="J25" s="9"/>
      <c r="K25" s="10">
        <v>414</v>
      </c>
      <c r="L25" s="11">
        <v>-8234.5099999999893</v>
      </c>
      <c r="M25" s="9"/>
      <c r="N25" s="10">
        <v>286</v>
      </c>
      <c r="O25" s="11">
        <v>-4158.9199999999901</v>
      </c>
      <c r="P25" s="9"/>
      <c r="Q25" s="10">
        <v>427</v>
      </c>
      <c r="R25" s="11">
        <v>-4490.8899999999903</v>
      </c>
      <c r="S25" s="9"/>
      <c r="T25" s="10">
        <v>212</v>
      </c>
      <c r="U25" s="11">
        <v>-4215.2</v>
      </c>
      <c r="V25" s="9"/>
      <c r="W25" s="10">
        <v>176</v>
      </c>
      <c r="X25" s="11">
        <v>-2357.89</v>
      </c>
      <c r="Y25" s="9"/>
      <c r="Z25" s="10">
        <v>163</v>
      </c>
      <c r="AA25" s="11">
        <v>-2092.25</v>
      </c>
      <c r="AB25" s="9"/>
      <c r="AC25" s="10">
        <v>145</v>
      </c>
      <c r="AD25" s="11">
        <v>-2362.75</v>
      </c>
      <c r="AE25" s="9"/>
      <c r="AF25" s="10">
        <v>167</v>
      </c>
      <c r="AG25" s="11">
        <v>-1468.52</v>
      </c>
      <c r="AH25" s="9"/>
      <c r="AI25" s="10">
        <v>132</v>
      </c>
      <c r="AJ25" s="11">
        <v>-1686.92</v>
      </c>
      <c r="AK25" s="9"/>
      <c r="AL25" s="10">
        <v>135</v>
      </c>
      <c r="AM25" s="11">
        <v>-1690.53</v>
      </c>
      <c r="AN25" s="9"/>
      <c r="AO25" s="10">
        <v>207</v>
      </c>
      <c r="AP25" s="11">
        <v>-1657.61</v>
      </c>
      <c r="AQ25" s="12"/>
      <c r="AR25" s="13">
        <v>2586</v>
      </c>
      <c r="AS25" s="14">
        <v>-36428.730000000003</v>
      </c>
    </row>
    <row r="26" spans="1:45" x14ac:dyDescent="0.2">
      <c r="A26" s="8" t="s">
        <v>31</v>
      </c>
      <c r="B26" s="8" t="s">
        <v>10</v>
      </c>
      <c r="C26" s="8" t="s">
        <v>25</v>
      </c>
      <c r="D26" s="8" t="s">
        <v>17</v>
      </c>
      <c r="E26" s="8" t="s">
        <v>109</v>
      </c>
      <c r="F26" s="55"/>
      <c r="G26" s="15"/>
      <c r="H26" s="16"/>
      <c r="I26" s="17"/>
      <c r="J26" s="18"/>
      <c r="K26" s="19"/>
      <c r="L26" s="20"/>
      <c r="M26" s="15"/>
      <c r="N26" s="16">
        <v>19</v>
      </c>
      <c r="O26" s="17">
        <v>475</v>
      </c>
      <c r="P26" s="18"/>
      <c r="Q26" s="19">
        <v>181</v>
      </c>
      <c r="R26" s="20">
        <v>4425</v>
      </c>
      <c r="S26" s="15"/>
      <c r="T26" s="16">
        <v>293</v>
      </c>
      <c r="U26" s="17">
        <v>7225</v>
      </c>
      <c r="V26" s="18"/>
      <c r="W26" s="19">
        <v>149</v>
      </c>
      <c r="X26" s="20">
        <v>3675</v>
      </c>
      <c r="Y26" s="15"/>
      <c r="Z26" s="16">
        <v>221</v>
      </c>
      <c r="AA26" s="17">
        <v>5475</v>
      </c>
      <c r="AB26" s="18"/>
      <c r="AC26" s="19">
        <v>199</v>
      </c>
      <c r="AD26" s="20">
        <v>4875</v>
      </c>
      <c r="AE26" s="15"/>
      <c r="AF26" s="16">
        <v>179</v>
      </c>
      <c r="AG26" s="17">
        <v>4275</v>
      </c>
      <c r="AH26" s="18"/>
      <c r="AI26" s="19">
        <v>70</v>
      </c>
      <c r="AJ26" s="20">
        <v>1750</v>
      </c>
      <c r="AK26" s="15"/>
      <c r="AL26" s="16">
        <v>77</v>
      </c>
      <c r="AM26" s="17">
        <v>1875</v>
      </c>
      <c r="AN26" s="18"/>
      <c r="AO26" s="19">
        <v>8</v>
      </c>
      <c r="AP26" s="20">
        <v>150</v>
      </c>
      <c r="AQ26" s="12"/>
      <c r="AR26" s="13">
        <v>1396</v>
      </c>
      <c r="AS26" s="14">
        <v>34200</v>
      </c>
    </row>
    <row r="27" spans="1:45" x14ac:dyDescent="0.2">
      <c r="A27" s="8" t="s">
        <v>31</v>
      </c>
      <c r="B27" s="8" t="s">
        <v>10</v>
      </c>
      <c r="C27" s="8" t="s">
        <v>26</v>
      </c>
      <c r="D27" s="8" t="s">
        <v>17</v>
      </c>
      <c r="E27" s="8" t="s">
        <v>110</v>
      </c>
      <c r="F27" s="55"/>
      <c r="G27" s="9"/>
      <c r="H27" s="10">
        <v>514</v>
      </c>
      <c r="I27" s="11">
        <v>11692</v>
      </c>
      <c r="J27" s="9"/>
      <c r="K27" s="10">
        <v>419</v>
      </c>
      <c r="L27" s="11">
        <v>9591</v>
      </c>
      <c r="M27" s="9"/>
      <c r="N27" s="10">
        <v>518</v>
      </c>
      <c r="O27" s="11">
        <v>11913</v>
      </c>
      <c r="P27" s="9"/>
      <c r="Q27" s="10">
        <v>626</v>
      </c>
      <c r="R27" s="11">
        <v>14242</v>
      </c>
      <c r="S27" s="9"/>
      <c r="T27" s="10">
        <v>584</v>
      </c>
      <c r="U27" s="11">
        <v>13496</v>
      </c>
      <c r="V27" s="9"/>
      <c r="W27" s="10">
        <v>651</v>
      </c>
      <c r="X27" s="11">
        <v>15031</v>
      </c>
      <c r="Y27" s="9"/>
      <c r="Z27" s="10">
        <v>635</v>
      </c>
      <c r="AA27" s="11">
        <v>14607</v>
      </c>
      <c r="AB27" s="9"/>
      <c r="AC27" s="10">
        <v>577</v>
      </c>
      <c r="AD27" s="11">
        <v>13295</v>
      </c>
      <c r="AE27" s="9"/>
      <c r="AF27" s="10">
        <v>486</v>
      </c>
      <c r="AG27" s="11">
        <v>10976</v>
      </c>
      <c r="AH27" s="9"/>
      <c r="AI27" s="10">
        <v>531</v>
      </c>
      <c r="AJ27" s="11">
        <v>12087</v>
      </c>
      <c r="AK27" s="9"/>
      <c r="AL27" s="10">
        <v>559</v>
      </c>
      <c r="AM27" s="11">
        <v>12927</v>
      </c>
      <c r="AN27" s="9"/>
      <c r="AO27" s="10">
        <v>526</v>
      </c>
      <c r="AP27" s="11">
        <v>11993</v>
      </c>
      <c r="AQ27" s="12"/>
      <c r="AR27" s="13">
        <v>6626</v>
      </c>
      <c r="AS27" s="14">
        <v>151850</v>
      </c>
    </row>
    <row r="28" spans="1:45" x14ac:dyDescent="0.2">
      <c r="A28" s="8" t="s">
        <v>31</v>
      </c>
      <c r="B28" s="8" t="s">
        <v>10</v>
      </c>
      <c r="C28" s="8" t="s">
        <v>27</v>
      </c>
      <c r="D28" s="8" t="s">
        <v>17</v>
      </c>
      <c r="E28" s="8" t="s">
        <v>111</v>
      </c>
      <c r="F28" s="55"/>
      <c r="G28" s="15"/>
      <c r="H28" s="16">
        <v>255</v>
      </c>
      <c r="I28" s="17">
        <v>9388.1200000000008</v>
      </c>
      <c r="J28" s="18"/>
      <c r="K28" s="19">
        <v>313</v>
      </c>
      <c r="L28" s="20">
        <v>9152.14</v>
      </c>
      <c r="M28" s="15"/>
      <c r="N28" s="16">
        <v>151</v>
      </c>
      <c r="O28" s="17">
        <v>5039.32</v>
      </c>
      <c r="P28" s="18"/>
      <c r="Q28" s="19">
        <v>161</v>
      </c>
      <c r="R28" s="20">
        <v>5188.49</v>
      </c>
      <c r="S28" s="15"/>
      <c r="T28" s="16">
        <v>139</v>
      </c>
      <c r="U28" s="17">
        <v>4352.7700000000004</v>
      </c>
      <c r="V28" s="18"/>
      <c r="W28" s="19">
        <v>130</v>
      </c>
      <c r="X28" s="20">
        <v>4387.54</v>
      </c>
      <c r="Y28" s="15"/>
      <c r="Z28" s="16">
        <v>160</v>
      </c>
      <c r="AA28" s="17">
        <v>5159.1000000000004</v>
      </c>
      <c r="AB28" s="18"/>
      <c r="AC28" s="19">
        <v>127</v>
      </c>
      <c r="AD28" s="20">
        <v>3760.63</v>
      </c>
      <c r="AE28" s="15"/>
      <c r="AF28" s="16">
        <v>144</v>
      </c>
      <c r="AG28" s="17">
        <v>4230.6400000000003</v>
      </c>
      <c r="AH28" s="18"/>
      <c r="AI28" s="19">
        <v>145</v>
      </c>
      <c r="AJ28" s="20">
        <v>4629.75</v>
      </c>
      <c r="AK28" s="15"/>
      <c r="AL28" s="16">
        <v>160</v>
      </c>
      <c r="AM28" s="17">
        <v>4444.29</v>
      </c>
      <c r="AN28" s="18"/>
      <c r="AO28" s="19">
        <v>159</v>
      </c>
      <c r="AP28" s="20">
        <v>4741.5600000000004</v>
      </c>
      <c r="AQ28" s="12"/>
      <c r="AR28" s="13">
        <v>2044</v>
      </c>
      <c r="AS28" s="14">
        <v>64474.35</v>
      </c>
    </row>
    <row r="29" spans="1:45" x14ac:dyDescent="0.2">
      <c r="A29" s="8" t="s">
        <v>31</v>
      </c>
      <c r="B29" s="8" t="s">
        <v>10</v>
      </c>
      <c r="C29" s="8" t="s">
        <v>29</v>
      </c>
      <c r="D29" s="8" t="s">
        <v>17</v>
      </c>
      <c r="E29" s="8" t="s">
        <v>113</v>
      </c>
      <c r="F29" s="55"/>
      <c r="G29" s="15"/>
      <c r="H29" s="16">
        <v>591</v>
      </c>
      <c r="I29" s="17">
        <v>32084</v>
      </c>
      <c r="J29" s="18"/>
      <c r="K29" s="19">
        <v>524</v>
      </c>
      <c r="L29" s="20">
        <v>28002</v>
      </c>
      <c r="M29" s="15"/>
      <c r="N29" s="16">
        <v>514</v>
      </c>
      <c r="O29" s="17">
        <v>27057</v>
      </c>
      <c r="P29" s="18"/>
      <c r="Q29" s="19">
        <v>702</v>
      </c>
      <c r="R29" s="20">
        <v>36408</v>
      </c>
      <c r="S29" s="15"/>
      <c r="T29" s="16">
        <v>726</v>
      </c>
      <c r="U29" s="17">
        <v>38404</v>
      </c>
      <c r="V29" s="18"/>
      <c r="W29" s="19">
        <v>818</v>
      </c>
      <c r="X29" s="20">
        <v>43411</v>
      </c>
      <c r="Y29" s="15"/>
      <c r="Z29" s="16">
        <v>752</v>
      </c>
      <c r="AA29" s="17">
        <v>39211</v>
      </c>
      <c r="AB29" s="18"/>
      <c r="AC29" s="19">
        <v>694</v>
      </c>
      <c r="AD29" s="20">
        <v>36383</v>
      </c>
      <c r="AE29" s="15"/>
      <c r="AF29" s="16">
        <v>676</v>
      </c>
      <c r="AG29" s="17">
        <v>35122</v>
      </c>
      <c r="AH29" s="18"/>
      <c r="AI29" s="19">
        <v>721</v>
      </c>
      <c r="AJ29" s="20">
        <v>36954</v>
      </c>
      <c r="AK29" s="15"/>
      <c r="AL29" s="16">
        <v>744</v>
      </c>
      <c r="AM29" s="17">
        <v>38824</v>
      </c>
      <c r="AN29" s="18"/>
      <c r="AO29" s="19">
        <v>668</v>
      </c>
      <c r="AP29" s="20">
        <v>35955</v>
      </c>
      <c r="AQ29" s="12"/>
      <c r="AR29" s="13">
        <v>8130</v>
      </c>
      <c r="AS29" s="14">
        <v>427815</v>
      </c>
    </row>
    <row r="30" spans="1:45" x14ac:dyDescent="0.2">
      <c r="A30" s="8" t="s">
        <v>31</v>
      </c>
      <c r="B30" s="8" t="s">
        <v>10</v>
      </c>
      <c r="C30" s="8" t="s">
        <v>28</v>
      </c>
      <c r="D30" s="8" t="s">
        <v>17</v>
      </c>
      <c r="E30" s="8" t="s">
        <v>112</v>
      </c>
      <c r="F30" s="55"/>
      <c r="G30" s="9"/>
      <c r="H30" s="10">
        <v>4</v>
      </c>
      <c r="I30" s="11">
        <v>375</v>
      </c>
      <c r="J30" s="9"/>
      <c r="K30" s="10">
        <v>3</v>
      </c>
      <c r="L30" s="11">
        <v>283</v>
      </c>
      <c r="M30" s="9"/>
      <c r="N30" s="10">
        <v>5</v>
      </c>
      <c r="O30" s="11">
        <v>387</v>
      </c>
      <c r="P30" s="9"/>
      <c r="Q30" s="10">
        <v>82</v>
      </c>
      <c r="R30" s="11">
        <v>8566</v>
      </c>
      <c r="S30" s="9"/>
      <c r="T30" s="10">
        <v>182</v>
      </c>
      <c r="U30" s="11">
        <v>16959.5</v>
      </c>
      <c r="V30" s="9"/>
      <c r="W30" s="10">
        <v>128</v>
      </c>
      <c r="X30" s="11">
        <v>12347</v>
      </c>
      <c r="Y30" s="9"/>
      <c r="Z30" s="10">
        <v>125</v>
      </c>
      <c r="AA30" s="11">
        <v>12212.5</v>
      </c>
      <c r="AB30" s="9"/>
      <c r="AC30" s="10">
        <v>115</v>
      </c>
      <c r="AD30" s="11">
        <v>11828</v>
      </c>
      <c r="AE30" s="9"/>
      <c r="AF30" s="10">
        <v>115</v>
      </c>
      <c r="AG30" s="11">
        <v>10221.5</v>
      </c>
      <c r="AH30" s="9"/>
      <c r="AI30" s="10">
        <v>119</v>
      </c>
      <c r="AJ30" s="11">
        <v>10625</v>
      </c>
      <c r="AK30" s="9"/>
      <c r="AL30" s="10">
        <v>98</v>
      </c>
      <c r="AM30" s="11">
        <v>9079</v>
      </c>
      <c r="AN30" s="9"/>
      <c r="AO30" s="10">
        <v>77</v>
      </c>
      <c r="AP30" s="11">
        <v>7148</v>
      </c>
      <c r="AQ30" s="12"/>
      <c r="AR30" s="13">
        <v>1053</v>
      </c>
      <c r="AS30" s="14">
        <v>100031.5</v>
      </c>
    </row>
    <row r="31" spans="1:45" x14ac:dyDescent="0.2">
      <c r="A31" s="78" t="s">
        <v>31</v>
      </c>
      <c r="B31" s="78" t="s">
        <v>10</v>
      </c>
      <c r="C31" s="78" t="s">
        <v>15</v>
      </c>
      <c r="D31" s="78" t="s">
        <v>30</v>
      </c>
      <c r="E31" s="78" t="s">
        <v>125</v>
      </c>
      <c r="F31" s="78"/>
      <c r="AR31" s="79">
        <v>137759</v>
      </c>
      <c r="AS31" s="80">
        <v>907745.63</v>
      </c>
    </row>
    <row r="32" spans="1:45" x14ac:dyDescent="0.2">
      <c r="A32" s="78" t="s">
        <v>31</v>
      </c>
      <c r="B32" s="78" t="s">
        <v>10</v>
      </c>
      <c r="C32" s="78" t="s">
        <v>15</v>
      </c>
      <c r="D32" s="78" t="s">
        <v>17</v>
      </c>
      <c r="E32" s="78" t="s">
        <v>126</v>
      </c>
      <c r="F32" s="78"/>
      <c r="AR32" s="79">
        <v>294</v>
      </c>
      <c r="AS32" s="80">
        <v>11109</v>
      </c>
    </row>
  </sheetData>
  <autoFilter ref="A1:AS30">
    <sortState ref="A2:AS30">
      <sortCondition ref="E1:E30"/>
    </sortState>
  </autoFilter>
  <pageMargins left="0.7" right="0.7" top="0.75" bottom="0.75" header="0.3" footer="0.3"/>
  <pageSetup paperSize="9" orientation="portrait"/>
  <headerFooter alignWithMargins="0"/>
  <drawing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 A C T I V E ! 1 5 6 7 6 8 1 1 . 1 < / d o c u m e n t i d >  
     < s e n d e r i d > K E A B E T < / s e n d e r i d >  
     < s e n d e r e m a i l > B K E A T I N G @ G U N S T E R . C O M < / s e n d e r e m a i l >  
     < l a s t m o d i f i e d > 2 0 2 2 - 0 3 - 2 3 T 2 2 : 5 4 : 3 5 . 0 0 0 0 0 0 0 - 0 4 : 0 0 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57DD1096BC24497DDC9099B74A9F3" ma:contentTypeVersion="15" ma:contentTypeDescription="Create a new document." ma:contentTypeScope="" ma:versionID="a85642a73eda9613b56ff0705ee6fbd1">
  <xsd:schema xmlns:xsd="http://www.w3.org/2001/XMLSchema" xmlns:xs="http://www.w3.org/2001/XMLSchema" xmlns:p="http://schemas.microsoft.com/office/2006/metadata/properties" xmlns:ns1="http://schemas.microsoft.com/sharepoint/v3" xmlns:ns3="59287d51-a9d3-4481-954a-d38a3b9cd821" xmlns:ns4="309833b5-53aa-4c8e-9691-3a13f5fe77a9" targetNamespace="http://schemas.microsoft.com/office/2006/metadata/properties" ma:root="true" ma:fieldsID="3ab1b829ba41b39641f56fd36da6526c" ns1:_="" ns3:_="" ns4:_="">
    <xsd:import namespace="http://schemas.microsoft.com/sharepoint/v3"/>
    <xsd:import namespace="59287d51-a9d3-4481-954a-d38a3b9cd821"/>
    <xsd:import namespace="309833b5-53aa-4c8e-9691-3a13f5fe77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87d51-a9d3-4481-954a-d38a3b9cd8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33b5-53aa-4c8e-9691-3a13f5fe77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BF152-1507-410D-9457-31DE9D914C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11916-20B5-4A5B-89D4-B9DD9CAB264B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59287d51-a9d3-4481-954a-d38a3b9cd821"/>
    <ds:schemaRef ds:uri="http://schemas.microsoft.com/office/infopath/2007/PartnerControls"/>
    <ds:schemaRef ds:uri="http://purl.org/dc/elements/1.1/"/>
    <ds:schemaRef ds:uri="http://schemas.microsoft.com/office/2006/metadata/properties"/>
    <ds:schemaRef ds:uri="309833b5-53aa-4c8e-9691-3a13f5fe77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612D30-5BFF-4D2D-9CFE-D378CDF84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287d51-a9d3-4481-954a-d38a3b9cd821"/>
    <ds:schemaRef ds:uri="309833b5-53aa-4c8e-9691-3a13f5fe7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Pivot</vt:lpstr>
      <vt:lpstr>Summary for Pivot</vt:lpstr>
      <vt:lpstr>Summary</vt:lpstr>
      <vt:lpstr>SummaryGL2017</vt:lpstr>
      <vt:lpstr>SummaryGL 2018</vt:lpstr>
      <vt:lpstr>SummaryGL2019</vt:lpstr>
      <vt:lpstr>SummaryGL2020</vt:lpstr>
      <vt:lpstr>SummaryGL2021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Jeremy</dc:creator>
  <cp:lastModifiedBy>Baugh, Jowi</cp:lastModifiedBy>
  <dcterms:created xsi:type="dcterms:W3CDTF">2022-02-11T21:27:44Z</dcterms:created>
  <dcterms:modified xsi:type="dcterms:W3CDTF">2022-03-24T02:54:35Z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0x01010003757DD1096BC24497DDC9099B74A9F3</vt:lpwstr>
  </property>
</Properties>
</file>