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2 to 3 Adjustments\"/>
    </mc:Choice>
  </mc:AlternateContent>
  <bookViews>
    <workbookView xWindow="0" yWindow="0" windowWidth="25200" windowHeight="11550" activeTab="2"/>
  </bookViews>
  <sheets>
    <sheet name="Sheet1" sheetId="1" r:id="rId1"/>
    <sheet name="CF" sheetId="2" r:id="rId2"/>
    <sheet name="FN Non Utility Plant Ga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D">#REF!</definedName>
    <definedName name="\I">#REF!</definedName>
    <definedName name="\INPUT">#REF!</definedName>
    <definedName name="\PRINTADJ">#REF!</definedName>
    <definedName name="\S">#REF!</definedName>
    <definedName name="\STORAGEINPUT">#REF!</definedName>
    <definedName name="__123Graph_X" hidden="1">'[6]BUDGET CASH 2002'!#REF!</definedName>
    <definedName name="__FDS_HYPERLINK_TOGGLE_STATE__" hidden="1">"ON"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[7]Template!$A$1:$R$48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AS106">#REF!</definedName>
    <definedName name="_Fill" hidden="1">[8]FxdChg!#REF!</definedName>
    <definedName name="_Key1" hidden="1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BACK_UP">#REF!</definedName>
    <definedName name="basis">#REF!</definedName>
    <definedName name="BATTLEBORO">#REF!</definedName>
    <definedName name="bb">[9]Main!$H$8:$S$56,[9]Main!$H$16:$S$132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alculations">#REF!</definedName>
    <definedName name="Cap">'[10]2002'!$A$1:$O$101</definedName>
    <definedName name="CAPITAL" localSheetId="2">#REF!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'[11]Cost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'[12]Corporate Model'!$A$190</definedName>
    <definedName name="COSBYCLASS2">#REF!</definedName>
    <definedName name="costdebtfirm">#REF!</definedName>
    <definedName name="costequity">'[13]DCF Model'!#REF!</definedName>
    <definedName name="COSTS">#REF!</definedName>
    <definedName name="COSTWKSHT">#REF!</definedName>
    <definedName name="COUNTER">#REF!</definedName>
    <definedName name="Coupon">#REF!</definedName>
    <definedName name="cpi">#REF!</definedName>
    <definedName name="CREDITGRAPH">#REF!</definedName>
    <definedName name="CSepDec">#REF!</definedName>
    <definedName name="currency">[14]DCEInputs!$A$25</definedName>
    <definedName name="Current_Price">[15]Inputs!$B$4</definedName>
    <definedName name="Current_Price2">[16]Inputs!$B$31</definedName>
    <definedName name="cutoff">'[17]Summary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[18]Inputs!$B$2</definedName>
    <definedName name="Data">[19]Data!$A$1:$DY$75</definedName>
    <definedName name="_xlnm.Database" localSheetId="2">#REF!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[20]Fin_Assumptions!#REF!</definedName>
    <definedName name="Debt">'[21]B&amp;W WACC'!#REF!</definedName>
    <definedName name="Debt_Beta">'[21]B&amp;W WACC'!#REF!</definedName>
    <definedName name="debt_weight">#REF!</definedName>
    <definedName name="debtrate">#REF!</definedName>
    <definedName name="deferred">[20]Fin_Assumptions!#REF!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[22]DeprCoDetail:DeprSum!$A$1:$G$36</definedName>
    <definedName name="DETAILHESTER">#REF!</definedName>
    <definedName name="dfdfdf" hidden="1">[8]FxdChg!#REF!</definedName>
    <definedName name="DIR">[23]Inputs!#REF!</definedName>
    <definedName name="Discounted">#REF!</definedName>
    <definedName name="DisplaySelectedSheetsMacroButton">#REF!</definedName>
    <definedName name="div">#REF!</definedName>
    <definedName name="dividend">#REF!</definedName>
    <definedName name="DIVIDENDS">#REF!</definedName>
    <definedName name="DocType">Word</definedName>
    <definedName name="dollar2">'[24]Dollar for Dollar'!#REF!</definedName>
    <definedName name="downside">[25]Transaction!#REF!</definedName>
    <definedName name="DP">[26]Schedules!#REF!</definedName>
    <definedName name="DRAFT">#REF!</definedName>
    <definedName name="DUMMY">#REF!</definedName>
    <definedName name="e_cust">[27]Lookups!#REF!</definedName>
    <definedName name="e_gen">[27]Lookups!#REF!</definedName>
    <definedName name="e_labor">[27]Lookups!#REF!</definedName>
    <definedName name="e_mat">[27]Lookups!#REF!</definedName>
    <definedName name="e_ohead">[27]Lookups!#REF!</definedName>
    <definedName name="e_sell">[27]Lookups!#REF!</definedName>
    <definedName name="e_sell2">[27]Lookups!#REF!</definedName>
    <definedName name="earn">#REF!</definedName>
    <definedName name="ebsens">'[28]Trans Assump'!$G$56</definedName>
    <definedName name="em_sales">[27]Lookups!#REF!</definedName>
    <definedName name="EMINTOPGAS">#REF!</definedName>
    <definedName name="ENVIRO">#REF!</definedName>
    <definedName name="equity">'[29]LBO Analysis'!$AB$23</definedName>
    <definedName name="euro">[30]BRKT!$C$11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[20]Fin_Assumptions!#REF!</definedName>
    <definedName name="EXCHANGE">[20]Fin_Assumptions!#REF!</definedName>
    <definedName name="exchangerate">[14]DCEInputs!$I$8</definedName>
    <definedName name="excl_data">#REF!</definedName>
    <definedName name="EXDATE">#REF!</definedName>
    <definedName name="exit">#REF!</definedName>
    <definedName name="exit_own">'[31]Deal Summary'!#REF!</definedName>
    <definedName name="exitentvalue">[32]Transaction!#REF!</definedName>
    <definedName name="exitmult">#REF!</definedName>
    <definedName name="exitstart">#REF!</definedName>
    <definedName name="exitstep">#REF!</definedName>
    <definedName name="f">Word</definedName>
    <definedName name="FACTORS2">#REF!</definedName>
    <definedName name="FASB106">#REF!</definedName>
    <definedName name="FD">'[33]DCF Matrix'!#REF!</definedName>
    <definedName name="fds">'[34]FRCT INPUT-CFG'!$D$41:$H$41</definedName>
    <definedName name="FERNCUST">#REF!</definedName>
    <definedName name="FERNINC">#REF!</definedName>
    <definedName name="FERNUNIT">#REF!</definedName>
    <definedName name="FileName">[35]Sheet1!$D$2</definedName>
    <definedName name="FINAL">#REF!</definedName>
    <definedName name="financialcase">[11]Model!$D$8</definedName>
    <definedName name="Fincase">#REF!</definedName>
    <definedName name="finfees?">#REF!</definedName>
    <definedName name="fix">#REF!</definedName>
    <definedName name="fixed">[20]Controls!#REF!</definedName>
    <definedName name="fixedmargin">[11]Model!$AA$178</definedName>
    <definedName name="FLO">#REF!</definedName>
    <definedName name="FNAME">[23]Inputs!#REF!</definedName>
    <definedName name="FPUC_10_year">#REF!</definedName>
    <definedName name="FPUINC" localSheetId="2">[36]FPUINC!#REF!</definedName>
    <definedName name="FPUINC">[36]FPUINC!#REF!</definedName>
    <definedName name="FPUP1R">#REF!</definedName>
    <definedName name="FPUP2AL">#REF!</definedName>
    <definedName name="FPUP2L">#REF!</definedName>
    <definedName name="FROM_MERGER">[23]Inputs!#REF!</definedName>
    <definedName name="ftdexit">#REF!</definedName>
    <definedName name="ftdlev">[25]Transaction!#REF!</definedName>
    <definedName name="ftdpm">[25]Transaction!#REF!</definedName>
    <definedName name="ftdprice">[25]Transaction!#REF!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'[37]FRCT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[11]Model!$D$11</definedName>
    <definedName name="GRAPH">#REF!</definedName>
    <definedName name="growth">[14]DCEInputs!$I$24</definedName>
    <definedName name="h10IRR">[38]Model!#REF!</definedName>
    <definedName name="hdebtserv">[31]Rolex!#REF!</definedName>
    <definedName name="HedgeType">'[39]Financing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[23]Inputs!#REF!</definedName>
    <definedName name="incl_data">#REF!</definedName>
    <definedName name="INCREMCOS">#REF!</definedName>
    <definedName name="INCREMDELIV">#REF!</definedName>
    <definedName name="INCREMDTMILES">#REF!</definedName>
    <definedName name="INCREMINPUT">#REF!</definedName>
    <definedName name="industrial">[40]TRANSACTION!#REF!</definedName>
    <definedName name="inflation">'[11]Cost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[26]Schedules!#REF!</definedName>
    <definedName name="interco">[40]TRANSACTION!#REF!</definedName>
    <definedName name="Intref">'[29]LBO FINS'!$E$216</definedName>
    <definedName name="Intsub">'[29]LBO Analysis'!$J$10</definedName>
    <definedName name="ipocase">[11]Model!$D$41</definedName>
    <definedName name="ipoyear">[11]Model!$D$49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'[12]JRM Model'!$A$191</definedName>
    <definedName name="jv">#REF!</definedName>
    <definedName name="k">#REF!</definedName>
    <definedName name="KDATE">#REF!</definedName>
    <definedName name="KKR_Deal_Fee">[41]Triggers!$E$23</definedName>
    <definedName name="l">[42]DE!#REF!</definedName>
    <definedName name="lbo">[43]LBOSourceUse!$D$7</definedName>
    <definedName name="LBO_MODEL">[44]TRANS!$D$10</definedName>
    <definedName name="LBO_PR1">#REF!</definedName>
    <definedName name="LBO_PR2">#REF!</definedName>
    <definedName name="LBO_PR4">#REF!</definedName>
    <definedName name="LBO_PR5">#REF!</definedName>
    <definedName name="LBO_PRICE">'[31]Trans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[45]Inputs!$P$27</definedName>
    <definedName name="legend">#REF!</definedName>
    <definedName name="lev">#REF!</definedName>
    <definedName name="levstep">#REF!</definedName>
    <definedName name="Lfdshares">[45]Inputs!$P$24</definedName>
    <definedName name="ListSheetsMacroButton">#REF!</definedName>
    <definedName name="Lmin">[45]Inputs!$P$29</definedName>
    <definedName name="Long_Term_Debt">[15]Inputs!$B$8</definedName>
    <definedName name="LOOP">#REF!</definedName>
    <definedName name="Lpref">[45]Inputs!$P$30</definedName>
    <definedName name="LTDEBT">#REF!</definedName>
    <definedName name="LTM">#REF!</definedName>
    <definedName name="LTM_EBITDA">[15]Inputs!$B$21</definedName>
    <definedName name="LTM_EBITDAR">[15]Inputs!$B$20</definedName>
    <definedName name="LTM_REVENUES">[15]Inputs!$B$19</definedName>
    <definedName name="Ltotdebt">[45]Inputs!$P$28</definedName>
    <definedName name="m_gen">[27]Lookups!#REF!</definedName>
    <definedName name="m_labor">[27]Lookups!#REF!</definedName>
    <definedName name="m_maniuf">[27]Lookups!#REF!</definedName>
    <definedName name="m_manuf">[27]Lookups!#REF!</definedName>
    <definedName name="m_mat">[27]Lookups!#REF!</definedName>
    <definedName name="m_ohead">[27]Lookups!#REF!</definedName>
    <definedName name="m_sell">[27]Lookups!#REF!</definedName>
    <definedName name="m_var">[27]Lookups!#REF!</definedName>
    <definedName name="Macro4">[46]!Macro4</definedName>
    <definedName name="MACROS">#REF!</definedName>
    <definedName name="mapping">[47]mapping!$A$2:$H$1143</definedName>
    <definedName name="MARCUST">#REF!</definedName>
    <definedName name="margin">[11]Model!$AA$180</definedName>
    <definedName name="MARINC">#REF!</definedName>
    <definedName name="Market_Equity">#REF!</definedName>
    <definedName name="MARUNIT">#REF!</definedName>
    <definedName name="master">[48]conrol!$B$11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[20]Fin_Assumptions!#REF!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[49]MODEL!$L$22</definedName>
    <definedName name="Minumum_Cash">#REF!</definedName>
    <definedName name="MKT_TEMP_DIR">[23]Inputs!#REF!</definedName>
    <definedName name="MKT_TEMP_FNAME">[23]Inputs!#REF!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[44]TRANS!$D$14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[31]Timex!#REF!</definedName>
    <definedName name="MULT_CHOICE">'[31]Trans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[15]Inputs!$B$14</definedName>
    <definedName name="NAME">[50]INPUT!$A$13:$B$30</definedName>
    <definedName name="NAMES">[23]Inputs!#REF!</definedName>
    <definedName name="NDC_TRAN_LOG">#REF!</definedName>
    <definedName name="NDCFORM">#REF!</definedName>
    <definedName name="Net_Debt">#REF!</definedName>
    <definedName name="NEW_GW_LIFE">'[31]Trans Assump'!#REF!</definedName>
    <definedName name="NEW_GW_TAX">'[31]Trans Assump'!#REF!</definedName>
    <definedName name="newcutoff">'[17]Summary History'!$C$3</definedName>
    <definedName name="newline">#REF!</definedName>
    <definedName name="newline2">#REF!</definedName>
    <definedName name="nextvsthis">#REF!</definedName>
    <definedName name="nol">[20]Fin_Assumptions!#REF!</definedName>
    <definedName name="nol?">[25]Transaction!#REF!</definedName>
    <definedName name="note">[40]TRANSACTION!#REF!</definedName>
    <definedName name="NOTES">#REF!</definedName>
    <definedName name="novjv">#REF!</definedName>
    <definedName name="NumQtrs">#REF!</definedName>
    <definedName name="offer">'[43]Sources &amp; Uses'!$D$7</definedName>
    <definedName name="OFFER_PRICE">[23]Transinputs!$U$7</definedName>
    <definedName name="OLDGW">[23]Target!#REF!</definedName>
    <definedName name="opcase">#REF!</definedName>
    <definedName name="OPT_PROC">#REF!</definedName>
    <definedName name="Options">#REF!</definedName>
    <definedName name="OTA">#REF!</definedName>
    <definedName name="other_expense">[40]TRANSACTION!#REF!</definedName>
    <definedName name="OTHERTHANZONE6">#REF!</definedName>
    <definedName name="OUT_INT">#REF!</definedName>
    <definedName name="OUTPUTS">#REF!</definedName>
    <definedName name="ownership">[11]Model!$C$22</definedName>
    <definedName name="PAGE11">[51]Prepayments!#REF!</definedName>
    <definedName name="PAGE12">[51]Prepayments!#REF!</definedName>
    <definedName name="PAGE13">[51]Prepayments!#REF!</definedName>
    <definedName name="PAGE14">#REF!</definedName>
    <definedName name="PAGE15">[51]RateBase!#REF!</definedName>
    <definedName name="PAGE4">[23]Calcs:tainted!$B$57:$L$73</definedName>
    <definedName name="PATHNAME">#REF!</definedName>
    <definedName name="payment">[20]Controls!#REF!</definedName>
    <definedName name="PD">[26]Schedules!#REF!</definedName>
    <definedName name="pdate">[14]DCEInputs!$I$6</definedName>
    <definedName name="PERF">#REF!</definedName>
    <definedName name="PERFORMANCE">#REF!</definedName>
    <definedName name="pfbal">[31]Rolex!#REF!</definedName>
    <definedName name="PFFINGRAPH">#REF!</definedName>
    <definedName name="PIKK">'[52]Trans Assump'!$U$18</definedName>
    <definedName name="PIPELINE_INPUT">'[53]FPL Interconnect Actual'!$E$7:$P$53</definedName>
    <definedName name="pjname">{"Client Name or Project Name"}</definedName>
    <definedName name="PLANT" localSheetId="2">#REF!</definedName>
    <definedName name="PLANT">#REF!</definedName>
    <definedName name="PLANT_BAL2">#REF!</definedName>
    <definedName name="PMT">#REF!</definedName>
    <definedName name="PNAME">[23]Summary!#REF!</definedName>
    <definedName name="PP">#REF!</definedName>
    <definedName name="pprice">[41]Triggers!$E$13</definedName>
    <definedName name="pprice2">'[31]Deal Summary'!#REF!</definedName>
    <definedName name="PR_2006VS2005">#REF!</definedName>
    <definedName name="PR_CUR_QTR">#REF!</definedName>
    <definedName name="PR_YTD">#REF!</definedName>
    <definedName name="Preferred_Stock">[15]Inputs!$B$7</definedName>
    <definedName name="premium">[23]Transinputs!$U$13</definedName>
    <definedName name="PRICE_SENSE">#REF!</definedName>
    <definedName name="PRICE_SENSE2">#REF!</definedName>
    <definedName name="pricecase">[45]Buildup!$Z$374</definedName>
    <definedName name="PRINT">#REF!</definedName>
    <definedName name="_xlnm.Print_Area" localSheetId="2">'FN Non Utility Plant Gas'!$A$1:$J$102</definedName>
    <definedName name="_xlnm.Print_Area">#REF!</definedName>
    <definedName name="PRINT_EXPLANATI">#REF!</definedName>
    <definedName name="Print_HardRock">[24]!Print_HardRock</definedName>
    <definedName name="PRINT_MENU">#REF!</definedName>
    <definedName name="_xlnm.Print_Titles">#REF!</definedName>
    <definedName name="Print_Valmax">[54]!Print_Valmax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UCTION">#REF!</definedName>
    <definedName name="PROJ1">#REF!</definedName>
    <definedName name="PROJ2">#REF!</definedName>
    <definedName name="PROJCURV">#REF!</definedName>
    <definedName name="project">[43]Inputs!$D$5</definedName>
    <definedName name="Project_Name">[15]Inputs!$E$1</definedName>
    <definedName name="ProjectName">{"Client Name or Project Name"}</definedName>
    <definedName name="PROJGRAPH">#REF!</definedName>
    <definedName name="PROJNAME">'[55]Transaction Inputs'!$E$15</definedName>
    <definedName name="PRYTD">#REF!</definedName>
    <definedName name="Public">#REF!</definedName>
    <definedName name="pur">[18]Snow_recap!$R$9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[23]Acquiror!#REF!</definedName>
    <definedName name="qtrvsprqtr">#REF!</definedName>
    <definedName name="R_TableTotals">'[56]MA Comps'!#REF!</definedName>
    <definedName name="range">#REF!</definedName>
    <definedName name="RAS" hidden="1">[57]FxdChg!#REF!</definedName>
    <definedName name="rate">#REF!</definedName>
    <definedName name="raw">[40]TRANSACTION!#REF!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[20]Controls!$E$8</definedName>
    <definedName name="relevered_beta">'[13]DCF Model'!#REF!</definedName>
    <definedName name="RELIEF">#REF!</definedName>
    <definedName name="residmult">[38]Model!#REF!</definedName>
    <definedName name="RET">#REF!</definedName>
    <definedName name="RET_BY_DIST">#REF!</definedName>
    <definedName name="rhtcase">#REF!</definedName>
    <definedName name="rhtoffer">#REF!</definedName>
    <definedName name="rhtprice">[58]Overview!$D$8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SCHED">#REF!</definedName>
    <definedName name="ROUNDED">#REF!</definedName>
    <definedName name="royalty">[20]Controls!#REF!</definedName>
    <definedName name="RUN">'[33]DCF Inputs'!#REF!</definedName>
    <definedName name="RUNTIME">#REF!</definedName>
    <definedName name="s">Word</definedName>
    <definedName name="SALE">[20]Fin_Assumptions!#REF!</definedName>
    <definedName name="SANCUST">#REF!</definedName>
    <definedName name="SANINC">#REF!</definedName>
    <definedName name="SANUNIT">#REF!</definedName>
    <definedName name="scenario">'[31]Deal Summary'!#REF!</definedName>
    <definedName name="SCH5GAS">#REF!</definedName>
    <definedName name="sdfsdf">#REF!</definedName>
    <definedName name="sdfsdfsd">#REF!</definedName>
    <definedName name="secondary1">[11]Model!$D$56</definedName>
    <definedName name="secondary2">[11]Model!$D$59</definedName>
    <definedName name="secondary3">[11]Model!$D$62</definedName>
    <definedName name="secondarydiscount">[11]Model!$D$50</definedName>
    <definedName name="secondarymultiple">[11]Model!$D$51</definedName>
    <definedName name="secondarytiming">[11]Model!$D$45</definedName>
    <definedName name="seller_note_sweep">[40]TRANSACTION!#REF!</definedName>
    <definedName name="sellerfinancerate">[11]Model!$I$8</definedName>
    <definedName name="seniorcoupon">#REF!</definedName>
    <definedName name="SENSEPOOL">[23]Calcs:Summary!$M$34:$AI$122</definedName>
    <definedName name="SENSITIVE">#REF!</definedName>
    <definedName name="Sensitivity">#REF!</definedName>
    <definedName name="servdebt">[31]Earnings!#REF!</definedName>
    <definedName name="servicesconvention">#REF!</definedName>
    <definedName name="SET_ISS_PRICE">#REF!</definedName>
    <definedName name="SET_OFF_PRICE">#REF!</definedName>
    <definedName name="set_price">'[31]Deal Summary'!#REF!</definedName>
    <definedName name="shares">[59]DCEInputs!$M$13</definedName>
    <definedName name="Shares_Outstanding">[15]Inputs!$B$5</definedName>
    <definedName name="SHDATE">#REF!</definedName>
    <definedName name="Short_Term_Debt">[15]Inputs!$B$9</definedName>
    <definedName name="signcont">#REF!</definedName>
    <definedName name="signcontOther">#REF!</definedName>
    <definedName name="srecap">[41]Triggers!$E$21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'[60]DEL-updated'!$A$11:$T$372</definedName>
    <definedName name="support_A">#REF!</definedName>
    <definedName name="support_B">#REF!</definedName>
    <definedName name="support_C">#REF!</definedName>
    <definedName name="switch">[18]conrol!$B$16</definedName>
    <definedName name="syn">'[56]DCF - Ed'!#REF!</definedName>
    <definedName name="SYN_ON">'[31]Trans Assump'!#REF!</definedName>
    <definedName name="SYNOFF">'[33]DCF Inputs'!#REF!</definedName>
    <definedName name="SYNON">'[33]DCF Inputs'!#REF!</definedName>
    <definedName name="t1book">'[55]Target 1'!$W$26</definedName>
    <definedName name="t1cash">'[55]Target 1'!$W$8</definedName>
    <definedName name="t1debt">'[55]Target 1'!$W$22</definedName>
    <definedName name="t1ebitda">'[55]Target 1'!$G$25</definedName>
    <definedName name="T1RENTS">'[55]Target 1'!$G$23</definedName>
    <definedName name="t1revs">'[55]Target 1'!$G$20</definedName>
    <definedName name="t1shares">'[55]Share Calculations'!$K$29</definedName>
    <definedName name="Tar00Est">#REF!</definedName>
    <definedName name="Tar01Est">#REF!</definedName>
    <definedName name="Tar99Est">#REF!</definedName>
    <definedName name="targ1fy97">'[55]Target 1'!$E$11</definedName>
    <definedName name="targ1fy98">'[55]Target 1'!$E$11</definedName>
    <definedName name="targ1price">'[55]Transaction Calculations'!$I$22</definedName>
    <definedName name="targ1shares">'[55]Transaction Calculations'!$I$29</definedName>
    <definedName name="Targ52High">[61]Input!$K$63</definedName>
    <definedName name="Targ52Low">[61]Input!$K$64</definedName>
    <definedName name="TargCalEPS1">[61]Input!$K$68</definedName>
    <definedName name="TargCalEPS2">[61]Input!$K$69</definedName>
    <definedName name="TargCalEPS3">[61]Input!$K$70</definedName>
    <definedName name="TargEBITDA">[61]Input!$K$47</definedName>
    <definedName name="TARGET_NAME">[23]Target!#REF!</definedName>
    <definedName name="Target1">'[55]Transaction Inputs'!$E$19</definedName>
    <definedName name="TargetDebt">[61]Input!$K$54</definedName>
    <definedName name="tax">#REF!</definedName>
    <definedName name="Tax_Rate">#REF!</definedName>
    <definedName name="taxasset?">[25]Transaction!#REF!</definedName>
    <definedName name="taxassetswitch">[25]Transaction!#REF!</definedName>
    <definedName name="taxrate">#REF!</definedName>
    <definedName name="tbl">{2}</definedName>
    <definedName name="TEMPLATE_FILE">[23]Inputs!#REF!</definedName>
    <definedName name="tender">'[62]Trans Assump'!#REF!</definedName>
    <definedName name="ticker">'[14]SumComp-Nortel'!$D$1</definedName>
    <definedName name="ticker2">'[43]Side by Side'!#REF!</definedName>
    <definedName name="timepeiece">[61]Input!$E$9</definedName>
    <definedName name="Title">[26]Cases!$A$4</definedName>
    <definedName name="TOTAL_ACQ">'[63]Units Sold Data'!$B$123:$J$123</definedName>
    <definedName name="TOTAL_AUS">'[63]Units Sold Data'!$B$69:$J$69</definedName>
    <definedName name="TOTAL_CAN">'[63]Units Sold Data'!$B$87:$J$87</definedName>
    <definedName name="TOTAL_FM">'[64]Total Products - FM'!$B$17:$J$17</definedName>
    <definedName name="TOTAL_NAT_L">'[63]Units Sold Data'!$B$105:$J$105</definedName>
    <definedName name="TOTAL_UK">'[63]Units Sold Data'!$B$51:$J$51</definedName>
    <definedName name="TOTAL_US">'[63]Units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[23]Target!#REF!</definedName>
    <definedName name="UNAMORT">#REF!</definedName>
    <definedName name="UNDER">#REF!</definedName>
    <definedName name="units">[48]conrol!$C$8</definedName>
    <definedName name="UPDATE">#REF!</definedName>
    <definedName name="UPDATE_MKT">#REF!</definedName>
    <definedName name="us_cpi">#REF!</definedName>
    <definedName name="USE_TEMP">[23]Inputs!#REF!</definedName>
    <definedName name="Useful_Life_of_Depreciable_PP_E">"PPElife"</definedName>
    <definedName name="usprice">[14]DCEInputs!$I$5</definedName>
    <definedName name="varyr1">'[65]var 10 11'!#REF!</definedName>
    <definedName name="VAT">#REF!</definedName>
    <definedName name="VCA">#REF!</definedName>
    <definedName name="w_sales">[27]Lookups!#REF!</definedName>
    <definedName name="wacc">#REF!</definedName>
    <definedName name="WATINC">#REF!</definedName>
    <definedName name="Weight_of_Equity">'[21]B&amp;W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[20]Fin_Assumptions!#REF!</definedName>
    <definedName name="yr1b">#REF!</definedName>
    <definedName name="z_Clear">#REF!,#REF!,#REF!,#REF!,#REF!,#REF!,#REF!,#REF!,#REF!,#REF!,#REF!,#REF!</definedName>
    <definedName name="z_Col10">[9]Main!$P$5:$P$56,[9]Main!$P$16:$P$132,[9]Main!$P$145:$P$199,[9]Main!$P$213:$P$234</definedName>
    <definedName name="z_Col11">[9]Main!$P$5:$P$56,[9]Main!$P$16:$P$132,[9]Main!$P$145:$P$199,[9]Main!$P$213:$P$234</definedName>
    <definedName name="z_Col12">[9]Main!$P$5:$P$56,[9]Main!$P$16:$P$132,[9]Main!$P$145:$P$199,[9]Main!$P$213:$P$234</definedName>
    <definedName name="z_Col13">[9]Main!$P$5:$P$56,[9]Main!$P$16:$P$132,[9]Main!$P$145:$P$199,[9]Main!$P$213:$P$234</definedName>
    <definedName name="z_Col14">[9]Main!$P$5:$P$56,[9]Main!$P$16:$P$132,[9]Main!$P$145:$P$199,[9]Main!$P$213:$P$234</definedName>
    <definedName name="z_Col5">[9]Main!$J$5:$O$56,[9]Main!$J$16:$O$132,[9]Main!$J$145:$O$199,[9]Main!$J$213:$O$234</definedName>
    <definedName name="z_Col6">[9]Main!$N$4:$O$56,[9]Main!$N$16:$O$132,[9]Main!$N$145:$O$199,[9]Main!$N$213:$O$234</definedName>
    <definedName name="z_Col7">[9]Main!#REF!,[9]Main!#REF!,[9]Main!#REF!,[9]Main!#REF!</definedName>
    <definedName name="z_Col9">[9]Main!$P$5:$P$56,[9]Main!$P$16:$P$132,[9]Main!$P$145:$P$199,[9]Main!$P$213:$P$234</definedName>
    <definedName name="z_DelOne">#REF!</definedName>
    <definedName name="z_DelTwo">#REF!</definedName>
    <definedName name="z_End">#REF!</definedName>
    <definedName name="z_End1">[9]Main!#REF!</definedName>
    <definedName name="z_EndA">[9]Main!#REF!</definedName>
    <definedName name="z_Endp1">[9]Main!#REF!</definedName>
    <definedName name="z_EndP2">[9]Main!#REF!</definedName>
    <definedName name="z_Industry">[9]Main!#REF!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[9]Main!$H$8:$S$56,[9]Main!$H$16:$S$132</definedName>
    <definedName name="z_Project_Name">[9]Main!#REF!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2" i="3" l="1"/>
  <c r="V22" i="3"/>
  <c r="U22" i="3"/>
  <c r="AF22" i="3"/>
  <c r="E96" i="3"/>
  <c r="I96" i="3" s="1"/>
  <c r="B96" i="3"/>
  <c r="A96" i="3"/>
  <c r="E95" i="3"/>
  <c r="I95" i="3" s="1"/>
  <c r="B95" i="3"/>
  <c r="A95" i="3"/>
  <c r="E94" i="3"/>
  <c r="I94" i="3" s="1"/>
  <c r="B94" i="3"/>
  <c r="A94" i="3"/>
  <c r="E93" i="3"/>
  <c r="I93" i="3" s="1"/>
  <c r="B93" i="3"/>
  <c r="A93" i="3"/>
  <c r="E92" i="3"/>
  <c r="I92" i="3" s="1"/>
  <c r="B92" i="3"/>
  <c r="A92" i="3"/>
  <c r="E91" i="3"/>
  <c r="I91" i="3" s="1"/>
  <c r="B91" i="3"/>
  <c r="A91" i="3"/>
  <c r="E90" i="3"/>
  <c r="I90" i="3" s="1"/>
  <c r="B90" i="3"/>
  <c r="A90" i="3"/>
  <c r="I89" i="3"/>
  <c r="B89" i="3"/>
  <c r="A89" i="3"/>
  <c r="E88" i="3"/>
  <c r="I88" i="3" s="1"/>
  <c r="B88" i="3"/>
  <c r="A88" i="3"/>
  <c r="E87" i="3"/>
  <c r="I87" i="3" s="1"/>
  <c r="B87" i="3"/>
  <c r="A87" i="3"/>
  <c r="E86" i="3"/>
  <c r="B86" i="3"/>
  <c r="A86" i="3"/>
  <c r="E76" i="3"/>
  <c r="I76" i="3" s="1"/>
  <c r="B76" i="3"/>
  <c r="A76" i="3"/>
  <c r="E75" i="3"/>
  <c r="I75" i="3" s="1"/>
  <c r="B75" i="3"/>
  <c r="A75" i="3"/>
  <c r="E74" i="3"/>
  <c r="I74" i="3" s="1"/>
  <c r="B74" i="3"/>
  <c r="A74" i="3"/>
  <c r="E73" i="3"/>
  <c r="I73" i="3" s="1"/>
  <c r="B73" i="3"/>
  <c r="A73" i="3"/>
  <c r="E72" i="3"/>
  <c r="I72" i="3" s="1"/>
  <c r="B72" i="3"/>
  <c r="A72" i="3"/>
  <c r="E71" i="3"/>
  <c r="I71" i="3" s="1"/>
  <c r="B71" i="3"/>
  <c r="A71" i="3"/>
  <c r="E70" i="3"/>
  <c r="I70" i="3" s="1"/>
  <c r="B70" i="3"/>
  <c r="A70" i="3"/>
  <c r="E69" i="3"/>
  <c r="I69" i="3" s="1"/>
  <c r="B69" i="3"/>
  <c r="A69" i="3"/>
  <c r="E68" i="3"/>
  <c r="I68" i="3" s="1"/>
  <c r="B68" i="3"/>
  <c r="A68" i="3"/>
  <c r="E67" i="3"/>
  <c r="I67" i="3" s="1"/>
  <c r="B67" i="3"/>
  <c r="A67" i="3"/>
  <c r="E66" i="3"/>
  <c r="I66" i="3" s="1"/>
  <c r="B66" i="3"/>
  <c r="A66" i="3"/>
  <c r="I58" i="3"/>
  <c r="B58" i="3"/>
  <c r="A58" i="3"/>
  <c r="I57" i="3"/>
  <c r="B57" i="3"/>
  <c r="A57" i="3"/>
  <c r="I56" i="3"/>
  <c r="B56" i="3"/>
  <c r="A56" i="3"/>
  <c r="I55" i="3"/>
  <c r="B55" i="3"/>
  <c r="A55" i="3"/>
  <c r="E54" i="3"/>
  <c r="E60" i="3" s="1"/>
  <c r="B54" i="3"/>
  <c r="A54" i="3"/>
  <c r="I53" i="3"/>
  <c r="B53" i="3"/>
  <c r="A53" i="3"/>
  <c r="I52" i="3"/>
  <c r="B52" i="3"/>
  <c r="A52" i="3"/>
  <c r="I51" i="3"/>
  <c r="B51" i="3"/>
  <c r="A51" i="3"/>
  <c r="I50" i="3"/>
  <c r="B50" i="3"/>
  <c r="A50" i="3"/>
  <c r="I49" i="3"/>
  <c r="B49" i="3"/>
  <c r="A49" i="3"/>
  <c r="I48" i="3"/>
  <c r="B48" i="3"/>
  <c r="A48" i="3"/>
  <c r="AA40" i="3"/>
  <c r="P40" i="3"/>
  <c r="AE38" i="3"/>
  <c r="X38" i="3"/>
  <c r="W38" i="3"/>
  <c r="T38" i="3"/>
  <c r="M38" i="3"/>
  <c r="L38" i="3"/>
  <c r="E38" i="3"/>
  <c r="I38" i="3" s="1"/>
  <c r="B38" i="3"/>
  <c r="A38" i="3"/>
  <c r="AE37" i="3"/>
  <c r="X37" i="3"/>
  <c r="W37" i="3"/>
  <c r="T37" i="3"/>
  <c r="M37" i="3"/>
  <c r="L37" i="3"/>
  <c r="E37" i="3"/>
  <c r="I37" i="3" s="1"/>
  <c r="B37" i="3"/>
  <c r="A37" i="3"/>
  <c r="AE36" i="3"/>
  <c r="X36" i="3"/>
  <c r="W36" i="3"/>
  <c r="T36" i="3"/>
  <c r="M36" i="3"/>
  <c r="L36" i="3"/>
  <c r="E36" i="3"/>
  <c r="I36" i="3" s="1"/>
  <c r="B36" i="3"/>
  <c r="A36" i="3"/>
  <c r="AE35" i="3"/>
  <c r="X35" i="3"/>
  <c r="W35" i="3"/>
  <c r="T35" i="3"/>
  <c r="M35" i="3"/>
  <c r="L35" i="3"/>
  <c r="E35" i="3"/>
  <c r="I35" i="3" s="1"/>
  <c r="B35" i="3"/>
  <c r="A35" i="3"/>
  <c r="AE34" i="3"/>
  <c r="X34" i="3"/>
  <c r="W34" i="3"/>
  <c r="T34" i="3"/>
  <c r="M34" i="3"/>
  <c r="L34" i="3"/>
  <c r="E34" i="3"/>
  <c r="I34" i="3" s="1"/>
  <c r="B34" i="3"/>
  <c r="A34" i="3"/>
  <c r="AE33" i="3"/>
  <c r="X33" i="3"/>
  <c r="W33" i="3"/>
  <c r="T33" i="3"/>
  <c r="M33" i="3"/>
  <c r="L33" i="3"/>
  <c r="I33" i="3"/>
  <c r="E33" i="3"/>
  <c r="B33" i="3"/>
  <c r="A33" i="3"/>
  <c r="AE32" i="3"/>
  <c r="X32" i="3"/>
  <c r="W32" i="3"/>
  <c r="T32" i="3"/>
  <c r="M32" i="3"/>
  <c r="L32" i="3"/>
  <c r="E32" i="3"/>
  <c r="I32" i="3" s="1"/>
  <c r="B32" i="3"/>
  <c r="A32" i="3"/>
  <c r="AE31" i="3"/>
  <c r="X31" i="3"/>
  <c r="W31" i="3"/>
  <c r="T31" i="3"/>
  <c r="M31" i="3"/>
  <c r="L31" i="3"/>
  <c r="I31" i="3"/>
  <c r="B31" i="3"/>
  <c r="A31" i="3"/>
  <c r="AE30" i="3"/>
  <c r="X30" i="3"/>
  <c r="W30" i="3"/>
  <c r="T30" i="3"/>
  <c r="M30" i="3"/>
  <c r="L30" i="3"/>
  <c r="E30" i="3"/>
  <c r="I30" i="3" s="1"/>
  <c r="B30" i="3"/>
  <c r="A30" i="3"/>
  <c r="AE29" i="3"/>
  <c r="X29" i="3"/>
  <c r="W29" i="3"/>
  <c r="T29" i="3"/>
  <c r="M29" i="3"/>
  <c r="L29" i="3"/>
  <c r="E29" i="3"/>
  <c r="B29" i="3"/>
  <c r="A29" i="3"/>
  <c r="AE28" i="3"/>
  <c r="X28" i="3"/>
  <c r="W28" i="3"/>
  <c r="T28" i="3"/>
  <c r="M28" i="3"/>
  <c r="L28" i="3"/>
  <c r="E28" i="3"/>
  <c r="I28" i="3" s="1"/>
  <c r="B28" i="3"/>
  <c r="A28" i="3"/>
  <c r="P20" i="3"/>
  <c r="AE18" i="3"/>
  <c r="T18" i="3"/>
  <c r="I18" i="3"/>
  <c r="E18" i="3"/>
  <c r="AE17" i="3"/>
  <c r="T17" i="3"/>
  <c r="I17" i="3"/>
  <c r="E17" i="3"/>
  <c r="AE16" i="3"/>
  <c r="T16" i="3"/>
  <c r="I16" i="3"/>
  <c r="E16" i="3"/>
  <c r="AE15" i="3"/>
  <c r="T15" i="3"/>
  <c r="I15" i="3"/>
  <c r="E15" i="3"/>
  <c r="AE14" i="3"/>
  <c r="T14" i="3"/>
  <c r="I14" i="3"/>
  <c r="E14" i="3"/>
  <c r="AE13" i="3"/>
  <c r="T13" i="3"/>
  <c r="I13" i="3"/>
  <c r="E13" i="3"/>
  <c r="AA12" i="3"/>
  <c r="AE12" i="3" s="1"/>
  <c r="T12" i="3"/>
  <c r="P12" i="3"/>
  <c r="E12" i="3"/>
  <c r="I12" i="3" s="1"/>
  <c r="AA11" i="3"/>
  <c r="AE11" i="3" s="1"/>
  <c r="T11" i="3"/>
  <c r="E11" i="3"/>
  <c r="I11" i="3" s="1"/>
  <c r="AE10" i="3"/>
  <c r="T10" i="3"/>
  <c r="E10" i="3"/>
  <c r="I10" i="3" s="1"/>
  <c r="AA9" i="3"/>
  <c r="AE9" i="3" s="1"/>
  <c r="T9" i="3"/>
  <c r="E9" i="3"/>
  <c r="I9" i="3" s="1"/>
  <c r="AA8" i="3"/>
  <c r="T8" i="3"/>
  <c r="T20" i="3" s="1"/>
  <c r="T22" i="3" s="1"/>
  <c r="E8" i="3"/>
  <c r="D3" i="3"/>
  <c r="T40" i="3" l="1"/>
  <c r="AE40" i="3"/>
  <c r="E20" i="3"/>
  <c r="E98" i="3"/>
  <c r="E78" i="3"/>
  <c r="AA20" i="3"/>
  <c r="E40" i="3"/>
  <c r="T41" i="3"/>
  <c r="I60" i="3"/>
  <c r="I78" i="3"/>
  <c r="I80" i="3" s="1"/>
  <c r="I29" i="3"/>
  <c r="I40" i="3" s="1"/>
  <c r="I54" i="3"/>
  <c r="AE8" i="3"/>
  <c r="AE20" i="3" s="1"/>
  <c r="AE22" i="3" s="1"/>
  <c r="I86" i="3"/>
  <c r="I98" i="3" s="1"/>
  <c r="I8" i="3"/>
  <c r="I20" i="3" s="1"/>
  <c r="I22" i="3" s="1"/>
  <c r="J47" i="2"/>
  <c r="J20" i="2"/>
  <c r="E45" i="2"/>
  <c r="I45" i="2" s="1"/>
  <c r="E44" i="2"/>
  <c r="I44" i="2" s="1"/>
  <c r="E43" i="2"/>
  <c r="E42" i="2"/>
  <c r="I42" i="2" s="1"/>
  <c r="E41" i="2"/>
  <c r="I41" i="2" s="1"/>
  <c r="E40" i="2"/>
  <c r="I40" i="2" s="1"/>
  <c r="E39" i="2"/>
  <c r="I39" i="2" s="1"/>
  <c r="E37" i="2"/>
  <c r="I37" i="2" s="1"/>
  <c r="E36" i="2"/>
  <c r="I36" i="2" s="1"/>
  <c r="E35" i="2"/>
  <c r="I43" i="2"/>
  <c r="I38" i="2"/>
  <c r="E18" i="2"/>
  <c r="E17" i="2"/>
  <c r="I17" i="2" s="1"/>
  <c r="E16" i="2"/>
  <c r="I16" i="2" s="1"/>
  <c r="E15" i="2"/>
  <c r="I15" i="2" s="1"/>
  <c r="E14" i="2"/>
  <c r="I14" i="2" s="1"/>
  <c r="E13" i="2"/>
  <c r="I13" i="2" s="1"/>
  <c r="E12" i="2"/>
  <c r="E10" i="2"/>
  <c r="I10" i="2" s="1"/>
  <c r="E9" i="2"/>
  <c r="I9" i="2" s="1"/>
  <c r="E8" i="2"/>
  <c r="I18" i="2"/>
  <c r="I12" i="2"/>
  <c r="I11" i="2"/>
  <c r="E14" i="1"/>
  <c r="E17" i="1"/>
  <c r="D17" i="1"/>
  <c r="C17" i="1"/>
  <c r="B17" i="1"/>
  <c r="F17" i="1" s="1"/>
  <c r="E12" i="1"/>
  <c r="D12" i="1"/>
  <c r="C12" i="1"/>
  <c r="B12" i="1"/>
  <c r="F12" i="1" s="1"/>
  <c r="B10" i="1"/>
  <c r="E8" i="1"/>
  <c r="E10" i="1" s="1"/>
  <c r="D8" i="1"/>
  <c r="D10" i="1" s="1"/>
  <c r="D14" i="1" s="1"/>
  <c r="C8" i="1"/>
  <c r="C10" i="1" s="1"/>
  <c r="C14" i="1" s="1"/>
  <c r="B8" i="1"/>
  <c r="F8" i="1" s="1"/>
  <c r="F6" i="1"/>
  <c r="B14" i="1" l="1"/>
  <c r="E47" i="2"/>
  <c r="I35" i="2"/>
  <c r="I47" i="2" s="1"/>
  <c r="K47" i="2" s="1"/>
  <c r="E20" i="2"/>
  <c r="I8" i="2"/>
  <c r="I20" i="2" s="1"/>
  <c r="K20" i="2" s="1"/>
  <c r="C19" i="1"/>
  <c r="D19" i="1"/>
  <c r="F14" i="1"/>
  <c r="E19" i="1"/>
  <c r="B19" i="1"/>
  <c r="F19" i="1" l="1"/>
</calcChain>
</file>

<file path=xl/sharedStrings.xml><?xml version="1.0" encoding="utf-8"?>
<sst xmlns="http://schemas.openxmlformats.org/spreadsheetml/2006/main" count="223" uniqueCount="67">
  <si>
    <t>FN</t>
  </si>
  <si>
    <t>CF</t>
  </si>
  <si>
    <t>FI</t>
  </si>
  <si>
    <t>FT</t>
  </si>
  <si>
    <t>Total</t>
  </si>
  <si>
    <t>2021 13-mon ave Plant</t>
  </si>
  <si>
    <t>from MFR B1 1 of 2</t>
  </si>
  <si>
    <t>2022 13-mon ave Plant</t>
  </si>
  <si>
    <t>from MFR G1-5</t>
  </si>
  <si>
    <t>2022 Property Tax</t>
  </si>
  <si>
    <t>2023 13-mon ave Plant</t>
  </si>
  <si>
    <t>from MFR G1-7</t>
  </si>
  <si>
    <t>2023 Property Tax</t>
  </si>
  <si>
    <t>Property Tax - Common Plant</t>
  </si>
  <si>
    <t>Common Plant Eliminated</t>
  </si>
  <si>
    <t>FLORIDA DIVISION</t>
  </si>
  <si>
    <t>ALLOCATION OF COMMON PLANT</t>
  </si>
  <si>
    <t>Per Docket 090125-GU</t>
  </si>
  <si>
    <t>Schedule G2</t>
  </si>
  <si>
    <t>PLANT</t>
  </si>
  <si>
    <t>Percent</t>
  </si>
  <si>
    <t>Non-Utility</t>
  </si>
  <si>
    <t>Acct. #</t>
  </si>
  <si>
    <t>Acct. Name</t>
  </si>
  <si>
    <t>13 Mo. Avg.</t>
  </si>
  <si>
    <t>Adjustment</t>
  </si>
  <si>
    <t>Land</t>
  </si>
  <si>
    <t>Structures &amp; Improvements</t>
  </si>
  <si>
    <t>Other Equipment</t>
  </si>
  <si>
    <t>(1)</t>
  </si>
  <si>
    <t>Office furniture &amp; Equipment</t>
  </si>
  <si>
    <t>Autos &amp; Trucks</t>
  </si>
  <si>
    <t>Increased % for allocation of Marketing dept.</t>
  </si>
  <si>
    <t>Tool, Shop &amp; Garage</t>
  </si>
  <si>
    <t>Power Operated Equipment</t>
  </si>
  <si>
    <t>Communications Equipment</t>
  </si>
  <si>
    <t>Do not include AMR 397.1</t>
  </si>
  <si>
    <t>Miscellaneous Equipment</t>
  </si>
  <si>
    <t>Total Common Plant</t>
  </si>
  <si>
    <t>(1) 2nd story  of office bldg. Included in this number</t>
  </si>
  <si>
    <t>OB300 &amp;OC310 are Winter Haven.  %'s used agree with the projected % used in the last rate case.-may be different now that Bravepoint is sold.</t>
  </si>
  <si>
    <t>FLORIDA PUBLIC UTILITIES COMPANY</t>
  </si>
  <si>
    <t>ALLOCATION OF NON-UTILITY PLANT</t>
  </si>
  <si>
    <t>Need to separate between WPB, Debary and Fernandina and use allocation % based on new offices since very different than last rate case now that propane is separated in WPB.  See schedule in File.</t>
  </si>
  <si>
    <t>Ecoplex 15.10% non utility, Fernandina 60%</t>
  </si>
  <si>
    <t>2nd and Sapodilla and gate station land.  2nd and Sapodilla is being remediated and not used at all now and gate stations are 100% utility</t>
  </si>
  <si>
    <t>Mostly 2nd and Sapodilla</t>
  </si>
  <si>
    <t>Used Meathe percents</t>
  </si>
  <si>
    <t>Water Tower Land $3,545,163, warehouse 10,316.04, Debary 418,724.56 Per Arleen's schedule Debary 10% FE</t>
  </si>
  <si>
    <t>Average of Meathe 21.24 x .198 non util and Debary .7876x.1 non util.</t>
  </si>
  <si>
    <t>Average of Meathe and Debary</t>
  </si>
  <si>
    <t>Per Johnny Hill</t>
  </si>
  <si>
    <t>Tools follow vehicles</t>
  </si>
  <si>
    <t>To G1-4a FN</t>
  </si>
  <si>
    <t>To G1-4 FN</t>
  </si>
  <si>
    <t>Non-Utility Property</t>
  </si>
  <si>
    <t>ACCUMULATED DEPRECIATION</t>
  </si>
  <si>
    <t>DEPRECIATION</t>
  </si>
  <si>
    <t>12MO Depreciation Expense</t>
  </si>
  <si>
    <t>Depreciation</t>
  </si>
  <si>
    <t>Need Power Plan Reports from Lauren to complete this now. Refer to the "Depreciation Expense for Gas Divisions"</t>
  </si>
  <si>
    <t>Exclude A's or S's</t>
  </si>
  <si>
    <t>Must only include portion that is expensed.  Have to remove capitalized portion.  Doreen provided capitalized amount.</t>
  </si>
  <si>
    <t>Year End</t>
  </si>
  <si>
    <t>*</t>
  </si>
  <si>
    <t>Balances for this worksheet come from the summary trial</t>
  </si>
  <si>
    <t>Percentages based on number of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</si>
</sst>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_(&quot;$&quot;* #,##0_);_(&quot;$&quot;* \(#,##0\);_(&quot;$&quot;* &quot;-&quot;??_);_(@_)"/>
    <numFmt numFmtId="167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i/>
      <u/>
      <sz val="12"/>
      <name val="Calibri"/>
      <family val="2"/>
      <scheme val="minor"/>
    </font>
    <font>
      <sz val="8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3" fillId="0" borderId="0" xfId="1" applyNumberFormat="1" applyFont="1" applyAlignment="1"/>
    <xf numFmtId="164" fontId="3" fillId="0" borderId="0" xfId="1" applyNumberFormat="1" applyFont="1" applyBorder="1" applyAlignment="1"/>
    <xf numFmtId="164" fontId="0" fillId="0" borderId="0" xfId="1" applyNumberFormat="1" applyFont="1"/>
    <xf numFmtId="0" fontId="2" fillId="0" borderId="0" xfId="0" applyFont="1"/>
    <xf numFmtId="10" fontId="0" fillId="0" borderId="0" xfId="3" applyNumberFormat="1" applyFont="1"/>
    <xf numFmtId="164" fontId="0" fillId="2" borderId="0" xfId="1" applyNumberFormat="1" applyFont="1" applyFill="1"/>
    <xf numFmtId="164" fontId="3" fillId="2" borderId="0" xfId="1" applyNumberFormat="1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166" fontId="4" fillId="0" borderId="0" xfId="0" applyNumberFormat="1" applyFont="1" applyFill="1"/>
    <xf numFmtId="10" fontId="4" fillId="0" borderId="0" xfId="4" applyNumberFormat="1" applyFont="1" applyFill="1"/>
    <xf numFmtId="5" fontId="4" fillId="0" borderId="0" xfId="0" applyNumberFormat="1" applyFont="1" applyFill="1"/>
    <xf numFmtId="166" fontId="4" fillId="0" borderId="0" xfId="2" applyNumberFormat="1" applyFont="1" applyFill="1"/>
    <xf numFmtId="0" fontId="4" fillId="0" borderId="0" xfId="0" quotePrefix="1" applyFont="1" applyFill="1"/>
    <xf numFmtId="166" fontId="4" fillId="0" borderId="1" xfId="0" applyNumberFormat="1" applyFont="1" applyFill="1" applyBorder="1"/>
    <xf numFmtId="5" fontId="4" fillId="0" borderId="1" xfId="0" applyNumberFormat="1" applyFont="1" applyFill="1" applyBorder="1"/>
    <xf numFmtId="166" fontId="5" fillId="0" borderId="2" xfId="0" applyNumberFormat="1" applyFont="1" applyFill="1" applyBorder="1"/>
    <xf numFmtId="5" fontId="5" fillId="0" borderId="2" xfId="0" applyNumberFormat="1" applyFont="1" applyFill="1" applyBorder="1"/>
    <xf numFmtId="10" fontId="4" fillId="0" borderId="0" xfId="0" applyNumberFormat="1" applyFont="1" applyFill="1"/>
    <xf numFmtId="5" fontId="0" fillId="2" borderId="0" xfId="0" applyNumberFormat="1" applyFill="1"/>
    <xf numFmtId="0" fontId="0" fillId="2" borderId="0" xfId="0" applyFont="1" applyFill="1" applyAlignment="1">
      <alignment horizontal="center" wrapText="1"/>
    </xf>
    <xf numFmtId="0" fontId="4" fillId="0" borderId="0" xfId="4" applyFont="1"/>
    <xf numFmtId="0" fontId="4" fillId="0" borderId="0" xfId="4" applyFont="1" applyAlignment="1">
      <alignment horizontal="center"/>
    </xf>
    <xf numFmtId="10" fontId="4" fillId="0" borderId="0" xfId="5" applyNumberFormat="1" applyFont="1"/>
    <xf numFmtId="166" fontId="4" fillId="0" borderId="0" xfId="6" applyNumberFormat="1" applyFont="1"/>
    <xf numFmtId="0" fontId="4" fillId="0" borderId="0" xfId="4" applyFont="1" applyAlignment="1">
      <alignment wrapText="1"/>
    </xf>
    <xf numFmtId="167" fontId="4" fillId="0" borderId="0" xfId="4" applyNumberFormat="1" applyFont="1" applyAlignment="1">
      <alignment horizontal="center"/>
    </xf>
    <xf numFmtId="0" fontId="4" fillId="0" borderId="0" xfId="4" applyFont="1" applyFill="1"/>
    <xf numFmtId="166" fontId="4" fillId="0" borderId="0" xfId="6" applyNumberFormat="1" applyFont="1" applyFill="1"/>
    <xf numFmtId="10" fontId="4" fillId="0" borderId="0" xfId="5" applyNumberFormat="1" applyFont="1" applyFill="1"/>
    <xf numFmtId="0" fontId="5" fillId="0" borderId="0" xfId="4" applyFont="1" applyFill="1" applyAlignment="1">
      <alignment wrapText="1"/>
    </xf>
    <xf numFmtId="166" fontId="4" fillId="0" borderId="0" xfId="6" applyNumberFormat="1" applyFont="1" applyAlignment="1">
      <alignment horizontal="center"/>
    </xf>
    <xf numFmtId="0" fontId="4" fillId="0" borderId="0" xfId="4" applyFont="1" applyAlignment="1">
      <alignment horizontal="center"/>
    </xf>
    <xf numFmtId="10" fontId="4" fillId="0" borderId="0" xfId="5" applyNumberFormat="1" applyFont="1" applyAlignment="1">
      <alignment horizontal="center"/>
    </xf>
    <xf numFmtId="166" fontId="4" fillId="0" borderId="1" xfId="6" applyNumberFormat="1" applyFont="1" applyBorder="1"/>
    <xf numFmtId="166" fontId="4" fillId="0" borderId="2" xfId="6" applyNumberFormat="1" applyFont="1" applyBorder="1"/>
    <xf numFmtId="166" fontId="4" fillId="3" borderId="2" xfId="6" applyNumberFormat="1" applyFont="1" applyFill="1" applyBorder="1"/>
    <xf numFmtId="0" fontId="7" fillId="4" borderId="0" xfId="4" applyFont="1" applyFill="1"/>
    <xf numFmtId="166" fontId="4" fillId="4" borderId="2" xfId="6" applyNumberFormat="1" applyFont="1" applyFill="1" applyBorder="1"/>
    <xf numFmtId="166" fontId="8" fillId="0" borderId="0" xfId="6" applyNumberFormat="1" applyFont="1" applyFill="1"/>
    <xf numFmtId="0" fontId="4" fillId="0" borderId="0" xfId="4" applyFont="1" applyFill="1" applyAlignment="1">
      <alignment wrapText="1"/>
    </xf>
    <xf numFmtId="166" fontId="8" fillId="2" borderId="0" xfId="6" applyNumberFormat="1" applyFont="1" applyFill="1"/>
    <xf numFmtId="166" fontId="8" fillId="0" borderId="1" xfId="6" applyNumberFormat="1" applyFont="1" applyFill="1" applyBorder="1"/>
    <xf numFmtId="10" fontId="4" fillId="0" borderId="0" xfId="4" applyNumberFormat="1" applyFont="1"/>
    <xf numFmtId="44" fontId="4" fillId="2" borderId="0" xfId="4" applyNumberFormat="1" applyFont="1" applyFill="1"/>
  </cellXfs>
  <cellStyles count="7">
    <cellStyle name="Comma" xfId="1" builtinId="3"/>
    <cellStyle name="Currency" xfId="2" builtinId="4"/>
    <cellStyle name="Currency 2" xfId="6"/>
    <cellStyle name="Normal" xfId="0" builtinId="0"/>
    <cellStyle name="Normal 2" xfId="4"/>
    <cellStyle name="Percent" xfId="3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10.xml" Id="rId13" /><Relationship Type="http://schemas.openxmlformats.org/officeDocument/2006/relationships/externalLink" Target="externalLinks/externalLink15.xml" Id="rId18" /><Relationship Type="http://schemas.openxmlformats.org/officeDocument/2006/relationships/externalLink" Target="externalLinks/externalLink23.xml" Id="rId26" /><Relationship Type="http://schemas.openxmlformats.org/officeDocument/2006/relationships/externalLink" Target="externalLinks/externalLink36.xml" Id="rId39" /><Relationship Type="http://schemas.openxmlformats.org/officeDocument/2006/relationships/externalLink" Target="externalLinks/externalLink18.xml" Id="rId21" /><Relationship Type="http://schemas.openxmlformats.org/officeDocument/2006/relationships/externalLink" Target="externalLinks/externalLink31.xml" Id="rId34" /><Relationship Type="http://schemas.openxmlformats.org/officeDocument/2006/relationships/externalLink" Target="externalLinks/externalLink39.xml" Id="rId42" /><Relationship Type="http://schemas.openxmlformats.org/officeDocument/2006/relationships/externalLink" Target="externalLinks/externalLink44.xml" Id="rId47" /><Relationship Type="http://schemas.openxmlformats.org/officeDocument/2006/relationships/externalLink" Target="externalLinks/externalLink47.xml" Id="rId50" /><Relationship Type="http://schemas.openxmlformats.org/officeDocument/2006/relationships/externalLink" Target="externalLinks/externalLink52.xml" Id="rId55" /><Relationship Type="http://schemas.openxmlformats.org/officeDocument/2006/relationships/externalLink" Target="externalLinks/externalLink60.xml" Id="rId63" /><Relationship Type="http://schemas.openxmlformats.org/officeDocument/2006/relationships/externalLink" Target="externalLinks/externalLink65.xml" Id="rId68" /><Relationship Type="http://schemas.openxmlformats.org/officeDocument/2006/relationships/externalLink" Target="externalLinks/externalLink4.xml" Id="rId7" /><Relationship Type="http://schemas.openxmlformats.org/officeDocument/2006/relationships/sharedStrings" Target="sharedStrings.xml" Id="rId71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3.xml" Id="rId16" /><Relationship Type="http://schemas.openxmlformats.org/officeDocument/2006/relationships/externalLink" Target="externalLinks/externalLink26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3.xml" Id="rId6" /><Relationship Type="http://schemas.openxmlformats.org/officeDocument/2006/relationships/externalLink" Target="externalLinks/externalLink8.xml" Id="rId11" /><Relationship Type="http://schemas.openxmlformats.org/officeDocument/2006/relationships/externalLink" Target="externalLinks/externalLink21.xml" Id="rId24" /><Relationship Type="http://schemas.openxmlformats.org/officeDocument/2006/relationships/externalLink" Target="externalLinks/externalLink29.xml" Id="rId32" /><Relationship Type="http://schemas.openxmlformats.org/officeDocument/2006/relationships/externalLink" Target="externalLinks/externalLink34.xml" Id="rId37" /><Relationship Type="http://schemas.openxmlformats.org/officeDocument/2006/relationships/externalLink" Target="externalLinks/externalLink37.xml" Id="rId40" /><Relationship Type="http://schemas.openxmlformats.org/officeDocument/2006/relationships/externalLink" Target="externalLinks/externalLink42.xml" Id="rId45" /><Relationship Type="http://schemas.openxmlformats.org/officeDocument/2006/relationships/externalLink" Target="externalLinks/externalLink50.xml" Id="rId53" /><Relationship Type="http://schemas.openxmlformats.org/officeDocument/2006/relationships/externalLink" Target="externalLinks/externalLink55.xml" Id="rId58" /><Relationship Type="http://schemas.openxmlformats.org/officeDocument/2006/relationships/externalLink" Target="externalLinks/externalLink63.xml" Id="rId66" /><Relationship Type="http://schemas.openxmlformats.org/officeDocument/2006/relationships/externalLink" Target="externalLinks/externalLink2.xml" Id="rId5" /><Relationship Type="http://schemas.openxmlformats.org/officeDocument/2006/relationships/externalLink" Target="externalLinks/externalLink12.xml" Id="rId15" /><Relationship Type="http://schemas.openxmlformats.org/officeDocument/2006/relationships/externalLink" Target="externalLinks/externalLink20.xml" Id="rId23" /><Relationship Type="http://schemas.openxmlformats.org/officeDocument/2006/relationships/externalLink" Target="externalLinks/externalLink25.xml" Id="rId28" /><Relationship Type="http://schemas.openxmlformats.org/officeDocument/2006/relationships/externalLink" Target="externalLinks/externalLink33.xml" Id="rId36" /><Relationship Type="http://schemas.openxmlformats.org/officeDocument/2006/relationships/externalLink" Target="externalLinks/externalLink46.xml" Id="rId49" /><Relationship Type="http://schemas.openxmlformats.org/officeDocument/2006/relationships/externalLink" Target="externalLinks/externalLink54.xml" Id="rId57" /><Relationship Type="http://schemas.openxmlformats.org/officeDocument/2006/relationships/externalLink" Target="externalLinks/externalLink58.xml" Id="rId61" /><Relationship Type="http://schemas.openxmlformats.org/officeDocument/2006/relationships/externalLink" Target="externalLinks/externalLink7.xml" Id="rId10" /><Relationship Type="http://schemas.openxmlformats.org/officeDocument/2006/relationships/externalLink" Target="externalLinks/externalLink16.xml" Id="rId19" /><Relationship Type="http://schemas.openxmlformats.org/officeDocument/2006/relationships/externalLink" Target="externalLinks/externalLink28.xml" Id="rId31" /><Relationship Type="http://schemas.openxmlformats.org/officeDocument/2006/relationships/externalLink" Target="externalLinks/externalLink41.xml" Id="rId44" /><Relationship Type="http://schemas.openxmlformats.org/officeDocument/2006/relationships/externalLink" Target="externalLinks/externalLink49.xml" Id="rId52" /><Relationship Type="http://schemas.openxmlformats.org/officeDocument/2006/relationships/externalLink" Target="externalLinks/externalLink57.xml" Id="rId60" /><Relationship Type="http://schemas.openxmlformats.org/officeDocument/2006/relationships/externalLink" Target="externalLinks/externalLink62.xml" Id="rId65" /><Relationship Type="http://schemas.openxmlformats.org/officeDocument/2006/relationships/externalLink" Target="externalLinks/externalLink1.xml" Id="rId4" /><Relationship Type="http://schemas.openxmlformats.org/officeDocument/2006/relationships/externalLink" Target="externalLinks/externalLink6.xml" Id="rId9" /><Relationship Type="http://schemas.openxmlformats.org/officeDocument/2006/relationships/externalLink" Target="externalLinks/externalLink11.xml" Id="rId14" /><Relationship Type="http://schemas.openxmlformats.org/officeDocument/2006/relationships/externalLink" Target="externalLinks/externalLink19.xml" Id="rId22" /><Relationship Type="http://schemas.openxmlformats.org/officeDocument/2006/relationships/externalLink" Target="externalLinks/externalLink24.xml" Id="rId27" /><Relationship Type="http://schemas.openxmlformats.org/officeDocument/2006/relationships/externalLink" Target="externalLinks/externalLink27.xml" Id="rId30" /><Relationship Type="http://schemas.openxmlformats.org/officeDocument/2006/relationships/externalLink" Target="externalLinks/externalLink32.xml" Id="rId35" /><Relationship Type="http://schemas.openxmlformats.org/officeDocument/2006/relationships/externalLink" Target="externalLinks/externalLink40.xml" Id="rId43" /><Relationship Type="http://schemas.openxmlformats.org/officeDocument/2006/relationships/externalLink" Target="externalLinks/externalLink45.xml" Id="rId48" /><Relationship Type="http://schemas.openxmlformats.org/officeDocument/2006/relationships/externalLink" Target="externalLinks/externalLink53.xml" Id="rId56" /><Relationship Type="http://schemas.openxmlformats.org/officeDocument/2006/relationships/externalLink" Target="externalLinks/externalLink61.xml" Id="rId64" /><Relationship Type="http://schemas.openxmlformats.org/officeDocument/2006/relationships/theme" Target="theme/theme1.xml" Id="rId69" /><Relationship Type="http://schemas.openxmlformats.org/officeDocument/2006/relationships/externalLink" Target="externalLinks/externalLink5.xml" Id="rId8" /><Relationship Type="http://schemas.openxmlformats.org/officeDocument/2006/relationships/externalLink" Target="externalLinks/externalLink48.xml" Id="rId51" /><Relationship Type="http://schemas.openxmlformats.org/officeDocument/2006/relationships/calcChain" Target="calcChain.xml" Id="rId72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9.xml" Id="rId12" /><Relationship Type="http://schemas.openxmlformats.org/officeDocument/2006/relationships/externalLink" Target="externalLinks/externalLink14.xml" Id="rId17" /><Relationship Type="http://schemas.openxmlformats.org/officeDocument/2006/relationships/externalLink" Target="externalLinks/externalLink22.xml" Id="rId25" /><Relationship Type="http://schemas.openxmlformats.org/officeDocument/2006/relationships/externalLink" Target="externalLinks/externalLink30.xml" Id="rId33" /><Relationship Type="http://schemas.openxmlformats.org/officeDocument/2006/relationships/externalLink" Target="externalLinks/externalLink35.xml" Id="rId38" /><Relationship Type="http://schemas.openxmlformats.org/officeDocument/2006/relationships/externalLink" Target="externalLinks/externalLink43.xml" Id="rId46" /><Relationship Type="http://schemas.openxmlformats.org/officeDocument/2006/relationships/externalLink" Target="externalLinks/externalLink56.xml" Id="rId59" /><Relationship Type="http://schemas.openxmlformats.org/officeDocument/2006/relationships/externalLink" Target="externalLinks/externalLink64.xml" Id="rId67" /><Relationship Type="http://schemas.openxmlformats.org/officeDocument/2006/relationships/externalLink" Target="externalLinks/externalLink17.xml" Id="rId20" /><Relationship Type="http://schemas.openxmlformats.org/officeDocument/2006/relationships/externalLink" Target="externalLinks/externalLink38.xml" Id="rId41" /><Relationship Type="http://schemas.openxmlformats.org/officeDocument/2006/relationships/externalLink" Target="externalLinks/externalLink51.xml" Id="rId54" /><Relationship Type="http://schemas.openxmlformats.org/officeDocument/2006/relationships/externalLink" Target="externalLinks/externalLink59.xml" Id="rId62" /><Relationship Type="http://schemas.openxmlformats.org/officeDocument/2006/relationships/styles" Target="styles.xml" Id="rId70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G-1%20Schedules%20Proforma%20rate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ROR%20Surveillance%20reports\2021\ROR's\4th%20Quarter\FN\FPUC%20GAS%20ROR%20December%2031,%20202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Forecast\2015\Gas\Gas%20Gross%20Margin%20Forecast%20-%2006-2015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epartments%20&amp;%20Divisions\Florida%20Regulatory\Gross%20Margin%20Budget\2016\FINAL%202016%20Electric%20Margin%20Budget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pk-my.sharepoint.com/personal/ponsomu_chpk_com/Documents/Documents/Copy%20of%20G-1%20Schedules%20Proforma%20rate%20base%203_3_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%20Backup/G%20Schedules/G-1%20Rate%20Base/G1-4%20Utility%20Plant%20adjustments/2.%20FN%20Non%20utility%20adjustment%203_3_22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CF"/>
      <sheetName val="B-13 1of2 FN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</sheetNames>
    <sheetDataSet>
      <sheetData sheetId="0">
        <row r="65">
          <cell r="P65">
            <v>338959847.09000003</v>
          </cell>
        </row>
      </sheetData>
      <sheetData sheetId="1">
        <row r="16">
          <cell r="P16">
            <v>374740818</v>
          </cell>
          <cell r="Q16">
            <v>355736421</v>
          </cell>
        </row>
      </sheetData>
      <sheetData sheetId="2">
        <row r="16">
          <cell r="P16">
            <v>152212480</v>
          </cell>
          <cell r="Q16">
            <v>147926567</v>
          </cell>
        </row>
      </sheetData>
      <sheetData sheetId="3">
        <row r="16">
          <cell r="P16">
            <v>2807409</v>
          </cell>
          <cell r="Q16">
            <v>2805422</v>
          </cell>
        </row>
      </sheetData>
      <sheetData sheetId="4">
        <row r="16">
          <cell r="P16">
            <v>1329032</v>
          </cell>
          <cell r="Q16">
            <v>1293028</v>
          </cell>
        </row>
      </sheetData>
      <sheetData sheetId="5">
        <row r="17">
          <cell r="P17">
            <v>12191004.950000001</v>
          </cell>
        </row>
      </sheetData>
      <sheetData sheetId="6" refreshError="1"/>
      <sheetData sheetId="7">
        <row r="15">
          <cell r="P15">
            <v>0</v>
          </cell>
        </row>
      </sheetData>
      <sheetData sheetId="8">
        <row r="15">
          <cell r="P15">
            <v>0</v>
          </cell>
        </row>
      </sheetData>
      <sheetData sheetId="9">
        <row r="15">
          <cell r="P15">
            <v>0</v>
          </cell>
        </row>
      </sheetData>
      <sheetData sheetId="10">
        <row r="15">
          <cell r="P15">
            <v>0</v>
          </cell>
        </row>
      </sheetData>
      <sheetData sheetId="11">
        <row r="17">
          <cell r="P17">
            <v>69953330</v>
          </cell>
        </row>
      </sheetData>
      <sheetData sheetId="12">
        <row r="15">
          <cell r="E15">
            <v>507761438</v>
          </cell>
        </row>
      </sheetData>
      <sheetData sheetId="13">
        <row r="15">
          <cell r="E15">
            <v>355736421</v>
          </cell>
        </row>
      </sheetData>
      <sheetData sheetId="14">
        <row r="15">
          <cell r="E15">
            <v>147926567</v>
          </cell>
        </row>
      </sheetData>
      <sheetData sheetId="15">
        <row r="15">
          <cell r="E15">
            <v>2805422</v>
          </cell>
        </row>
      </sheetData>
      <sheetData sheetId="16">
        <row r="15">
          <cell r="E15">
            <v>1293028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5">
          <cell r="P15">
            <v>23328.06</v>
          </cell>
        </row>
      </sheetData>
      <sheetData sheetId="23">
        <row r="15">
          <cell r="P15">
            <v>0</v>
          </cell>
        </row>
      </sheetData>
      <sheetData sheetId="24">
        <row r="15">
          <cell r="P15">
            <v>23328.06</v>
          </cell>
        </row>
      </sheetData>
      <sheetData sheetId="25">
        <row r="15">
          <cell r="P15">
            <v>0</v>
          </cell>
        </row>
      </sheetData>
      <sheetData sheetId="26">
        <row r="15">
          <cell r="P15">
            <v>0</v>
          </cell>
        </row>
      </sheetData>
      <sheetData sheetId="27">
        <row r="15">
          <cell r="P15">
            <v>0</v>
          </cell>
        </row>
      </sheetData>
      <sheetData sheetId="28">
        <row r="15">
          <cell r="P15">
            <v>5966.29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8">
          <cell r="P18">
            <v>0</v>
          </cell>
        </row>
      </sheetData>
      <sheetData sheetId="39">
        <row r="18">
          <cell r="P18">
            <v>0</v>
          </cell>
        </row>
      </sheetData>
      <sheetData sheetId="40">
        <row r="18">
          <cell r="P18">
            <v>0</v>
          </cell>
        </row>
      </sheetData>
      <sheetData sheetId="41">
        <row r="18">
          <cell r="P18">
            <v>0</v>
          </cell>
        </row>
      </sheetData>
      <sheetData sheetId="42">
        <row r="15">
          <cell r="P15">
            <v>0</v>
          </cell>
        </row>
      </sheetData>
      <sheetData sheetId="43" refreshError="1"/>
      <sheetData sheetId="44">
        <row r="15">
          <cell r="P15">
            <v>0</v>
          </cell>
        </row>
      </sheetData>
      <sheetData sheetId="45">
        <row r="15">
          <cell r="P15">
            <v>-5966</v>
          </cell>
        </row>
      </sheetData>
      <sheetData sheetId="46" refreshError="1"/>
      <sheetData sheetId="47">
        <row r="17">
          <cell r="D17">
            <v>53046</v>
          </cell>
        </row>
      </sheetData>
      <sheetData sheetId="48">
        <row r="17">
          <cell r="C17">
            <v>1015610.1538461539</v>
          </cell>
        </row>
      </sheetData>
      <sheetData sheetId="49">
        <row r="17">
          <cell r="D17">
            <v>53046</v>
          </cell>
        </row>
      </sheetData>
      <sheetData sheetId="50">
        <row r="17">
          <cell r="D17">
            <v>0</v>
          </cell>
        </row>
      </sheetData>
      <sheetData sheetId="51">
        <row r="17">
          <cell r="D17">
            <v>0</v>
          </cell>
        </row>
      </sheetData>
      <sheetData sheetId="52">
        <row r="17">
          <cell r="D17">
            <v>0</v>
          </cell>
        </row>
      </sheetData>
      <sheetData sheetId="53">
        <row r="18">
          <cell r="D18">
            <v>0</v>
          </cell>
        </row>
      </sheetData>
      <sheetData sheetId="54">
        <row r="18">
          <cell r="C18">
            <v>0</v>
          </cell>
        </row>
      </sheetData>
      <sheetData sheetId="55">
        <row r="18">
          <cell r="D18">
            <v>0</v>
          </cell>
        </row>
      </sheetData>
      <sheetData sheetId="56">
        <row r="18">
          <cell r="D18">
            <v>0</v>
          </cell>
        </row>
      </sheetData>
      <sheetData sheetId="57">
        <row r="18">
          <cell r="D18">
            <v>0</v>
          </cell>
        </row>
      </sheetData>
      <sheetData sheetId="58">
        <row r="18">
          <cell r="D18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a and b"/>
      <sheetName val="G1-2 FC c 2022"/>
      <sheetName val="G1-2 FC d 2023"/>
      <sheetName val="G1-2 FN"/>
      <sheetName val="G1-2 CF"/>
      <sheetName val="G1-2 FI"/>
      <sheetName val="G1-2 FT"/>
      <sheetName val="G1-3"/>
      <sheetName val="G1-3 FC a and b"/>
      <sheetName val="G1-3 FC c 2022"/>
      <sheetName val="G1-3 FC d 2023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4 a"/>
      <sheetName val="G1-4 FN a"/>
      <sheetName val="G1-4 CF a"/>
      <sheetName val="G1-4 FI a "/>
      <sheetName val="G1-4 FT a "/>
      <sheetName val="G1-4 b"/>
      <sheetName val="G1-4 FN b"/>
      <sheetName val="G1-4 CF b"/>
      <sheetName val="G1-4 FI b "/>
      <sheetName val="G1-4 FT b"/>
      <sheetName val="G1-5 "/>
      <sheetName val="G1-5a FC"/>
      <sheetName val="G1-5 FN"/>
      <sheetName val="G1-5 CF"/>
      <sheetName val="G1-5 FI"/>
      <sheetName val="G1-5 FT"/>
      <sheetName val="G1-6 "/>
      <sheetName val="G1-6b FC"/>
      <sheetName val="G1-6 FN"/>
      <sheetName val="G1-6 CF"/>
      <sheetName val="G1-6 FI"/>
      <sheetName val="G1-6 FT"/>
      <sheetName val="G1-7  "/>
      <sheetName val="G1-7 FC"/>
      <sheetName val="G1-7 FN"/>
      <sheetName val="G1-7 CF"/>
      <sheetName val="G1-7 FI"/>
      <sheetName val="G1-7 FT"/>
      <sheetName val="G1-8"/>
      <sheetName val="G1-8 FN"/>
      <sheetName val="G1-8 FC"/>
      <sheetName val="G1-8 CF"/>
      <sheetName val="G1-8 FI"/>
      <sheetName val="G1-8 FT"/>
      <sheetName val="G1-9"/>
      <sheetName val="G1-9 FN"/>
      <sheetName val="G1-9 CF"/>
      <sheetName val="G1-9 FI"/>
      <sheetName val="G1-9 FT"/>
      <sheetName val="G1-10"/>
      <sheetName val="G1-10 FN"/>
      <sheetName val="G1-10 CF"/>
      <sheetName val="G1-10 FI"/>
      <sheetName val="G1-10 FT"/>
      <sheetName val="G1-11"/>
      <sheetName val="G1-11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a FC Common"/>
      <sheetName val="G1-15b Corp"/>
      <sheetName val="G1-16a FC Common"/>
      <sheetName val="G1-16b Corp"/>
      <sheetName val="G1-17"/>
      <sheetName val="G1-18a FC Common"/>
      <sheetName val="G1-18b Corp "/>
      <sheetName val="G1-19a FC"/>
      <sheetName val="G1-19b Corp"/>
      <sheetName val="G1-20"/>
      <sheetName val="G1-21a FC"/>
      <sheetName val="G1-21b Corp"/>
      <sheetName val="G1-22a FC"/>
      <sheetName val="G1-22b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  <sheetName val="G1-4 FT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5">
          <cell r="P15">
            <v>388244942.74378628</v>
          </cell>
        </row>
      </sheetData>
      <sheetData sheetId="39">
        <row r="15">
          <cell r="P15">
            <v>154190889.45710203</v>
          </cell>
        </row>
      </sheetData>
      <sheetData sheetId="40">
        <row r="15">
          <cell r="P15">
            <v>2833150.3396780146</v>
          </cell>
        </row>
      </sheetData>
      <sheetData sheetId="41">
        <row r="15">
          <cell r="P15">
            <v>1368488.8184615385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5">
          <cell r="P15">
            <v>406415830.32097328</v>
          </cell>
        </row>
      </sheetData>
      <sheetData sheetId="51">
        <row r="15">
          <cell r="P15">
            <v>159380407.62045017</v>
          </cell>
        </row>
      </sheetData>
      <sheetData sheetId="52">
        <row r="15">
          <cell r="P15">
            <v>2887462.3766632001</v>
          </cell>
        </row>
      </sheetData>
      <sheetData sheetId="53">
        <row r="15">
          <cell r="P15">
            <v>1468665.8599999999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15">
          <cell r="D15">
            <v>0</v>
          </cell>
        </row>
      </sheetData>
      <sheetData sheetId="62">
        <row r="15">
          <cell r="D15">
            <v>23328.06</v>
          </cell>
        </row>
        <row r="19">
          <cell r="Q19">
            <v>212190.54999999996</v>
          </cell>
        </row>
        <row r="20">
          <cell r="Q20">
            <v>812136.78</v>
          </cell>
        </row>
        <row r="36">
          <cell r="Q36">
            <v>1289918.3900000001</v>
          </cell>
        </row>
        <row r="38">
          <cell r="Q38">
            <v>247520.39230769227</v>
          </cell>
        </row>
        <row r="39">
          <cell r="Q39">
            <v>73789.148461538483</v>
          </cell>
        </row>
        <row r="44">
          <cell r="Q44">
            <v>86066.929999999964</v>
          </cell>
        </row>
        <row r="49">
          <cell r="Q49">
            <v>360492.13461538462</v>
          </cell>
        </row>
        <row r="50">
          <cell r="Q50">
            <v>452230.63999999996</v>
          </cell>
        </row>
        <row r="51">
          <cell r="Q51">
            <v>842521.87461538485</v>
          </cell>
        </row>
        <row r="52">
          <cell r="Q52">
            <v>61548.619999999995</v>
          </cell>
        </row>
      </sheetData>
      <sheetData sheetId="63">
        <row r="15">
          <cell r="D15">
            <v>0</v>
          </cell>
        </row>
      </sheetData>
      <sheetData sheetId="64">
        <row r="15">
          <cell r="D15">
            <v>0</v>
          </cell>
        </row>
      </sheetData>
      <sheetData sheetId="65"/>
      <sheetData sheetId="66">
        <row r="15">
          <cell r="D15">
            <v>0</v>
          </cell>
        </row>
      </sheetData>
      <sheetData sheetId="67">
        <row r="15">
          <cell r="D15">
            <v>23328.06</v>
          </cell>
        </row>
        <row r="19">
          <cell r="Q19">
            <v>212190.54999999996</v>
          </cell>
        </row>
        <row r="20">
          <cell r="Q20">
            <v>812136.78</v>
          </cell>
        </row>
        <row r="36">
          <cell r="Q36">
            <v>1687918.3900000004</v>
          </cell>
        </row>
        <row r="38">
          <cell r="Q38">
            <v>1355212.6999999997</v>
          </cell>
        </row>
        <row r="39">
          <cell r="Q39">
            <v>60703.44999999999</v>
          </cell>
        </row>
        <row r="44">
          <cell r="Q44">
            <v>86066.929999999964</v>
          </cell>
        </row>
        <row r="49">
          <cell r="Q49">
            <v>394236.76615384617</v>
          </cell>
        </row>
        <row r="50">
          <cell r="Q50">
            <v>452230.63999999996</v>
          </cell>
        </row>
        <row r="51">
          <cell r="Q51">
            <v>570864.68153846147</v>
          </cell>
        </row>
        <row r="52">
          <cell r="Q52">
            <v>61548.619999999995</v>
          </cell>
        </row>
      </sheetData>
      <sheetData sheetId="68">
        <row r="15">
          <cell r="D15">
            <v>0</v>
          </cell>
        </row>
      </sheetData>
      <sheetData sheetId="69">
        <row r="15">
          <cell r="D15">
            <v>0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>
        <row r="4">
          <cell r="A4" t="str">
            <v>OM Case</v>
          </cell>
        </row>
      </sheetData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preadsheet Change Management"/>
      <sheetName val="DATES"/>
      <sheetName val="CPK-ISEXT12"/>
      <sheetName val="COST OF SALES ISEXT-12 SEG 4"/>
      <sheetName val="REVENUE FROM ISEXT12 SEG 3"/>
      <sheetName val="FC Common Alloc Per ROR"/>
      <sheetName val="Common Plant Allocation Factors"/>
      <sheetName val="FC Depreciation Expense"/>
      <sheetName val="Corporate and Skipack Alloc"/>
      <sheetName val="Work_cap"/>
      <sheetName val="BS-13MO"/>
      <sheetName val="FC PP Plant and AD"/>
      <sheetName val="Income Statement"/>
      <sheetName val="Report Summary"/>
      <sheetName val="Avg ROR"/>
      <sheetName val="NOI SCH 2 P 2"/>
      <sheetName val="Year End ROR"/>
      <sheetName val="Work Cap-Avg"/>
      <sheetName val="Work Cap-Yr End"/>
      <sheetName val="NOI SCH 3 P 2"/>
      <sheetName val="Capital Structure"/>
      <sheetName val="Earned Ret on Equity"/>
      <sheetName val="Capital Structure ProForma"/>
      <sheetName val="Rate Base Calc"/>
      <sheetName val="Cap Struct Adj."/>
      <sheetName val="Sht Trm Int Rate"/>
      <sheetName val="PGA"/>
      <sheetName val="Conservation"/>
      <sheetName val="Flex Rates"/>
      <sheetName val="ACQ AMORT"/>
      <sheetName val="Economic Development"/>
      <sheetName val="Int Synch"/>
      <sheetName val="Out of Period"/>
      <sheetName val="AEP Adj"/>
      <sheetName val="Rate Refund"/>
      <sheetName val="Non Utility Plant Gas"/>
      <sheetName val="Comp Cost Rate of Debt"/>
      <sheetName val="Cust Dep Int"/>
      <sheetName val="FN with allocations"/>
      <sheetName val="Plant and Acc Dep bal PP"/>
      <sheetName val="FC with allocations"/>
      <sheetName val="LTD detail - CU Reg"/>
      <sheetName val="CU Consolidated Equity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For the 12 Months Ending December 31, 2021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6">
          <cell r="AD36">
            <v>0</v>
          </cell>
        </row>
      </sheetData>
      <sheetData sheetId="40">
        <row r="13">
          <cell r="O13">
            <v>164608.05000000002</v>
          </cell>
          <cell r="Q13">
            <v>164608.05000000002</v>
          </cell>
        </row>
        <row r="14">
          <cell r="O14">
            <v>12909.53</v>
          </cell>
          <cell r="Q14">
            <v>12909.53</v>
          </cell>
        </row>
        <row r="15">
          <cell r="O15">
            <v>703364</v>
          </cell>
          <cell r="Q15">
            <v>702290.3</v>
          </cell>
        </row>
        <row r="29">
          <cell r="O29">
            <v>1950007.74</v>
          </cell>
          <cell r="Q29">
            <v>1902277.8592307684</v>
          </cell>
        </row>
        <row r="30">
          <cell r="Q30">
            <v>496697.70999999996</v>
          </cell>
        </row>
        <row r="32">
          <cell r="O32">
            <v>1987134.4300000002</v>
          </cell>
          <cell r="Q32">
            <v>1983001.7376923077</v>
          </cell>
        </row>
        <row r="34">
          <cell r="O34">
            <v>976693.02</v>
          </cell>
          <cell r="Q34">
            <v>972527.74846153834</v>
          </cell>
        </row>
        <row r="35">
          <cell r="O35">
            <v>143043.96</v>
          </cell>
          <cell r="Q35">
            <v>142364.9169230769</v>
          </cell>
        </row>
        <row r="36">
          <cell r="O36">
            <v>64177.03</v>
          </cell>
          <cell r="Q36">
            <v>65137.76692307691</v>
          </cell>
        </row>
        <row r="37">
          <cell r="O37">
            <v>62709.32</v>
          </cell>
          <cell r="Q37">
            <v>64324.55692307694</v>
          </cell>
        </row>
        <row r="38">
          <cell r="O38">
            <v>4904342.82</v>
          </cell>
          <cell r="Q38">
            <v>4912497.4484615382</v>
          </cell>
        </row>
        <row r="41">
          <cell r="O41">
            <v>18987.63</v>
          </cell>
          <cell r="Q41">
            <v>13145.282307692309</v>
          </cell>
        </row>
        <row r="42">
          <cell r="O42">
            <v>109013.15</v>
          </cell>
          <cell r="Q42">
            <v>66628.62692307691</v>
          </cell>
        </row>
        <row r="43">
          <cell r="O43">
            <v>4280929.9399999995</v>
          </cell>
          <cell r="Q43">
            <v>4242793.1723076925</v>
          </cell>
        </row>
        <row r="44">
          <cell r="O44">
            <v>0</v>
          </cell>
        </row>
        <row r="45">
          <cell r="O45">
            <v>69324.58</v>
          </cell>
          <cell r="Q45">
            <v>69324.579999999987</v>
          </cell>
        </row>
        <row r="47">
          <cell r="O47">
            <v>755326.6</v>
          </cell>
          <cell r="Q47">
            <v>734253.36615384615</v>
          </cell>
        </row>
        <row r="48">
          <cell r="O48">
            <v>901615.37</v>
          </cell>
          <cell r="Q48">
            <v>953857.55307692313</v>
          </cell>
        </row>
        <row r="49">
          <cell r="O49">
            <v>1122656.79</v>
          </cell>
          <cell r="Q49">
            <v>1145564.9223076922</v>
          </cell>
        </row>
        <row r="50">
          <cell r="O50">
            <v>194961.79</v>
          </cell>
          <cell r="Q50">
            <v>194961.79</v>
          </cell>
        </row>
        <row r="72">
          <cell r="O72">
            <v>-9747.61</v>
          </cell>
          <cell r="Q72">
            <v>-9392.59</v>
          </cell>
        </row>
        <row r="73">
          <cell r="O73">
            <v>-42615.41</v>
          </cell>
          <cell r="Q73">
            <v>-35515.221538461527</v>
          </cell>
        </row>
        <row r="89">
          <cell r="O89">
            <v>-664205.94999999995</v>
          </cell>
          <cell r="Q89">
            <v>-625963.25307692308</v>
          </cell>
        </row>
        <row r="91">
          <cell r="O91">
            <v>-726809.73</v>
          </cell>
          <cell r="Q91">
            <v>-695331.24461538449</v>
          </cell>
        </row>
        <row r="92">
          <cell r="O92">
            <v>-346689.1</v>
          </cell>
          <cell r="Q92">
            <v>-302755.01615384611</v>
          </cell>
        </row>
        <row r="93">
          <cell r="O93">
            <v>-63520.119999999995</v>
          </cell>
          <cell r="Q93">
            <v>-56379.25692307693</v>
          </cell>
        </row>
        <row r="94">
          <cell r="O94">
            <v>201368.01</v>
          </cell>
          <cell r="Q94">
            <v>197956.93923076923</v>
          </cell>
        </row>
        <row r="95">
          <cell r="O95">
            <v>-61124.939999999995</v>
          </cell>
          <cell r="Q95">
            <v>-56434.710000000014</v>
          </cell>
        </row>
        <row r="96">
          <cell r="O96">
            <v>-2539802.9299999997</v>
          </cell>
          <cell r="Q96">
            <v>-2223538.8153846152</v>
          </cell>
        </row>
        <row r="97">
          <cell r="O97">
            <v>-6011.56</v>
          </cell>
          <cell r="Q97">
            <v>-1641.4246153846154</v>
          </cell>
        </row>
        <row r="98">
          <cell r="O98">
            <v>-59480.800000000003</v>
          </cell>
          <cell r="Q98">
            <v>-55225.366923076945</v>
          </cell>
        </row>
        <row r="99">
          <cell r="O99">
            <v>-1897912.4300000002</v>
          </cell>
          <cell r="Q99">
            <v>-1928651.941538461</v>
          </cell>
        </row>
        <row r="100">
          <cell r="O100">
            <v>-46522.239999999998</v>
          </cell>
          <cell r="Q100">
            <v>-44511.82</v>
          </cell>
        </row>
        <row r="102">
          <cell r="O102">
            <v>-422246.83</v>
          </cell>
          <cell r="Q102">
            <v>-415066.02769230766</v>
          </cell>
        </row>
        <row r="103">
          <cell r="O103">
            <v>-386076.6</v>
          </cell>
          <cell r="Q103">
            <v>-417826.0061538461</v>
          </cell>
        </row>
        <row r="104">
          <cell r="O104">
            <v>-396135.38</v>
          </cell>
          <cell r="Q104">
            <v>-381581.61076923081</v>
          </cell>
        </row>
        <row r="105">
          <cell r="O105">
            <v>-173184.66</v>
          </cell>
          <cell r="Q105">
            <v>-162215.82</v>
          </cell>
        </row>
      </sheetData>
      <sheetData sheetId="41"/>
      <sheetData sheetId="42"/>
      <sheetData sheetId="4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2">
          <cell r="P32">
            <v>226588.34122000006</v>
          </cell>
        </row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-1"/>
      <sheetName val="G1-1 FN"/>
      <sheetName val="G1-1 CF"/>
      <sheetName val="G1-1 FI"/>
      <sheetName val="G1-1 FT"/>
      <sheetName val="G1-2 "/>
      <sheetName val="G1-2 FC do not need"/>
      <sheetName val="G1-2 FN"/>
      <sheetName val="G1-2 CF"/>
      <sheetName val="G1-2 FI"/>
      <sheetName val="G1-2 FT"/>
      <sheetName val="G1-3"/>
      <sheetName val="G1-3 FC do not need"/>
      <sheetName val="G1-3 FN"/>
      <sheetName val="G1-3 CF"/>
      <sheetName val="G1-3 FI"/>
      <sheetName val="G1-3 FT"/>
      <sheetName val="G1-4"/>
      <sheetName val="G1-4 FN"/>
      <sheetName val="G1-4 CF"/>
      <sheetName val="G1-4 FI"/>
      <sheetName val="G1-4 FT"/>
      <sheetName val="G1-5 "/>
      <sheetName val="G1-5 FC Allocation"/>
      <sheetName val="G1-5 FC"/>
      <sheetName val="G1-5 FN"/>
      <sheetName val="G1-5 CF"/>
      <sheetName val="G1-5 FI"/>
      <sheetName val="G1-5 FT"/>
      <sheetName val="G1-6 "/>
      <sheetName val="G1-6 FC Allocation"/>
      <sheetName val="G1-6 FC"/>
      <sheetName val="G1-6 FN"/>
      <sheetName val="G1-6 CF"/>
      <sheetName val="G1-6 FI"/>
      <sheetName val="G1-6 FT"/>
      <sheetName val="G1-7  "/>
      <sheetName val="G1-7 FC Allocation"/>
      <sheetName val="G1-7 FC"/>
      <sheetName val="G1-7 FN"/>
      <sheetName val="G1-7 CF"/>
      <sheetName val="G1-7 FI"/>
      <sheetName val="G1-7 FT"/>
      <sheetName val="G1-8"/>
      <sheetName val="G1-8 FC Allocation"/>
      <sheetName val="G1-8 FC"/>
      <sheetName val="G1-8 FN"/>
      <sheetName val="G1-8 CF"/>
      <sheetName val="G1-8 FI"/>
      <sheetName val="G1-8 FT"/>
      <sheetName val="G1-9"/>
      <sheetName val="G1-9 FN"/>
      <sheetName val="G1-10 FN"/>
      <sheetName val="G1-9 CF"/>
      <sheetName val="G1-10 CF"/>
      <sheetName val="G1-9 FI"/>
      <sheetName val="G1-9 FT"/>
      <sheetName val="G1-10"/>
      <sheetName val="G1-10 FI"/>
      <sheetName val="G1-10 FT"/>
      <sheetName val="G1-11"/>
      <sheetName val="G1-11 FN"/>
      <sheetName val="G1-12 FN"/>
      <sheetName val="G1-11 FN Cost of Removal"/>
      <sheetName val="G1-11 FN Salvage"/>
      <sheetName val="G1-11 CF"/>
      <sheetName val="G1-11 CF Cost of Removal"/>
      <sheetName val="G1-11 CF Salvage "/>
      <sheetName val="G1-11 FI"/>
      <sheetName val="G1-11 FI Cost of Removal"/>
      <sheetName val="G1-11 FI Salvage "/>
      <sheetName val="G1-11 FT"/>
      <sheetName val="G1-11 FT Cost of Removal"/>
      <sheetName val="G1-11 FT Salvage "/>
      <sheetName val="G1-12"/>
      <sheetName val="G1-12 FN Cost of Removal"/>
      <sheetName val="G1-12 FN Salvage "/>
      <sheetName val="G1-12 CF"/>
      <sheetName val="G1-12 CF Cost of Removal"/>
      <sheetName val="G1-12 CF Salvage"/>
      <sheetName val="G1-12 FI"/>
      <sheetName val="G1-12 FI Cost of Removal"/>
      <sheetName val="G1-12 FI Salvage"/>
      <sheetName val="G1-12 FT"/>
      <sheetName val="G1-12 FT Cost of Removal"/>
      <sheetName val="G1-12 FT Salvage"/>
      <sheetName val="G1-13"/>
      <sheetName val="G1-13 FN"/>
      <sheetName val="G1-13 CF"/>
      <sheetName val="G1-13 FI"/>
      <sheetName val="G1-13 FT"/>
      <sheetName val="G1-14"/>
      <sheetName val="G1-14 FN"/>
      <sheetName val="G1-14 CF"/>
      <sheetName val="G1-14 FI"/>
      <sheetName val="G1-14 FT"/>
      <sheetName val="G1-15 FC Common"/>
      <sheetName val="G1-15 Corp"/>
      <sheetName val="G1-16a"/>
      <sheetName val="G1-16b"/>
      <sheetName val="G1-16c"/>
      <sheetName val="G1-16d"/>
      <sheetName val="G1-17"/>
      <sheetName val="G1-18 FC Common"/>
      <sheetName val="G1-18 Corp "/>
      <sheetName val="G1-19a"/>
      <sheetName val="G1-19b"/>
      <sheetName val="G1-19c"/>
      <sheetName val="G1-19d"/>
      <sheetName val="G1-20"/>
      <sheetName val="G1-21 FC"/>
      <sheetName val="G1-21 Corp"/>
      <sheetName val="G1-22 FC"/>
      <sheetName val="G1-22 CORP"/>
      <sheetName val="G1-23"/>
      <sheetName val="G1-23 FN"/>
      <sheetName val="G1-23 CF"/>
      <sheetName val="G1-23 FI"/>
      <sheetName val="G1-23 FT"/>
      <sheetName val="G1-24"/>
      <sheetName val="G1-24 FN"/>
      <sheetName val="G1-24 CF"/>
      <sheetName val="G1-24 FI"/>
      <sheetName val="G1-24 FT"/>
      <sheetName val="G1-25"/>
      <sheetName val="G1-25 FN"/>
      <sheetName val="G1-25 CF"/>
      <sheetName val="G1-25 FI"/>
      <sheetName val="G1-25 FT"/>
      <sheetName val="G1-26"/>
      <sheetName val="G1-26 FN"/>
      <sheetName val="G1-26 CF"/>
      <sheetName val="G1-26 FI"/>
      <sheetName val="G1-26 FT"/>
      <sheetName val="G1-27"/>
      <sheetName val="G1-27 FN"/>
      <sheetName val="G1-27 CF"/>
      <sheetName val="G1-27 FI"/>
      <sheetName val="G1-27 FT"/>
      <sheetName val="G1-28"/>
      <sheetName val="G1-28 FN"/>
      <sheetName val="G1-28 CF"/>
      <sheetName val="G1-28 FI"/>
      <sheetName val="G1-28 F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19">
          <cell r="Q19">
            <v>177517.58000000005</v>
          </cell>
        </row>
      </sheetData>
      <sheetData sheetId="52">
        <row r="19">
          <cell r="Q19">
            <v>177517.58000000005</v>
          </cell>
        </row>
        <row r="20">
          <cell r="Q20">
            <v>703364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 Utility Plant Gas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>Page___of___</v>
          </cell>
        </row>
        <row r="4">
          <cell r="A4" t="str">
            <v>FLORIDA PUBLIC SERVICE COMMISSION</v>
          </cell>
          <cell r="E4" t="str">
            <v>EXPLANATION: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>1.</v>
          </cell>
          <cell r="B15" t="str">
            <v>Pre-tax Interest Coverage Ratio (x)</v>
          </cell>
        </row>
        <row r="17">
          <cell r="A17" t="str">
            <v>2.</v>
          </cell>
          <cell r="B17" t="str">
            <v>Earned Returns on Average Book Equity (%)</v>
          </cell>
        </row>
        <row r="19">
          <cell r="A19" t="str">
            <v>3.</v>
          </cell>
          <cell r="B19" t="str">
            <v>Book Value/Share ($)</v>
          </cell>
        </row>
        <row r="21">
          <cell r="A21" t="str">
            <v>4.</v>
          </cell>
          <cell r="B21" t="str">
            <v>Dividends/Share ($)</v>
          </cell>
        </row>
        <row r="23">
          <cell r="A23" t="str">
            <v>5.</v>
          </cell>
          <cell r="B23" t="str">
            <v>Earnings/Share ($)</v>
          </cell>
        </row>
        <row r="25">
          <cell r="A25" t="str">
            <v>6.</v>
          </cell>
          <cell r="B25" t="str">
            <v>Market Value/Share ($)</v>
          </cell>
        </row>
        <row r="27">
          <cell r="A27" t="str">
            <v>7.</v>
          </cell>
          <cell r="B27" t="str">
            <v>Market/Book Ratio (%)</v>
          </cell>
        </row>
        <row r="29">
          <cell r="A29" t="str">
            <v>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85" zoomScaleNormal="85" workbookViewId="0">
      <selection activeCell="A24" sqref="A24"/>
    </sheetView>
  </sheetViews>
  <sheetFormatPr defaultRowHeight="15" x14ac:dyDescent="0.25"/>
  <cols>
    <col min="1" max="1" width="26.5703125" customWidth="1"/>
    <col min="2" max="2" width="19.5703125" customWidth="1"/>
    <col min="3" max="3" width="18.42578125" customWidth="1"/>
    <col min="4" max="4" width="17.140625" customWidth="1"/>
    <col min="5" max="5" width="14" customWidth="1"/>
    <col min="6" max="6" width="19.5703125" customWidth="1"/>
    <col min="7" max="7" width="26.5703125" customWidth="1"/>
  </cols>
  <sheetData>
    <row r="1" spans="1:9" x14ac:dyDescent="0.25">
      <c r="A1" t="s">
        <v>13</v>
      </c>
    </row>
    <row r="4" spans="1:9" x14ac:dyDescent="0.25">
      <c r="B4" s="30">
        <v>2021</v>
      </c>
      <c r="C4" s="30"/>
      <c r="D4" s="30"/>
      <c r="E4" s="30"/>
      <c r="F4" s="30"/>
      <c r="G4" s="1"/>
      <c r="H4" s="1"/>
      <c r="I4" s="1"/>
    </row>
    <row r="5" spans="1:9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1"/>
      <c r="H5" s="1"/>
      <c r="I5" s="1"/>
    </row>
    <row r="6" spans="1:9" x14ac:dyDescent="0.25">
      <c r="B6" s="3">
        <v>4068370</v>
      </c>
      <c r="C6" s="3">
        <v>1370342</v>
      </c>
      <c r="D6" s="3">
        <v>29445</v>
      </c>
      <c r="E6" s="3">
        <v>18552</v>
      </c>
      <c r="F6" s="4">
        <f>SUM(B6:E6)</f>
        <v>5486709</v>
      </c>
      <c r="G6" s="1"/>
      <c r="H6" s="1"/>
      <c r="I6" s="1"/>
    </row>
    <row r="7" spans="1:9" x14ac:dyDescent="0.25">
      <c r="B7" s="1"/>
      <c r="C7" s="1"/>
      <c r="D7" s="1"/>
      <c r="E7" s="1"/>
      <c r="F7" s="1"/>
      <c r="G7" s="1"/>
      <c r="H7" s="1"/>
      <c r="I7" s="1"/>
    </row>
    <row r="8" spans="1:9" x14ac:dyDescent="0.25">
      <c r="A8" s="1" t="s">
        <v>5</v>
      </c>
      <c r="B8" s="5">
        <f>'[1]B-1 1 of 2 FN'!$Q$16</f>
        <v>355736421</v>
      </c>
      <c r="C8" s="5">
        <f>'[1]B-1 1 of 2 CF'!$Q$16</f>
        <v>147926567</v>
      </c>
      <c r="D8" s="5">
        <f>'[1]B-1 1 of 2 FI'!$Q$16</f>
        <v>2805422</v>
      </c>
      <c r="E8" s="5">
        <f>'[1]B-1 1 of 2 FT'!$Q$16</f>
        <v>1293028</v>
      </c>
      <c r="F8" s="4">
        <f>SUM(B8:E8)</f>
        <v>507761438</v>
      </c>
      <c r="G8" s="6" t="s">
        <v>6</v>
      </c>
      <c r="I8" s="1"/>
    </row>
    <row r="9" spans="1:9" x14ac:dyDescent="0.25">
      <c r="A9" s="1"/>
      <c r="B9" s="1"/>
      <c r="C9" s="1"/>
      <c r="D9" s="1"/>
      <c r="E9" s="1"/>
      <c r="F9" s="1"/>
      <c r="G9" s="1"/>
      <c r="I9" s="1"/>
    </row>
    <row r="10" spans="1:9" x14ac:dyDescent="0.25">
      <c r="A10" s="1"/>
      <c r="B10" s="7">
        <f>B6/B8</f>
        <v>1.1436473073416343E-2</v>
      </c>
      <c r="C10" s="7">
        <f t="shared" ref="C10:E10" si="0">C6/C8</f>
        <v>9.2636639096748599E-3</v>
      </c>
      <c r="D10" s="7">
        <f t="shared" si="0"/>
        <v>1.0495747163884791E-2</v>
      </c>
      <c r="E10" s="7">
        <f t="shared" si="0"/>
        <v>1.4347717141469481E-2</v>
      </c>
      <c r="F10" s="1"/>
      <c r="G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I11" s="1"/>
    </row>
    <row r="12" spans="1:9" x14ac:dyDescent="0.25">
      <c r="A12" s="1" t="s">
        <v>7</v>
      </c>
      <c r="B12" s="5">
        <f>'[2]G1-5 FN'!$P$15</f>
        <v>388244942.74378628</v>
      </c>
      <c r="C12" s="5">
        <f>'[2]G1-5 CF'!$P$15</f>
        <v>154190889.45710203</v>
      </c>
      <c r="D12" s="5">
        <f>'[2]G1-5 FI'!$P$15</f>
        <v>2833150.3396780146</v>
      </c>
      <c r="E12" s="5">
        <f>'[2]G1-5 FT'!$P$15</f>
        <v>1368488.8184615385</v>
      </c>
      <c r="F12" s="4">
        <f>SUM(B12:E12)</f>
        <v>546637471.35902786</v>
      </c>
      <c r="G12" s="6" t="s">
        <v>8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I13" s="1"/>
    </row>
    <row r="14" spans="1:9" x14ac:dyDescent="0.25">
      <c r="A14" s="1" t="s">
        <v>9</v>
      </c>
      <c r="B14" s="8">
        <f>B10*B12</f>
        <v>4440152.8335793819</v>
      </c>
      <c r="C14" s="8">
        <f t="shared" ref="C14:D14" si="1">C10*C12</f>
        <v>1428372.577864422</v>
      </c>
      <c r="D14" s="8">
        <f t="shared" si="1"/>
        <v>29736.029642534755</v>
      </c>
      <c r="E14" s="8">
        <f>E10*E12</f>
        <v>19634.690478549932</v>
      </c>
      <c r="F14" s="9">
        <f>SUM(B14:E14)</f>
        <v>5917896.1315648882</v>
      </c>
      <c r="G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I16" s="1"/>
    </row>
    <row r="17" spans="1:9" x14ac:dyDescent="0.25">
      <c r="A17" s="1" t="s">
        <v>10</v>
      </c>
      <c r="B17" s="5">
        <f>'[2]G1-7 FN'!$P$15</f>
        <v>406415830.32097328</v>
      </c>
      <c r="C17" s="5">
        <f>'[2]G1-7 CF'!$P$15</f>
        <v>159380407.62045017</v>
      </c>
      <c r="D17" s="5">
        <f>'[2]G1-7 FI'!$P$15</f>
        <v>2887462.3766632001</v>
      </c>
      <c r="E17" s="5">
        <f>'[2]G1-7 FT'!$P$15</f>
        <v>1468665.8599999999</v>
      </c>
      <c r="F17" s="4">
        <f>SUM(B17:E17)</f>
        <v>570152366.17808664</v>
      </c>
      <c r="G17" s="6" t="s">
        <v>11</v>
      </c>
      <c r="I17" s="1"/>
    </row>
    <row r="18" spans="1:9" x14ac:dyDescent="0.25">
      <c r="A18" s="1"/>
      <c r="B18" s="1"/>
      <c r="C18" s="1"/>
      <c r="D18" s="1"/>
      <c r="E18" s="1"/>
      <c r="F18" s="1"/>
      <c r="H18" s="1"/>
      <c r="I18" s="1"/>
    </row>
    <row r="19" spans="1:9" x14ac:dyDescent="0.25">
      <c r="A19" s="1" t="s">
        <v>12</v>
      </c>
      <c r="B19" s="8">
        <f>B17*B10</f>
        <v>4647963.7000759561</v>
      </c>
      <c r="C19" s="8">
        <f t="shared" ref="C19:E19" si="2">C17*C10</f>
        <v>1476446.5299828323</v>
      </c>
      <c r="D19" s="8">
        <f t="shared" si="2"/>
        <v>30306.075050686821</v>
      </c>
      <c r="E19" s="8">
        <f t="shared" si="2"/>
        <v>21072.002334613015</v>
      </c>
      <c r="F19" s="9">
        <f>SUM(B19:E19)</f>
        <v>6175788.3074440882</v>
      </c>
      <c r="H19" s="1"/>
      <c r="I19" s="1"/>
    </row>
    <row r="23" spans="1:9" x14ac:dyDescent="0.25">
      <c r="A23" t="s">
        <v>14</v>
      </c>
    </row>
  </sheetData>
  <mergeCells count="1"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I10" sqref="I10"/>
    </sheetView>
  </sheetViews>
  <sheetFormatPr defaultRowHeight="15" x14ac:dyDescent="0.25"/>
  <cols>
    <col min="5" max="5" width="11.5703125" customWidth="1"/>
    <col min="11" max="11" width="13" customWidth="1"/>
  </cols>
  <sheetData>
    <row r="1" spans="1:10" x14ac:dyDescent="0.25">
      <c r="A1" s="10"/>
      <c r="B1" s="11"/>
      <c r="C1" s="11"/>
      <c r="D1" s="11"/>
      <c r="E1" s="12" t="s">
        <v>15</v>
      </c>
      <c r="F1" s="11"/>
      <c r="G1" s="11"/>
      <c r="H1" s="11"/>
      <c r="I1" s="11"/>
      <c r="J1" s="11"/>
    </row>
    <row r="2" spans="1:10" x14ac:dyDescent="0.25">
      <c r="A2" s="10"/>
      <c r="B2" s="11"/>
      <c r="C2" s="11"/>
      <c r="D2" s="11"/>
      <c r="E2" s="13" t="s">
        <v>16</v>
      </c>
      <c r="F2" s="11"/>
      <c r="G2" s="11"/>
      <c r="H2" s="11"/>
      <c r="I2" s="11"/>
      <c r="J2" s="11"/>
    </row>
    <row r="3" spans="1:10" x14ac:dyDescent="0.25">
      <c r="A3" s="10"/>
      <c r="B3" s="11"/>
      <c r="C3" s="11"/>
      <c r="D3" s="11"/>
      <c r="E3" s="14">
        <v>44926</v>
      </c>
      <c r="F3" s="11"/>
      <c r="G3" s="11" t="s">
        <v>17</v>
      </c>
      <c r="H3" s="11"/>
      <c r="I3" s="11"/>
      <c r="J3" s="11"/>
    </row>
    <row r="4" spans="1:10" x14ac:dyDescent="0.25">
      <c r="A4" s="10"/>
      <c r="B4" s="11"/>
      <c r="C4" s="11"/>
      <c r="D4" s="11"/>
      <c r="E4" s="13"/>
      <c r="F4" s="11"/>
      <c r="G4" s="11" t="s">
        <v>18</v>
      </c>
      <c r="H4" s="11"/>
      <c r="I4" s="11"/>
      <c r="J4" s="11"/>
    </row>
    <row r="5" spans="1:10" x14ac:dyDescent="0.25">
      <c r="A5" s="10"/>
      <c r="B5" s="11"/>
      <c r="C5" s="11"/>
      <c r="D5" s="11"/>
      <c r="E5" s="15" t="s">
        <v>19</v>
      </c>
      <c r="F5" s="11"/>
      <c r="G5" s="11"/>
      <c r="H5" s="11"/>
      <c r="I5" s="11"/>
      <c r="J5" s="11"/>
    </row>
    <row r="6" spans="1:10" x14ac:dyDescent="0.25">
      <c r="A6" s="10"/>
      <c r="B6" s="11"/>
      <c r="C6" s="11"/>
      <c r="D6" s="11"/>
      <c r="E6" s="11"/>
      <c r="F6" s="11"/>
      <c r="G6" s="16" t="s">
        <v>20</v>
      </c>
      <c r="H6" s="11"/>
      <c r="I6" s="13" t="s">
        <v>21</v>
      </c>
      <c r="J6" s="11"/>
    </row>
    <row r="7" spans="1:10" x14ac:dyDescent="0.25">
      <c r="A7" s="17" t="s">
        <v>22</v>
      </c>
      <c r="B7" s="18" t="s">
        <v>23</v>
      </c>
      <c r="C7" s="11"/>
      <c r="D7" s="11"/>
      <c r="E7" s="15" t="s">
        <v>24</v>
      </c>
      <c r="F7" s="11"/>
      <c r="G7" s="15" t="s">
        <v>21</v>
      </c>
      <c r="H7" s="11"/>
      <c r="I7" s="15" t="s">
        <v>25</v>
      </c>
      <c r="J7" s="11"/>
    </row>
    <row r="8" spans="1:10" x14ac:dyDescent="0.25">
      <c r="A8" s="10">
        <v>374</v>
      </c>
      <c r="B8" s="11" t="s">
        <v>26</v>
      </c>
      <c r="C8" s="11"/>
      <c r="D8" s="11"/>
      <c r="E8" s="19">
        <f>'[2]G1-9 CF'!$Q$19</f>
        <v>212190.54999999996</v>
      </c>
      <c r="F8" s="11"/>
      <c r="G8" s="20">
        <v>0</v>
      </c>
      <c r="H8" s="11"/>
      <c r="I8" s="21">
        <f>E8*G8</f>
        <v>0</v>
      </c>
      <c r="J8" s="11"/>
    </row>
    <row r="9" spans="1:10" x14ac:dyDescent="0.25">
      <c r="A9" s="10">
        <v>375</v>
      </c>
      <c r="B9" s="11" t="s">
        <v>27</v>
      </c>
      <c r="C9" s="11"/>
      <c r="D9" s="11"/>
      <c r="E9" s="19">
        <f>'[2]G1-9 CF'!$Q$20</f>
        <v>812136.78</v>
      </c>
      <c r="F9" s="11"/>
      <c r="G9" s="20">
        <v>6.2E-2</v>
      </c>
      <c r="H9" s="11"/>
      <c r="I9" s="21">
        <f t="shared" ref="I9:I17" si="0">E9*G9</f>
        <v>50352.480360000001</v>
      </c>
      <c r="J9" s="11"/>
    </row>
    <row r="10" spans="1:10" x14ac:dyDescent="0.25">
      <c r="A10" s="10">
        <v>387</v>
      </c>
      <c r="B10" s="11" t="s">
        <v>28</v>
      </c>
      <c r="C10" s="11"/>
      <c r="D10" s="11"/>
      <c r="E10" s="19">
        <f>'[2]G1-9 CF'!$Q$36</f>
        <v>1289918.3900000001</v>
      </c>
      <c r="F10" s="11"/>
      <c r="G10" s="20">
        <v>6.2E-2</v>
      </c>
      <c r="H10" s="11"/>
      <c r="I10" s="21">
        <f t="shared" si="0"/>
        <v>79974.940180000005</v>
      </c>
      <c r="J10" s="11"/>
    </row>
    <row r="11" spans="1:10" x14ac:dyDescent="0.25">
      <c r="A11" s="10">
        <v>389</v>
      </c>
      <c r="B11" s="11" t="s">
        <v>26</v>
      </c>
      <c r="C11" s="11"/>
      <c r="D11" s="11"/>
      <c r="E11" s="22">
        <v>0</v>
      </c>
      <c r="F11" s="11"/>
      <c r="G11" s="20">
        <v>6.2E-2</v>
      </c>
      <c r="H11" s="11"/>
      <c r="I11" s="21">
        <f t="shared" si="0"/>
        <v>0</v>
      </c>
      <c r="J11" s="11"/>
    </row>
    <row r="12" spans="1:10" x14ac:dyDescent="0.25">
      <c r="A12" s="10">
        <v>390</v>
      </c>
      <c r="B12" s="11" t="s">
        <v>27</v>
      </c>
      <c r="C12" s="11"/>
      <c r="D12" s="11"/>
      <c r="E12" s="19">
        <f>'[2]G1-9 CF'!$Q$38</f>
        <v>247520.39230769227</v>
      </c>
      <c r="F12" s="11"/>
      <c r="G12" s="20">
        <v>6.2E-2</v>
      </c>
      <c r="H12" s="11"/>
      <c r="I12" s="21">
        <f>E12*G12</f>
        <v>15346.264323076921</v>
      </c>
      <c r="J12" s="23" t="s">
        <v>29</v>
      </c>
    </row>
    <row r="13" spans="1:10" x14ac:dyDescent="0.25">
      <c r="A13" s="10">
        <v>391</v>
      </c>
      <c r="B13" s="11" t="s">
        <v>30</v>
      </c>
      <c r="C13" s="11"/>
      <c r="D13" s="11"/>
      <c r="E13" s="19">
        <f>'[2]G1-9 CF'!$Q$39</f>
        <v>73789.148461538483</v>
      </c>
      <c r="F13" s="11"/>
      <c r="G13" s="20">
        <v>6.2E-2</v>
      </c>
      <c r="H13" s="11"/>
      <c r="I13" s="21">
        <f t="shared" si="0"/>
        <v>4574.9272046153856</v>
      </c>
      <c r="J13" s="11"/>
    </row>
    <row r="14" spans="1:10" x14ac:dyDescent="0.25">
      <c r="A14" s="10">
        <v>392</v>
      </c>
      <c r="B14" s="11" t="s">
        <v>31</v>
      </c>
      <c r="C14" s="11"/>
      <c r="D14" s="11"/>
      <c r="E14" s="19">
        <f>'[2]G1-9 CF'!$Q$44</f>
        <v>86066.929999999964</v>
      </c>
      <c r="F14" s="11"/>
      <c r="G14" s="20">
        <v>0.3342</v>
      </c>
      <c r="H14" s="11"/>
      <c r="I14" s="21">
        <f t="shared" si="0"/>
        <v>28763.568005999987</v>
      </c>
      <c r="J14" s="11" t="s">
        <v>32</v>
      </c>
    </row>
    <row r="15" spans="1:10" x14ac:dyDescent="0.25">
      <c r="A15" s="10">
        <v>394</v>
      </c>
      <c r="B15" s="11" t="s">
        <v>33</v>
      </c>
      <c r="C15" s="11"/>
      <c r="D15" s="11"/>
      <c r="E15" s="19">
        <f>'[2]G1-9 CF'!$Q$49</f>
        <v>360492.13461538462</v>
      </c>
      <c r="F15" s="11"/>
      <c r="G15" s="20">
        <v>0</v>
      </c>
      <c r="H15" s="11"/>
      <c r="I15" s="21">
        <f t="shared" si="0"/>
        <v>0</v>
      </c>
      <c r="J15" s="11"/>
    </row>
    <row r="16" spans="1:10" x14ac:dyDescent="0.25">
      <c r="A16" s="10">
        <v>396</v>
      </c>
      <c r="B16" s="11" t="s">
        <v>34</v>
      </c>
      <c r="C16" s="11"/>
      <c r="D16" s="11"/>
      <c r="E16" s="19">
        <f>'[2]G1-9 CF'!$Q$50</f>
        <v>452230.63999999996</v>
      </c>
      <c r="F16" s="11"/>
      <c r="G16" s="20">
        <v>0</v>
      </c>
      <c r="H16" s="11"/>
      <c r="I16" s="21">
        <f t="shared" si="0"/>
        <v>0</v>
      </c>
      <c r="J16" s="11"/>
    </row>
    <row r="17" spans="1:11" x14ac:dyDescent="0.25">
      <c r="A17" s="10">
        <v>397</v>
      </c>
      <c r="B17" s="11" t="s">
        <v>35</v>
      </c>
      <c r="C17" s="11"/>
      <c r="D17" s="11"/>
      <c r="E17" s="19">
        <f>'[2]G1-9 CF'!$Q$51</f>
        <v>842521.87461538485</v>
      </c>
      <c r="F17" s="11"/>
      <c r="G17" s="20">
        <v>6.2E-2</v>
      </c>
      <c r="H17" s="11"/>
      <c r="I17" s="21">
        <f t="shared" si="0"/>
        <v>52236.356226153861</v>
      </c>
      <c r="J17" s="12" t="s">
        <v>36</v>
      </c>
    </row>
    <row r="18" spans="1:11" x14ac:dyDescent="0.25">
      <c r="A18" s="10">
        <v>398</v>
      </c>
      <c r="B18" s="11" t="s">
        <v>37</v>
      </c>
      <c r="C18" s="11"/>
      <c r="D18" s="11"/>
      <c r="E18" s="24">
        <f>'[2]G1-9 CF'!$Q$52</f>
        <v>61548.619999999995</v>
      </c>
      <c r="F18" s="11"/>
      <c r="G18" s="20">
        <v>0</v>
      </c>
      <c r="H18" s="11"/>
      <c r="I18" s="25">
        <f>E18*G18</f>
        <v>0</v>
      </c>
      <c r="J18" s="11"/>
    </row>
    <row r="19" spans="1:11" x14ac:dyDescent="0.25">
      <c r="A19" s="10"/>
      <c r="B19" s="11"/>
      <c r="C19" s="11"/>
      <c r="D19" s="11"/>
      <c r="E19" s="21"/>
      <c r="F19" s="11"/>
      <c r="G19" s="11"/>
      <c r="H19" s="11"/>
      <c r="I19" s="21"/>
      <c r="J19" s="11"/>
    </row>
    <row r="20" spans="1:11" ht="15.75" thickBot="1" x14ac:dyDescent="0.3">
      <c r="A20" s="10"/>
      <c r="B20" s="12" t="s">
        <v>38</v>
      </c>
      <c r="C20" s="11"/>
      <c r="D20" s="11"/>
      <c r="E20" s="26">
        <f>SUM(E8:E19)</f>
        <v>4438415.4600000009</v>
      </c>
      <c r="F20" s="11"/>
      <c r="G20" s="11"/>
      <c r="H20" s="11"/>
      <c r="I20" s="27">
        <f>SUM(I8:I19)</f>
        <v>231248.53629984614</v>
      </c>
      <c r="J20" s="28">
        <f>Sheet1!C10</f>
        <v>9.2636639096748599E-3</v>
      </c>
      <c r="K20" s="29">
        <f>I20*J20</f>
        <v>2142.2087198860213</v>
      </c>
    </row>
    <row r="21" spans="1:11" ht="15.75" thickTop="1" x14ac:dyDescent="0.25">
      <c r="A21" s="10"/>
      <c r="B21" s="11"/>
      <c r="C21" s="11"/>
      <c r="D21" s="11"/>
      <c r="E21" s="21"/>
      <c r="F21" s="11"/>
      <c r="G21" s="11"/>
      <c r="H21" s="11"/>
      <c r="I21" s="11"/>
      <c r="J21" s="11"/>
    </row>
    <row r="22" spans="1:11" x14ac:dyDescent="0.25">
      <c r="A22" s="10"/>
      <c r="B22" s="23" t="s">
        <v>39</v>
      </c>
      <c r="C22" s="11"/>
      <c r="D22" s="11"/>
      <c r="E22" s="11"/>
      <c r="F22" s="11"/>
      <c r="G22" s="11"/>
      <c r="H22" s="11"/>
      <c r="I22" s="11"/>
      <c r="J22" s="11"/>
    </row>
    <row r="23" spans="1:11" x14ac:dyDescent="0.25">
      <c r="A23" s="10"/>
      <c r="B23" s="11" t="s">
        <v>40</v>
      </c>
      <c r="C23" s="11"/>
      <c r="D23" s="11"/>
      <c r="E23" s="11"/>
      <c r="F23" s="11"/>
      <c r="G23" s="11"/>
      <c r="H23" s="11"/>
      <c r="I23" s="11"/>
      <c r="J23" s="11"/>
    </row>
    <row r="28" spans="1:11" x14ac:dyDescent="0.25">
      <c r="A28" s="10"/>
      <c r="B28" s="11"/>
      <c r="C28" s="11"/>
      <c r="D28" s="11"/>
      <c r="E28" s="12" t="s">
        <v>15</v>
      </c>
      <c r="F28" s="11"/>
      <c r="G28" s="11"/>
      <c r="H28" s="11"/>
      <c r="I28" s="11"/>
      <c r="J28" s="11"/>
    </row>
    <row r="29" spans="1:11" x14ac:dyDescent="0.25">
      <c r="A29" s="10"/>
      <c r="B29" s="11"/>
      <c r="C29" s="11"/>
      <c r="D29" s="11"/>
      <c r="E29" s="13" t="s">
        <v>16</v>
      </c>
      <c r="F29" s="11"/>
      <c r="G29" s="11"/>
      <c r="H29" s="11"/>
      <c r="I29" s="11"/>
      <c r="J29" s="11"/>
    </row>
    <row r="30" spans="1:11" x14ac:dyDescent="0.25">
      <c r="A30" s="10"/>
      <c r="B30" s="11"/>
      <c r="C30" s="11"/>
      <c r="D30" s="11"/>
      <c r="E30" s="14">
        <v>45291</v>
      </c>
      <c r="F30" s="11"/>
      <c r="G30" s="11" t="s">
        <v>17</v>
      </c>
      <c r="H30" s="11"/>
      <c r="I30" s="11"/>
      <c r="J30" s="11"/>
    </row>
    <row r="31" spans="1:11" x14ac:dyDescent="0.25">
      <c r="A31" s="10"/>
      <c r="B31" s="11"/>
      <c r="C31" s="11"/>
      <c r="D31" s="11"/>
      <c r="E31" s="13"/>
      <c r="F31" s="11"/>
      <c r="G31" s="11" t="s">
        <v>18</v>
      </c>
      <c r="H31" s="11"/>
      <c r="I31" s="11"/>
      <c r="J31" s="11"/>
    </row>
    <row r="32" spans="1:11" x14ac:dyDescent="0.25">
      <c r="A32" s="10"/>
      <c r="B32" s="11"/>
      <c r="C32" s="11"/>
      <c r="D32" s="11"/>
      <c r="E32" s="15" t="s">
        <v>19</v>
      </c>
      <c r="F32" s="11"/>
      <c r="G32" s="11"/>
      <c r="H32" s="11"/>
      <c r="I32" s="11"/>
      <c r="J32" s="11"/>
    </row>
    <row r="33" spans="1:11" x14ac:dyDescent="0.25">
      <c r="A33" s="10"/>
      <c r="B33" s="11"/>
      <c r="C33" s="11"/>
      <c r="D33" s="11"/>
      <c r="E33" s="11"/>
      <c r="F33" s="11"/>
      <c r="G33" s="16" t="s">
        <v>20</v>
      </c>
      <c r="H33" s="11"/>
      <c r="I33" s="13" t="s">
        <v>21</v>
      </c>
      <c r="J33" s="11"/>
    </row>
    <row r="34" spans="1:11" x14ac:dyDescent="0.25">
      <c r="A34" s="17" t="s">
        <v>22</v>
      </c>
      <c r="B34" s="18" t="s">
        <v>23</v>
      </c>
      <c r="C34" s="11"/>
      <c r="D34" s="11"/>
      <c r="E34" s="15" t="s">
        <v>24</v>
      </c>
      <c r="F34" s="11"/>
      <c r="G34" s="15" t="s">
        <v>21</v>
      </c>
      <c r="H34" s="11"/>
      <c r="I34" s="15" t="s">
        <v>25</v>
      </c>
      <c r="J34" s="11"/>
    </row>
    <row r="35" spans="1:11" x14ac:dyDescent="0.25">
      <c r="A35" s="10">
        <v>374</v>
      </c>
      <c r="B35" s="11" t="s">
        <v>26</v>
      </c>
      <c r="C35" s="11"/>
      <c r="D35" s="11"/>
      <c r="E35" s="19">
        <f>'[2]G1-10 CF'!$Q$19</f>
        <v>212190.54999999996</v>
      </c>
      <c r="F35" s="11"/>
      <c r="G35" s="20">
        <v>0</v>
      </c>
      <c r="H35" s="11"/>
      <c r="I35" s="21">
        <f>E35*G35</f>
        <v>0</v>
      </c>
      <c r="J35" s="11"/>
    </row>
    <row r="36" spans="1:11" x14ac:dyDescent="0.25">
      <c r="A36" s="10">
        <v>375</v>
      </c>
      <c r="B36" s="11" t="s">
        <v>27</v>
      </c>
      <c r="C36" s="11"/>
      <c r="D36" s="11"/>
      <c r="E36" s="19">
        <f>'[2]G1-10 CF'!$Q$20</f>
        <v>812136.78</v>
      </c>
      <c r="F36" s="11"/>
      <c r="G36" s="20">
        <v>6.2E-2</v>
      </c>
      <c r="H36" s="11"/>
      <c r="I36" s="21">
        <f t="shared" ref="I36:I38" si="1">E36*G36</f>
        <v>50352.480360000001</v>
      </c>
      <c r="J36" s="11"/>
    </row>
    <row r="37" spans="1:11" x14ac:dyDescent="0.25">
      <c r="A37" s="10">
        <v>387</v>
      </c>
      <c r="B37" s="11" t="s">
        <v>28</v>
      </c>
      <c r="C37" s="11"/>
      <c r="D37" s="11"/>
      <c r="E37" s="19">
        <f>'[2]G1-10 CF'!$Q$36</f>
        <v>1687918.3900000004</v>
      </c>
      <c r="F37" s="11"/>
      <c r="G37" s="20">
        <v>6.2E-2</v>
      </c>
      <c r="H37" s="11"/>
      <c r="I37" s="21">
        <f t="shared" si="1"/>
        <v>104650.94018000002</v>
      </c>
      <c r="J37" s="11"/>
    </row>
    <row r="38" spans="1:11" x14ac:dyDescent="0.25">
      <c r="A38" s="10">
        <v>389</v>
      </c>
      <c r="B38" s="11" t="s">
        <v>26</v>
      </c>
      <c r="C38" s="11"/>
      <c r="D38" s="11"/>
      <c r="E38" s="22">
        <v>0</v>
      </c>
      <c r="F38" s="11"/>
      <c r="G38" s="20">
        <v>6.2E-2</v>
      </c>
      <c r="H38" s="11"/>
      <c r="I38" s="21">
        <f t="shared" si="1"/>
        <v>0</v>
      </c>
      <c r="J38" s="11"/>
    </row>
    <row r="39" spans="1:11" x14ac:dyDescent="0.25">
      <c r="A39" s="10">
        <v>390</v>
      </c>
      <c r="B39" s="11" t="s">
        <v>27</v>
      </c>
      <c r="C39" s="11"/>
      <c r="D39" s="11"/>
      <c r="E39" s="19">
        <f>'[2]G1-10 CF'!$Q$38</f>
        <v>1355212.6999999997</v>
      </c>
      <c r="F39" s="11"/>
      <c r="G39" s="20">
        <v>6.2E-2</v>
      </c>
      <c r="H39" s="11"/>
      <c r="I39" s="21">
        <f>E39*G39</f>
        <v>84023.187399999981</v>
      </c>
      <c r="J39" s="23" t="s">
        <v>29</v>
      </c>
    </row>
    <row r="40" spans="1:11" x14ac:dyDescent="0.25">
      <c r="A40" s="10">
        <v>391</v>
      </c>
      <c r="B40" s="11" t="s">
        <v>30</v>
      </c>
      <c r="C40" s="11"/>
      <c r="D40" s="11"/>
      <c r="E40" s="19">
        <f>'[2]G1-10 CF'!$Q$39</f>
        <v>60703.44999999999</v>
      </c>
      <c r="F40" s="11"/>
      <c r="G40" s="20">
        <v>6.2E-2</v>
      </c>
      <c r="H40" s="11"/>
      <c r="I40" s="21">
        <f t="shared" ref="I40:I44" si="2">E40*G40</f>
        <v>3763.6138999999994</v>
      </c>
      <c r="J40" s="11"/>
    </row>
    <row r="41" spans="1:11" x14ac:dyDescent="0.25">
      <c r="A41" s="10">
        <v>392</v>
      </c>
      <c r="B41" s="11" t="s">
        <v>31</v>
      </c>
      <c r="C41" s="11"/>
      <c r="D41" s="11"/>
      <c r="E41" s="19">
        <f>'[2]G1-10 CF'!$Q$44</f>
        <v>86066.929999999964</v>
      </c>
      <c r="F41" s="11"/>
      <c r="G41" s="20">
        <v>0.3342</v>
      </c>
      <c r="H41" s="11"/>
      <c r="I41" s="21">
        <f t="shared" si="2"/>
        <v>28763.568005999987</v>
      </c>
      <c r="J41" s="11" t="s">
        <v>32</v>
      </c>
    </row>
    <row r="42" spans="1:11" x14ac:dyDescent="0.25">
      <c r="A42" s="10">
        <v>394</v>
      </c>
      <c r="B42" s="11" t="s">
        <v>33</v>
      </c>
      <c r="C42" s="11"/>
      <c r="D42" s="11"/>
      <c r="E42" s="19">
        <f>'[2]G1-10 CF'!$Q$49</f>
        <v>394236.76615384617</v>
      </c>
      <c r="F42" s="11"/>
      <c r="G42" s="20">
        <v>0</v>
      </c>
      <c r="H42" s="11"/>
      <c r="I42" s="21">
        <f t="shared" si="2"/>
        <v>0</v>
      </c>
      <c r="J42" s="11"/>
    </row>
    <row r="43" spans="1:11" x14ac:dyDescent="0.25">
      <c r="A43" s="10">
        <v>396</v>
      </c>
      <c r="B43" s="11" t="s">
        <v>34</v>
      </c>
      <c r="C43" s="11"/>
      <c r="D43" s="11"/>
      <c r="E43" s="19">
        <f>'[2]G1-10 CF'!$Q$50</f>
        <v>452230.63999999996</v>
      </c>
      <c r="F43" s="11"/>
      <c r="G43" s="20">
        <v>0</v>
      </c>
      <c r="H43" s="11"/>
      <c r="I43" s="21">
        <f t="shared" si="2"/>
        <v>0</v>
      </c>
      <c r="J43" s="11"/>
    </row>
    <row r="44" spans="1:11" x14ac:dyDescent="0.25">
      <c r="A44" s="10">
        <v>397</v>
      </c>
      <c r="B44" s="11" t="s">
        <v>35</v>
      </c>
      <c r="C44" s="11"/>
      <c r="D44" s="11"/>
      <c r="E44" s="19">
        <f>'[2]G1-10 CF'!$Q$51</f>
        <v>570864.68153846147</v>
      </c>
      <c r="F44" s="11"/>
      <c r="G44" s="20">
        <v>6.2E-2</v>
      </c>
      <c r="H44" s="11"/>
      <c r="I44" s="21">
        <f t="shared" si="2"/>
        <v>35393.610255384614</v>
      </c>
      <c r="J44" s="12" t="s">
        <v>36</v>
      </c>
    </row>
    <row r="45" spans="1:11" x14ac:dyDescent="0.25">
      <c r="A45" s="10">
        <v>398</v>
      </c>
      <c r="B45" s="11" t="s">
        <v>37</v>
      </c>
      <c r="C45" s="11"/>
      <c r="D45" s="11"/>
      <c r="E45" s="24">
        <f>'[2]G1-10 CF'!$Q$52</f>
        <v>61548.619999999995</v>
      </c>
      <c r="F45" s="11"/>
      <c r="G45" s="20">
        <v>0</v>
      </c>
      <c r="H45" s="11"/>
      <c r="I45" s="25">
        <f>E45*G45</f>
        <v>0</v>
      </c>
      <c r="J45" s="11"/>
    </row>
    <row r="46" spans="1:11" x14ac:dyDescent="0.25">
      <c r="A46" s="10"/>
      <c r="B46" s="11"/>
      <c r="C46" s="11"/>
      <c r="D46" s="11"/>
      <c r="E46" s="21"/>
      <c r="F46" s="11"/>
      <c r="G46" s="11"/>
      <c r="H46" s="11"/>
      <c r="I46" s="21"/>
      <c r="J46" s="11"/>
    </row>
    <row r="47" spans="1:11" ht="15.75" thickBot="1" x14ac:dyDescent="0.3">
      <c r="A47" s="10"/>
      <c r="B47" s="12" t="s">
        <v>38</v>
      </c>
      <c r="C47" s="11"/>
      <c r="D47" s="11"/>
      <c r="E47" s="26">
        <f>SUM(E35:E46)</f>
        <v>5693109.5076923072</v>
      </c>
      <c r="F47" s="11"/>
      <c r="G47" s="11"/>
      <c r="H47" s="11"/>
      <c r="I47" s="27">
        <f>SUM(I35:I46)</f>
        <v>306947.40010138461</v>
      </c>
      <c r="J47" s="28">
        <f>Sheet1!C10</f>
        <v>9.2636639096748599E-3</v>
      </c>
      <c r="K47" s="29">
        <f>I47*J47</f>
        <v>2843.4575524877259</v>
      </c>
    </row>
    <row r="48" spans="1:11" ht="15.75" thickTop="1" x14ac:dyDescent="0.25">
      <c r="A48" s="10"/>
      <c r="B48" s="11"/>
      <c r="C48" s="11"/>
      <c r="D48" s="11"/>
      <c r="E48" s="21"/>
      <c r="F48" s="11"/>
      <c r="G48" s="11"/>
      <c r="H48" s="11"/>
      <c r="I48" s="11"/>
      <c r="J48" s="11"/>
    </row>
    <row r="49" spans="1:10" x14ac:dyDescent="0.25">
      <c r="A49" s="10"/>
      <c r="B49" s="23" t="s">
        <v>39</v>
      </c>
      <c r="C49" s="11"/>
      <c r="D49" s="11"/>
      <c r="E49" s="11"/>
      <c r="F49" s="11"/>
      <c r="G49" s="11"/>
      <c r="H49" s="11"/>
      <c r="I49" s="11"/>
      <c r="J49" s="11"/>
    </row>
    <row r="50" spans="1:10" x14ac:dyDescent="0.25">
      <c r="A50" s="10"/>
      <c r="B50" s="11" t="s">
        <v>40</v>
      </c>
      <c r="C50" s="11"/>
      <c r="D50" s="11"/>
      <c r="E50" s="11"/>
      <c r="F50" s="11"/>
      <c r="G50" s="11"/>
      <c r="H50" s="11"/>
      <c r="I50" s="11"/>
      <c r="J5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04"/>
  <sheetViews>
    <sheetView tabSelected="1" topLeftCell="L1" zoomScaleNormal="100" zoomScaleSheetLayoutView="100" workbookViewId="0">
      <selection activeCell="V48" sqref="V48"/>
    </sheetView>
  </sheetViews>
  <sheetFormatPr defaultColWidth="9.140625" defaultRowHeight="11.25" x14ac:dyDescent="0.2"/>
  <cols>
    <col min="1" max="1" width="9.28515625" style="31" hidden="1" customWidth="1"/>
    <col min="2" max="4" width="0" style="31" hidden="1" customWidth="1"/>
    <col min="5" max="5" width="15.5703125" style="34" hidden="1" customWidth="1"/>
    <col min="6" max="6" width="0" style="31" hidden="1" customWidth="1"/>
    <col min="7" max="7" width="10.7109375" style="33" hidden="1" customWidth="1"/>
    <col min="8" max="8" width="9.140625" style="31" hidden="1" customWidth="1"/>
    <col min="9" max="9" width="13" style="34" hidden="1" customWidth="1"/>
    <col min="10" max="10" width="53.42578125" style="35" hidden="1" customWidth="1"/>
    <col min="11" max="11" width="7.85546875" style="31" hidden="1" customWidth="1"/>
    <col min="12" max="15" width="9.140625" style="31"/>
    <col min="16" max="16" width="11.28515625" style="31" customWidth="1"/>
    <col min="17" max="19" width="9.140625" style="31"/>
    <col min="20" max="20" width="11" style="31" customWidth="1"/>
    <col min="21" max="22" width="12.7109375" style="31" customWidth="1"/>
    <col min="23" max="26" width="9.140625" style="31"/>
    <col min="27" max="27" width="13.28515625" style="31" customWidth="1"/>
    <col min="28" max="30" width="9.140625" style="31"/>
    <col min="31" max="31" width="11.28515625" style="31" customWidth="1"/>
    <col min="32" max="32" width="9.5703125" style="31" customWidth="1"/>
    <col min="33" max="33" width="19.140625" style="31" customWidth="1"/>
    <col min="34" max="16384" width="9.140625" style="31"/>
  </cols>
  <sheetData>
    <row r="1" spans="1:31" ht="12.75" customHeight="1" x14ac:dyDescent="0.2">
      <c r="D1" s="32" t="s">
        <v>41</v>
      </c>
      <c r="E1" s="32"/>
      <c r="F1" s="32"/>
      <c r="O1" s="32" t="s">
        <v>41</v>
      </c>
      <c r="P1" s="32"/>
      <c r="Q1" s="32"/>
      <c r="R1" s="33"/>
      <c r="T1" s="34"/>
      <c r="Z1" s="32" t="s">
        <v>41</v>
      </c>
      <c r="AA1" s="32"/>
      <c r="AB1" s="32"/>
      <c r="AC1" s="33"/>
      <c r="AE1" s="34"/>
    </row>
    <row r="2" spans="1:31" ht="12.75" customHeight="1" x14ac:dyDescent="0.2">
      <c r="D2" s="32" t="s">
        <v>42</v>
      </c>
      <c r="E2" s="32"/>
      <c r="F2" s="32"/>
      <c r="O2" s="32" t="s">
        <v>42</v>
      </c>
      <c r="P2" s="32"/>
      <c r="Q2" s="32"/>
      <c r="R2" s="33"/>
      <c r="T2" s="34"/>
      <c r="Z2" s="32" t="s">
        <v>42</v>
      </c>
      <c r="AA2" s="32"/>
      <c r="AB2" s="32"/>
      <c r="AC2" s="33"/>
      <c r="AE2" s="34"/>
    </row>
    <row r="3" spans="1:31" ht="12.75" customHeight="1" x14ac:dyDescent="0.2">
      <c r="D3" s="36" t="str">
        <f>+'[3]Report Summary'!A4</f>
        <v>For the 12 Months Ending December 31, 2021</v>
      </c>
      <c r="E3" s="36"/>
      <c r="F3" s="36"/>
      <c r="O3" s="36">
        <v>44926</v>
      </c>
      <c r="P3" s="36"/>
      <c r="Q3" s="36"/>
      <c r="R3" s="33"/>
      <c r="T3" s="34"/>
      <c r="Z3" s="36">
        <v>45291</v>
      </c>
      <c r="AA3" s="36"/>
      <c r="AB3" s="36"/>
      <c r="AC3" s="33"/>
      <c r="AE3" s="34"/>
    </row>
    <row r="4" spans="1:31" s="37" customFormat="1" ht="33.75" x14ac:dyDescent="0.2">
      <c r="E4" s="38"/>
      <c r="G4" s="39"/>
      <c r="I4" s="38"/>
      <c r="J4" s="40" t="s">
        <v>43</v>
      </c>
      <c r="P4" s="38"/>
      <c r="R4" s="39"/>
      <c r="T4" s="38"/>
      <c r="AA4" s="38"/>
      <c r="AC4" s="39"/>
      <c r="AE4" s="38"/>
    </row>
    <row r="5" spans="1:31" x14ac:dyDescent="0.2">
      <c r="E5" s="41" t="s">
        <v>19</v>
      </c>
      <c r="F5" s="42"/>
      <c r="G5" s="43"/>
      <c r="H5" s="42"/>
      <c r="I5" s="41"/>
      <c r="J5" s="35" t="s">
        <v>44</v>
      </c>
      <c r="P5" s="41" t="s">
        <v>19</v>
      </c>
      <c r="Q5" s="42"/>
      <c r="R5" s="43"/>
      <c r="S5" s="42"/>
      <c r="T5" s="41"/>
      <c r="AA5" s="41" t="s">
        <v>19</v>
      </c>
      <c r="AB5" s="42"/>
      <c r="AC5" s="43"/>
      <c r="AD5" s="42"/>
      <c r="AE5" s="41"/>
    </row>
    <row r="6" spans="1:31" x14ac:dyDescent="0.2">
      <c r="E6" s="41"/>
      <c r="F6" s="42"/>
      <c r="G6" s="43" t="s">
        <v>20</v>
      </c>
      <c r="H6" s="42"/>
      <c r="I6" s="41" t="s">
        <v>21</v>
      </c>
      <c r="P6" s="41"/>
      <c r="Q6" s="42"/>
      <c r="R6" s="43" t="s">
        <v>20</v>
      </c>
      <c r="S6" s="42"/>
      <c r="T6" s="41" t="s">
        <v>21</v>
      </c>
      <c r="AA6" s="41"/>
      <c r="AB6" s="42"/>
      <c r="AC6" s="43" t="s">
        <v>20</v>
      </c>
      <c r="AD6" s="42"/>
      <c r="AE6" s="41" t="s">
        <v>21</v>
      </c>
    </row>
    <row r="7" spans="1:31" x14ac:dyDescent="0.2">
      <c r="A7" s="31" t="s">
        <v>22</v>
      </c>
      <c r="B7" s="31" t="s">
        <v>23</v>
      </c>
      <c r="E7" s="41" t="s">
        <v>24</v>
      </c>
      <c r="F7" s="42"/>
      <c r="G7" s="43" t="s">
        <v>21</v>
      </c>
      <c r="H7" s="42"/>
      <c r="I7" s="41" t="s">
        <v>25</v>
      </c>
      <c r="L7" s="31" t="s">
        <v>22</v>
      </c>
      <c r="M7" s="31" t="s">
        <v>23</v>
      </c>
      <c r="P7" s="41" t="s">
        <v>24</v>
      </c>
      <c r="Q7" s="42"/>
      <c r="R7" s="43" t="s">
        <v>21</v>
      </c>
      <c r="S7" s="42"/>
      <c r="T7" s="41" t="s">
        <v>25</v>
      </c>
      <c r="W7" s="31" t="s">
        <v>22</v>
      </c>
      <c r="X7" s="31" t="s">
        <v>23</v>
      </c>
      <c r="AA7" s="41" t="s">
        <v>24</v>
      </c>
      <c r="AB7" s="42"/>
      <c r="AC7" s="43" t="s">
        <v>21</v>
      </c>
      <c r="AD7" s="42"/>
      <c r="AE7" s="41" t="s">
        <v>25</v>
      </c>
    </row>
    <row r="8" spans="1:31" ht="22.5" x14ac:dyDescent="0.2">
      <c r="A8" s="31">
        <v>374</v>
      </c>
      <c r="B8" s="31" t="s">
        <v>26</v>
      </c>
      <c r="E8" s="34">
        <f>SUM('[3]Plant and Acc Dep bal PP'!Q13:Q14)</f>
        <v>177517.58000000002</v>
      </c>
      <c r="G8" s="33">
        <v>0</v>
      </c>
      <c r="I8" s="34">
        <f>E8*G8</f>
        <v>0</v>
      </c>
      <c r="J8" s="35" t="s">
        <v>45</v>
      </c>
      <c r="L8" s="31">
        <v>374</v>
      </c>
      <c r="M8" s="31" t="s">
        <v>26</v>
      </c>
      <c r="P8" s="34">
        <v>177518</v>
      </c>
      <c r="R8" s="33">
        <v>0</v>
      </c>
      <c r="T8" s="34">
        <f>P8*R8</f>
        <v>0</v>
      </c>
      <c r="W8" s="31">
        <v>374</v>
      </c>
      <c r="X8" s="31" t="s">
        <v>26</v>
      </c>
      <c r="AA8" s="34">
        <f>'[4]G1-10 FN'!$Q$19</f>
        <v>177517.58000000005</v>
      </c>
      <c r="AC8" s="33">
        <v>0</v>
      </c>
      <c r="AE8" s="34">
        <f>AA8*AC8</f>
        <v>0</v>
      </c>
    </row>
    <row r="9" spans="1:31" x14ac:dyDescent="0.2">
      <c r="A9" s="31">
        <v>375</v>
      </c>
      <c r="B9" s="31" t="s">
        <v>27</v>
      </c>
      <c r="E9" s="34">
        <f>SUM('[3]Plant and Acc Dep bal PP'!Q15)</f>
        <v>702290.3</v>
      </c>
      <c r="G9" s="33">
        <v>0</v>
      </c>
      <c r="I9" s="34">
        <f t="shared" ref="I9:I17" si="0">E9*G9</f>
        <v>0</v>
      </c>
      <c r="J9" s="35" t="s">
        <v>46</v>
      </c>
      <c r="L9" s="31">
        <v>375</v>
      </c>
      <c r="M9" s="31" t="s">
        <v>27</v>
      </c>
      <c r="P9" s="34">
        <v>703364</v>
      </c>
      <c r="R9" s="33">
        <v>0</v>
      </c>
      <c r="T9" s="34">
        <f t="shared" ref="T9:T11" si="1">P9*R9</f>
        <v>0</v>
      </c>
      <c r="W9" s="31">
        <v>375</v>
      </c>
      <c r="X9" s="31" t="s">
        <v>27</v>
      </c>
      <c r="AA9" s="34">
        <f>'[4]G1-10 FN'!$Q$20</f>
        <v>703364</v>
      </c>
      <c r="AC9" s="33">
        <v>0</v>
      </c>
      <c r="AE9" s="34">
        <f t="shared" ref="AE9:AE11" si="2">AA9*AC9</f>
        <v>0</v>
      </c>
    </row>
    <row r="10" spans="1:31" x14ac:dyDescent="0.2">
      <c r="A10" s="31">
        <v>387</v>
      </c>
      <c r="B10" s="31" t="s">
        <v>28</v>
      </c>
      <c r="E10" s="34">
        <f>SUM('[3]Plant and Acc Dep bal PP'!$Q$29)</f>
        <v>1902277.8592307684</v>
      </c>
      <c r="G10" s="33">
        <v>0.19800000000000001</v>
      </c>
      <c r="I10" s="34">
        <f t="shared" si="0"/>
        <v>376651.01612769219</v>
      </c>
      <c r="J10" s="35" t="s">
        <v>47</v>
      </c>
      <c r="L10" s="31">
        <v>387</v>
      </c>
      <c r="M10" s="31" t="s">
        <v>28</v>
      </c>
      <c r="P10" s="34">
        <v>2170892.9850451727</v>
      </c>
      <c r="R10" s="33">
        <v>0.19800000000000001</v>
      </c>
      <c r="T10" s="34">
        <f t="shared" si="1"/>
        <v>429836.81103894423</v>
      </c>
      <c r="W10" s="31">
        <v>387</v>
      </c>
      <c r="X10" s="31" t="s">
        <v>28</v>
      </c>
      <c r="AA10" s="34">
        <v>2751580.7400000016</v>
      </c>
      <c r="AC10" s="33">
        <v>0.19800000000000001</v>
      </c>
      <c r="AE10" s="34">
        <f t="shared" si="2"/>
        <v>544812.98652000038</v>
      </c>
    </row>
    <row r="11" spans="1:31" ht="22.5" x14ac:dyDescent="0.2">
      <c r="A11" s="31">
        <v>389</v>
      </c>
      <c r="B11" s="31" t="s">
        <v>26</v>
      </c>
      <c r="E11" s="38">
        <f>SUM('[3]Plant and Acc Dep bal PP'!$Q$30)</f>
        <v>496697.70999999996</v>
      </c>
      <c r="G11" s="33">
        <v>0.1</v>
      </c>
      <c r="I11" s="34">
        <f t="shared" si="0"/>
        <v>49669.771000000001</v>
      </c>
      <c r="J11" s="35" t="s">
        <v>48</v>
      </c>
      <c r="L11" s="31">
        <v>389</v>
      </c>
      <c r="M11" s="31" t="s">
        <v>26</v>
      </c>
      <c r="P11" s="38">
        <v>496697.70999999996</v>
      </c>
      <c r="R11" s="33">
        <v>0.1</v>
      </c>
      <c r="T11" s="34">
        <f t="shared" si="1"/>
        <v>49669.771000000001</v>
      </c>
      <c r="W11" s="31">
        <v>389</v>
      </c>
      <c r="X11" s="31" t="s">
        <v>26</v>
      </c>
      <c r="AA11" s="38">
        <f>SUM('[3]Plant and Acc Dep bal PP'!$Q$30)</f>
        <v>496697.70999999996</v>
      </c>
      <c r="AC11" s="33">
        <v>0.1</v>
      </c>
      <c r="AE11" s="34">
        <f t="shared" si="2"/>
        <v>49669.771000000001</v>
      </c>
    </row>
    <row r="12" spans="1:31" x14ac:dyDescent="0.2">
      <c r="A12" s="31">
        <v>390</v>
      </c>
      <c r="B12" s="31" t="s">
        <v>27</v>
      </c>
      <c r="E12" s="34">
        <f>SUM('[3]Plant and Acc Dep bal PP'!$Q$32)</f>
        <v>1983001.7376923077</v>
      </c>
      <c r="G12" s="33">
        <v>0.121</v>
      </c>
      <c r="I12" s="34">
        <f>E12*G12</f>
        <v>239943.21026076924</v>
      </c>
      <c r="J12" s="35" t="s">
        <v>49</v>
      </c>
      <c r="L12" s="31">
        <v>390</v>
      </c>
      <c r="M12" s="31" t="s">
        <v>27</v>
      </c>
      <c r="P12" s="34">
        <f>3080102-753914</f>
        <v>2326188</v>
      </c>
      <c r="R12" s="33">
        <v>0.121</v>
      </c>
      <c r="T12" s="34">
        <f>P12*R12</f>
        <v>281468.74799999996</v>
      </c>
      <c r="W12" s="31">
        <v>390</v>
      </c>
      <c r="X12" s="31" t="s">
        <v>27</v>
      </c>
      <c r="AA12" s="34">
        <f>4847837-753914</f>
        <v>4093923</v>
      </c>
      <c r="AC12" s="33">
        <v>0.121</v>
      </c>
      <c r="AE12" s="34">
        <f>AA12*AC12</f>
        <v>495364.68299999996</v>
      </c>
    </row>
    <row r="13" spans="1:31" x14ac:dyDescent="0.2">
      <c r="A13" s="31">
        <v>391</v>
      </c>
      <c r="B13" s="31" t="s">
        <v>30</v>
      </c>
      <c r="E13" s="34">
        <f>SUM('[3]Plant and Acc Dep bal PP'!Q34:Q38)</f>
        <v>6156852.4376923069</v>
      </c>
      <c r="G13" s="33">
        <v>0.146476</v>
      </c>
      <c r="I13" s="34">
        <f t="shared" si="0"/>
        <v>901831.11766341829</v>
      </c>
      <c r="J13" s="35" t="s">
        <v>50</v>
      </c>
      <c r="L13" s="31">
        <v>391</v>
      </c>
      <c r="M13" s="31" t="s">
        <v>30</v>
      </c>
      <c r="P13" s="34">
        <v>6879320.9015384624</v>
      </c>
      <c r="R13" s="33">
        <v>0.146476</v>
      </c>
      <c r="T13" s="34">
        <f t="shared" ref="T13:T17" si="3">P13*R13</f>
        <v>1007655.4083737478</v>
      </c>
      <c r="W13" s="31">
        <v>391</v>
      </c>
      <c r="X13" s="31" t="s">
        <v>30</v>
      </c>
      <c r="AA13" s="34">
        <v>7404249.6753846165</v>
      </c>
      <c r="AC13" s="33">
        <v>0.146476</v>
      </c>
      <c r="AE13" s="34">
        <f t="shared" ref="AE13:AE17" si="4">AA13*AC13</f>
        <v>1084544.875451637</v>
      </c>
    </row>
    <row r="14" spans="1:31" x14ac:dyDescent="0.2">
      <c r="A14" s="31">
        <v>392</v>
      </c>
      <c r="B14" s="31" t="s">
        <v>31</v>
      </c>
      <c r="E14" s="34">
        <f>SUM('[3]Plant and Acc Dep bal PP'!Q41:Q45)</f>
        <v>4391891.6615384622</v>
      </c>
      <c r="G14" s="33">
        <v>5.7000000000000002E-2</v>
      </c>
      <c r="I14" s="34">
        <f t="shared" si="0"/>
        <v>250337.82470769234</v>
      </c>
      <c r="J14" s="35" t="s">
        <v>51</v>
      </c>
      <c r="L14" s="31">
        <v>392</v>
      </c>
      <c r="M14" s="31" t="s">
        <v>31</v>
      </c>
      <c r="P14" s="34">
        <v>4615378.8169230763</v>
      </c>
      <c r="R14" s="33">
        <v>5.7000000000000002E-2</v>
      </c>
      <c r="T14" s="34">
        <f t="shared" si="3"/>
        <v>263076.59256461536</v>
      </c>
      <c r="W14" s="31">
        <v>392</v>
      </c>
      <c r="X14" s="31" t="s">
        <v>31</v>
      </c>
      <c r="AA14" s="34">
        <v>5274499.2446153844</v>
      </c>
      <c r="AC14" s="33">
        <v>5.7000000000000002E-2</v>
      </c>
      <c r="AE14" s="34">
        <f t="shared" si="4"/>
        <v>300646.45694307692</v>
      </c>
    </row>
    <row r="15" spans="1:31" x14ac:dyDescent="0.2">
      <c r="A15" s="31">
        <v>394</v>
      </c>
      <c r="B15" s="31" t="s">
        <v>33</v>
      </c>
      <c r="E15" s="34">
        <f>SUM('[3]Plant and Acc Dep bal PP'!Q47)</f>
        <v>734253.36615384615</v>
      </c>
      <c r="G15" s="33">
        <v>5.7000000000000002E-2</v>
      </c>
      <c r="I15" s="34">
        <f t="shared" si="0"/>
        <v>41852.441870769231</v>
      </c>
      <c r="J15" s="35" t="s">
        <v>52</v>
      </c>
      <c r="L15" s="31">
        <v>394</v>
      </c>
      <c r="M15" s="31" t="s">
        <v>33</v>
      </c>
      <c r="P15" s="34">
        <v>851535.40769230761</v>
      </c>
      <c r="R15" s="33">
        <v>5.7000000000000002E-2</v>
      </c>
      <c r="T15" s="34">
        <f t="shared" si="3"/>
        <v>48537.518238461533</v>
      </c>
      <c r="W15" s="31">
        <v>394</v>
      </c>
      <c r="X15" s="31" t="s">
        <v>33</v>
      </c>
      <c r="AA15" s="34">
        <v>1054090.2915384618</v>
      </c>
      <c r="AC15" s="33">
        <v>5.7000000000000002E-2</v>
      </c>
      <c r="AE15" s="34">
        <f t="shared" si="4"/>
        <v>60083.146617692328</v>
      </c>
    </row>
    <row r="16" spans="1:31" x14ac:dyDescent="0.2">
      <c r="A16" s="31">
        <v>396</v>
      </c>
      <c r="B16" s="31" t="s">
        <v>34</v>
      </c>
      <c r="E16" s="34">
        <f>SUM('[3]Plant and Acc Dep bal PP'!Q48)</f>
        <v>953857.55307692313</v>
      </c>
      <c r="G16" s="33">
        <v>0.14321</v>
      </c>
      <c r="I16" s="34">
        <f t="shared" si="0"/>
        <v>136601.94017614616</v>
      </c>
      <c r="L16" s="31">
        <v>396</v>
      </c>
      <c r="M16" s="31" t="s">
        <v>34</v>
      </c>
      <c r="P16" s="34">
        <v>950386.86683414143</v>
      </c>
      <c r="R16" s="33">
        <v>0.14321</v>
      </c>
      <c r="T16" s="34">
        <f t="shared" si="3"/>
        <v>136104.9031993174</v>
      </c>
      <c r="W16" s="31">
        <v>396</v>
      </c>
      <c r="X16" s="31" t="s">
        <v>34</v>
      </c>
      <c r="AA16" s="34">
        <v>968209.56000000041</v>
      </c>
      <c r="AC16" s="33">
        <v>0.14321</v>
      </c>
      <c r="AE16" s="34">
        <f t="shared" si="4"/>
        <v>138657.29108760005</v>
      </c>
    </row>
    <row r="17" spans="1:33" x14ac:dyDescent="0.2">
      <c r="A17" s="31">
        <v>397</v>
      </c>
      <c r="B17" s="31" t="s">
        <v>35</v>
      </c>
      <c r="E17" s="34">
        <f>SUM('[3]Plant and Acc Dep bal PP'!Q49)</f>
        <v>1145564.9223076922</v>
      </c>
      <c r="G17" s="33">
        <v>0.16971</v>
      </c>
      <c r="I17" s="34">
        <f t="shared" si="0"/>
        <v>194413.82296483844</v>
      </c>
      <c r="L17" s="31">
        <v>397</v>
      </c>
      <c r="M17" s="31" t="s">
        <v>35</v>
      </c>
      <c r="P17" s="34">
        <v>1129624.3069230767</v>
      </c>
      <c r="R17" s="33">
        <v>0.16971</v>
      </c>
      <c r="T17" s="34">
        <f t="shared" si="3"/>
        <v>191708.54112791535</v>
      </c>
      <c r="W17" s="31">
        <v>397</v>
      </c>
      <c r="X17" s="31" t="s">
        <v>35</v>
      </c>
      <c r="AA17" s="34">
        <v>1130731.9600000004</v>
      </c>
      <c r="AC17" s="33">
        <v>0.16971</v>
      </c>
      <c r="AE17" s="34">
        <f t="shared" si="4"/>
        <v>191896.52093160007</v>
      </c>
    </row>
    <row r="18" spans="1:33" x14ac:dyDescent="0.2">
      <c r="A18" s="31">
        <v>398</v>
      </c>
      <c r="B18" s="31" t="s">
        <v>37</v>
      </c>
      <c r="E18" s="44">
        <f>SUM('[3]Plant and Acc Dep bal PP'!Q50)</f>
        <v>194961.79</v>
      </c>
      <c r="G18" s="33">
        <v>0.1661</v>
      </c>
      <c r="I18" s="44">
        <f>E18*G18</f>
        <v>32383.153319000001</v>
      </c>
      <c r="L18" s="31">
        <v>398</v>
      </c>
      <c r="M18" s="31" t="s">
        <v>37</v>
      </c>
      <c r="P18" s="44">
        <v>263163.74230769236</v>
      </c>
      <c r="R18" s="33">
        <v>0.1661</v>
      </c>
      <c r="T18" s="44">
        <f>P18*R18</f>
        <v>43711.497597307702</v>
      </c>
      <c r="W18" s="31">
        <v>398</v>
      </c>
      <c r="X18" s="31" t="s">
        <v>37</v>
      </c>
      <c r="AA18" s="44">
        <v>245494.22230769228</v>
      </c>
      <c r="AC18" s="33">
        <v>0.1661</v>
      </c>
      <c r="AE18" s="44">
        <f>AA18*AC18</f>
        <v>40776.59032530769</v>
      </c>
    </row>
    <row r="19" spans="1:33" x14ac:dyDescent="0.2">
      <c r="P19" s="34"/>
      <c r="R19" s="33"/>
      <c r="T19" s="34"/>
      <c r="AA19" s="34"/>
      <c r="AC19" s="33"/>
      <c r="AE19" s="34"/>
    </row>
    <row r="20" spans="1:33" ht="16.5" thickBot="1" x14ac:dyDescent="0.3">
      <c r="B20" s="31" t="s">
        <v>38</v>
      </c>
      <c r="E20" s="45">
        <f>SUM(E8:E19)</f>
        <v>18839166.917692307</v>
      </c>
      <c r="I20" s="46">
        <f>SUM(I8:I19)</f>
        <v>2223684.2980903252</v>
      </c>
      <c r="M20" s="31" t="s">
        <v>38</v>
      </c>
      <c r="P20" s="45">
        <f>SUM(P8:P19)</f>
        <v>20564070.737263925</v>
      </c>
      <c r="R20" s="33"/>
      <c r="T20" s="46">
        <f>SUM(T8:T19)</f>
        <v>2451769.79114031</v>
      </c>
      <c r="U20" s="47" t="s">
        <v>53</v>
      </c>
      <c r="V20" s="47"/>
      <c r="X20" s="31" t="s">
        <v>38</v>
      </c>
      <c r="AA20" s="45">
        <f>SUM(AA8:AA19)</f>
        <v>24300357.983846158</v>
      </c>
      <c r="AC20" s="33"/>
      <c r="AE20" s="48">
        <f>SUM(AE8:AE19)</f>
        <v>2906452.3218769142</v>
      </c>
      <c r="AF20" s="47" t="s">
        <v>54</v>
      </c>
    </row>
    <row r="21" spans="1:33" ht="12" thickTop="1" x14ac:dyDescent="0.2">
      <c r="G21" s="33" t="s">
        <v>55</v>
      </c>
      <c r="H21" s="31">
        <v>1210</v>
      </c>
      <c r="I21" s="34">
        <v>8436</v>
      </c>
      <c r="P21" s="34"/>
      <c r="R21" s="33" t="s">
        <v>55</v>
      </c>
      <c r="S21" s="31">
        <v>1210</v>
      </c>
      <c r="T21" s="34">
        <v>8436</v>
      </c>
      <c r="AA21" s="34"/>
      <c r="AC21" s="33" t="s">
        <v>55</v>
      </c>
      <c r="AD21" s="31">
        <v>1210</v>
      </c>
      <c r="AE21" s="34">
        <v>8436</v>
      </c>
    </row>
    <row r="22" spans="1:33" ht="12" thickBot="1" x14ac:dyDescent="0.25">
      <c r="G22" s="33" t="s">
        <v>4</v>
      </c>
      <c r="I22" s="45">
        <f>+I20+I21</f>
        <v>2232120.2980903252</v>
      </c>
      <c r="P22" s="34"/>
      <c r="R22" s="33" t="s">
        <v>4</v>
      </c>
      <c r="T22" s="45">
        <f>+T20+T21</f>
        <v>2460205.79114031</v>
      </c>
      <c r="U22" s="53">
        <f>Sheet1!B10</f>
        <v>1.1436473073416343E-2</v>
      </c>
      <c r="V22" s="54">
        <f>T22*U22</f>
        <v>28136.077285439107</v>
      </c>
      <c r="AA22" s="34"/>
      <c r="AC22" s="33" t="s">
        <v>4</v>
      </c>
      <c r="AE22" s="45">
        <f>+AE20+AE21</f>
        <v>2914888.3218769142</v>
      </c>
      <c r="AF22" s="53">
        <f>Sheet1!B10</f>
        <v>1.1436473073416343E-2</v>
      </c>
      <c r="AG22" s="54">
        <f>AE22*AF22</f>
        <v>33336.041805161083</v>
      </c>
    </row>
    <row r="23" spans="1:33" ht="12" thickTop="1" x14ac:dyDescent="0.2">
      <c r="P23" s="34"/>
      <c r="R23" s="33"/>
      <c r="T23" s="34"/>
      <c r="AA23" s="34"/>
      <c r="AC23" s="33"/>
      <c r="AE23" s="34"/>
    </row>
    <row r="24" spans="1:33" x14ac:dyDescent="0.2">
      <c r="P24" s="34"/>
      <c r="R24" s="33"/>
      <c r="T24" s="34"/>
      <c r="AA24" s="34"/>
      <c r="AC24" s="33"/>
      <c r="AE24" s="34"/>
    </row>
    <row r="25" spans="1:33" hidden="1" x14ac:dyDescent="0.2">
      <c r="E25" s="41" t="s">
        <v>56</v>
      </c>
      <c r="F25" s="42"/>
      <c r="G25" s="43"/>
      <c r="H25" s="42"/>
      <c r="I25" s="41"/>
      <c r="P25" s="41" t="s">
        <v>56</v>
      </c>
      <c r="Q25" s="42"/>
      <c r="R25" s="43"/>
      <c r="S25" s="42"/>
      <c r="T25" s="41"/>
      <c r="AA25" s="41" t="s">
        <v>56</v>
      </c>
      <c r="AB25" s="42"/>
      <c r="AC25" s="43"/>
      <c r="AD25" s="42"/>
      <c r="AE25" s="41"/>
    </row>
    <row r="26" spans="1:33" hidden="1" x14ac:dyDescent="0.2">
      <c r="E26" s="41"/>
      <c r="F26" s="42"/>
      <c r="G26" s="43" t="s">
        <v>20</v>
      </c>
      <c r="H26" s="42"/>
      <c r="I26" s="41" t="s">
        <v>21</v>
      </c>
      <c r="P26" s="41"/>
      <c r="Q26" s="42"/>
      <c r="R26" s="43" t="s">
        <v>20</v>
      </c>
      <c r="S26" s="42"/>
      <c r="T26" s="41" t="s">
        <v>21</v>
      </c>
      <c r="AA26" s="41"/>
      <c r="AB26" s="42"/>
      <c r="AC26" s="43" t="s">
        <v>20</v>
      </c>
      <c r="AD26" s="42"/>
      <c r="AE26" s="41" t="s">
        <v>21</v>
      </c>
    </row>
    <row r="27" spans="1:33" hidden="1" x14ac:dyDescent="0.2">
      <c r="A27" s="31" t="s">
        <v>22</v>
      </c>
      <c r="B27" s="31" t="s">
        <v>23</v>
      </c>
      <c r="E27" s="41" t="s">
        <v>24</v>
      </c>
      <c r="F27" s="42"/>
      <c r="G27" s="43" t="s">
        <v>21</v>
      </c>
      <c r="H27" s="42"/>
      <c r="I27" s="41" t="s">
        <v>25</v>
      </c>
      <c r="L27" s="31" t="s">
        <v>22</v>
      </c>
      <c r="M27" s="31" t="s">
        <v>23</v>
      </c>
      <c r="P27" s="41" t="s">
        <v>24</v>
      </c>
      <c r="Q27" s="42"/>
      <c r="R27" s="43" t="s">
        <v>21</v>
      </c>
      <c r="S27" s="42"/>
      <c r="T27" s="41" t="s">
        <v>25</v>
      </c>
      <c r="W27" s="31" t="s">
        <v>22</v>
      </c>
      <c r="X27" s="31" t="s">
        <v>23</v>
      </c>
      <c r="AA27" s="41" t="s">
        <v>24</v>
      </c>
      <c r="AB27" s="42"/>
      <c r="AC27" s="43" t="s">
        <v>21</v>
      </c>
      <c r="AD27" s="42"/>
      <c r="AE27" s="41" t="s">
        <v>25</v>
      </c>
    </row>
    <row r="28" spans="1:33" hidden="1" x14ac:dyDescent="0.2">
      <c r="A28" s="31">
        <f>+A8</f>
        <v>374</v>
      </c>
      <c r="B28" s="31" t="str">
        <f t="shared" ref="B28:B38" si="5">+B8</f>
        <v>Land</v>
      </c>
      <c r="E28" s="34">
        <f>-SUM('[3]Plant and Acc Dep bal PP'!Q72)</f>
        <v>9392.59</v>
      </c>
      <c r="G28" s="33">
        <v>0</v>
      </c>
      <c r="I28" s="34">
        <f t="shared" ref="I28:I38" si="6">E28*G28</f>
        <v>0</v>
      </c>
      <c r="L28" s="31">
        <f>+L8</f>
        <v>374</v>
      </c>
      <c r="M28" s="31" t="str">
        <f t="shared" ref="M28:M38" si="7">+M8</f>
        <v>Land</v>
      </c>
      <c r="P28" s="34">
        <v>14629</v>
      </c>
      <c r="R28" s="33">
        <v>0</v>
      </c>
      <c r="T28" s="34">
        <f t="shared" ref="T28:T38" si="8">P28*R28</f>
        <v>0</v>
      </c>
      <c r="W28" s="31">
        <f>+W8</f>
        <v>374</v>
      </c>
      <c r="X28" s="31" t="str">
        <f t="shared" ref="X28:X38" si="9">+X8</f>
        <v>Land</v>
      </c>
      <c r="AA28" s="34">
        <v>24392.810350000007</v>
      </c>
      <c r="AC28" s="33">
        <v>0</v>
      </c>
      <c r="AE28" s="34">
        <f t="shared" ref="AE28:AE38" si="10">AA28*AC28</f>
        <v>0</v>
      </c>
    </row>
    <row r="29" spans="1:33" hidden="1" x14ac:dyDescent="0.2">
      <c r="A29" s="31">
        <f t="shared" ref="A29:A38" si="11">+A9</f>
        <v>375</v>
      </c>
      <c r="B29" s="31" t="str">
        <f t="shared" si="5"/>
        <v>Structures &amp; Improvements</v>
      </c>
      <c r="E29" s="34">
        <f>-SUM('[3]Plant and Acc Dep bal PP'!Q73)</f>
        <v>35515.221538461527</v>
      </c>
      <c r="G29" s="33">
        <v>0</v>
      </c>
      <c r="I29" s="34">
        <f t="shared" si="6"/>
        <v>0</v>
      </c>
      <c r="L29" s="31">
        <f t="shared" ref="L29:L38" si="12">+L9</f>
        <v>375</v>
      </c>
      <c r="M29" s="31" t="str">
        <f t="shared" si="7"/>
        <v>Structures &amp; Improvements</v>
      </c>
      <c r="P29" s="34">
        <v>51407</v>
      </c>
      <c r="R29" s="33">
        <v>0</v>
      </c>
      <c r="T29" s="34">
        <f t="shared" si="8"/>
        <v>0</v>
      </c>
      <c r="W29" s="31">
        <f t="shared" ref="W29:W38" si="13">+W9</f>
        <v>375</v>
      </c>
      <c r="X29" s="31" t="str">
        <f t="shared" si="9"/>
        <v>Structures &amp; Improvements</v>
      </c>
      <c r="AA29" s="34">
        <v>68991.56</v>
      </c>
      <c r="AC29" s="33">
        <v>0</v>
      </c>
      <c r="AE29" s="34">
        <f t="shared" si="10"/>
        <v>0</v>
      </c>
    </row>
    <row r="30" spans="1:33" hidden="1" x14ac:dyDescent="0.2">
      <c r="A30" s="31">
        <f t="shared" si="11"/>
        <v>387</v>
      </c>
      <c r="B30" s="31" t="str">
        <f t="shared" si="5"/>
        <v>Other Equipment</v>
      </c>
      <c r="E30" s="34">
        <f>-SUM('[3]Plant and Acc Dep bal PP'!Q89)</f>
        <v>625963.25307692308</v>
      </c>
      <c r="G30" s="33">
        <v>0.19800000000000001</v>
      </c>
      <c r="I30" s="34">
        <f t="shared" si="6"/>
        <v>123940.72410923078</v>
      </c>
      <c r="L30" s="31">
        <f t="shared" si="12"/>
        <v>387</v>
      </c>
      <c r="M30" s="31" t="str">
        <f t="shared" si="7"/>
        <v>Other Equipment</v>
      </c>
      <c r="P30" s="34">
        <v>697306</v>
      </c>
      <c r="R30" s="33">
        <v>0.19800000000000001</v>
      </c>
      <c r="T30" s="34">
        <f t="shared" si="8"/>
        <v>138066.58800000002</v>
      </c>
      <c r="W30" s="31">
        <f t="shared" si="13"/>
        <v>387</v>
      </c>
      <c r="X30" s="31" t="str">
        <f t="shared" si="9"/>
        <v>Other Equipment</v>
      </c>
      <c r="AA30" s="34">
        <v>782883</v>
      </c>
      <c r="AC30" s="33">
        <v>0.19800000000000001</v>
      </c>
      <c r="AE30" s="34">
        <f t="shared" si="10"/>
        <v>155010.834</v>
      </c>
    </row>
    <row r="31" spans="1:33" hidden="1" x14ac:dyDescent="0.2">
      <c r="A31" s="31">
        <f t="shared" si="11"/>
        <v>389</v>
      </c>
      <c r="B31" s="31" t="str">
        <f t="shared" si="5"/>
        <v>Land</v>
      </c>
      <c r="G31" s="33">
        <v>0.1</v>
      </c>
      <c r="I31" s="34">
        <f t="shared" si="6"/>
        <v>0</v>
      </c>
      <c r="L31" s="31">
        <f t="shared" si="12"/>
        <v>389</v>
      </c>
      <c r="M31" s="31" t="str">
        <f t="shared" si="7"/>
        <v>Land</v>
      </c>
      <c r="P31" s="34"/>
      <c r="R31" s="33">
        <v>0.1</v>
      </c>
      <c r="T31" s="34">
        <f t="shared" si="8"/>
        <v>0</v>
      </c>
      <c r="W31" s="31">
        <f t="shared" si="13"/>
        <v>389</v>
      </c>
      <c r="X31" s="31" t="str">
        <f t="shared" si="9"/>
        <v>Land</v>
      </c>
      <c r="AA31" s="34"/>
      <c r="AC31" s="33">
        <v>0.1</v>
      </c>
      <c r="AE31" s="34">
        <f t="shared" si="10"/>
        <v>0</v>
      </c>
    </row>
    <row r="32" spans="1:33" hidden="1" x14ac:dyDescent="0.2">
      <c r="A32" s="31">
        <f t="shared" si="11"/>
        <v>390</v>
      </c>
      <c r="B32" s="31" t="str">
        <f t="shared" si="5"/>
        <v>Structures &amp; Improvements</v>
      </c>
      <c r="E32" s="34">
        <f>-SUM('[3]Plant and Acc Dep bal PP'!$Q$91)</f>
        <v>695331.24461538449</v>
      </c>
      <c r="G32" s="33">
        <v>0.121</v>
      </c>
      <c r="I32" s="34">
        <f t="shared" si="6"/>
        <v>84135.080598461514</v>
      </c>
      <c r="L32" s="31">
        <f t="shared" si="12"/>
        <v>390</v>
      </c>
      <c r="M32" s="31" t="str">
        <f t="shared" si="7"/>
        <v>Structures &amp; Improvements</v>
      </c>
      <c r="P32" s="34">
        <v>759824</v>
      </c>
      <c r="R32" s="33">
        <v>0.121</v>
      </c>
      <c r="T32" s="34">
        <f t="shared" si="8"/>
        <v>91938.703999999998</v>
      </c>
      <c r="W32" s="31">
        <f t="shared" si="13"/>
        <v>390</v>
      </c>
      <c r="X32" s="31" t="str">
        <f t="shared" si="9"/>
        <v>Structures &amp; Improvements</v>
      </c>
      <c r="AA32" s="34">
        <v>850014</v>
      </c>
      <c r="AC32" s="33">
        <v>0.121</v>
      </c>
      <c r="AE32" s="34">
        <f t="shared" si="10"/>
        <v>102851.694</v>
      </c>
    </row>
    <row r="33" spans="1:32" hidden="1" x14ac:dyDescent="0.2">
      <c r="A33" s="31">
        <f t="shared" si="11"/>
        <v>391</v>
      </c>
      <c r="B33" s="31" t="str">
        <f t="shared" si="5"/>
        <v>Office furniture &amp; Equipment</v>
      </c>
      <c r="E33" s="34">
        <f>-SUM('[3]Plant and Acc Dep bal PP'!$Q$92:$Q$96)</f>
        <v>2441150.8592307689</v>
      </c>
      <c r="G33" s="33">
        <v>0.146476</v>
      </c>
      <c r="I33" s="34">
        <f t="shared" si="6"/>
        <v>357570.0132566861</v>
      </c>
      <c r="L33" s="31">
        <f t="shared" si="12"/>
        <v>391</v>
      </c>
      <c r="M33" s="31" t="str">
        <f t="shared" si="7"/>
        <v>Office furniture &amp; Equipment</v>
      </c>
      <c r="P33" s="34">
        <v>3133071</v>
      </c>
      <c r="R33" s="33">
        <v>0.146476</v>
      </c>
      <c r="T33" s="34">
        <f t="shared" si="8"/>
        <v>458919.707796</v>
      </c>
      <c r="W33" s="31">
        <f t="shared" si="13"/>
        <v>391</v>
      </c>
      <c r="X33" s="31" t="str">
        <f t="shared" si="9"/>
        <v>Office furniture &amp; Equipment</v>
      </c>
      <c r="AA33" s="34">
        <v>3759674</v>
      </c>
      <c r="AC33" s="33">
        <v>0.146476</v>
      </c>
      <c r="AE33" s="34">
        <f t="shared" si="10"/>
        <v>550702.00882400002</v>
      </c>
    </row>
    <row r="34" spans="1:32" hidden="1" x14ac:dyDescent="0.2">
      <c r="A34" s="31">
        <f t="shared" si="11"/>
        <v>392</v>
      </c>
      <c r="B34" s="31" t="str">
        <f t="shared" si="5"/>
        <v>Autos &amp; Trucks</v>
      </c>
      <c r="E34" s="34">
        <f>-SUM('[3]Plant and Acc Dep bal PP'!Q97:Q100)</f>
        <v>2030030.5530769227</v>
      </c>
      <c r="G34" s="33">
        <v>5.7000000000000002E-2</v>
      </c>
      <c r="I34" s="34">
        <f t="shared" si="6"/>
        <v>115711.7415253846</v>
      </c>
      <c r="L34" s="31">
        <f t="shared" si="12"/>
        <v>392</v>
      </c>
      <c r="M34" s="31" t="str">
        <f t="shared" si="7"/>
        <v>Autos &amp; Trucks</v>
      </c>
      <c r="P34" s="34">
        <v>2138690</v>
      </c>
      <c r="R34" s="33">
        <v>5.7000000000000002E-2</v>
      </c>
      <c r="T34" s="34">
        <f t="shared" si="8"/>
        <v>121905.33</v>
      </c>
      <c r="W34" s="31">
        <f t="shared" si="13"/>
        <v>392</v>
      </c>
      <c r="X34" s="31" t="str">
        <f t="shared" si="9"/>
        <v>Autos &amp; Trucks</v>
      </c>
      <c r="AA34" s="34">
        <v>2222836</v>
      </c>
      <c r="AC34" s="33">
        <v>5.7000000000000002E-2</v>
      </c>
      <c r="AE34" s="34">
        <f t="shared" si="10"/>
        <v>126701.652</v>
      </c>
    </row>
    <row r="35" spans="1:32" hidden="1" x14ac:dyDescent="0.2">
      <c r="A35" s="31">
        <f t="shared" si="11"/>
        <v>394</v>
      </c>
      <c r="B35" s="31" t="str">
        <f t="shared" si="5"/>
        <v>Tool, Shop &amp; Garage</v>
      </c>
      <c r="E35" s="34">
        <f>-SUM('[3]Plant and Acc Dep bal PP'!Q102)</f>
        <v>415066.02769230766</v>
      </c>
      <c r="G35" s="33">
        <v>5.7000000000000002E-2</v>
      </c>
      <c r="I35" s="34">
        <f t="shared" si="6"/>
        <v>23658.763578461538</v>
      </c>
      <c r="L35" s="31">
        <f t="shared" si="12"/>
        <v>394</v>
      </c>
      <c r="M35" s="31" t="str">
        <f t="shared" si="7"/>
        <v>Tool, Shop &amp; Garage</v>
      </c>
      <c r="P35" s="34">
        <v>447778</v>
      </c>
      <c r="R35" s="33">
        <v>5.7000000000000002E-2</v>
      </c>
      <c r="T35" s="34">
        <f t="shared" si="8"/>
        <v>25523.346000000001</v>
      </c>
      <c r="W35" s="31">
        <f t="shared" si="13"/>
        <v>394</v>
      </c>
      <c r="X35" s="31" t="str">
        <f t="shared" si="9"/>
        <v>Tool, Shop &amp; Garage</v>
      </c>
      <c r="AA35" s="34">
        <v>486155</v>
      </c>
      <c r="AC35" s="33">
        <v>5.7000000000000002E-2</v>
      </c>
      <c r="AE35" s="34">
        <f t="shared" si="10"/>
        <v>27710.835000000003</v>
      </c>
    </row>
    <row r="36" spans="1:32" hidden="1" x14ac:dyDescent="0.2">
      <c r="A36" s="31">
        <f t="shared" si="11"/>
        <v>396</v>
      </c>
      <c r="B36" s="31" t="str">
        <f t="shared" si="5"/>
        <v>Power Operated Equipment</v>
      </c>
      <c r="E36" s="34">
        <f>-SUM('[3]Plant and Acc Dep bal PP'!Q103)</f>
        <v>417826.0061538461</v>
      </c>
      <c r="G36" s="33">
        <v>0.14321</v>
      </c>
      <c r="I36" s="34">
        <f t="shared" si="6"/>
        <v>59836.862341292304</v>
      </c>
      <c r="L36" s="31">
        <f t="shared" si="12"/>
        <v>396</v>
      </c>
      <c r="M36" s="31" t="str">
        <f t="shared" si="7"/>
        <v>Power Operated Equipment</v>
      </c>
      <c r="P36" s="34">
        <v>401866</v>
      </c>
      <c r="R36" s="33">
        <v>0.14321</v>
      </c>
      <c r="T36" s="34">
        <f t="shared" si="8"/>
        <v>57551.229859999999</v>
      </c>
      <c r="W36" s="31">
        <f t="shared" si="13"/>
        <v>396</v>
      </c>
      <c r="X36" s="31" t="str">
        <f t="shared" si="9"/>
        <v>Power Operated Equipment</v>
      </c>
      <c r="AA36" s="34">
        <v>438843</v>
      </c>
      <c r="AC36" s="33">
        <v>0.14321</v>
      </c>
      <c r="AE36" s="34">
        <f t="shared" si="10"/>
        <v>62846.706030000001</v>
      </c>
    </row>
    <row r="37" spans="1:32" hidden="1" x14ac:dyDescent="0.2">
      <c r="A37" s="31">
        <f t="shared" si="11"/>
        <v>397</v>
      </c>
      <c r="B37" s="31" t="str">
        <f t="shared" si="5"/>
        <v>Communications Equipment</v>
      </c>
      <c r="E37" s="34">
        <f>-SUM('[3]Plant and Acc Dep bal PP'!Q104)</f>
        <v>381581.61076923081</v>
      </c>
      <c r="G37" s="33">
        <v>0.16971</v>
      </c>
      <c r="I37" s="34">
        <f t="shared" si="6"/>
        <v>64758.215163646164</v>
      </c>
      <c r="L37" s="31">
        <f t="shared" si="12"/>
        <v>397</v>
      </c>
      <c r="M37" s="31" t="str">
        <f t="shared" si="7"/>
        <v>Communications Equipment</v>
      </c>
      <c r="P37" s="34">
        <v>439357</v>
      </c>
      <c r="R37" s="33">
        <v>0.16971</v>
      </c>
      <c r="T37" s="34">
        <f t="shared" si="8"/>
        <v>74563.276469999997</v>
      </c>
      <c r="W37" s="31">
        <f t="shared" si="13"/>
        <v>397</v>
      </c>
      <c r="X37" s="31" t="str">
        <f t="shared" si="9"/>
        <v>Communications Equipment</v>
      </c>
      <c r="AA37" s="34">
        <v>523769</v>
      </c>
      <c r="AC37" s="33">
        <v>0.16971</v>
      </c>
      <c r="AE37" s="34">
        <f t="shared" si="10"/>
        <v>88888.836989999996</v>
      </c>
    </row>
    <row r="38" spans="1:32" hidden="1" x14ac:dyDescent="0.2">
      <c r="A38" s="31">
        <f t="shared" si="11"/>
        <v>398</v>
      </c>
      <c r="B38" s="31" t="str">
        <f t="shared" si="5"/>
        <v>Miscellaneous Equipment</v>
      </c>
      <c r="E38" s="44">
        <f>-SUM('[3]Plant and Acc Dep bal PP'!Q105)</f>
        <v>162215.82</v>
      </c>
      <c r="G38" s="33">
        <v>0.1661</v>
      </c>
      <c r="I38" s="44">
        <f t="shared" si="6"/>
        <v>26944.047702</v>
      </c>
      <c r="L38" s="31">
        <f t="shared" si="12"/>
        <v>398</v>
      </c>
      <c r="M38" s="31" t="str">
        <f t="shared" si="7"/>
        <v>Miscellaneous Equipment</v>
      </c>
      <c r="P38" s="44">
        <v>180145</v>
      </c>
      <c r="R38" s="33">
        <v>0.1661</v>
      </c>
      <c r="T38" s="44">
        <f t="shared" si="8"/>
        <v>29922.084500000001</v>
      </c>
      <c r="W38" s="31">
        <f t="shared" si="13"/>
        <v>398</v>
      </c>
      <c r="X38" s="31" t="str">
        <f t="shared" si="9"/>
        <v>Miscellaneous Equipment</v>
      </c>
      <c r="AA38" s="44">
        <v>177648</v>
      </c>
      <c r="AC38" s="33">
        <v>0.1661</v>
      </c>
      <c r="AE38" s="44">
        <f t="shared" si="10"/>
        <v>29507.3328</v>
      </c>
    </row>
    <row r="39" spans="1:32" hidden="1" x14ac:dyDescent="0.2">
      <c r="P39" s="34"/>
      <c r="R39" s="33"/>
      <c r="T39" s="34"/>
      <c r="AA39" s="34"/>
      <c r="AC39" s="33"/>
      <c r="AE39" s="34"/>
    </row>
    <row r="40" spans="1:32" ht="22.5" hidden="1" customHeight="1" thickBot="1" x14ac:dyDescent="0.3">
      <c r="B40" s="31" t="s">
        <v>38</v>
      </c>
      <c r="E40" s="45">
        <f>SUM(E28:E39)</f>
        <v>7214073.1861538459</v>
      </c>
      <c r="I40" s="46">
        <f>SUM(I28:I39)</f>
        <v>856555.44827516295</v>
      </c>
      <c r="M40" s="31" t="s">
        <v>38</v>
      </c>
      <c r="P40" s="45">
        <f>SUM(P28:P39)</f>
        <v>8264073</v>
      </c>
      <c r="R40" s="33"/>
      <c r="T40" s="46">
        <f>SUM(T28:T39)</f>
        <v>998390.26662600006</v>
      </c>
      <c r="U40" s="47" t="s">
        <v>53</v>
      </c>
      <c r="V40" s="47"/>
      <c r="X40" s="31" t="s">
        <v>38</v>
      </c>
      <c r="AA40" s="45">
        <f>SUM(AA28:AA39)</f>
        <v>9335206.3703499995</v>
      </c>
      <c r="AC40" s="33"/>
      <c r="AE40" s="48">
        <f>SUM(AE28:AE39)</f>
        <v>1144219.899644</v>
      </c>
      <c r="AF40" s="47" t="s">
        <v>54</v>
      </c>
    </row>
    <row r="41" spans="1:32" ht="22.5" hidden="1" customHeight="1" thickTop="1" x14ac:dyDescent="0.2">
      <c r="I41" s="33"/>
      <c r="T41" s="33">
        <f>+T40/T20</f>
        <v>0.4072120760414672</v>
      </c>
      <c r="AA41" s="33"/>
    </row>
    <row r="42" spans="1:32" ht="22.5" hidden="1" customHeight="1" x14ac:dyDescent="0.2"/>
    <row r="43" spans="1:32" ht="22.5" hidden="1" customHeight="1" x14ac:dyDescent="0.2"/>
    <row r="44" spans="1:32" ht="22.5" hidden="1" customHeight="1" x14ac:dyDescent="0.2"/>
    <row r="45" spans="1:32" ht="22.5" customHeight="1" x14ac:dyDescent="0.2">
      <c r="E45" s="41" t="s">
        <v>57</v>
      </c>
      <c r="F45" s="42"/>
      <c r="G45" s="43"/>
      <c r="H45" s="42"/>
      <c r="I45" s="41"/>
    </row>
    <row r="46" spans="1:32" ht="22.5" customHeight="1" x14ac:dyDescent="0.2">
      <c r="E46" s="41" t="s">
        <v>58</v>
      </c>
      <c r="F46" s="42"/>
      <c r="G46" s="43" t="s">
        <v>20</v>
      </c>
      <c r="H46" s="42"/>
      <c r="I46" s="41" t="s">
        <v>21</v>
      </c>
    </row>
    <row r="47" spans="1:32" ht="22.5" customHeight="1" x14ac:dyDescent="0.2">
      <c r="A47" s="31" t="s">
        <v>22</v>
      </c>
      <c r="B47" s="31" t="s">
        <v>23</v>
      </c>
      <c r="E47" s="41" t="s">
        <v>59</v>
      </c>
      <c r="F47" s="42"/>
      <c r="G47" s="43" t="s">
        <v>21</v>
      </c>
      <c r="H47" s="42"/>
      <c r="I47" s="41" t="s">
        <v>25</v>
      </c>
    </row>
    <row r="48" spans="1:32" s="37" customFormat="1" ht="22.5" customHeight="1" x14ac:dyDescent="0.2">
      <c r="A48" s="37">
        <f t="shared" ref="A48:B58" si="14">+A8</f>
        <v>374</v>
      </c>
      <c r="B48" s="37" t="str">
        <f t="shared" si="14"/>
        <v>Land</v>
      </c>
      <c r="E48" s="49"/>
      <c r="G48" s="33">
        <v>0</v>
      </c>
      <c r="I48" s="38">
        <f t="shared" ref="I48:I58" si="15">E48*G48</f>
        <v>0</v>
      </c>
      <c r="J48" s="50" t="s">
        <v>60</v>
      </c>
    </row>
    <row r="49" spans="1:10" x14ac:dyDescent="0.2">
      <c r="A49" s="31">
        <f t="shared" si="14"/>
        <v>375</v>
      </c>
      <c r="B49" s="31" t="str">
        <f t="shared" si="14"/>
        <v>Structures &amp; Improvements</v>
      </c>
      <c r="E49" s="49">
        <v>15359</v>
      </c>
      <c r="G49" s="33">
        <v>0</v>
      </c>
      <c r="I49" s="34">
        <f t="shared" si="15"/>
        <v>0</v>
      </c>
      <c r="J49" s="35" t="s">
        <v>61</v>
      </c>
    </row>
    <row r="50" spans="1:10" x14ac:dyDescent="0.2">
      <c r="A50" s="31">
        <f t="shared" si="14"/>
        <v>387</v>
      </c>
      <c r="B50" s="31" t="str">
        <f t="shared" si="14"/>
        <v>Other Equipment</v>
      </c>
      <c r="E50" s="49">
        <v>75932</v>
      </c>
      <c r="G50" s="33">
        <v>0.19800000000000001</v>
      </c>
      <c r="I50" s="34">
        <f t="shared" si="15"/>
        <v>15034.536</v>
      </c>
    </row>
    <row r="51" spans="1:10" x14ac:dyDescent="0.2">
      <c r="A51" s="31">
        <f t="shared" si="14"/>
        <v>389</v>
      </c>
      <c r="B51" s="31" t="str">
        <f t="shared" si="14"/>
        <v>Land</v>
      </c>
      <c r="E51" s="38"/>
      <c r="G51" s="33">
        <v>0.1</v>
      </c>
      <c r="I51" s="34">
        <f t="shared" si="15"/>
        <v>0</v>
      </c>
    </row>
    <row r="52" spans="1:10" x14ac:dyDescent="0.2">
      <c r="A52" s="31">
        <f t="shared" si="14"/>
        <v>390</v>
      </c>
      <c r="B52" s="31" t="str">
        <f t="shared" si="14"/>
        <v>Structures &amp; Improvements</v>
      </c>
      <c r="E52" s="49">
        <v>45601.14</v>
      </c>
      <c r="G52" s="33">
        <v>0.121</v>
      </c>
      <c r="I52" s="34">
        <f t="shared" si="15"/>
        <v>5517.73794</v>
      </c>
    </row>
    <row r="53" spans="1:10" x14ac:dyDescent="0.2">
      <c r="A53" s="31">
        <f t="shared" si="14"/>
        <v>391</v>
      </c>
      <c r="B53" s="31" t="str">
        <f t="shared" si="14"/>
        <v>Office furniture &amp; Equipment</v>
      </c>
      <c r="E53" s="49">
        <v>750478.07</v>
      </c>
      <c r="G53" s="33">
        <v>0.146476</v>
      </c>
      <c r="I53" s="34">
        <f t="shared" si="15"/>
        <v>109927.02578131999</v>
      </c>
    </row>
    <row r="54" spans="1:10" ht="22.5" x14ac:dyDescent="0.2">
      <c r="A54" s="31">
        <f t="shared" si="14"/>
        <v>392</v>
      </c>
      <c r="B54" s="31" t="str">
        <f t="shared" si="14"/>
        <v>Autos &amp; Trucks</v>
      </c>
      <c r="E54" s="51">
        <f>367199.9-89251.45</f>
        <v>277948.45</v>
      </c>
      <c r="G54" s="33">
        <v>5.7000000000000002E-2</v>
      </c>
      <c r="I54" s="34">
        <f t="shared" si="15"/>
        <v>15843.061650000001</v>
      </c>
      <c r="J54" s="35" t="s">
        <v>62</v>
      </c>
    </row>
    <row r="55" spans="1:10" x14ac:dyDescent="0.2">
      <c r="A55" s="31">
        <f t="shared" si="14"/>
        <v>394</v>
      </c>
      <c r="B55" s="31" t="str">
        <f t="shared" si="14"/>
        <v>Tool, Shop &amp; Garage</v>
      </c>
      <c r="E55" s="49">
        <v>50710</v>
      </c>
      <c r="G55" s="33">
        <v>5.7000000000000002E-2</v>
      </c>
      <c r="I55" s="34">
        <f t="shared" si="15"/>
        <v>2890.4700000000003</v>
      </c>
    </row>
    <row r="56" spans="1:10" x14ac:dyDescent="0.2">
      <c r="A56" s="31">
        <f t="shared" si="14"/>
        <v>396</v>
      </c>
      <c r="B56" s="31" t="str">
        <f t="shared" si="14"/>
        <v>Power Operated Equipment</v>
      </c>
      <c r="E56" s="49">
        <v>48891</v>
      </c>
      <c r="G56" s="33">
        <v>0.14321</v>
      </c>
      <c r="I56" s="34">
        <f t="shared" si="15"/>
        <v>7001.6801100000002</v>
      </c>
    </row>
    <row r="57" spans="1:10" x14ac:dyDescent="0.2">
      <c r="A57" s="31">
        <f t="shared" si="14"/>
        <v>397</v>
      </c>
      <c r="B57" s="31" t="str">
        <f t="shared" si="14"/>
        <v>Communications Equipment</v>
      </c>
      <c r="E57" s="49">
        <v>125362</v>
      </c>
      <c r="G57" s="33">
        <v>0.16971</v>
      </c>
      <c r="I57" s="34">
        <f t="shared" si="15"/>
        <v>21275.185020000001</v>
      </c>
    </row>
    <row r="58" spans="1:10" x14ac:dyDescent="0.2">
      <c r="A58" s="31">
        <f t="shared" si="14"/>
        <v>398</v>
      </c>
      <c r="B58" s="31" t="str">
        <f t="shared" si="14"/>
        <v>Miscellaneous Equipment</v>
      </c>
      <c r="E58" s="52">
        <v>12230.4</v>
      </c>
      <c r="G58" s="33">
        <v>0.1661</v>
      </c>
      <c r="I58" s="44">
        <f t="shared" si="15"/>
        <v>2031.4694399999998</v>
      </c>
    </row>
    <row r="60" spans="1:10" ht="12" thickBot="1" x14ac:dyDescent="0.25">
      <c r="B60" s="31" t="s">
        <v>38</v>
      </c>
      <c r="E60" s="45">
        <f>SUM(E48:E59)</f>
        <v>1402512.0599999998</v>
      </c>
      <c r="I60" s="45">
        <f>SUM(I48:I59)</f>
        <v>179521.16594131995</v>
      </c>
    </row>
    <row r="61" spans="1:10" ht="12" thickTop="1" x14ac:dyDescent="0.2"/>
    <row r="63" spans="1:10" x14ac:dyDescent="0.2">
      <c r="E63" s="41" t="s">
        <v>19</v>
      </c>
      <c r="F63" s="42"/>
      <c r="G63" s="43"/>
      <c r="H63" s="42"/>
      <c r="I63" s="41"/>
    </row>
    <row r="64" spans="1:10" x14ac:dyDescent="0.2">
      <c r="E64" s="41"/>
      <c r="F64" s="42"/>
      <c r="G64" s="43" t="s">
        <v>20</v>
      </c>
      <c r="H64" s="42"/>
      <c r="I64" s="41" t="s">
        <v>21</v>
      </c>
    </row>
    <row r="65" spans="1:9" x14ac:dyDescent="0.2">
      <c r="A65" s="31" t="s">
        <v>22</v>
      </c>
      <c r="B65" s="31" t="s">
        <v>23</v>
      </c>
      <c r="E65" s="41" t="s">
        <v>63</v>
      </c>
      <c r="F65" s="42"/>
      <c r="G65" s="43" t="s">
        <v>21</v>
      </c>
      <c r="H65" s="42"/>
      <c r="I65" s="41" t="s">
        <v>25</v>
      </c>
    </row>
    <row r="66" spans="1:9" x14ac:dyDescent="0.2">
      <c r="A66" s="31">
        <f t="shared" ref="A66:B76" si="16">+A8</f>
        <v>374</v>
      </c>
      <c r="B66" s="31" t="str">
        <f t="shared" si="16"/>
        <v>Land</v>
      </c>
      <c r="E66" s="38">
        <f>SUM('[3]Plant and Acc Dep bal PP'!O13:O14)</f>
        <v>177517.58000000002</v>
      </c>
      <c r="G66" s="33">
        <v>0</v>
      </c>
      <c r="I66" s="34">
        <f>E66*G66</f>
        <v>0</v>
      </c>
    </row>
    <row r="67" spans="1:9" x14ac:dyDescent="0.2">
      <c r="A67" s="31">
        <f t="shared" si="16"/>
        <v>375</v>
      </c>
      <c r="B67" s="31" t="str">
        <f t="shared" si="16"/>
        <v>Structures &amp; Improvements</v>
      </c>
      <c r="E67" s="38">
        <f>SUM('[3]Plant and Acc Dep bal PP'!O15)</f>
        <v>703364</v>
      </c>
      <c r="G67" s="33">
        <v>0</v>
      </c>
      <c r="I67" s="34">
        <f>E67*G67</f>
        <v>0</v>
      </c>
    </row>
    <row r="68" spans="1:9" x14ac:dyDescent="0.2">
      <c r="A68" s="31">
        <f t="shared" si="16"/>
        <v>387</v>
      </c>
      <c r="B68" s="31" t="str">
        <f t="shared" si="16"/>
        <v>Other Equipment</v>
      </c>
      <c r="E68" s="38">
        <f>SUM('[3]Plant and Acc Dep bal PP'!O29)</f>
        <v>1950007.74</v>
      </c>
      <c r="G68" s="33">
        <v>0.19800000000000001</v>
      </c>
      <c r="I68" s="34">
        <f>E68*G68</f>
        <v>386101.53252000001</v>
      </c>
    </row>
    <row r="69" spans="1:9" x14ac:dyDescent="0.2">
      <c r="A69" s="31">
        <f t="shared" si="16"/>
        <v>389</v>
      </c>
      <c r="B69" s="31" t="str">
        <f t="shared" si="16"/>
        <v>Land</v>
      </c>
      <c r="E69" s="38">
        <f>+'[3]FN with allocations'!AD36</f>
        <v>0</v>
      </c>
      <c r="G69" s="33">
        <v>0.1</v>
      </c>
      <c r="I69" s="34">
        <f>E69*G69</f>
        <v>0</v>
      </c>
    </row>
    <row r="70" spans="1:9" x14ac:dyDescent="0.2">
      <c r="A70" s="31">
        <f t="shared" si="16"/>
        <v>390</v>
      </c>
      <c r="B70" s="31" t="str">
        <f t="shared" si="16"/>
        <v>Structures &amp; Improvements</v>
      </c>
      <c r="E70" s="38">
        <f>SUM('[3]Plant and Acc Dep bal PP'!O32)</f>
        <v>1987134.4300000002</v>
      </c>
      <c r="G70" s="33">
        <v>0.121</v>
      </c>
      <c r="I70" s="34">
        <f>E70*G70</f>
        <v>240443.26603</v>
      </c>
    </row>
    <row r="71" spans="1:9" x14ac:dyDescent="0.2">
      <c r="A71" s="31">
        <f t="shared" si="16"/>
        <v>391</v>
      </c>
      <c r="B71" s="31" t="str">
        <f t="shared" si="16"/>
        <v>Office furniture &amp; Equipment</v>
      </c>
      <c r="E71" s="38">
        <f>SUM('[3]Plant and Acc Dep bal PP'!O34:O38)</f>
        <v>6150966.1500000004</v>
      </c>
      <c r="G71" s="33">
        <v>0.146476</v>
      </c>
      <c r="I71" s="34">
        <f t="shared" ref="I71:I76" si="17">E71*G71</f>
        <v>900968.91778740007</v>
      </c>
    </row>
    <row r="72" spans="1:9" x14ac:dyDescent="0.2">
      <c r="A72" s="31">
        <f t="shared" si="16"/>
        <v>392</v>
      </c>
      <c r="B72" s="31" t="str">
        <f t="shared" si="16"/>
        <v>Autos &amp; Trucks</v>
      </c>
      <c r="E72" s="38">
        <f>SUM('[3]Plant and Acc Dep bal PP'!O41:O45)</f>
        <v>4478255.3</v>
      </c>
      <c r="G72" s="33">
        <v>5.7000000000000002E-2</v>
      </c>
      <c r="I72" s="34">
        <f t="shared" si="17"/>
        <v>255260.5521</v>
      </c>
    </row>
    <row r="73" spans="1:9" x14ac:dyDescent="0.2">
      <c r="A73" s="31">
        <f t="shared" si="16"/>
        <v>394</v>
      </c>
      <c r="B73" s="31" t="str">
        <f t="shared" si="16"/>
        <v>Tool, Shop &amp; Garage</v>
      </c>
      <c r="E73" s="38">
        <f>SUM('[3]Plant and Acc Dep bal PP'!O47)</f>
        <v>755326.6</v>
      </c>
      <c r="G73" s="33">
        <v>5.7000000000000002E-2</v>
      </c>
      <c r="I73" s="34">
        <f t="shared" si="17"/>
        <v>43053.616199999997</v>
      </c>
    </row>
    <row r="74" spans="1:9" x14ac:dyDescent="0.2">
      <c r="A74" s="31">
        <f t="shared" si="16"/>
        <v>396</v>
      </c>
      <c r="B74" s="31" t="str">
        <f t="shared" si="16"/>
        <v>Power Operated Equipment</v>
      </c>
      <c r="E74" s="38">
        <f>SUM('[3]Plant and Acc Dep bal PP'!O48)</f>
        <v>901615.37</v>
      </c>
      <c r="G74" s="33">
        <v>0.14321</v>
      </c>
      <c r="I74" s="34">
        <f t="shared" si="17"/>
        <v>129120.3371377</v>
      </c>
    </row>
    <row r="75" spans="1:9" x14ac:dyDescent="0.2">
      <c r="A75" s="31">
        <f t="shared" si="16"/>
        <v>397</v>
      </c>
      <c r="B75" s="31" t="str">
        <f t="shared" si="16"/>
        <v>Communications Equipment</v>
      </c>
      <c r="E75" s="38">
        <f>SUM('[3]Plant and Acc Dep bal PP'!O49)</f>
        <v>1122656.79</v>
      </c>
      <c r="G75" s="33">
        <v>0.16971</v>
      </c>
      <c r="I75" s="34">
        <f t="shared" si="17"/>
        <v>190526.0838309</v>
      </c>
    </row>
    <row r="76" spans="1:9" x14ac:dyDescent="0.2">
      <c r="A76" s="31">
        <f t="shared" si="16"/>
        <v>398</v>
      </c>
      <c r="B76" s="31" t="str">
        <f t="shared" si="16"/>
        <v>Miscellaneous Equipment</v>
      </c>
      <c r="E76" s="44">
        <f>SUM('[3]Plant and Acc Dep bal PP'!O50)</f>
        <v>194961.79</v>
      </c>
      <c r="G76" s="33">
        <v>0.1661</v>
      </c>
      <c r="I76" s="44">
        <f t="shared" si="17"/>
        <v>32383.153319000001</v>
      </c>
    </row>
    <row r="78" spans="1:9" ht="12" thickBot="1" x14ac:dyDescent="0.25">
      <c r="B78" s="31" t="s">
        <v>38</v>
      </c>
      <c r="E78" s="45">
        <f>SUM(E66:E77)</f>
        <v>18421805.749999996</v>
      </c>
      <c r="I78" s="45">
        <f>SUM(I66:I77)</f>
        <v>2177857.4589249999</v>
      </c>
    </row>
    <row r="79" spans="1:9" ht="12" thickTop="1" x14ac:dyDescent="0.2">
      <c r="G79" s="33" t="s">
        <v>55</v>
      </c>
      <c r="H79" s="31">
        <v>1210</v>
      </c>
      <c r="I79" s="34">
        <v>8436</v>
      </c>
    </row>
    <row r="80" spans="1:9" ht="12" thickBot="1" x14ac:dyDescent="0.25">
      <c r="G80" s="33" t="s">
        <v>4</v>
      </c>
      <c r="I80" s="45">
        <f>+I78+I79</f>
        <v>2186293.4589249999</v>
      </c>
    </row>
    <row r="81" spans="1:9" ht="12" thickTop="1" x14ac:dyDescent="0.2"/>
    <row r="83" spans="1:9" x14ac:dyDescent="0.2">
      <c r="E83" s="41" t="s">
        <v>56</v>
      </c>
      <c r="F83" s="42"/>
      <c r="G83" s="43"/>
      <c r="H83" s="42"/>
      <c r="I83" s="41"/>
    </row>
    <row r="84" spans="1:9" x14ac:dyDescent="0.2">
      <c r="E84" s="41"/>
      <c r="F84" s="42"/>
      <c r="G84" s="43" t="s">
        <v>20</v>
      </c>
      <c r="H84" s="42"/>
      <c r="I84" s="41" t="s">
        <v>21</v>
      </c>
    </row>
    <row r="85" spans="1:9" x14ac:dyDescent="0.2">
      <c r="A85" s="31" t="s">
        <v>22</v>
      </c>
      <c r="B85" s="31" t="s">
        <v>23</v>
      </c>
      <c r="E85" s="41" t="s">
        <v>63</v>
      </c>
      <c r="F85" s="42"/>
      <c r="G85" s="43" t="s">
        <v>21</v>
      </c>
      <c r="H85" s="42"/>
      <c r="I85" s="41" t="s">
        <v>25</v>
      </c>
    </row>
    <row r="86" spans="1:9" x14ac:dyDescent="0.2">
      <c r="A86" s="31">
        <f t="shared" ref="A86:B96" si="18">+A8</f>
        <v>374</v>
      </c>
      <c r="B86" s="31" t="str">
        <f t="shared" si="18"/>
        <v>Land</v>
      </c>
      <c r="E86" s="34">
        <f>-SUM('[3]Plant and Acc Dep bal PP'!O72)</f>
        <v>9747.61</v>
      </c>
      <c r="G86" s="33">
        <v>0</v>
      </c>
      <c r="I86" s="34">
        <f>E86*G86</f>
        <v>0</v>
      </c>
    </row>
    <row r="87" spans="1:9" x14ac:dyDescent="0.2">
      <c r="A87" s="31">
        <f t="shared" si="18"/>
        <v>375</v>
      </c>
      <c r="B87" s="31" t="str">
        <f t="shared" si="18"/>
        <v>Structures &amp; Improvements</v>
      </c>
      <c r="E87" s="34">
        <f>-SUM('[3]Plant and Acc Dep bal PP'!O73)</f>
        <v>42615.41</v>
      </c>
      <c r="G87" s="33">
        <v>0</v>
      </c>
      <c r="I87" s="34">
        <f>E87*G87</f>
        <v>0</v>
      </c>
    </row>
    <row r="88" spans="1:9" x14ac:dyDescent="0.2">
      <c r="A88" s="31">
        <f t="shared" si="18"/>
        <v>387</v>
      </c>
      <c r="B88" s="31" t="str">
        <f t="shared" si="18"/>
        <v>Other Equipment</v>
      </c>
      <c r="E88" s="34">
        <f>-SUM('[3]Plant and Acc Dep bal PP'!O89)</f>
        <v>664205.94999999995</v>
      </c>
      <c r="G88" s="33">
        <v>0.19800000000000001</v>
      </c>
      <c r="I88" s="34">
        <f>E88*G88</f>
        <v>131512.7781</v>
      </c>
    </row>
    <row r="89" spans="1:9" x14ac:dyDescent="0.2">
      <c r="A89" s="31">
        <f t="shared" si="18"/>
        <v>389</v>
      </c>
      <c r="B89" s="31" t="str">
        <f t="shared" si="18"/>
        <v>Land</v>
      </c>
      <c r="G89" s="33">
        <v>0.1</v>
      </c>
      <c r="I89" s="34">
        <f>E89*G89</f>
        <v>0</v>
      </c>
    </row>
    <row r="90" spans="1:9" x14ac:dyDescent="0.2">
      <c r="A90" s="31">
        <f t="shared" si="18"/>
        <v>390</v>
      </c>
      <c r="B90" s="31" t="str">
        <f t="shared" si="18"/>
        <v>Structures &amp; Improvements</v>
      </c>
      <c r="E90" s="34">
        <f>-SUM('[3]Plant and Acc Dep bal PP'!O91)</f>
        <v>726809.73</v>
      </c>
      <c r="G90" s="33">
        <v>0.121</v>
      </c>
      <c r="I90" s="34">
        <f>E90*G90</f>
        <v>87943.977329999994</v>
      </c>
    </row>
    <row r="91" spans="1:9" x14ac:dyDescent="0.2">
      <c r="A91" s="31">
        <f t="shared" si="18"/>
        <v>391</v>
      </c>
      <c r="B91" s="31" t="str">
        <f t="shared" si="18"/>
        <v>Office furniture &amp; Equipment</v>
      </c>
      <c r="E91" s="34">
        <f>-SUM('[3]Plant and Acc Dep bal PP'!O92:O96)</f>
        <v>2809769.0799999996</v>
      </c>
      <c r="G91" s="33">
        <v>0.146476</v>
      </c>
      <c r="I91" s="34">
        <f t="shared" ref="I91:I96" si="19">E91*G91</f>
        <v>411563.73576207994</v>
      </c>
    </row>
    <row r="92" spans="1:9" x14ac:dyDescent="0.2">
      <c r="A92" s="31">
        <f t="shared" si="18"/>
        <v>392</v>
      </c>
      <c r="B92" s="31" t="str">
        <f t="shared" si="18"/>
        <v>Autos &amp; Trucks</v>
      </c>
      <c r="E92" s="34">
        <f>-SUM('[3]Plant and Acc Dep bal PP'!O97:O100)</f>
        <v>2009927.0300000003</v>
      </c>
      <c r="G92" s="33">
        <v>5.7000000000000002E-2</v>
      </c>
      <c r="I92" s="34">
        <f t="shared" si="19"/>
        <v>114565.84071000002</v>
      </c>
    </row>
    <row r="93" spans="1:9" x14ac:dyDescent="0.2">
      <c r="A93" s="31">
        <f t="shared" si="18"/>
        <v>394</v>
      </c>
      <c r="B93" s="31" t="str">
        <f t="shared" si="18"/>
        <v>Tool, Shop &amp; Garage</v>
      </c>
      <c r="E93" s="34">
        <f>-SUM('[3]Plant and Acc Dep bal PP'!O102)</f>
        <v>422246.83</v>
      </c>
      <c r="G93" s="33">
        <v>5.7000000000000002E-2</v>
      </c>
      <c r="I93" s="34">
        <f t="shared" si="19"/>
        <v>24068.069310000003</v>
      </c>
    </row>
    <row r="94" spans="1:9" x14ac:dyDescent="0.2">
      <c r="A94" s="31">
        <f t="shared" si="18"/>
        <v>396</v>
      </c>
      <c r="B94" s="31" t="str">
        <f t="shared" si="18"/>
        <v>Power Operated Equipment</v>
      </c>
      <c r="E94" s="34">
        <f>-SUM('[3]Plant and Acc Dep bal PP'!O103)</f>
        <v>386076.6</v>
      </c>
      <c r="G94" s="33">
        <v>0.14321</v>
      </c>
      <c r="I94" s="34">
        <f t="shared" si="19"/>
        <v>55290.029885999997</v>
      </c>
    </row>
    <row r="95" spans="1:9" x14ac:dyDescent="0.2">
      <c r="A95" s="31">
        <f t="shared" si="18"/>
        <v>397</v>
      </c>
      <c r="B95" s="31" t="str">
        <f t="shared" si="18"/>
        <v>Communications Equipment</v>
      </c>
      <c r="E95" s="34">
        <f>-SUM('[3]Plant and Acc Dep bal PP'!O104)</f>
        <v>396135.38</v>
      </c>
      <c r="G95" s="33">
        <v>0.16971</v>
      </c>
      <c r="I95" s="34">
        <f t="shared" si="19"/>
        <v>67228.135339800006</v>
      </c>
    </row>
    <row r="96" spans="1:9" x14ac:dyDescent="0.2">
      <c r="A96" s="31">
        <f t="shared" si="18"/>
        <v>398</v>
      </c>
      <c r="B96" s="31" t="str">
        <f t="shared" si="18"/>
        <v>Miscellaneous Equipment</v>
      </c>
      <c r="E96" s="44">
        <f>-SUM('[3]Plant and Acc Dep bal PP'!O105)</f>
        <v>173184.66</v>
      </c>
      <c r="G96" s="33">
        <v>0.1661</v>
      </c>
      <c r="I96" s="44">
        <f t="shared" si="19"/>
        <v>28765.972025999999</v>
      </c>
    </row>
    <row r="98" spans="1:9" ht="12" thickBot="1" x14ac:dyDescent="0.25">
      <c r="B98" s="31" t="s">
        <v>38</v>
      </c>
      <c r="E98" s="45">
        <f>SUM(E86:E97)</f>
        <v>7640718.2799999993</v>
      </c>
      <c r="I98" s="45">
        <f>SUM(I86:I97)</f>
        <v>920938.53846388008</v>
      </c>
    </row>
    <row r="99" spans="1:9" ht="12" thickTop="1" x14ac:dyDescent="0.2"/>
    <row r="103" spans="1:9" x14ac:dyDescent="0.2">
      <c r="A103" s="31" t="s">
        <v>64</v>
      </c>
      <c r="B103" s="31" t="s">
        <v>65</v>
      </c>
    </row>
    <row r="104" spans="1:9" x14ac:dyDescent="0.2">
      <c r="A104" s="31" t="s">
        <v>64</v>
      </c>
      <c r="B104" s="31" t="s">
        <v>66</v>
      </c>
    </row>
  </sheetData>
  <mergeCells count="9">
    <mergeCell ref="D3:F3"/>
    <mergeCell ref="O3:Q3"/>
    <mergeCell ref="Z3:AB3"/>
    <mergeCell ref="D1:F1"/>
    <mergeCell ref="O1:Q1"/>
    <mergeCell ref="Z1:AB1"/>
    <mergeCell ref="D2:F2"/>
    <mergeCell ref="O2:Q2"/>
    <mergeCell ref="Z2:AB2"/>
  </mergeCells>
  <pageMargins left="0.75" right="0.75" top="1" bottom="1" header="0.5" footer="0.5"/>
  <pageSetup scale="61" fitToHeight="0" orientation="portrait" r:id="rId1"/>
  <headerFooter alignWithMargins="0">
    <oddHeader>&amp;A</oddHeader>
  </headerFooter>
  <rowBreaks count="1" manualBreakCount="1">
    <brk id="61" max="9" man="1"/>
  </rowBreaks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 A C T I V E ! 1 5 6 7 6 8 5 1 . 1 < / d o c u m e n t i d >  
     < s e n d e r i d > K E A B E T < / s e n d e r i d >  
     < s e n d e r e m a i l > B K E A T I N G @ G U N S T E R . C O M < / s e n d e r e m a i l >  
     < l a s t m o d i f i e d > 2 0 2 2 - 0 3 - 2 1 T 1 0 : 2 1 : 5 0 . 0 0 0 0 0 0 0 - 0 4 : 0 0 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CF</vt:lpstr>
      <vt:lpstr>FN Non Utility Plant Gas</vt:lpstr>
      <vt:lpstr>'FN Non Utility Plant Gas'!Print_Area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Baugh, Jowi</dc:creator>
  <cp:lastModifiedBy>Baugh, Jowi</cp:lastModifiedBy>
  <dcterms:created xsi:type="dcterms:W3CDTF">2022-03-21T01:14:11Z</dcterms:created>
  <dcterms:modified xsi:type="dcterms:W3CDTF">2022-03-21T14:21:50Z</dcterms:modified>
</cp:coreProperties>
</file>