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ogram Files (x86)\Mimecast\PATI\temp\a1675efd-97a1-4f16-a15f-06ccb200c8b8\"/>
    </mc:Choice>
  </mc:AlternateContent>
  <bookViews>
    <workbookView xWindow="0" yWindow="0" windowWidth="20490" windowHeight="5970" activeTab="0"/>
  </bookViews>
  <sheets>
    <sheet name="Attachment ROG 9-100" sheetId="1" r:id="rId2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<sst xmlns="http://schemas.openxmlformats.org/spreadsheetml/2006/main" count="50" uniqueCount="50">
  <si>
    <t>FN</t>
  </si>
  <si>
    <t>CF</t>
  </si>
  <si>
    <t>Utility Plant</t>
  </si>
  <si>
    <t>Plant In Service</t>
  </si>
  <si>
    <t>Construction Work In Progress</t>
  </si>
  <si>
    <t>Utility Plant Acquisition Adjustment</t>
  </si>
  <si>
    <t xml:space="preserve">     Gross Utility Plant</t>
  </si>
  <si>
    <t>Accumulated Depreciation</t>
  </si>
  <si>
    <t>Accumulated Amortization</t>
  </si>
  <si>
    <t>Limited Term Utility Plant</t>
  </si>
  <si>
    <t>Acquisition Adjustment</t>
  </si>
  <si>
    <t>Customer Advances for Construction</t>
  </si>
  <si>
    <t xml:space="preserve">     Total Deductions</t>
  </si>
  <si>
    <t xml:space="preserve">     Net Utility Plant</t>
  </si>
  <si>
    <t>Allowance for Working Capital</t>
  </si>
  <si>
    <t xml:space="preserve">     Rate Base</t>
  </si>
  <si>
    <t>FI</t>
  </si>
  <si>
    <t>FT</t>
  </si>
  <si>
    <t>Consolidated</t>
  </si>
  <si>
    <t>Return on Rate Base</t>
  </si>
  <si>
    <t>Rate of Return</t>
  </si>
  <si>
    <t xml:space="preserve">   Total Revenues</t>
  </si>
  <si>
    <t/>
  </si>
  <si>
    <t>Operating Expenses:</t>
  </si>
  <si>
    <t xml:space="preserve">   Cost Of Gas</t>
  </si>
  <si>
    <t xml:space="preserve">   Operation &amp; Maintenance</t>
  </si>
  <si>
    <t xml:space="preserve">   Depreciation &amp; Amortization</t>
  </si>
  <si>
    <t xml:space="preserve">   Taxes Other Than Income </t>
  </si>
  <si>
    <t xml:space="preserve">   Income Taxes Federal</t>
  </si>
  <si>
    <t xml:space="preserve">   Income Taxes - State</t>
  </si>
  <si>
    <t xml:space="preserve">   Deferred Taxes - Federal</t>
  </si>
  <si>
    <t xml:space="preserve">   Deferred Taxes - State</t>
  </si>
  <si>
    <t xml:space="preserve">   Investment Tax Credits</t>
  </si>
  <si>
    <t xml:space="preserve">   Total Operating Expenses</t>
  </si>
  <si>
    <t>Tax Gross Up</t>
  </si>
  <si>
    <t>Revenue Deficiency</t>
  </si>
  <si>
    <t>Net Operating Income at Current Rates</t>
  </si>
  <si>
    <t>Net Operating Income Deficiency</t>
  </si>
  <si>
    <t>Miscellaneous Revenues</t>
  </si>
  <si>
    <t>Proposed Base Revenue</t>
  </si>
  <si>
    <t>Florida Public Utilities Company Consolidated Gas</t>
  </si>
  <si>
    <t>Docket No.:  20220067-GU</t>
  </si>
  <si>
    <t>Projected Test Year Ended 12/31/2023</t>
  </si>
  <si>
    <t>Schedules G-1</t>
  </si>
  <si>
    <t>Schedules G-2</t>
  </si>
  <si>
    <t>Revenue Requirements (Cost of Service)</t>
  </si>
  <si>
    <t>Ft. Meade Division</t>
  </si>
  <si>
    <t>Florida Public Utilities Company</t>
  </si>
  <si>
    <t>Central Florida Gas</t>
  </si>
  <si>
    <t>Indiantown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</si>
</sst>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[$$-409]#,##0"/>
    <numFmt numFmtId="167" formatCode="0.000000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name val="Courier"/>
      <family val="2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7998476028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  <border>
      <left/>
      <right/>
      <top/>
      <bottom style="double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>
      <alignment/>
      <protection/>
    </xf>
  </cellStyleXfs>
  <cellXfs count="41">
    <xf numFmtId="0" fontId="0" fillId="0" borderId="0" xfId="0"/>
    <xf numFmtId="165" fontId="0" fillId="0" borderId="0" xfId="18" applyNumberFormat="1" applyFont="1"/>
    <xf numFmtId="0" fontId="3" fillId="0" borderId="0" xfId="0" applyFont="1"/>
    <xf numFmtId="0" fontId="0" fillId="0" borderId="0" xfId="0" applyFont="1"/>
    <xf numFmtId="0" fontId="2" fillId="0" borderId="0" xfId="0" applyFont="1"/>
    <xf numFmtId="165" fontId="2" fillId="0" borderId="0" xfId="18" applyNumberFormat="1" applyFont="1"/>
    <xf numFmtId="165" fontId="2" fillId="0" borderId="0" xfId="0" applyNumberFormat="1" applyFont="1"/>
    <xf numFmtId="165" fontId="0" fillId="0" borderId="0" xfId="0" applyNumberFormat="1" applyFont="1"/>
    <xf numFmtId="0" fontId="2" fillId="2" borderId="1" xfId="0" applyFont="1" applyFill="1" applyBorder="1" applyAlignment="1">
      <alignment horizontal="center"/>
    </xf>
    <xf numFmtId="10" fontId="0" fillId="0" borderId="0" xfId="0" applyNumberFormat="1" applyFont="1"/>
    <xf numFmtId="164" fontId="0" fillId="0" borderId="0" xfId="0" applyNumberFormat="1" applyFont="1"/>
    <xf numFmtId="165" fontId="0" fillId="0" borderId="0" xfId="18" applyNumberFormat="1" applyFont="1"/>
    <xf numFmtId="167" fontId="0" fillId="0" borderId="0" xfId="0" applyNumberFormat="1" applyFont="1"/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 wrapText="1"/>
    </xf>
    <xf numFmtId="165" fontId="2" fillId="0" borderId="0" xfId="18" applyNumberFormat="1" applyFont="1" applyAlignment="1">
      <alignment horizontal="left" vertical="center" wrapText="1"/>
    </xf>
    <xf numFmtId="165" fontId="2" fillId="0" borderId="0" xfId="18" applyNumberFormat="1" applyFont="1" applyAlignment="1">
      <alignment vertical="center" wrapText="1"/>
    </xf>
    <xf numFmtId="165" fontId="0" fillId="0" borderId="0" xfId="18" applyNumberFormat="1" applyFont="1" applyFill="1"/>
    <xf numFmtId="0" fontId="0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0" fillId="0" borderId="0" xfId="0" applyFont="1" applyBorder="1" applyAlignment="1">
      <alignment horizontal="left"/>
    </xf>
    <xf numFmtId="166" fontId="5" fillId="0" borderId="0" xfId="0" applyNumberFormat="1" applyFont="1" applyBorder="1"/>
    <xf numFmtId="166" fontId="6" fillId="0" borderId="0" xfId="0" applyNumberFormat="1" applyFont="1" applyBorder="1"/>
    <xf numFmtId="0" fontId="2" fillId="0" borderId="0" xfId="0" applyFont="1" applyBorder="1"/>
    <xf numFmtId="166" fontId="4" fillId="0" borderId="0" xfId="0" applyNumberFormat="1" applyFont="1" applyBorder="1"/>
    <xf numFmtId="165" fontId="2" fillId="0" borderId="2" xfId="18" applyNumberFormat="1" applyFont="1" applyBorder="1"/>
    <xf numFmtId="37" fontId="3" fillId="0" borderId="0" xfId="20" applyNumberFormat="1" applyFont="1" applyAlignment="1" quotePrefix="1">
      <alignment horizontal="left"/>
      <protection/>
    </xf>
    <xf numFmtId="37" fontId="3" fillId="0" borderId="0" xfId="20" applyNumberFormat="1" applyFont="1" applyAlignment="1">
      <alignment horizontal="left"/>
      <protection/>
    </xf>
    <xf numFmtId="37" fontId="3" fillId="0" borderId="0" xfId="20" applyNumberFormat="1" applyFont="1">
      <alignment/>
      <protection/>
    </xf>
    <xf numFmtId="49" fontId="3" fillId="0" borderId="0" xfId="20" applyNumberFormat="1" applyFont="1">
      <alignment/>
      <protection/>
    </xf>
    <xf numFmtId="165" fontId="8" fillId="0" borderId="0" xfId="18" applyNumberFormat="1" applyFont="1"/>
    <xf numFmtId="165" fontId="9" fillId="0" borderId="0" xfId="18" applyNumberFormat="1" applyFont="1"/>
    <xf numFmtId="165" fontId="2" fillId="0" borderId="0" xfId="18" applyNumberFormat="1" applyFont="1" applyBorder="1"/>
    <xf numFmtId="0" fontId="4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5" fontId="2" fillId="0" borderId="3" xfId="18" applyNumberFormat="1" applyFont="1" applyBorder="1"/>
    <xf numFmtId="10" fontId="0" fillId="0" borderId="0" xfId="0" applyNumberFormat="1" applyFont="1" applyBorder="1"/>
    <xf numFmtId="0" fontId="10" fillId="0" borderId="0" xfId="0" applyFont="1" applyBorder="1"/>
    <xf numFmtId="165" fontId="8" fillId="0" borderId="0" xfId="0" applyNumberFormat="1" applyFont="1"/>
    <xf numFmtId="0" fontId="2" fillId="0" borderId="0" xfId="0" applyFont="1" applyAlignment="1">
      <alignment horizontal="center" vertical="center" wrapText="1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M64"/>
  <sheetViews>
    <sheetView tabSelected="1" zoomScale="85" zoomScaleNormal="85" workbookViewId="0" topLeftCell="A1">
      <selection pane="topLeft" activeCell="A33" sqref="A33"/>
    </sheetView>
  </sheetViews>
  <sheetFormatPr defaultRowHeight="15"/>
  <cols>
    <col min="1" max="1" width="46.7142857142857" style="18" bestFit="1" customWidth="1"/>
    <col min="2" max="2" width="18.4285714285714" style="3" bestFit="1" customWidth="1"/>
    <col min="3" max="3" width="15.2857142857143" style="3" bestFit="1" customWidth="1"/>
    <col min="4" max="4" width="17" style="3" customWidth="1"/>
    <col min="5" max="5" width="13" style="3" customWidth="1"/>
    <col min="6" max="6" width="15.1428571428571" style="3" customWidth="1"/>
    <col min="7" max="7" width="13.4285714285714" style="13" bestFit="1" customWidth="1"/>
    <col min="8" max="10" width="13.4285714285714" style="3" bestFit="1" customWidth="1"/>
    <col min="11" max="16384" width="9.14285714285714" style="3"/>
  </cols>
  <sheetData>
    <row r="1" spans="1:11" ht="15.75">
      <c r="A1" s="24" t="s">
        <v>40</v>
      </c>
      <c r="B1" s="4"/>
      <c r="C1" s="4"/>
      <c r="D1" s="4"/>
      <c r="E1" s="4"/>
      <c r="F1" s="4"/>
      <c r="J1" s="27"/>
      <c r="K1" s="2"/>
    </row>
    <row r="2" spans="1:11" ht="15.75">
      <c r="A2" s="24" t="s">
        <v>41</v>
      </c>
      <c r="B2" s="4"/>
      <c r="C2" s="4"/>
      <c r="D2" s="4"/>
      <c r="E2" s="4"/>
      <c r="F2" s="4"/>
      <c r="J2" s="28"/>
      <c r="K2" s="29"/>
    </row>
    <row r="3" spans="1:11" ht="15.75">
      <c r="A3" s="4" t="s">
        <v>42</v>
      </c>
      <c r="B3" s="4"/>
      <c r="C3" s="4"/>
      <c r="D3" s="4"/>
      <c r="E3" s="4"/>
      <c r="F3" s="4"/>
      <c r="J3" s="28"/>
      <c r="K3" s="29"/>
    </row>
    <row r="4" spans="1:13" ht="30">
      <c r="A4" s="24"/>
      <c r="B4" s="40" t="s">
        <v>47</v>
      </c>
      <c r="C4" s="40" t="s">
        <v>48</v>
      </c>
      <c r="D4" s="40" t="s">
        <v>49</v>
      </c>
      <c r="E4" s="40" t="s">
        <v>46</v>
      </c>
      <c r="F4" s="4"/>
      <c r="J4" s="27"/>
      <c r="K4" s="30"/>
      <c r="M4" s="3" t="str">
        <f>CONCATENATE(J4,K4)</f>
        <v/>
      </c>
    </row>
    <row r="5" spans="2:6" ht="15">
      <c r="B5" s="8" t="s">
        <v>0</v>
      </c>
      <c r="C5" s="8" t="s">
        <v>1</v>
      </c>
      <c r="D5" s="8" t="s">
        <v>16</v>
      </c>
      <c r="E5" s="8" t="s">
        <v>17</v>
      </c>
      <c r="F5" s="8" t="s">
        <v>18</v>
      </c>
    </row>
    <row r="6" spans="1:3" ht="15">
      <c r="A6" s="38" t="s">
        <v>43</v>
      </c>
      <c r="B6" s="1"/>
      <c r="C6" s="1"/>
    </row>
    <row r="7" spans="1:3" ht="15">
      <c r="A7" s="20" t="s">
        <v>2</v>
      </c>
      <c r="B7" s="1"/>
      <c r="C7" s="1"/>
    </row>
    <row r="8" spans="1:7" ht="15">
      <c r="A8" s="19" t="s">
        <v>3</v>
      </c>
      <c r="B8" s="1">
        <v>407052952.8158533</v>
      </c>
      <c r="C8" s="1">
        <v>150477560.71176517</v>
      </c>
      <c r="D8" s="1">
        <v>2928180.2002282003</v>
      </c>
      <c r="E8" s="1">
        <v>1483997.9012549999</v>
      </c>
      <c r="F8" s="1">
        <v>561942691.62910163</v>
      </c>
      <c r="G8" s="14"/>
    </row>
    <row r="9" spans="1:7" ht="15">
      <c r="A9" s="19" t="s">
        <v>4</v>
      </c>
      <c r="B9" s="1">
        <v>6135460.8923076736</v>
      </c>
      <c r="C9" s="1">
        <v>995023.39461538743</v>
      </c>
      <c r="D9" s="1">
        <v>0</v>
      </c>
      <c r="E9" s="1">
        <v>0</v>
      </c>
      <c r="F9" s="1">
        <v>7130484.2869230611</v>
      </c>
      <c r="G9" s="14"/>
    </row>
    <row r="10" spans="1:7" ht="17.25">
      <c r="A10" s="19" t="s">
        <v>5</v>
      </c>
      <c r="B10" s="32">
        <v>35456269</v>
      </c>
      <c r="C10" s="32">
        <v>0</v>
      </c>
      <c r="D10" s="32">
        <v>745800</v>
      </c>
      <c r="E10" s="32">
        <v>0</v>
      </c>
      <c r="F10" s="32">
        <v>36202069</v>
      </c>
      <c r="G10" s="14"/>
    </row>
    <row r="11" spans="1:7" s="4" customFormat="1" ht="15">
      <c r="A11" s="20" t="s">
        <v>6</v>
      </c>
      <c r="B11" s="33">
        <v>448644682.708161</v>
      </c>
      <c r="C11" s="33">
        <v>151472584.10638055</v>
      </c>
      <c r="D11" s="33">
        <v>3673980.2002282003</v>
      </c>
      <c r="E11" s="33">
        <v>1483997.9012549999</v>
      </c>
      <c r="F11" s="33">
        <v>605275244.91602468</v>
      </c>
      <c r="G11" s="14"/>
    </row>
    <row r="12" spans="1:7" ht="15">
      <c r="A12" s="19"/>
      <c r="B12" s="1"/>
      <c r="C12" s="1"/>
      <c r="D12" s="1"/>
      <c r="E12" s="1"/>
      <c r="F12" s="1"/>
      <c r="G12" s="14"/>
    </row>
    <row r="13" spans="1:7" ht="15">
      <c r="A13" s="19" t="s">
        <v>7</v>
      </c>
      <c r="B13" s="1">
        <v>-97153160.858370885</v>
      </c>
      <c r="C13" s="1">
        <v>-39157033.54424566</v>
      </c>
      <c r="D13" s="1">
        <v>-1341430.368778978</v>
      </c>
      <c r="E13" s="1">
        <v>-307370.47013190883</v>
      </c>
      <c r="F13" s="1">
        <v>-137958995.24152744</v>
      </c>
      <c r="G13" s="14"/>
    </row>
    <row r="14" spans="1:7" ht="15">
      <c r="A14" s="19" t="s">
        <v>8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4"/>
    </row>
    <row r="15" spans="1:7" ht="15">
      <c r="A15" s="19" t="s">
        <v>9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4"/>
    </row>
    <row r="16" spans="1:7" ht="15">
      <c r="A16" s="19" t="s">
        <v>10</v>
      </c>
      <c r="B16" s="1">
        <v>-16476096.190000067</v>
      </c>
      <c r="C16" s="1">
        <v>0</v>
      </c>
      <c r="D16" s="1">
        <v>-642179</v>
      </c>
      <c r="E16" s="1">
        <v>0</v>
      </c>
      <c r="F16" s="1">
        <v>-17118275.190000065</v>
      </c>
      <c r="G16" s="14"/>
    </row>
    <row r="17" spans="1:7" ht="17.25">
      <c r="A17" s="19" t="s">
        <v>11</v>
      </c>
      <c r="B17" s="32">
        <v>-695131</v>
      </c>
      <c r="C17" s="32">
        <v>0</v>
      </c>
      <c r="D17" s="32">
        <v>0</v>
      </c>
      <c r="E17" s="32">
        <v>0</v>
      </c>
      <c r="F17" s="32">
        <v>-695131</v>
      </c>
      <c r="G17" s="14"/>
    </row>
    <row r="18" spans="1:10" s="4" customFormat="1" ht="15">
      <c r="A18" s="20" t="s">
        <v>12</v>
      </c>
      <c r="B18" s="5">
        <f>SUM(B13:B17)</f>
        <v>-114324388.04837096</v>
      </c>
      <c r="C18" s="5">
        <f>SUM(C13:C17)</f>
        <v>-39157033.54424566</v>
      </c>
      <c r="D18" s="5">
        <f>SUM(D13:D17)</f>
        <v>-1983609.368778978</v>
      </c>
      <c r="E18" s="5">
        <f>SUM(E13:E17)</f>
        <v>-307370.47013190883</v>
      </c>
      <c r="F18" s="5">
        <f>SUM(F13:F17)</f>
        <v>-155772401.4315275</v>
      </c>
      <c r="G18" s="14"/>
      <c r="H18" s="6"/>
      <c r="I18" s="6"/>
      <c r="J18" s="6"/>
    </row>
    <row r="19" spans="1:7" ht="15">
      <c r="A19" s="19"/>
      <c r="B19" s="11"/>
      <c r="C19" s="11"/>
      <c r="D19" s="11"/>
      <c r="E19" s="11"/>
      <c r="F19" s="11">
        <v>0</v>
      </c>
      <c r="G19" s="14"/>
    </row>
    <row r="20" spans="1:10" ht="15.75" thickBot="1">
      <c r="A20" s="20" t="s">
        <v>13</v>
      </c>
      <c r="B20" s="26">
        <f>B11+B18</f>
        <v>334320294.65979004</v>
      </c>
      <c r="C20" s="26">
        <f>C11+C18</f>
        <v>112315550.56213489</v>
      </c>
      <c r="D20" s="26">
        <f>D11+D18</f>
        <v>1690370.8314492223</v>
      </c>
      <c r="E20" s="26">
        <f>E11+E18</f>
        <v>1176627.4311230911</v>
      </c>
      <c r="F20" s="26">
        <f>F11+F18</f>
        <v>449502843.48449719</v>
      </c>
      <c r="G20" s="14"/>
      <c r="H20" s="7"/>
      <c r="I20" s="7"/>
      <c r="J20" s="7"/>
    </row>
    <row r="21" spans="1:7" ht="15.75" thickTop="1">
      <c r="A21" s="19"/>
      <c r="B21" s="1"/>
      <c r="C21" s="1"/>
      <c r="D21" s="1"/>
      <c r="E21" s="1"/>
      <c r="F21" s="1"/>
      <c r="G21" s="14"/>
    </row>
    <row r="22" spans="1:7" ht="15">
      <c r="A22" s="34" t="s">
        <v>14</v>
      </c>
      <c r="B22" s="11">
        <v>4774184.8848163569</v>
      </c>
      <c r="C22" s="11">
        <v>211888.47778644087</v>
      </c>
      <c r="D22" s="11">
        <v>250368.25160442721</v>
      </c>
      <c r="E22" s="11">
        <v>147869.1926966965</v>
      </c>
      <c r="F22" s="11">
        <v>5384310.806903922</v>
      </c>
      <c r="G22" s="14"/>
    </row>
    <row r="23" spans="1:7" ht="15">
      <c r="A23" s="19"/>
      <c r="B23" s="1"/>
      <c r="C23" s="1"/>
      <c r="D23" s="1"/>
      <c r="E23" s="1"/>
      <c r="F23" s="1"/>
      <c r="G23" s="14"/>
    </row>
    <row r="24" spans="1:10" s="4" customFormat="1" ht="15.75" customHeight="1">
      <c r="A24" s="20" t="s">
        <v>15</v>
      </c>
      <c r="B24" s="5">
        <f>B20+B22</f>
        <v>339094479.54460639</v>
      </c>
      <c r="C24" s="5">
        <f t="shared" si="0" ref="C24:F24">C20+C22</f>
        <v>112527439.03992133</v>
      </c>
      <c r="D24" s="5">
        <f t="shared" si="0"/>
        <v>1940739.0830536494</v>
      </c>
      <c r="E24" s="5">
        <f t="shared" si="0"/>
        <v>1324496.6238197875</v>
      </c>
      <c r="F24" s="5">
        <f t="shared" si="0"/>
        <v>454887154.29140109</v>
      </c>
      <c r="G24" s="14"/>
      <c r="H24" s="6"/>
      <c r="I24" s="6"/>
      <c r="J24" s="6"/>
    </row>
    <row r="25" spans="1:10" s="4" customFormat="1" ht="15.75" customHeight="1">
      <c r="A25" s="20"/>
      <c r="B25" s="5"/>
      <c r="C25" s="5"/>
      <c r="D25" s="5"/>
      <c r="E25" s="5"/>
      <c r="F25" s="5"/>
      <c r="G25" s="14"/>
      <c r="H25" s="6"/>
      <c r="I25" s="6"/>
      <c r="J25" s="6"/>
    </row>
    <row r="26" spans="1:8" ht="15">
      <c r="A26" s="21" t="s">
        <v>20</v>
      </c>
      <c r="B26" s="37">
        <v>0.064600000000000005</v>
      </c>
      <c r="C26" s="37">
        <v>0.063099999999999989</v>
      </c>
      <c r="D26" s="37">
        <v>0.060199999999999997</v>
      </c>
      <c r="E26" s="37">
        <v>0.055899999999999998</v>
      </c>
      <c r="F26" s="37">
        <v>0.064299999999999996</v>
      </c>
      <c r="H26" s="10"/>
    </row>
    <row r="27" spans="1:8" ht="15.75" thickBot="1">
      <c r="A27" s="35" t="s">
        <v>19</v>
      </c>
      <c r="B27" s="36">
        <f>B26*B24</f>
        <v>21905503.378581576</v>
      </c>
      <c r="C27" s="36">
        <f t="shared" si="1" ref="C27:F27">C26*C24</f>
        <v>7100481.4034190346</v>
      </c>
      <c r="D27" s="36">
        <f t="shared" si="1"/>
        <v>116832.49279982969</v>
      </c>
      <c r="E27" s="36">
        <f t="shared" si="1"/>
        <v>74039.361271526126</v>
      </c>
      <c r="F27" s="36">
        <f t="shared" si="1"/>
        <v>29249244.020937089</v>
      </c>
      <c r="G27" s="15"/>
      <c r="H27" s="6"/>
    </row>
    <row r="28" spans="1:2" ht="15.75" thickTop="1">
      <c r="A28" s="21"/>
      <c r="B28" s="9"/>
    </row>
    <row r="29" spans="1:2" ht="15">
      <c r="A29" s="38" t="s">
        <v>44</v>
      </c>
      <c r="B29" s="9"/>
    </row>
    <row r="30" spans="1:7" s="4" customFormat="1" ht="15">
      <c r="A30" s="22" t="s">
        <v>21</v>
      </c>
      <c r="B30" s="5">
        <v>60695838.724460028</v>
      </c>
      <c r="C30" s="5">
        <v>20266212.394312002</v>
      </c>
      <c r="D30" s="5">
        <v>142892.44159</v>
      </c>
      <c r="E30" s="5">
        <v>200374.33052000002</v>
      </c>
      <c r="F30" s="5">
        <v>81305317.890882015</v>
      </c>
      <c r="G30" s="13"/>
    </row>
    <row r="31" spans="1:6" ht="15">
      <c r="A31" s="23"/>
      <c r="B31" s="1"/>
      <c r="F31" s="1"/>
    </row>
    <row r="32" spans="1:6" ht="15">
      <c r="A32" s="24" t="s">
        <v>23</v>
      </c>
      <c r="B32" s="1"/>
      <c r="C32" s="1"/>
      <c r="D32" s="1"/>
      <c r="E32" s="1"/>
      <c r="F32" s="1"/>
    </row>
    <row r="33" spans="1:6" ht="15">
      <c r="A33" s="18" t="s">
        <v>24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</row>
    <row r="34" spans="1:6" ht="15">
      <c r="A34" s="18" t="s">
        <v>25</v>
      </c>
      <c r="B34" s="1">
        <v>30949611.426813595</v>
      </c>
      <c r="C34" s="1">
        <v>12686345.204426901</v>
      </c>
      <c r="D34" s="1">
        <v>197475.97832385672</v>
      </c>
      <c r="E34" s="1">
        <v>194404.65445947275</v>
      </c>
      <c r="F34" s="1">
        <v>44026719.106654815</v>
      </c>
    </row>
    <row r="35" spans="1:6" ht="15">
      <c r="A35" s="18" t="s">
        <v>26</v>
      </c>
      <c r="B35" s="1">
        <v>12207362.975610638</v>
      </c>
      <c r="C35" s="1">
        <v>3931048.463659761</v>
      </c>
      <c r="D35" s="1">
        <v>133914.44981751876</v>
      </c>
      <c r="E35" s="1">
        <v>44335.73587709487</v>
      </c>
      <c r="F35" s="1">
        <v>16316661.624965016</v>
      </c>
    </row>
    <row r="36" spans="1:6" ht="15">
      <c r="A36" s="18" t="s">
        <v>27</v>
      </c>
      <c r="B36" s="1">
        <v>5676736.0829050504</v>
      </c>
      <c r="C36" s="1">
        <v>1825683.2250529919</v>
      </c>
      <c r="D36" s="1">
        <v>37885.341209409737</v>
      </c>
      <c r="E36" s="1">
        <v>26029.667959976356</v>
      </c>
      <c r="F36" s="1">
        <v>7566334.3171274299</v>
      </c>
    </row>
    <row r="37" spans="1:6" ht="15">
      <c r="A37" s="18" t="s">
        <v>28</v>
      </c>
      <c r="B37" s="1">
        <v>491647.23624300153</v>
      </c>
      <c r="C37" s="1">
        <v>-130368.72990853991</v>
      </c>
      <c r="D37" s="1">
        <v>-42744.83395</v>
      </c>
      <c r="E37" s="1">
        <v>-38106.823063780001</v>
      </c>
      <c r="F37" s="1">
        <v>281038.84932068165</v>
      </c>
    </row>
    <row r="38" spans="1:6" ht="15">
      <c r="A38" s="18" t="s">
        <v>29</v>
      </c>
      <c r="B38" s="1">
        <v>-354044.18572252418</v>
      </c>
      <c r="C38" s="1">
        <v>-170915.109826</v>
      </c>
      <c r="D38" s="1">
        <v>-11846.504999999999</v>
      </c>
      <c r="E38" s="1">
        <v>-10561.166381999999</v>
      </c>
      <c r="F38" s="1">
        <v>-547196.96693052421</v>
      </c>
    </row>
    <row r="39" spans="1:6" ht="15">
      <c r="A39" s="18" t="s">
        <v>30</v>
      </c>
      <c r="B39" s="1">
        <v>924148.22451968165</v>
      </c>
      <c r="C39" s="1">
        <v>265312.3285352409</v>
      </c>
      <c r="D39" s="1">
        <v>-5134.0199243042707</v>
      </c>
      <c r="E39" s="1">
        <v>23960.217348186001</v>
      </c>
      <c r="F39" s="1">
        <v>1208286.7504788043</v>
      </c>
    </row>
    <row r="40" spans="1:6" ht="15">
      <c r="A40" s="18" t="s">
        <v>31</v>
      </c>
      <c r="B40" s="1">
        <v>837810.97152220958</v>
      </c>
      <c r="C40" s="1">
        <v>193687.63653030107</v>
      </c>
      <c r="D40" s="1">
        <v>-1901.7943856726374</v>
      </c>
      <c r="E40" s="1">
        <v>6174.9153648285719</v>
      </c>
      <c r="F40" s="1">
        <v>1035771.7290316665</v>
      </c>
    </row>
    <row r="41" spans="1:6" ht="15">
      <c r="A41" s="18" t="s">
        <v>32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</row>
    <row r="42" spans="1:6" ht="15">
      <c r="A42" s="24" t="s">
        <v>33</v>
      </c>
      <c r="B42" s="5">
        <v>50733272.731891662</v>
      </c>
      <c r="C42" s="5">
        <v>18600793.018470656</v>
      </c>
      <c r="D42" s="5">
        <v>307648.6160908083</v>
      </c>
      <c r="E42" s="5">
        <v>246237.20156377854</v>
      </c>
      <c r="F42" s="5">
        <v>69887615.410647899</v>
      </c>
    </row>
    <row r="43" spans="1:6" ht="15">
      <c r="A43" s="18" t="s">
        <v>22</v>
      </c>
      <c r="B43" s="1"/>
      <c r="C43" s="1"/>
      <c r="D43" s="1"/>
      <c r="E43" s="1"/>
      <c r="F43" s="1"/>
    </row>
    <row r="44" spans="1:6" ht="15">
      <c r="A44" s="22" t="s">
        <v>36</v>
      </c>
      <c r="B44" s="1">
        <f>B30-B42</f>
        <v>9962565.9925683662</v>
      </c>
      <c r="C44" s="17">
        <f>C30-C42</f>
        <v>1665419.3758413456</v>
      </c>
      <c r="D44" s="1">
        <f>D30-D42</f>
        <v>-164756.17450080829</v>
      </c>
      <c r="E44" s="1">
        <f>E30-E42</f>
        <v>-45862.871043778519</v>
      </c>
      <c r="F44" s="1">
        <f>F30-F42</f>
        <v>11417702.480234116</v>
      </c>
    </row>
    <row r="45" spans="1:6" ht="15">
      <c r="A45" s="22"/>
      <c r="B45" s="1"/>
      <c r="C45" s="1"/>
      <c r="D45" s="1"/>
      <c r="E45" s="1"/>
      <c r="F45" s="1"/>
    </row>
    <row r="46" spans="1:6" ht="15">
      <c r="A46" s="22" t="s">
        <v>37</v>
      </c>
      <c r="B46" s="1">
        <f>B27-B44</f>
        <v>11942937.38601321</v>
      </c>
      <c r="C46" s="1">
        <f>C27-C44</f>
        <v>5435062.0275776889</v>
      </c>
      <c r="D46" s="1">
        <f>D27-D44</f>
        <v>281588.66730063799</v>
      </c>
      <c r="E46" s="1">
        <f>E27-E44</f>
        <v>119902.23231530465</v>
      </c>
      <c r="F46" s="1">
        <f>F27-F44</f>
        <v>17831541.540702973</v>
      </c>
    </row>
    <row r="47" spans="1:6" ht="15">
      <c r="A47" s="25"/>
      <c r="B47" s="1"/>
      <c r="C47" s="1"/>
      <c r="D47" s="1"/>
      <c r="E47" s="1"/>
      <c r="F47" s="1"/>
    </row>
    <row r="48" spans="1:6" ht="15">
      <c r="A48" s="25" t="s">
        <v>34</v>
      </c>
      <c r="B48" s="12">
        <v>1.3494055909601435</v>
      </c>
      <c r="C48" s="12">
        <v>1.3494055909601435</v>
      </c>
      <c r="D48" s="12">
        <v>1.3494055909601435</v>
      </c>
      <c r="E48" s="12">
        <v>1.3494055909601435</v>
      </c>
      <c r="F48" s="12">
        <v>1.3494055909601435</v>
      </c>
    </row>
    <row r="49" spans="1:8" ht="15">
      <c r="A49" s="22" t="s">
        <v>35</v>
      </c>
      <c r="B49" s="5">
        <f>B46*B48</f>
        <v>16115866.481173147</v>
      </c>
      <c r="C49" s="5">
        <f t="shared" si="2" ref="C49:E49">C46*C48</f>
        <v>7334103.0872285068</v>
      </c>
      <c r="D49" s="5">
        <f t="shared" si="2"/>
        <v>379977.3220064966</v>
      </c>
      <c r="E49" s="5">
        <f t="shared" si="2"/>
        <v>161796.74265487408</v>
      </c>
      <c r="F49" s="5">
        <f>F46*F48</f>
        <v>24061981.850462642</v>
      </c>
      <c r="G49" s="16"/>
      <c r="H49" s="7"/>
    </row>
    <row r="50" spans="1:6" ht="15">
      <c r="A50" s="25"/>
      <c r="B50" s="1"/>
      <c r="C50" s="1"/>
      <c r="D50" s="1"/>
      <c r="E50" s="1"/>
      <c r="F50" s="1"/>
    </row>
    <row r="51" spans="1:7" ht="15">
      <c r="A51" s="25" t="s">
        <v>38</v>
      </c>
      <c r="B51" s="1">
        <v>1811168</v>
      </c>
      <c r="C51" s="1">
        <v>1743391</v>
      </c>
      <c r="D51" s="1">
        <v>19372.360000000004</v>
      </c>
      <c r="E51" s="1">
        <v>15422.000000000002</v>
      </c>
      <c r="F51" s="1">
        <v>3589353.3600000031</v>
      </c>
      <c r="G51" s="14"/>
    </row>
    <row r="52" spans="1:6" ht="15">
      <c r="A52" s="25"/>
      <c r="B52" s="1"/>
      <c r="C52" s="1"/>
      <c r="D52" s="1"/>
      <c r="E52" s="1"/>
      <c r="F52" s="1"/>
    </row>
    <row r="53" spans="1:8" ht="17.25">
      <c r="A53" s="22" t="s">
        <v>45</v>
      </c>
      <c r="B53" s="31">
        <f>B27+B42+B49-B46-B51</f>
        <v>75000537.205633178</v>
      </c>
      <c r="C53" s="31">
        <f>C27+C42+C49-C46-C51</f>
        <v>25856924.481540509</v>
      </c>
      <c r="D53" s="31">
        <f>D27+D42+D49-D46-D51</f>
        <v>503497.40359649662</v>
      </c>
      <c r="E53" s="31">
        <f>E27+E42+E49-E46-E51</f>
        <v>346749.07317487412</v>
      </c>
      <c r="F53" s="31">
        <f>F27+F42+F49-F46-F51</f>
        <v>101777946.38134466</v>
      </c>
      <c r="G53" s="15"/>
      <c r="H53" s="7"/>
    </row>
    <row r="54" spans="1:6" ht="15">
      <c r="A54" s="25"/>
      <c r="B54" s="1"/>
      <c r="C54" s="1"/>
      <c r="D54" s="1"/>
      <c r="E54" s="1"/>
      <c r="F54" s="1"/>
    </row>
    <row r="55" spans="1:7" ht="17.25">
      <c r="A55" s="24" t="s">
        <v>39</v>
      </c>
      <c r="B55" s="39">
        <v>72055287.805910006</v>
      </c>
      <c r="C55" s="39">
        <v>29350176.568479996</v>
      </c>
      <c r="D55" s="39">
        <v>153285.87505999999</v>
      </c>
      <c r="E55" s="39">
        <v>219169.74106</v>
      </c>
      <c r="F55" s="39">
        <f>SUM(B55:E55)</f>
        <v>101777919.99051002</v>
      </c>
      <c r="G55" s="14"/>
    </row>
    <row r="56" spans="2:6" ht="15">
      <c r="B56" s="7"/>
      <c r="C56" s="1"/>
      <c r="D56" s="7"/>
      <c r="E56" s="7"/>
      <c r="F56" s="7"/>
    </row>
    <row r="57" spans="2:6" ht="15">
      <c r="B57" s="7"/>
      <c r="C57" s="7"/>
      <c r="D57" s="7"/>
      <c r="E57" s="7"/>
      <c r="F57" s="7"/>
    </row>
    <row r="59" spans="2:3" ht="15">
      <c r="B59" s="1"/>
      <c r="C59" s="1"/>
    </row>
    <row r="60" spans="3:3" ht="15">
      <c r="C60" s="1"/>
    </row>
    <row r="61" spans="2:3" ht="15">
      <c r="B61" s="1"/>
      <c r="C61" s="1"/>
    </row>
    <row r="64" spans="2:2" ht="15">
      <c r="B64" s="7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ROG 9-100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