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0626cb9e-79c6-43fb-93aa-1532dce147f9\"/>
    </mc:Choice>
  </mc:AlternateContent>
  <bookViews>
    <workbookView xWindow="0" yWindow="0" windowWidth="25200" windowHeight="11175" activeTab="0"/>
  </bookViews>
  <sheets>
    <sheet name="Summary" sheetId="2" r:id="rId2"/>
    <sheet name="Cost Estimate" sheetId="4" r:id="rId3"/>
    <sheet name="Surcharge Calculation" sheetId="3" r:id="rId4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</calcChain>
</file>

<file path=xl/sharedStrings.xml><?xml version="1.0" encoding="utf-8"?>
<sst xmlns="http://schemas.openxmlformats.org/spreadsheetml/2006/main" count="121" uniqueCount="106">
  <si>
    <t>Florida Public Utilities</t>
  </si>
  <si>
    <t xml:space="preserve">Environmental Remediation Liability </t>
  </si>
  <si>
    <t>Debit (Credit)</t>
  </si>
  <si>
    <t xml:space="preserve">Projected </t>
  </si>
  <si>
    <t>12/31/2020</t>
  </si>
  <si>
    <t>12/31/2021</t>
  </si>
  <si>
    <t>Remaining Liability</t>
  </si>
  <si>
    <t>Reg Asset-</t>
  </si>
  <si>
    <t>Liability:</t>
  </si>
  <si>
    <t>Reg Liability - Insurance  Proceeds Received</t>
  </si>
  <si>
    <t>2810-2530</t>
  </si>
  <si>
    <t>Reg Liability- Recovered  from customers (life to date)</t>
  </si>
  <si>
    <t>2815-2530</t>
  </si>
  <si>
    <t>Total Environmental Costs incurred through 12/31/2021 (life to date)</t>
  </si>
  <si>
    <t xml:space="preserve">Funded Environmental Liability Reserve </t>
  </si>
  <si>
    <t>Additional liability to be recovered from customers from last case $9.1M</t>
  </si>
  <si>
    <t>2815-2531</t>
  </si>
  <si>
    <t>Total Remaining Environmental Liability</t>
  </si>
  <si>
    <t>Total Incremental Estimated Remaining Environmental liability (10 Years)</t>
  </si>
  <si>
    <t xml:space="preserve">    Additional Remaining liability  be recovered from Customers over 10 years beg 1/1/2023</t>
  </si>
  <si>
    <t>Central Florida Gas</t>
  </si>
  <si>
    <t>Reg Liability- Actual Costs life to date</t>
  </si>
  <si>
    <t>Reg Liability-Funded Environmental Liability life to date</t>
  </si>
  <si>
    <t>2815-2540</t>
  </si>
  <si>
    <t>Remaining Environmental Liability</t>
  </si>
  <si>
    <t>Total Estimated Liability</t>
  </si>
  <si>
    <t>Annual Amount to Recover Over 10 Years (Total Estimated Liability / 10)</t>
  </si>
  <si>
    <t>FLORIDA PUBLIC UTILITIES CORPORATION</t>
  </si>
  <si>
    <t>ENVIRONMENTAL SURCHARGE - RATE DERIVATION</t>
  </si>
  <si>
    <t xml:space="preserve">          PROJECTED  1/1/2023</t>
  </si>
  <si>
    <t>10 Years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</si>
  <si>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</si>
  <si>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</si>
  <si>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</si>
  <si>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</si>
  <si>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</si>
  <si>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</si>
  <si>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</si>
  <si>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</si>
  <si>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</si>
  <si>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THERM</t>
  </si>
  <si>
    <t>CUSTOMER</t>
  </si>
  <si>
    <t>ENERGY</t>
  </si>
  <si>
    <t>TOTAL</t>
  </si>
  <si>
    <t>DOLLAR</t>
  </si>
  <si>
    <t>%</t>
  </si>
  <si>
    <t>LINE NO.</t>
  </si>
  <si>
    <t xml:space="preserve">   RATE SCHEDULE</t>
  </si>
  <si>
    <t>BILLS</t>
  </si>
  <si>
    <t>SALES</t>
  </si>
  <si>
    <t>CHARGE</t>
  </si>
  <si>
    <t>(4+5)</t>
  </si>
  <si>
    <t>INCREASE</t>
  </si>
  <si>
    <t>Per Bill</t>
  </si>
  <si>
    <t>Residential - 1</t>
  </si>
  <si>
    <t>Residential - 2</t>
  </si>
  <si>
    <t>Residential - 3</t>
  </si>
  <si>
    <t>Residential Standby Generator</t>
  </si>
  <si>
    <t>General Service - 1</t>
  </si>
  <si>
    <t>General Service - 2</t>
  </si>
  <si>
    <t>General Service - 3</t>
  </si>
  <si>
    <t>General Service - 4</t>
  </si>
  <si>
    <t>General Service - 5</t>
  </si>
  <si>
    <t>General Service - 6</t>
  </si>
  <si>
    <t>General Service - 7</t>
  </si>
  <si>
    <t>General Service - 8A</t>
  </si>
  <si>
    <t>General Service - 8B</t>
  </si>
  <si>
    <t>General Service - 8C</t>
  </si>
  <si>
    <t>General Service - 8D</t>
  </si>
  <si>
    <t>Commercial - Interruptible</t>
  </si>
  <si>
    <t>Commercial - NGV</t>
  </si>
  <si>
    <t>Commercial - Outdoor Lighting</t>
  </si>
  <si>
    <t>Commercial Standby Generator</t>
  </si>
  <si>
    <t>West Palm Beach, Florida</t>
  </si>
  <si>
    <t>Total cost of the West parcel BS/SVE system</t>
  </si>
  <si>
    <t>Operating costs (200,000 anually for 5 to 15 years)</t>
  </si>
  <si>
    <t>System decomissioning until shutdown of the BS/SVE sytem</t>
  </si>
  <si>
    <t>Annual long-term monitoring costs  ( 5 to 15 years)</t>
  </si>
  <si>
    <t>Redemiation of the adjacent Government Services Administration property (minimum 560,000 to maximum 1,060,000)</t>
  </si>
  <si>
    <t>Key West, Florida</t>
  </si>
  <si>
    <t>Total cost</t>
  </si>
  <si>
    <t>Annual long-term monitoring costs  ( 5 to 10 years)</t>
  </si>
  <si>
    <t>Winter Haven, Florida</t>
  </si>
  <si>
    <t>Total cost - Implement groundwater and surface-water</t>
  </si>
  <si>
    <t>monitoring program.</t>
  </si>
  <si>
    <t>Utilities and other costs - 3 Year Average 2019-2021</t>
  </si>
  <si>
    <t>Electric</t>
  </si>
  <si>
    <t>Equipment Rental</t>
  </si>
  <si>
    <t>Internet</t>
  </si>
  <si>
    <t>Landscaping</t>
  </si>
  <si>
    <t>Labor</t>
  </si>
  <si>
    <t>P-Card</t>
  </si>
  <si>
    <t>Phones</t>
  </si>
  <si>
    <t>Plumbing</t>
  </si>
  <si>
    <t>Security</t>
  </si>
  <si>
    <t>Sidewalk</t>
  </si>
  <si>
    <t>Tax</t>
  </si>
  <si>
    <t>Water</t>
  </si>
  <si>
    <t>Total Remediation Costs-FPUC &amp; CFG</t>
  </si>
  <si>
    <t>10 Year</t>
  </si>
  <si>
    <t>Midpoint Estimate</t>
  </si>
  <si>
    <t>Estimate lines 4-19 provided by Michelle Ruth and Associates</t>
  </si>
  <si>
    <t>O&amp;M Costs over the 10 year Life of Remediation</t>
  </si>
  <si>
    <t>Cost Estimate FPUC Per Summary</t>
  </si>
  <si>
    <t>Cost Estimate CFG Per Summary</t>
  </si>
  <si>
    <t>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</si>
</sst>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&quot;$&quot;#,##0.000000_);\(&quot;$&quot;#,##0.000000\)"/>
    <numFmt numFmtId="170" formatCode="_(&quot;$&quot;* #,##0.0000_);_(&quot;$&quot;* \(#,##0.0000\);_(&quot;$&quot;* &quot;-&quot;??_);_(@_)"/>
    <numFmt numFmtId="171" formatCode="&quot;$&quot;#,##0.0000_);\(&quot;$&quot;#,##0.0000\)"/>
    <numFmt numFmtId="172" formatCode="&quot;$&quot;#,##0.00000_);\(&quot;$&quot;#,##0.00000\)"/>
    <numFmt numFmtId="173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 val="single"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u val="singleAccounting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80008602142"/>
        <bgColor indexed="64"/>
      </patternFill>
    </fill>
    <fill>
      <patternFill patternType="solid">
        <fgColor theme="0" tint="-0.24997000396251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167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>
      <alignment horizontal="centerContinuous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Alignment="1" quotePrefix="1">
      <alignment horizontal="right"/>
    </xf>
    <xf numFmtId="168" fontId="0" fillId="0" borderId="0" xfId="18" applyNumberFormat="1" applyFont="1"/>
    <xf numFmtId="168" fontId="0" fillId="0" borderId="0" xfId="0" applyNumberFormat="1" applyFont="1"/>
    <xf numFmtId="168" fontId="0" fillId="0" borderId="0" xfId="18" applyNumberFormat="1" applyFont="1" applyFill="1"/>
    <xf numFmtId="0" fontId="0" fillId="0" borderId="0" xfId="0" applyFont="1" applyFill="1"/>
    <xf numFmtId="168" fontId="0" fillId="0" borderId="0" xfId="0" applyNumberFormat="1" applyFont="1" applyFill="1"/>
    <xf numFmtId="0" fontId="0" fillId="0" borderId="0" xfId="0" applyFont="1" applyFill="1" applyAlignment="1">
      <alignment horizontal="right"/>
    </xf>
    <xf numFmtId="168" fontId="0" fillId="0" borderId="1" xfId="0" applyNumberFormat="1" applyFont="1" applyBorder="1"/>
    <xf numFmtId="168" fontId="0" fillId="0" borderId="2" xfId="0" applyNumberFormat="1" applyFont="1" applyBorder="1"/>
    <xf numFmtId="168" fontId="0" fillId="0" borderId="0" xfId="0" applyNumberFormat="1" applyFont="1" applyBorder="1"/>
    <xf numFmtId="168" fontId="0" fillId="0" borderId="1" xfId="18" applyNumberFormat="1" applyFont="1" applyBorder="1"/>
    <xf numFmtId="168" fontId="0" fillId="0" borderId="0" xfId="0" applyNumberFormat="1"/>
    <xf numFmtId="168" fontId="2" fillId="0" borderId="3" xfId="0" applyNumberFormat="1" applyFont="1" applyFill="1" applyBorder="1"/>
    <xf numFmtId="168" fontId="2" fillId="0" borderId="0" xfId="0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/>
      <protection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 applyProtection="1">
      <alignment horizontal="fill"/>
      <protection/>
    </xf>
    <xf numFmtId="169" fontId="3" fillId="0" borderId="0" xfId="0" applyNumberFormat="1" applyFont="1" applyBorder="1" applyAlignment="1" applyProtection="1">
      <alignment horizontal="fill"/>
      <protection/>
    </xf>
    <xf numFmtId="0" fontId="3" fillId="0" borderId="0" xfId="0" applyFont="1" applyAlignment="1" applyProtection="1">
      <alignment horizontal="left"/>
      <protection/>
    </xf>
    <xf numFmtId="0" fontId="3" fillId="0" borderId="0" xfId="0" applyFont="1"/>
    <xf numFmtId="0" fontId="3" fillId="0" borderId="0" xfId="0" applyFont="1" applyAlignment="1" applyProtection="1">
      <alignment horizontal="center"/>
      <protection/>
    </xf>
    <xf numFmtId="0" fontId="3" fillId="0" borderId="0" xfId="0" applyFont="1" applyAlignment="1" applyProtection="1" quotePrefix="1">
      <alignment horizontal="center"/>
      <protection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/>
      <protection/>
    </xf>
    <xf numFmtId="0" fontId="3" fillId="0" borderId="1" xfId="0" applyFont="1" applyBorder="1" applyAlignment="1" applyProtection="1">
      <alignment horizontal="center"/>
      <protection/>
    </xf>
    <xf numFmtId="0" fontId="3" fillId="0" borderId="1" xfId="0" applyFont="1" applyFill="1" applyBorder="1" applyAlignment="1" applyProtection="1">
      <alignment horizontal="center"/>
      <protection/>
    </xf>
    <xf numFmtId="0" fontId="3" fillId="0" borderId="0" xfId="0" applyFont="1" applyBorder="1" applyAlignment="1" applyProtection="1">
      <alignment horizontal="center"/>
      <protection/>
    </xf>
    <xf numFmtId="0" fontId="4" fillId="0" borderId="0" xfId="20"/>
    <xf numFmtId="166" fontId="3" fillId="0" borderId="0" xfId="0" applyNumberFormat="1" applyFont="1" applyAlignment="1" applyProtection="1">
      <alignment horizontal="center"/>
      <protection/>
    </xf>
    <xf numFmtId="0" fontId="3" fillId="0" borderId="0" xfId="0" applyFont="1" applyFill="1" applyAlignment="1" applyProtection="1">
      <alignment horizontal="center"/>
      <protection/>
    </xf>
    <xf numFmtId="0" fontId="3" fillId="0" borderId="0" xfId="0" applyFont="1" applyAlignment="1">
      <alignment horizontal="center"/>
    </xf>
    <xf numFmtId="37" fontId="3" fillId="0" borderId="0" xfId="0" applyNumberFormat="1" applyFont="1" applyFill="1" applyProtection="1">
      <protection/>
    </xf>
    <xf numFmtId="37" fontId="3" fillId="0" borderId="0" xfId="0" applyNumberFormat="1" applyFont="1" applyFill="1" applyAlignment="1" applyProtection="1">
      <alignment horizontal="right"/>
      <protection/>
    </xf>
    <xf numFmtId="164" fontId="3" fillId="0" borderId="0" xfId="0" applyNumberFormat="1" applyFont="1" applyProtection="1">
      <protection/>
    </xf>
    <xf numFmtId="10" fontId="3" fillId="0" borderId="0" xfId="0" applyNumberFormat="1" applyFont="1" applyProtection="1">
      <protection/>
    </xf>
    <xf numFmtId="170" fontId="3" fillId="0" borderId="0" xfId="16" applyNumberFormat="1" applyFont="1" applyFill="1" applyProtection="1">
      <protection/>
    </xf>
    <xf numFmtId="171" fontId="3" fillId="0" borderId="0" xfId="0" applyNumberFormat="1" applyFont="1" applyProtection="1">
      <protection/>
    </xf>
    <xf numFmtId="169" fontId="3" fillId="0" borderId="0" xfId="0" applyNumberFormat="1" applyFont="1"/>
    <xf numFmtId="165" fontId="3" fillId="0" borderId="0" xfId="0" applyNumberFormat="1" applyFont="1"/>
    <xf numFmtId="172" fontId="3" fillId="0" borderId="0" xfId="0" applyNumberFormat="1" applyFont="1"/>
    <xf numFmtId="37" fontId="3" fillId="0" borderId="0" xfId="0" applyNumberFormat="1" applyFont="1" applyAlignment="1" applyProtection="1">
      <alignment horizontal="right"/>
      <protection/>
    </xf>
    <xf numFmtId="164" fontId="3" fillId="0" borderId="0" xfId="0" applyNumberFormat="1" applyFont="1" applyAlignment="1" applyProtection="1">
      <alignment horizontal="right"/>
      <protection/>
    </xf>
    <xf numFmtId="166" fontId="3" fillId="0" borderId="0" xfId="16" applyNumberFormat="1" applyFont="1" applyAlignment="1" applyProtection="1">
      <alignment horizontal="right"/>
      <protection/>
    </xf>
    <xf numFmtId="37" fontId="3" fillId="0" borderId="3" xfId="0" applyNumberFormat="1" applyFont="1" applyBorder="1" applyProtection="1">
      <protection/>
    </xf>
    <xf numFmtId="164" fontId="3" fillId="0" borderId="3" xfId="0" applyNumberFormat="1" applyFont="1" applyBorder="1" applyProtection="1">
      <protection/>
    </xf>
    <xf numFmtId="166" fontId="3" fillId="2" borderId="3" xfId="0" applyNumberFormat="1" applyFont="1" applyFill="1" applyBorder="1" applyProtection="1">
      <protection/>
    </xf>
    <xf numFmtId="10" fontId="3" fillId="0" borderId="3" xfId="0" applyNumberFormat="1" applyFont="1" applyBorder="1" applyProtection="1">
      <protection/>
    </xf>
    <xf numFmtId="166" fontId="3" fillId="0" borderId="0" xfId="16" applyNumberFormat="1" applyFont="1" applyBorder="1" applyProtection="1">
      <protection/>
    </xf>
    <xf numFmtId="171" fontId="3" fillId="0" borderId="0" xfId="0" applyNumberFormat="1" applyFont="1" applyBorder="1" applyProtection="1">
      <protection/>
    </xf>
    <xf numFmtId="0" fontId="3" fillId="0" borderId="0" xfId="0" applyFont="1" applyBorder="1" applyAlignment="1">
      <alignment horizontal="center"/>
    </xf>
    <xf numFmtId="37" fontId="3" fillId="0" borderId="0" xfId="0" applyNumberFormat="1" applyFont="1" applyFill="1" applyBorder="1" applyProtection="1">
      <protection/>
    </xf>
    <xf numFmtId="37" fontId="3" fillId="0" borderId="0" xfId="0" applyNumberFormat="1" applyFont="1" applyFill="1" applyBorder="1" applyAlignment="1" applyProtection="1">
      <alignment horizontal="right"/>
      <protection/>
    </xf>
    <xf numFmtId="164" fontId="3" fillId="0" borderId="0" xfId="0" applyNumberFormat="1" applyFont="1" applyBorder="1" applyProtection="1">
      <protection/>
    </xf>
    <xf numFmtId="10" fontId="3" fillId="0" borderId="0" xfId="0" applyNumberFormat="1" applyFont="1" applyBorder="1" applyProtection="1">
      <protection/>
    </xf>
    <xf numFmtId="171" fontId="0" fillId="0" borderId="0" xfId="0" applyNumberFormat="1" applyBorder="1"/>
    <xf numFmtId="37" fontId="3" fillId="0" borderId="0" xfId="0" applyNumberFormat="1" applyFont="1" applyBorder="1" applyAlignment="1" applyProtection="1">
      <alignment horizontal="right"/>
      <protection/>
    </xf>
    <xf numFmtId="164" fontId="3" fillId="0" borderId="0" xfId="0" applyNumberFormat="1" applyFont="1" applyBorder="1" applyAlignment="1" applyProtection="1">
      <alignment horizontal="right"/>
      <protection/>
    </xf>
    <xf numFmtId="37" fontId="3" fillId="0" borderId="0" xfId="0" applyNumberFormat="1" applyFont="1" applyBorder="1" applyProtection="1">
      <protection/>
    </xf>
    <xf numFmtId="166" fontId="3" fillId="0" borderId="0" xfId="0" applyNumberFormat="1" applyFont="1" applyFill="1" applyBorder="1" applyProtection="1">
      <protection/>
    </xf>
    <xf numFmtId="166" fontId="3" fillId="2" borderId="0" xfId="0" applyNumberFormat="1" applyFont="1" applyFill="1" applyBorder="1" applyProtection="1">
      <protection/>
    </xf>
    <xf numFmtId="0" fontId="5" fillId="0" borderId="0" xfId="0" applyFont="1"/>
    <xf numFmtId="0" fontId="6" fillId="0" borderId="0" xfId="0" applyFont="1"/>
    <xf numFmtId="0" fontId="7" fillId="3" borderId="0" xfId="0" applyFont="1" applyFill="1" applyAlignment="1">
      <alignment horizontal="justify" vertical="center"/>
    </xf>
    <xf numFmtId="0" fontId="6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67" fontId="6" fillId="0" borderId="0" xfId="18" applyFont="1" applyAlignment="1">
      <alignment horizontal="center"/>
    </xf>
    <xf numFmtId="167" fontId="8" fillId="0" borderId="0" xfId="18" applyFont="1" applyAlignment="1">
      <alignment horizontal="center"/>
    </xf>
    <xf numFmtId="167" fontId="9" fillId="0" borderId="0" xfId="18" applyFont="1" applyAlignment="1">
      <alignment horizontal="center"/>
    </xf>
    <xf numFmtId="173" fontId="6" fillId="0" borderId="0" xfId="16" applyNumberFormat="1" applyFont="1"/>
    <xf numFmtId="173" fontId="6" fillId="0" borderId="2" xfId="16" applyNumberFormat="1" applyFont="1" applyBorder="1"/>
    <xf numFmtId="173" fontId="6" fillId="0" borderId="4" xfId="16" applyNumberFormat="1" applyFont="1" applyBorder="1"/>
    <xf numFmtId="173" fontId="6" fillId="0" borderId="0" xfId="16" applyNumberFormat="1" applyFont="1" applyFill="1"/>
    <xf numFmtId="167" fontId="6" fillId="0" borderId="4" xfId="18" applyFont="1" applyBorder="1"/>
    <xf numFmtId="167" fontId="6" fillId="0" borderId="0" xfId="18" applyFont="1"/>
    <xf numFmtId="168" fontId="0" fillId="0" borderId="3" xfId="0" applyNumberFormat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/>
      <protection/>
    </xf>
    <xf numFmtId="0" fontId="3" fillId="0" borderId="0" xfId="0" applyFont="1" applyFill="1" applyBorder="1"/>
    <xf numFmtId="164" fontId="3" fillId="0" borderId="0" xfId="0" applyNumberFormat="1" applyFont="1" applyFill="1" applyBorder="1" applyProtection="1">
      <protection/>
    </xf>
    <xf numFmtId="164" fontId="3" fillId="0" borderId="0" xfId="0" applyNumberFormat="1" applyFont="1" applyFill="1" applyBorder="1" applyAlignment="1" applyProtection="1">
      <alignment horizontal="right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I45"/>
  <sheetViews>
    <sheetView tabSelected="1" workbookViewId="0" topLeftCell="A1">
      <selection pane="topLeft" activeCell="F21" sqref="F21"/>
    </sheetView>
  </sheetViews>
  <sheetFormatPr defaultColWidth="9.14428571428571" defaultRowHeight="15"/>
  <cols>
    <col min="1" max="1" width="72.2857142857143" customWidth="1"/>
    <col min="2" max="2" width="11.1428571428571" customWidth="1"/>
    <col min="3" max="3" width="14.1428571428571" customWidth="1"/>
    <col min="4" max="4" width="3.42857142857143" customWidth="1"/>
    <col min="5" max="5" width="13.8571428571429" customWidth="1"/>
    <col min="6" max="6" width="4.14285714285714" customWidth="1"/>
    <col min="7" max="7" width="13.8571428571429" customWidth="1"/>
    <col min="8" max="8" width="4.71428571428571" customWidth="1"/>
    <col min="9" max="9" width="18.1428571428571" bestFit="1" customWidth="1"/>
    <col min="10" max="10" width="12.2857142857143" bestFit="1" customWidth="1"/>
    <col min="11" max="11" width="9.71428571428571" bestFit="1" customWidth="1"/>
    <col min="13" max="13" width="9.71428571428571" bestFit="1" customWidth="1"/>
  </cols>
  <sheetData>
    <row r="1" spans="1:9" ht="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15">
      <c r="A4" s="2"/>
      <c r="B4" s="2"/>
      <c r="C4" s="2"/>
      <c r="D4" s="2"/>
      <c r="E4" s="2"/>
      <c r="F4" s="2"/>
      <c r="G4" s="2"/>
      <c r="H4" s="2"/>
      <c r="I4" s="2"/>
    </row>
    <row r="5" spans="1:9" ht="15">
      <c r="A5" s="2" t="s">
        <v>2</v>
      </c>
      <c r="B5" s="2"/>
      <c r="C5" s="2"/>
      <c r="D5" s="2"/>
      <c r="E5" s="2"/>
      <c r="F5" s="2"/>
      <c r="G5" s="2"/>
      <c r="H5" s="2"/>
      <c r="I5" s="18" t="s">
        <v>3</v>
      </c>
    </row>
    <row r="6" spans="1:9" ht="15">
      <c r="A6" s="2"/>
      <c r="B6" s="2"/>
      <c r="C6" s="3">
        <v>43830</v>
      </c>
      <c r="D6" s="3"/>
      <c r="E6" s="4" t="s">
        <v>4</v>
      </c>
      <c r="F6" s="4"/>
      <c r="G6" s="4" t="s">
        <v>5</v>
      </c>
      <c r="H6" s="2"/>
      <c r="I6" s="2" t="s">
        <v>6</v>
      </c>
    </row>
    <row r="7" spans="1:9" ht="15">
      <c r="A7" s="2"/>
      <c r="B7" s="2"/>
      <c r="C7" s="2"/>
      <c r="D7" s="2"/>
      <c r="E7" s="2"/>
      <c r="F7" s="2"/>
      <c r="G7" s="2"/>
      <c r="H7" s="2"/>
      <c r="I7" s="2"/>
    </row>
    <row r="8" spans="1:9" ht="15">
      <c r="A8" s="2" t="s">
        <v>7</v>
      </c>
      <c r="B8" s="2"/>
      <c r="C8" s="2"/>
      <c r="D8" s="2"/>
      <c r="E8" s="2"/>
      <c r="F8" s="2"/>
      <c r="G8" s="2"/>
      <c r="H8" s="2"/>
      <c r="I8" s="2"/>
    </row>
    <row r="9" spans="1:9" ht="15">
      <c r="A9" s="2"/>
      <c r="B9" s="2"/>
      <c r="C9" s="2"/>
      <c r="D9" s="2"/>
      <c r="E9" s="2"/>
      <c r="F9" s="2"/>
      <c r="G9" s="2"/>
      <c r="H9" s="2"/>
      <c r="I9" s="2"/>
    </row>
    <row r="10" spans="1:9" ht="15">
      <c r="A10" s="2" t="s">
        <v>8</v>
      </c>
      <c r="B10" s="2"/>
      <c r="C10" s="2"/>
      <c r="D10" s="2"/>
      <c r="E10" s="2"/>
      <c r="F10" s="2"/>
      <c r="G10" s="2"/>
      <c r="H10" s="2"/>
      <c r="I10" s="2"/>
    </row>
    <row r="11" spans="1:9" ht="15">
      <c r="A11" s="2"/>
      <c r="B11" s="2"/>
      <c r="C11" s="5"/>
      <c r="D11" s="2"/>
      <c r="E11" s="5"/>
      <c r="F11" s="2"/>
      <c r="G11" s="5"/>
      <c r="H11" s="2"/>
      <c r="I11" s="2"/>
    </row>
    <row r="12" spans="1:9" ht="15">
      <c r="A12" s="2" t="s">
        <v>9</v>
      </c>
      <c r="B12" s="2" t="s">
        <v>10</v>
      </c>
      <c r="C12" s="5">
        <v>-5611068</v>
      </c>
      <c r="D12" s="5"/>
      <c r="E12" s="5">
        <v>-5611068</v>
      </c>
      <c r="F12" s="2"/>
      <c r="G12" s="5">
        <v>-5611068</v>
      </c>
      <c r="H12" s="2"/>
      <c r="I12" s="6">
        <f>+G12</f>
        <v>-5611068</v>
      </c>
    </row>
    <row r="13" spans="1:9" ht="15">
      <c r="A13" s="2" t="s">
        <v>11</v>
      </c>
      <c r="B13" s="2" t="s">
        <v>12</v>
      </c>
      <c r="C13" s="7">
        <v>-9241220</v>
      </c>
      <c r="D13" s="8"/>
      <c r="E13" s="7">
        <v>-9697568</v>
      </c>
      <c r="F13" s="8"/>
      <c r="G13" s="7">
        <v>-10153916</v>
      </c>
      <c r="H13" s="8"/>
      <c r="I13" s="6">
        <f>+G13-456348</f>
        <v>-10610264</v>
      </c>
    </row>
    <row r="14" spans="1:9" ht="15">
      <c r="A14" s="2" t="s">
        <v>13</v>
      </c>
      <c r="B14" s="2" t="s">
        <v>12</v>
      </c>
      <c r="C14" s="9">
        <v>8868589.5099999998</v>
      </c>
      <c r="D14" s="8"/>
      <c r="E14" s="9">
        <v>10974784.519999998</v>
      </c>
      <c r="F14" s="8"/>
      <c r="G14" s="9">
        <v>11720505.049999999</v>
      </c>
      <c r="H14" s="10"/>
      <c r="I14" s="6">
        <f>+G14</f>
        <v>11720505.049999999</v>
      </c>
    </row>
    <row r="15" spans="1:9" ht="15">
      <c r="A15" s="8"/>
      <c r="B15" s="2"/>
      <c r="C15" s="5"/>
      <c r="D15" s="5"/>
      <c r="E15" s="5"/>
      <c r="F15" s="2"/>
      <c r="G15" s="5"/>
      <c r="H15" s="2"/>
      <c r="I15" s="11"/>
    </row>
    <row r="16" spans="1:9" ht="15">
      <c r="A16" s="2" t="s">
        <v>14</v>
      </c>
      <c r="B16" s="2"/>
      <c r="C16" s="12">
        <f>SUM(C12:C15)</f>
        <v>-5983698.4900000002</v>
      </c>
      <c r="D16" s="2"/>
      <c r="E16" s="12">
        <f>SUM(E12:E15)</f>
        <v>-4333851.4800000023</v>
      </c>
      <c r="F16" s="2"/>
      <c r="G16" s="12">
        <f>SUM(G12:G15)</f>
        <v>-4044478.9500000011</v>
      </c>
      <c r="H16" s="2"/>
      <c r="I16" s="6">
        <f>SUM(I12:I15)</f>
        <v>-4500826.9500000011</v>
      </c>
    </row>
    <row r="17" spans="1:9" ht="15">
      <c r="A17" s="2"/>
      <c r="B17" s="2"/>
      <c r="C17" s="13"/>
      <c r="D17" s="2"/>
      <c r="E17" s="13"/>
      <c r="F17" s="2"/>
      <c r="G17" s="13"/>
      <c r="H17" s="2"/>
      <c r="I17" s="6"/>
    </row>
    <row r="18" spans="1:9" ht="15">
      <c r="A18" s="8" t="s">
        <v>15</v>
      </c>
      <c r="B18" s="2" t="s">
        <v>16</v>
      </c>
      <c r="C18" s="14">
        <v>-2060277.5300000003</v>
      </c>
      <c r="D18" s="5"/>
      <c r="E18" s="14">
        <v>-1603929.5300000003</v>
      </c>
      <c r="F18" s="2"/>
      <c r="G18" s="14">
        <v>-1147581</v>
      </c>
      <c r="H18" s="2"/>
      <c r="I18" s="11">
        <f>+G18+456348</f>
        <v>-691233</v>
      </c>
    </row>
    <row r="19" spans="1:9" ht="15">
      <c r="A19" s="8" t="s">
        <v>17</v>
      </c>
      <c r="B19" s="2"/>
      <c r="C19" s="6">
        <f>+C16+C18</f>
        <v>-8043976.0200000005</v>
      </c>
      <c r="D19" s="2"/>
      <c r="E19" s="6">
        <f>+E16+E18</f>
        <v>-5937781.0100000026</v>
      </c>
      <c r="F19" s="2"/>
      <c r="G19" s="6">
        <f>+G16+G18</f>
        <v>-5192059.9500000011</v>
      </c>
      <c r="H19" s="2"/>
      <c r="I19" s="6">
        <f>+I16+I18</f>
        <v>-5192059.9500000011</v>
      </c>
    </row>
    <row r="20" spans="1:9" ht="15">
      <c r="A20" s="2"/>
      <c r="B20" s="2"/>
      <c r="C20" s="6"/>
      <c r="D20" s="2"/>
      <c r="E20" s="2"/>
      <c r="F20" s="2"/>
      <c r="G20" s="2"/>
      <c r="H20" s="2"/>
      <c r="I20" s="5"/>
    </row>
    <row r="21" spans="1:9" ht="15">
      <c r="A21" s="2"/>
      <c r="B21" s="2"/>
      <c r="C21" s="6"/>
      <c r="D21" s="2"/>
      <c r="E21" s="2"/>
      <c r="F21" s="2"/>
      <c r="G21" s="2"/>
      <c r="H21" s="2"/>
      <c r="I21" s="2"/>
    </row>
    <row r="22" spans="1:9" ht="15">
      <c r="A22" s="2" t="s">
        <v>18</v>
      </c>
      <c r="B22" s="2"/>
      <c r="C22" s="2"/>
      <c r="D22" s="2"/>
      <c r="E22" s="2"/>
      <c r="F22" s="2"/>
      <c r="G22" s="2"/>
      <c r="H22" s="2"/>
      <c r="I22" s="6">
        <v>-4988512.0499999989</v>
      </c>
    </row>
    <row r="23" spans="1:9" ht="15">
      <c r="A23" s="2" t="s">
        <v>17</v>
      </c>
      <c r="B23" s="2"/>
      <c r="C23" s="2"/>
      <c r="D23" s="2"/>
      <c r="E23" s="2"/>
      <c r="F23" s="2"/>
      <c r="G23" s="2"/>
      <c r="H23" s="2"/>
      <c r="I23" s="6">
        <f>+I19+I22</f>
        <v>-10180572</v>
      </c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  <row r="25" spans="1:9" ht="15">
      <c r="A25" s="2" t="s">
        <v>19</v>
      </c>
      <c r="B25" s="2"/>
      <c r="C25" s="2"/>
      <c r="D25" s="2"/>
      <c r="E25" s="2"/>
      <c r="F25" s="2"/>
      <c r="G25" s="2"/>
      <c r="H25" s="2"/>
      <c r="I25" s="17">
        <f>+I18+I22</f>
        <v>-5679745.0499999989</v>
      </c>
    </row>
    <row r="28" spans="1:9" ht="15">
      <c r="A28" s="1" t="s">
        <v>20</v>
      </c>
      <c r="B28" s="1"/>
      <c r="C28" s="1"/>
      <c r="D28" s="1"/>
      <c r="E28" s="1"/>
      <c r="F28" s="1"/>
      <c r="G28" s="1"/>
      <c r="H28" s="1"/>
      <c r="I28" s="1"/>
    </row>
    <row r="29" spans="1:9" ht="15">
      <c r="A29" s="1" t="s">
        <v>1</v>
      </c>
      <c r="B29" s="1"/>
      <c r="C29" s="1"/>
      <c r="D29" s="1"/>
      <c r="E29" s="1"/>
      <c r="F29" s="1"/>
      <c r="G29" s="1"/>
      <c r="H29" s="1"/>
      <c r="I29" s="1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  <row r="31" spans="1:9" ht="15">
      <c r="A31" s="2"/>
      <c r="B31" s="2"/>
      <c r="C31" s="2"/>
      <c r="D31" s="2"/>
      <c r="E31" s="2"/>
      <c r="F31" s="2"/>
      <c r="G31" s="2"/>
      <c r="H31" s="2"/>
      <c r="I31" s="2"/>
    </row>
    <row r="32" spans="1:9" ht="15">
      <c r="A32" s="2" t="s">
        <v>2</v>
      </c>
      <c r="B32" s="2"/>
      <c r="C32" s="2"/>
      <c r="D32" s="2"/>
      <c r="E32" s="2"/>
      <c r="F32" s="2"/>
      <c r="G32" s="2"/>
      <c r="H32" s="2"/>
      <c r="I32" s="18" t="s">
        <v>3</v>
      </c>
    </row>
    <row r="33" spans="1:9" ht="15">
      <c r="A33" s="2"/>
      <c r="B33" s="2"/>
      <c r="C33" s="3">
        <v>43830</v>
      </c>
      <c r="D33" s="3"/>
      <c r="E33" s="4" t="s">
        <v>4</v>
      </c>
      <c r="F33" s="4"/>
      <c r="G33" s="4" t="s">
        <v>5</v>
      </c>
      <c r="H33" s="2"/>
      <c r="I33" s="2" t="s">
        <v>6</v>
      </c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 t="s">
        <v>8</v>
      </c>
      <c r="B35" s="2"/>
      <c r="C35" s="2"/>
      <c r="D35" s="2"/>
      <c r="E35" s="2"/>
      <c r="F35" s="2"/>
      <c r="G35" s="2"/>
      <c r="H35" s="2"/>
      <c r="I35" s="2"/>
    </row>
    <row r="36" spans="1:9" ht="15">
      <c r="A36" s="8" t="s">
        <v>21</v>
      </c>
      <c r="B36" s="2" t="s">
        <v>10</v>
      </c>
      <c r="C36" s="5">
        <v>2342086</v>
      </c>
      <c r="D36" s="2"/>
      <c r="E36" s="5">
        <v>2404841</v>
      </c>
      <c r="F36" s="2"/>
      <c r="G36" s="5">
        <v>2468389</v>
      </c>
      <c r="H36" s="2"/>
      <c r="I36" s="6">
        <f>+G36</f>
        <v>2468389</v>
      </c>
    </row>
    <row r="37" spans="1:9" ht="15">
      <c r="A37" s="8" t="s">
        <v>22</v>
      </c>
      <c r="B37" s="2" t="s">
        <v>23</v>
      </c>
      <c r="C37" s="5">
        <v>-2420000</v>
      </c>
      <c r="D37" s="2"/>
      <c r="E37" s="5">
        <v>-2420000</v>
      </c>
      <c r="F37" s="2"/>
      <c r="G37" s="5">
        <v>-2420000</v>
      </c>
      <c r="H37" s="2"/>
      <c r="I37" s="6">
        <f>+G37</f>
        <v>-2420000</v>
      </c>
    </row>
    <row r="38" spans="1:9" ht="15">
      <c r="A38" s="2" t="s">
        <v>24</v>
      </c>
      <c r="B38" s="2"/>
      <c r="C38" s="12">
        <f>+C36+C37</f>
        <v>-77914</v>
      </c>
      <c r="D38" s="2"/>
      <c r="E38" s="12">
        <f>+E36+E37</f>
        <v>-15159</v>
      </c>
      <c r="F38" s="2"/>
      <c r="G38" s="12">
        <f>+G36+G37</f>
        <v>48389</v>
      </c>
      <c r="H38" s="2"/>
      <c r="I38" s="12">
        <f>+I36+I37</f>
        <v>48389</v>
      </c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 t="s">
        <v>18</v>
      </c>
      <c r="B41" s="2"/>
      <c r="C41" s="2"/>
      <c r="D41" s="2"/>
      <c r="E41" s="2"/>
      <c r="F41" s="2"/>
      <c r="G41" s="2"/>
      <c r="H41" s="2"/>
      <c r="I41" s="6">
        <v>-551818</v>
      </c>
    </row>
    <row r="42" spans="1:9" ht="15.75" thickBot="1">
      <c r="A42" s="2" t="s">
        <v>19</v>
      </c>
      <c r="B42" s="2"/>
      <c r="C42" s="2"/>
      <c r="D42" s="2"/>
      <c r="E42" s="2"/>
      <c r="F42" s="2"/>
      <c r="G42" s="2"/>
      <c r="H42" s="2"/>
      <c r="I42" s="16">
        <f>-I38+I41</f>
        <v>-600207</v>
      </c>
    </row>
    <row r="43" ht="15.75" thickTop="1"/>
    <row r="44" spans="1:9" ht="15">
      <c r="A44" t="s">
        <v>25</v>
      </c>
      <c r="I44" s="15">
        <f>I25+I42</f>
        <v>-6279952.0499999989</v>
      </c>
    </row>
    <row r="45" spans="1:9" ht="15">
      <c r="A45" t="s">
        <v>26</v>
      </c>
      <c r="I45" s="15">
        <f>-I44/10</f>
        <v>627995.20499999984</v>
      </c>
    </row>
  </sheetData>
  <pageMargins left="0.7" right="0.7" top="0.75" bottom="0.75" header="0.3" footer="0.3"/>
  <pageSetup orientation="portrait" scale="5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B55"/>
  <sheetViews>
    <sheetView workbookViewId="0" topLeftCell="A1">
      <selection pane="topLeft" activeCell="A21" sqref="A21"/>
    </sheetView>
  </sheetViews>
  <sheetFormatPr defaultRowHeight="15"/>
  <cols>
    <col min="1" max="1" width="54.5714285714286" style="68" customWidth="1"/>
    <col min="2" max="2" width="18.7142857142857" style="81" customWidth="1"/>
  </cols>
  <sheetData>
    <row r="1" spans="1:2" ht="15">
      <c r="A1" s="67" t="s">
        <v>101</v>
      </c>
      <c r="B1" s="73"/>
    </row>
    <row r="2" spans="2:2" ht="15">
      <c r="B2" s="74" t="s">
        <v>99</v>
      </c>
    </row>
    <row r="3" spans="1:2" ht="17.25">
      <c r="A3" s="69" t="s">
        <v>73</v>
      </c>
      <c r="B3" s="75" t="s">
        <v>100</v>
      </c>
    </row>
    <row r="4" spans="1:2" ht="15">
      <c r="A4" s="68" t="s">
        <v>74</v>
      </c>
      <c r="B4" s="76">
        <v>3044000</v>
      </c>
    </row>
    <row r="5" spans="1:2" ht="15">
      <c r="A5" s="68" t="s">
        <v>75</v>
      </c>
      <c r="B5" s="76">
        <f>200000*10</f>
        <v>2000000</v>
      </c>
    </row>
    <row r="6" spans="1:2" ht="15">
      <c r="A6" s="68" t="s">
        <v>76</v>
      </c>
      <c r="B6" s="76">
        <v>900000</v>
      </c>
    </row>
    <row r="7" spans="1:2" ht="15">
      <c r="A7" s="68" t="s">
        <v>77</v>
      </c>
      <c r="B7" s="76">
        <f>10*27000</f>
        <v>270000</v>
      </c>
    </row>
    <row r="8" spans="1:2" ht="45">
      <c r="A8" s="70" t="s">
        <v>78</v>
      </c>
      <c r="B8" s="76">
        <f>560000+250000</f>
        <v>810000</v>
      </c>
    </row>
    <row r="9" spans="2:2" ht="15">
      <c r="B9" s="76"/>
    </row>
    <row r="10" spans="2:2" ht="15">
      <c r="B10" s="76"/>
    </row>
    <row r="11" spans="1:2" ht="15">
      <c r="A11" s="69" t="s">
        <v>79</v>
      </c>
      <c r="B11" s="76"/>
    </row>
    <row r="12" spans="1:2" ht="15">
      <c r="A12" s="68" t="s">
        <v>80</v>
      </c>
      <c r="B12" s="76">
        <v>50000</v>
      </c>
    </row>
    <row r="13" spans="1:2" ht="15">
      <c r="A13" s="68" t="s">
        <v>81</v>
      </c>
      <c r="B13" s="76">
        <f>10*8000</f>
        <v>80000</v>
      </c>
    </row>
    <row r="14" spans="2:2" ht="15">
      <c r="B14" s="76"/>
    </row>
    <row r="15" spans="2:2" ht="15">
      <c r="B15" s="76"/>
    </row>
    <row r="16" spans="1:2" ht="15">
      <c r="A16" s="69" t="s">
        <v>82</v>
      </c>
      <c r="B16" s="76"/>
    </row>
    <row r="17" spans="1:2" ht="15">
      <c r="A17" s="68" t="s">
        <v>83</v>
      </c>
      <c r="B17" s="76">
        <f>20000*10</f>
        <v>200000</v>
      </c>
    </row>
    <row r="18" spans="1:2" ht="15">
      <c r="A18" s="68" t="s">
        <v>84</v>
      </c>
      <c r="B18" s="76"/>
    </row>
    <row r="19" spans="2:2" ht="15.75" thickBot="1">
      <c r="B19" s="77">
        <f>SUM(B4:B18)</f>
        <v>7354000</v>
      </c>
    </row>
    <row r="20" spans="2:2" ht="15.75" thickTop="1">
      <c r="B20" s="78"/>
    </row>
    <row r="21" spans="1:2" ht="15">
      <c r="A21" s="69" t="s">
        <v>85</v>
      </c>
      <c r="B21" s="76"/>
    </row>
    <row r="22" spans="2:2" ht="15">
      <c r="B22" s="76"/>
    </row>
    <row r="23" spans="1:2" ht="15">
      <c r="A23" s="71" t="s">
        <v>86</v>
      </c>
      <c r="B23" s="76">
        <f>12789.27+7184</f>
        <v>19973.27</v>
      </c>
    </row>
    <row r="24" spans="1:2" ht="15">
      <c r="A24" s="71" t="s">
        <v>87</v>
      </c>
      <c r="B24" s="76">
        <v>171.20000000000002</v>
      </c>
    </row>
    <row r="25" spans="1:2" ht="15">
      <c r="A25" s="71" t="s">
        <v>88</v>
      </c>
      <c r="B25" s="76">
        <v>81.546666666666667</v>
      </c>
    </row>
    <row r="26" spans="1:2" ht="15">
      <c r="A26" s="71" t="s">
        <v>89</v>
      </c>
      <c r="B26" s="76">
        <v>2860</v>
      </c>
    </row>
    <row r="27" spans="1:2" ht="15">
      <c r="A27" s="71" t="s">
        <v>90</v>
      </c>
      <c r="B27" s="76">
        <v>37143.639999999992</v>
      </c>
    </row>
    <row r="28" spans="1:2" ht="15">
      <c r="A28" s="71" t="s">
        <v>91</v>
      </c>
      <c r="B28" s="76">
        <v>71.609999999999999</v>
      </c>
    </row>
    <row r="29" spans="1:2" ht="15">
      <c r="A29" s="71" t="s">
        <v>92</v>
      </c>
      <c r="B29" s="76">
        <v>13335.749999999995</v>
      </c>
    </row>
    <row r="30" spans="1:2" ht="15">
      <c r="A30" s="71" t="s">
        <v>93</v>
      </c>
      <c r="B30" s="76">
        <v>100</v>
      </c>
    </row>
    <row r="31" spans="1:2" ht="15">
      <c r="A31" s="71" t="s">
        <v>94</v>
      </c>
      <c r="B31" s="76">
        <v>198228.68333333335</v>
      </c>
    </row>
    <row r="32" spans="1:2" ht="15">
      <c r="A32" s="71" t="s">
        <v>95</v>
      </c>
      <c r="B32" s="76">
        <v>4026.9766666666669</v>
      </c>
    </row>
    <row r="33" spans="1:2" ht="15">
      <c r="A33" s="71" t="s">
        <v>96</v>
      </c>
      <c r="B33" s="76">
        <v>12777.660000000003</v>
      </c>
    </row>
    <row r="34" spans="1:2" ht="15">
      <c r="A34" s="71" t="s">
        <v>105</v>
      </c>
      <c r="B34" s="76">
        <f>27998</f>
        <v>27998</v>
      </c>
    </row>
    <row r="35" spans="1:2" ht="15">
      <c r="A35" s="71" t="s">
        <v>97</v>
      </c>
      <c r="B35" s="76">
        <v>21070.826666666664</v>
      </c>
    </row>
    <row r="36" spans="2:2" ht="15">
      <c r="B36" s="77">
        <f>SUM(B23:B35)</f>
        <v>337839.16333333333</v>
      </c>
    </row>
    <row r="37" spans="2:2" ht="15">
      <c r="B37" s="76"/>
    </row>
    <row r="38" spans="1:2" ht="15">
      <c r="A38" s="72" t="s">
        <v>102</v>
      </c>
      <c r="B38" s="79">
        <f>B36*10</f>
        <v>3378391.6333333333</v>
      </c>
    </row>
    <row r="39" spans="1:2" ht="15.75" thickBot="1">
      <c r="A39" s="72" t="s">
        <v>98</v>
      </c>
      <c r="B39" s="77">
        <f>+B19+B38</f>
        <v>10732391.633333333</v>
      </c>
    </row>
    <row r="40" spans="2:2" ht="15.75" thickTop="1">
      <c r="B40" s="80"/>
    </row>
    <row r="41" spans="1:2" ht="15">
      <c r="A41" t="s">
        <v>103</v>
      </c>
      <c r="B41" s="5">
        <f>-Summary!I23</f>
        <v>10180572</v>
      </c>
    </row>
    <row r="42" spans="1:2" ht="15">
      <c r="A42" t="s">
        <v>104</v>
      </c>
      <c r="B42" s="5">
        <f>-Summary!I41</f>
        <v>551818</v>
      </c>
    </row>
    <row r="43" spans="1:2" ht="15.75" thickBot="1">
      <c r="A43"/>
      <c r="B43" s="82">
        <f>B41+B42</f>
        <v>10732390</v>
      </c>
    </row>
    <row r="44" spans="1:2" ht="15.75" thickTop="1">
      <c r="A44"/>
      <c r="B44"/>
    </row>
    <row r="45" spans="1:2" ht="15">
      <c r="A45"/>
      <c r="B45"/>
    </row>
    <row r="46" spans="1:2" ht="15">
      <c r="A46"/>
      <c r="B46"/>
    </row>
    <row r="47" spans="1:2" ht="15">
      <c r="A47"/>
      <c r="B47"/>
    </row>
    <row r="48" spans="1:2" ht="15">
      <c r="A48"/>
      <c r="B48"/>
    </row>
    <row r="49" spans="1:2" ht="15">
      <c r="A49"/>
      <c r="B49"/>
    </row>
    <row r="50" spans="1:2" ht="15">
      <c r="A50"/>
      <c r="B50"/>
    </row>
    <row r="51" spans="1:2" ht="15">
      <c r="A51"/>
      <c r="B51"/>
    </row>
    <row r="52" spans="1:2" ht="15">
      <c r="A52"/>
      <c r="B52"/>
    </row>
    <row r="53" spans="1:2" ht="15">
      <c r="A53"/>
      <c r="B53"/>
    </row>
    <row r="54" spans="1:2" ht="15">
      <c r="A54"/>
      <c r="B54"/>
    </row>
    <row r="55" spans="1:2" ht="15">
      <c r="A55"/>
      <c r="B55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P182"/>
  <sheetViews>
    <sheetView workbookViewId="0" topLeftCell="B1">
      <selection pane="topLeft" activeCell="D7" sqref="D7"/>
    </sheetView>
  </sheetViews>
  <sheetFormatPr defaultRowHeight="15"/>
  <cols>
    <col min="1" max="1" width="15.7142857142857" customWidth="1"/>
    <col min="2" max="2" width="8.85714285714286" bestFit="1" customWidth="1"/>
    <col min="3" max="3" width="29.8571428571429" bestFit="1" customWidth="1"/>
    <col min="4" max="13" width="14.7142857142857" customWidth="1"/>
    <col min="14" max="14" width="11" customWidth="1"/>
    <col min="15" max="15" width="17" customWidth="1"/>
    <col min="16" max="16" width="13.8571428571429" bestFit="1" customWidth="1"/>
  </cols>
  <sheetData>
    <row r="1" spans="1:16" ht="1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9"/>
      <c r="O1" s="20"/>
      <c r="P1" s="21"/>
    </row>
    <row r="2" spans="1:16" ht="15">
      <c r="A2" s="20"/>
      <c r="B2" s="20"/>
      <c r="C2" s="20"/>
      <c r="D2" s="20"/>
      <c r="E2" s="22" t="s">
        <v>27</v>
      </c>
      <c r="F2" s="22"/>
      <c r="G2" s="22"/>
      <c r="H2" s="22"/>
      <c r="I2" s="22"/>
      <c r="J2" s="20"/>
      <c r="K2" s="20"/>
      <c r="L2" s="20"/>
      <c r="M2" s="20"/>
      <c r="N2" s="20"/>
      <c r="O2" s="20"/>
      <c r="P2" s="21"/>
    </row>
    <row r="3" spans="1:16" ht="1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</row>
    <row r="4" spans="1:16" ht="15">
      <c r="A4" s="20"/>
      <c r="B4" s="20"/>
      <c r="C4" s="20"/>
      <c r="D4" s="20"/>
      <c r="E4" s="20"/>
      <c r="F4" s="20" t="s">
        <v>28</v>
      </c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1:16" ht="15">
      <c r="A5" s="23"/>
      <c r="B5" s="23"/>
      <c r="C5" s="23"/>
      <c r="D5" s="23"/>
      <c r="E5" s="23"/>
      <c r="F5" s="23"/>
      <c r="G5" s="23"/>
      <c r="H5" s="23"/>
      <c r="I5" s="23"/>
      <c r="J5" s="24"/>
      <c r="K5" s="23"/>
      <c r="L5" s="23"/>
      <c r="M5" s="23"/>
      <c r="N5" s="23"/>
      <c r="O5" s="23"/>
      <c r="P5" s="21"/>
    </row>
    <row r="6" spans="1:16" ht="15">
      <c r="A6" s="20"/>
      <c r="B6" s="20"/>
      <c r="C6" s="20"/>
      <c r="D6" s="20"/>
      <c r="E6" s="20"/>
      <c r="F6" s="25" t="s">
        <v>29</v>
      </c>
      <c r="G6" s="20"/>
      <c r="H6" s="20"/>
      <c r="I6" s="20"/>
      <c r="J6" s="20"/>
      <c r="K6" s="20"/>
      <c r="L6" s="20"/>
      <c r="M6" s="20"/>
      <c r="N6" s="20"/>
      <c r="O6" s="20"/>
      <c r="P6" s="21"/>
    </row>
    <row r="7" spans="1:15" ht="15">
      <c r="A7" s="26"/>
      <c r="B7" s="26"/>
      <c r="C7" s="26"/>
      <c r="D7" s="26"/>
      <c r="E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5">
      <c r="A11" s="26" t="s">
        <v>30</v>
      </c>
      <c r="B11" s="26"/>
      <c r="C11" s="27" t="s">
        <v>31</v>
      </c>
      <c r="D11" s="27" t="s">
        <v>32</v>
      </c>
      <c r="E11" s="27" t="s">
        <v>33</v>
      </c>
      <c r="F11" s="27" t="s">
        <v>34</v>
      </c>
      <c r="G11" s="27" t="s">
        <v>35</v>
      </c>
      <c r="H11" s="27" t="s">
        <v>36</v>
      </c>
      <c r="I11" s="27" t="s">
        <v>37</v>
      </c>
      <c r="J11" s="28" t="s">
        <v>38</v>
      </c>
      <c r="K11" s="28" t="s">
        <v>39</v>
      </c>
      <c r="L11" s="28"/>
      <c r="M11" s="28"/>
      <c r="N11" s="26"/>
      <c r="O11" s="26"/>
    </row>
    <row r="12" spans="1:15" ht="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27"/>
      <c r="M13" s="27"/>
      <c r="N13" s="26"/>
      <c r="O13" s="26"/>
    </row>
    <row r="14" spans="1:15" ht="15">
      <c r="A14" s="26"/>
      <c r="B14" s="26"/>
      <c r="C14" s="26"/>
      <c r="D14" s="26"/>
      <c r="E14" s="27" t="s">
        <v>40</v>
      </c>
      <c r="F14" s="27" t="s">
        <v>41</v>
      </c>
      <c r="G14" s="27" t="s">
        <v>42</v>
      </c>
      <c r="H14" s="27" t="s">
        <v>43</v>
      </c>
      <c r="I14" s="27" t="s">
        <v>44</v>
      </c>
      <c r="J14" s="27" t="s">
        <v>45</v>
      </c>
      <c r="K14" s="27"/>
      <c r="L14" s="27"/>
      <c r="M14" s="27"/>
      <c r="N14" s="26"/>
      <c r="O14" s="26"/>
    </row>
    <row r="15" spans="1:15" ht="15">
      <c r="A15" s="26"/>
      <c r="B15" s="29" t="s">
        <v>46</v>
      </c>
      <c r="C15" s="30" t="s">
        <v>47</v>
      </c>
      <c r="D15" s="31" t="s">
        <v>48</v>
      </c>
      <c r="E15" s="31" t="s">
        <v>49</v>
      </c>
      <c r="F15" s="31" t="s">
        <v>50</v>
      </c>
      <c r="G15" s="31" t="s">
        <v>50</v>
      </c>
      <c r="H15" s="31" t="s">
        <v>51</v>
      </c>
      <c r="I15" s="31" t="s">
        <v>52</v>
      </c>
      <c r="J15" s="31" t="s">
        <v>52</v>
      </c>
      <c r="K15" s="32" t="s">
        <v>53</v>
      </c>
      <c r="L15" s="33"/>
      <c r="M15" s="33"/>
      <c r="O15" s="34"/>
    </row>
    <row r="16" spans="1:13" ht="15">
      <c r="A16" s="26"/>
      <c r="B16" s="26"/>
      <c r="C16" s="25"/>
      <c r="D16" s="27"/>
      <c r="E16" s="27"/>
      <c r="F16" s="35"/>
      <c r="G16" s="27"/>
      <c r="H16" s="27"/>
      <c r="I16" s="27"/>
      <c r="J16" s="27"/>
      <c r="K16" s="36"/>
      <c r="L16" s="27"/>
      <c r="M16" s="27"/>
    </row>
    <row r="17" spans="1:16" ht="15">
      <c r="A17" s="26"/>
      <c r="B17" s="37">
        <v>1</v>
      </c>
      <c r="C17" s="25" t="s">
        <v>54</v>
      </c>
      <c r="D17" s="38">
        <v>339060</v>
      </c>
      <c r="E17" s="39">
        <v>1520129</v>
      </c>
      <c r="F17" s="40">
        <v>5568690</v>
      </c>
      <c r="G17" s="40">
        <v>988131.39309999964</v>
      </c>
      <c r="H17" s="40">
        <f t="shared" si="0" ref="H17:H34">F17+G17</f>
        <v>6556821.3931</v>
      </c>
      <c r="I17" s="40">
        <f t="shared" si="1" ref="I17:I34">(H17*J17)</f>
        <v>40457.226675345359</v>
      </c>
      <c r="J17" s="41">
        <f t="shared" si="2" ref="J17:J31">$J$37</f>
        <v>0.0061702499198651476</v>
      </c>
      <c r="K17" s="42">
        <f t="shared" si="3" ref="K17:K35">I17/D17</f>
        <v>0.11932173265895522</v>
      </c>
      <c r="L17" s="43"/>
      <c r="M17" s="43"/>
      <c r="N17" s="44"/>
      <c r="O17" s="45"/>
      <c r="P17" s="46"/>
    </row>
    <row r="18" spans="1:16" ht="15">
      <c r="A18" s="26"/>
      <c r="B18" s="37">
        <f t="shared" si="4" ref="B18:B35">B17+1</f>
        <v>2</v>
      </c>
      <c r="C18" s="25" t="s">
        <v>55</v>
      </c>
      <c r="D18" s="38">
        <v>451056</v>
      </c>
      <c r="E18" s="39">
        <v>5975749</v>
      </c>
      <c r="F18" s="40">
        <v>8746620</v>
      </c>
      <c r="G18" s="40">
        <v>3883415.5322899995</v>
      </c>
      <c r="H18" s="40">
        <f t="shared" si="0"/>
        <v>12630035.53229</v>
      </c>
      <c r="I18" s="40">
        <f t="shared" si="1"/>
        <v>77930.475731006343</v>
      </c>
      <c r="J18" s="41">
        <f t="shared" si="2"/>
        <v>0.0061702499198651476</v>
      </c>
      <c r="K18" s="42">
        <f t="shared" si="3"/>
        <v>0.17277339339462583</v>
      </c>
      <c r="L18" s="43"/>
      <c r="M18" s="43"/>
      <c r="N18" s="44"/>
      <c r="O18" s="45"/>
      <c r="P18" s="46"/>
    </row>
    <row r="19" spans="1:16" ht="15">
      <c r="A19" s="26"/>
      <c r="B19" s="37">
        <f t="shared" si="4"/>
        <v>3</v>
      </c>
      <c r="C19" s="26" t="s">
        <v>56</v>
      </c>
      <c r="D19" s="38">
        <v>233880</v>
      </c>
      <c r="E19" s="39">
        <v>12959345</v>
      </c>
      <c r="F19" s="40">
        <v>6178500</v>
      </c>
      <c r="G19" s="40">
        <v>8457836.3252800014</v>
      </c>
      <c r="H19" s="40">
        <f t="shared" si="0"/>
        <v>14636336.325280001</v>
      </c>
      <c r="I19" s="40">
        <f t="shared" si="1"/>
        <v>90309.853038178277</v>
      </c>
      <c r="J19" s="41">
        <f t="shared" si="2"/>
        <v>0.0061702499198651476</v>
      </c>
      <c r="K19" s="42">
        <f t="shared" si="3"/>
        <v>0.38613756216084433</v>
      </c>
      <c r="L19" s="43"/>
      <c r="M19" s="43"/>
      <c r="N19" s="44"/>
      <c r="O19" s="45"/>
      <c r="P19" s="46"/>
    </row>
    <row r="20" spans="1:16" ht="15">
      <c r="A20" s="26"/>
      <c r="B20" s="37">
        <f t="shared" si="4"/>
        <v>4</v>
      </c>
      <c r="C20" s="25" t="s">
        <v>57</v>
      </c>
      <c r="D20" s="38">
        <v>10596</v>
      </c>
      <c r="E20" s="39">
        <v>96298.999999999985</v>
      </c>
      <c r="F20" s="40">
        <v>386754</v>
      </c>
      <c r="G20" s="40">
        <v>62966.064139999988</v>
      </c>
      <c r="H20" s="40">
        <f t="shared" si="0"/>
        <v>449720.06413999997</v>
      </c>
      <c r="I20" s="40">
        <f t="shared" si="1"/>
        <v>2774.8851897215841</v>
      </c>
      <c r="J20" s="41">
        <f t="shared" si="2"/>
        <v>0.0061702499198651476</v>
      </c>
      <c r="K20" s="42">
        <f t="shared" si="3"/>
        <v>0.26188044448108572</v>
      </c>
      <c r="L20" s="43"/>
      <c r="M20" s="43"/>
      <c r="N20" s="44"/>
      <c r="O20" s="45"/>
      <c r="P20" s="46"/>
    </row>
    <row r="21" spans="1:16" ht="15">
      <c r="A21" s="26"/>
      <c r="B21" s="37">
        <f t="shared" si="4"/>
        <v>5</v>
      </c>
      <c r="C21" s="25" t="s">
        <v>58</v>
      </c>
      <c r="D21" s="38">
        <v>25776</v>
      </c>
      <c r="E21" s="39">
        <v>691995</v>
      </c>
      <c r="F21" s="40">
        <v>1026540</v>
      </c>
      <c r="G21" s="40">
        <v>482234.99441999994</v>
      </c>
      <c r="H21" s="40">
        <f t="shared" si="0"/>
        <v>1508774.9944199999</v>
      </c>
      <c r="I21" s="40">
        <f t="shared" si="1"/>
        <v>9309.5187884145435</v>
      </c>
      <c r="J21" s="41">
        <f t="shared" si="2"/>
        <v>0.0061702499198651476</v>
      </c>
      <c r="K21" s="42">
        <f t="shared" si="3"/>
        <v>0.36117003369081874</v>
      </c>
      <c r="L21" s="43"/>
      <c r="M21" s="43"/>
      <c r="N21" s="44"/>
      <c r="O21" s="45"/>
      <c r="P21" s="46"/>
    </row>
    <row r="22" spans="1:16" ht="15">
      <c r="A22" s="26"/>
      <c r="B22" s="37">
        <f t="shared" si="4"/>
        <v>6</v>
      </c>
      <c r="C22" s="25" t="s">
        <v>59</v>
      </c>
      <c r="D22" s="38">
        <v>29892</v>
      </c>
      <c r="E22" s="39">
        <v>7230023.9999999991</v>
      </c>
      <c r="F22" s="40">
        <v>2087280</v>
      </c>
      <c r="G22" s="40">
        <v>5040640.9846199993</v>
      </c>
      <c r="H22" s="40">
        <f t="shared" si="0"/>
        <v>7127920.9846199993</v>
      </c>
      <c r="I22" s="40">
        <f t="shared" si="1"/>
        <v>43981.053884156652</v>
      </c>
      <c r="J22" s="41">
        <f t="shared" si="2"/>
        <v>0.0061702499198651476</v>
      </c>
      <c r="K22" s="42">
        <f t="shared" si="3"/>
        <v>1.4713319243997274</v>
      </c>
      <c r="L22" s="43"/>
      <c r="M22" s="43"/>
      <c r="N22" s="44"/>
      <c r="O22" s="45"/>
      <c r="P22" s="46"/>
    </row>
    <row r="23" spans="1:16" ht="15">
      <c r="A23" s="26"/>
      <c r="B23" s="37">
        <f t="shared" si="4"/>
        <v>7</v>
      </c>
      <c r="C23" s="25" t="s">
        <v>60</v>
      </c>
      <c r="D23" s="38">
        <v>19320</v>
      </c>
      <c r="E23" s="39">
        <v>11772608</v>
      </c>
      <c r="F23" s="40">
        <v>2888640</v>
      </c>
      <c r="G23" s="40">
        <v>7327839.0991999991</v>
      </c>
      <c r="H23" s="40">
        <f t="shared" si="0"/>
        <v>10216479.099199999</v>
      </c>
      <c r="I23" s="40">
        <f t="shared" si="1"/>
        <v>63038.229343142753</v>
      </c>
      <c r="J23" s="41">
        <f t="shared" si="2"/>
        <v>0.0061702499198651476</v>
      </c>
      <c r="K23" s="42">
        <f t="shared" si="3"/>
        <v>3.2628483096864778</v>
      </c>
      <c r="L23" s="43"/>
      <c r="M23" s="43"/>
      <c r="N23" s="44"/>
      <c r="O23" s="45"/>
      <c r="P23" s="46"/>
    </row>
    <row r="24" spans="1:16" ht="15">
      <c r="A24" s="26"/>
      <c r="B24" s="37">
        <f t="shared" si="4"/>
        <v>8</v>
      </c>
      <c r="C24" s="25" t="s">
        <v>61</v>
      </c>
      <c r="D24" s="38">
        <v>16812</v>
      </c>
      <c r="E24" s="39">
        <v>24944787</v>
      </c>
      <c r="F24" s="40">
        <v>4615620</v>
      </c>
      <c r="G24" s="40">
        <v>14729483.841170002</v>
      </c>
      <c r="H24" s="40">
        <f t="shared" si="0"/>
        <v>19345103.841170002</v>
      </c>
      <c r="I24" s="40">
        <f t="shared" si="1"/>
        <v>119364.12542576216</v>
      </c>
      <c r="J24" s="41">
        <f t="shared" si="2"/>
        <v>0.0061702499198651476</v>
      </c>
      <c r="K24" s="42">
        <f t="shared" si="3"/>
        <v>7.0999360829028175</v>
      </c>
      <c r="L24" s="43"/>
      <c r="M24" s="43"/>
      <c r="N24" s="44"/>
      <c r="O24" s="45"/>
      <c r="P24" s="46"/>
    </row>
    <row r="25" spans="1:16" ht="15">
      <c r="A25" s="26"/>
      <c r="B25" s="37">
        <f t="shared" si="4"/>
        <v>9</v>
      </c>
      <c r="C25" s="25" t="s">
        <v>62</v>
      </c>
      <c r="D25" s="38">
        <v>1368</v>
      </c>
      <c r="E25" s="39">
        <v>12549604</v>
      </c>
      <c r="F25" s="40">
        <v>1020600</v>
      </c>
      <c r="G25" s="40">
        <v>6495743.36338</v>
      </c>
      <c r="H25" s="40">
        <f t="shared" si="0"/>
        <v>7516343.36338</v>
      </c>
      <c r="I25" s="40">
        <f t="shared" si="1"/>
        <v>46377.71703557438</v>
      </c>
      <c r="J25" s="41">
        <f t="shared" si="2"/>
        <v>0.0061702499198651476</v>
      </c>
      <c r="K25" s="42">
        <f t="shared" si="3"/>
        <v>33.901839938285363</v>
      </c>
      <c r="L25" s="43"/>
      <c r="M25" s="43"/>
      <c r="N25" s="44"/>
      <c r="O25" s="45"/>
      <c r="P25" s="46"/>
    </row>
    <row r="26" spans="1:16" ht="15">
      <c r="A26" s="26"/>
      <c r="B26" s="37">
        <f t="shared" si="4"/>
        <v>10</v>
      </c>
      <c r="C26" s="25" t="s">
        <v>63</v>
      </c>
      <c r="D26" s="38">
        <v>408</v>
      </c>
      <c r="E26" s="39">
        <v>11918156</v>
      </c>
      <c r="F26" s="40">
        <v>1020000</v>
      </c>
      <c r="G26" s="40">
        <v>5889833.5136399996</v>
      </c>
      <c r="H26" s="40">
        <f t="shared" si="0"/>
        <v>6909833.5136399996</v>
      </c>
      <c r="I26" s="40">
        <f t="shared" si="1"/>
        <v>42635.399683818716</v>
      </c>
      <c r="J26" s="41">
        <f t="shared" si="2"/>
        <v>0.0061702499198651476</v>
      </c>
      <c r="K26" s="42">
        <f t="shared" si="3"/>
        <v>104.49852863681058</v>
      </c>
      <c r="L26" s="43"/>
      <c r="M26" s="43"/>
      <c r="N26" s="44"/>
      <c r="O26" s="45"/>
      <c r="P26" s="46"/>
    </row>
    <row r="27" spans="1:16" ht="15">
      <c r="A27" s="26"/>
      <c r="B27" s="37">
        <f t="shared" si="4"/>
        <v>11</v>
      </c>
      <c r="C27" s="25" t="s">
        <v>64</v>
      </c>
      <c r="D27" s="38">
        <v>144</v>
      </c>
      <c r="E27" s="39">
        <v>9260735</v>
      </c>
      <c r="F27" s="40">
        <v>648000</v>
      </c>
      <c r="G27" s="40">
        <v>3592887.3579499996</v>
      </c>
      <c r="H27" s="40">
        <f t="shared" si="0"/>
        <v>4240887.3579500001</v>
      </c>
      <c r="I27" s="40">
        <f t="shared" si="1"/>
        <v>26167.334880548107</v>
      </c>
      <c r="J27" s="41">
        <f t="shared" si="2"/>
        <v>0.0061702499198651476</v>
      </c>
      <c r="K27" s="42">
        <f t="shared" si="3"/>
        <v>181.71760333713962</v>
      </c>
      <c r="L27" s="43"/>
      <c r="M27" s="43"/>
      <c r="N27" s="44"/>
      <c r="O27" s="45"/>
      <c r="P27" s="46"/>
    </row>
    <row r="28" spans="1:16" ht="15">
      <c r="A28" s="26"/>
      <c r="B28" s="37">
        <f t="shared" si="4"/>
        <v>12</v>
      </c>
      <c r="C28" s="25" t="s">
        <v>65</v>
      </c>
      <c r="D28" s="38">
        <v>24</v>
      </c>
      <c r="E28" s="39">
        <v>2164167</v>
      </c>
      <c r="F28" s="40">
        <v>228000</v>
      </c>
      <c r="G28" s="40">
        <v>796348.53098999988</v>
      </c>
      <c r="H28" s="40">
        <f t="shared" si="0"/>
        <v>1024348.5309899999</v>
      </c>
      <c r="I28" s="40">
        <f t="shared" si="1"/>
        <v>6320.4864412550287</v>
      </c>
      <c r="J28" s="41">
        <f t="shared" si="2"/>
        <v>0.0061702499198651476</v>
      </c>
      <c r="K28" s="42">
        <f t="shared" si="3"/>
        <v>263.35360171895951</v>
      </c>
      <c r="L28" s="43"/>
      <c r="M28" s="43"/>
      <c r="N28" s="44"/>
      <c r="O28" s="45"/>
      <c r="P28" s="46"/>
    </row>
    <row r="29" spans="1:16" ht="15">
      <c r="A29" s="26"/>
      <c r="B29" s="37">
        <f t="shared" si="4"/>
        <v>13</v>
      </c>
      <c r="C29" s="25" t="s">
        <v>66</v>
      </c>
      <c r="D29" s="38">
        <v>36</v>
      </c>
      <c r="E29" s="39">
        <v>5002176</v>
      </c>
      <c r="F29" s="40">
        <v>342000</v>
      </c>
      <c r="G29" s="40">
        <v>1740607.1827199997</v>
      </c>
      <c r="H29" s="40">
        <f t="shared" si="0"/>
        <v>2082607.1827199997</v>
      </c>
      <c r="I29" s="40">
        <f t="shared" si="1"/>
        <v>12850.20680228866</v>
      </c>
      <c r="J29" s="41">
        <f t="shared" si="2"/>
        <v>0.0061702499198651476</v>
      </c>
      <c r="K29" s="42">
        <f t="shared" si="3"/>
        <v>356.95018895246278</v>
      </c>
      <c r="L29" s="43"/>
      <c r="M29" s="43"/>
      <c r="N29" s="44"/>
      <c r="O29" s="45"/>
      <c r="P29" s="46"/>
    </row>
    <row r="30" spans="1:16" ht="15">
      <c r="A30" s="26"/>
      <c r="B30" s="37">
        <f t="shared" si="4"/>
        <v>14</v>
      </c>
      <c r="C30" s="25" t="s">
        <v>67</v>
      </c>
      <c r="D30" s="38">
        <v>12</v>
      </c>
      <c r="E30" s="39">
        <v>2236699</v>
      </c>
      <c r="F30" s="40">
        <v>114000</v>
      </c>
      <c r="G30" s="40">
        <v>403746.53649000003</v>
      </c>
      <c r="H30" s="40">
        <f t="shared" si="0"/>
        <v>517746.53649000003</v>
      </c>
      <c r="I30" s="40">
        <f t="shared" si="1"/>
        <v>3194.6255252878805</v>
      </c>
      <c r="J30" s="41">
        <f t="shared" si="2"/>
        <v>0.0061702499198651476</v>
      </c>
      <c r="K30" s="42">
        <f t="shared" si="3"/>
        <v>266.21879377399006</v>
      </c>
      <c r="L30" s="43"/>
      <c r="M30" s="43"/>
      <c r="N30" s="44"/>
      <c r="O30" s="45"/>
      <c r="P30" s="46"/>
    </row>
    <row r="31" spans="1:16" ht="15">
      <c r="A31" s="26"/>
      <c r="B31" s="37">
        <f t="shared" si="4"/>
        <v>15</v>
      </c>
      <c r="C31" s="25" t="s">
        <v>68</v>
      </c>
      <c r="D31" s="38">
        <v>24</v>
      </c>
      <c r="E31" s="39">
        <v>13334614</v>
      </c>
      <c r="F31" s="40">
        <v>228000</v>
      </c>
      <c r="G31" s="40">
        <v>2309821.83708</v>
      </c>
      <c r="H31" s="40">
        <f t="shared" si="0"/>
        <v>2537821.83708</v>
      </c>
      <c r="I31" s="40">
        <f t="shared" si="1"/>
        <v>15658.994986874892</v>
      </c>
      <c r="J31" s="41">
        <f t="shared" si="2"/>
        <v>0.0061702499198651476</v>
      </c>
      <c r="K31" s="42">
        <f t="shared" si="3"/>
        <v>652.45812445312049</v>
      </c>
      <c r="L31" s="43"/>
      <c r="M31" s="43"/>
      <c r="N31" s="44"/>
      <c r="O31" s="45"/>
      <c r="P31" s="46"/>
    </row>
    <row r="32" spans="1:16" ht="15">
      <c r="A32" s="26"/>
      <c r="B32" s="37">
        <f t="shared" si="4"/>
        <v>16</v>
      </c>
      <c r="C32" s="25" t="s">
        <v>69</v>
      </c>
      <c r="D32" s="38">
        <v>204</v>
      </c>
      <c r="E32" s="39">
        <v>9502459</v>
      </c>
      <c r="F32" s="40">
        <v>153000</v>
      </c>
      <c r="G32" s="40">
        <v>3492153.6825000001</v>
      </c>
      <c r="H32" s="40">
        <f t="shared" si="0"/>
        <v>3645153.6825000001</v>
      </c>
      <c r="I32" s="40">
        <f t="shared" si="1"/>
        <v>22491.509217341772</v>
      </c>
      <c r="J32" s="41">
        <f>$J$37</f>
        <v>0.0061702499198651476</v>
      </c>
      <c r="K32" s="42">
        <f t="shared" si="3"/>
        <v>110.25249616344006</v>
      </c>
      <c r="L32" s="43"/>
      <c r="M32" s="43"/>
      <c r="N32" s="44"/>
      <c r="O32" s="45"/>
      <c r="P32" s="46"/>
    </row>
    <row r="33" spans="1:16" ht="15">
      <c r="A33" s="26"/>
      <c r="B33" s="37">
        <f t="shared" si="4"/>
        <v>17</v>
      </c>
      <c r="C33" s="25" t="s">
        <v>70</v>
      </c>
      <c r="D33" s="38">
        <v>36</v>
      </c>
      <c r="E33" s="39">
        <v>1022278</v>
      </c>
      <c r="F33" s="40">
        <v>9000</v>
      </c>
      <c r="G33" s="40">
        <v>509135.33511999995</v>
      </c>
      <c r="H33" s="40">
        <f t="shared" si="0"/>
        <v>518135.33511999995</v>
      </c>
      <c r="I33" s="40">
        <f t="shared" si="1"/>
        <v>3197.0245100034813</v>
      </c>
      <c r="J33" s="41">
        <f>$J$37</f>
        <v>0.0061702499198651476</v>
      </c>
      <c r="K33" s="42">
        <f t="shared" si="3"/>
        <v>88.806236388985596</v>
      </c>
      <c r="L33" s="43"/>
      <c r="M33" s="43"/>
      <c r="N33" s="44"/>
      <c r="O33" s="45"/>
      <c r="P33" s="46"/>
    </row>
    <row r="34" spans="1:16" ht="15">
      <c r="A34" s="26"/>
      <c r="B34" s="37">
        <f t="shared" si="4"/>
        <v>18</v>
      </c>
      <c r="C34" s="25" t="s">
        <v>71</v>
      </c>
      <c r="D34" s="38">
        <v>348</v>
      </c>
      <c r="E34" s="39">
        <v>99722.999999999985</v>
      </c>
      <c r="F34" s="40">
        <v>0</v>
      </c>
      <c r="G34" s="40">
        <v>66160.227119999996</v>
      </c>
      <c r="H34" s="40">
        <f t="shared" si="0"/>
        <v>66160.227119999996</v>
      </c>
      <c r="I34" s="40">
        <f t="shared" si="1"/>
        <v>408.22513608543994</v>
      </c>
      <c r="J34" s="41">
        <f>$J$37</f>
        <v>0.0061702499198651476</v>
      </c>
      <c r="K34" s="42">
        <f t="shared" si="3"/>
        <v>1.173060735877701</v>
      </c>
      <c r="L34" s="43"/>
      <c r="M34" s="43"/>
      <c r="N34" s="44"/>
      <c r="O34" s="45"/>
      <c r="P34" s="46"/>
    </row>
    <row r="35" spans="1:16" ht="15">
      <c r="A35" s="26"/>
      <c r="B35" s="37">
        <f t="shared" si="4"/>
        <v>19</v>
      </c>
      <c r="C35" s="25" t="s">
        <v>72</v>
      </c>
      <c r="D35" s="38">
        <v>3636</v>
      </c>
      <c r="E35" s="39">
        <v>62692.999999999985</v>
      </c>
      <c r="F35" s="40">
        <v>236340</v>
      </c>
      <c r="G35" s="40">
        <v>11350.567649999997</v>
      </c>
      <c r="H35" s="40">
        <f>F35+G35</f>
        <v>247690.56764999998</v>
      </c>
      <c r="I35" s="40">
        <f>(H35*J35)</f>
        <v>1528.3127051937654</v>
      </c>
      <c r="J35" s="41">
        <f>$J$37</f>
        <v>0.0061702499198651476</v>
      </c>
      <c r="K35" s="42">
        <f t="shared" si="3"/>
        <v>0.42032802673095859</v>
      </c>
      <c r="L35" s="43"/>
      <c r="M35" s="43"/>
      <c r="N35" s="44"/>
      <c r="O35" s="45"/>
      <c r="P35" s="46"/>
    </row>
    <row r="36" spans="1:15" ht="15">
      <c r="A36" s="26"/>
      <c r="B36" s="37"/>
      <c r="C36" s="26"/>
      <c r="D36" s="47"/>
      <c r="E36" s="47"/>
      <c r="F36" s="48"/>
      <c r="G36" s="48"/>
      <c r="H36" s="48"/>
      <c r="I36" s="48"/>
      <c r="J36" s="47"/>
      <c r="K36" s="49"/>
      <c r="L36" s="47"/>
      <c r="M36" s="47"/>
      <c r="N36" s="26"/>
      <c r="O36" s="26"/>
    </row>
    <row r="37" spans="1:15" ht="15.75" thickBot="1">
      <c r="A37" s="26"/>
      <c r="B37" s="37">
        <f>+B35+1</f>
        <v>20</v>
      </c>
      <c r="C37" s="25" t="s">
        <v>43</v>
      </c>
      <c r="D37" s="50">
        <f>SUM(D17:D36)</f>
        <v>1132632</v>
      </c>
      <c r="E37" s="50">
        <f>SUM(E17:E36)</f>
        <v>132344240</v>
      </c>
      <c r="F37" s="51">
        <f>SUM(F16:F35)</f>
        <v>35497584</v>
      </c>
      <c r="G37" s="51">
        <f>SUM(G16:G35)</f>
        <v>66280336.368859991</v>
      </c>
      <c r="H37" s="51">
        <f>SUM(H16:H35)</f>
        <v>101777920.36886001</v>
      </c>
      <c r="I37" s="52">
        <f>Summary!I45</f>
        <v>627995.20499999984</v>
      </c>
      <c r="J37" s="53">
        <f>(I37/H37)</f>
        <v>0.0061702499198651476</v>
      </c>
      <c r="K37" s="54"/>
      <c r="L37" s="55"/>
      <c r="M37" s="55"/>
      <c r="N37" s="26"/>
      <c r="O37" s="45"/>
    </row>
    <row r="38" ht="15.75" thickTop="1"/>
    <row r="40" spans="1:10" s="21" customFormat="1" ht="15">
      <c r="A40" s="20"/>
      <c r="B40" s="20"/>
      <c r="C40" s="33"/>
      <c r="D40" s="33"/>
      <c r="E40" s="33"/>
      <c r="F40" s="33"/>
      <c r="G40" s="33"/>
      <c r="H40" s="33"/>
      <c r="I40" s="33"/>
      <c r="J40" s="33"/>
    </row>
    <row r="41" spans="1:10" s="21" customFormat="1" ht="15">
      <c r="A41" s="20"/>
      <c r="B41" s="20"/>
      <c r="C41" s="20"/>
      <c r="D41" s="20"/>
      <c r="E41" s="20"/>
      <c r="F41" s="20"/>
      <c r="G41" s="20"/>
      <c r="H41" s="20"/>
      <c r="I41" s="20"/>
      <c r="J41" s="20"/>
    </row>
    <row r="42" spans="1:10" s="21" customFormat="1" ht="15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10" s="21" customFormat="1" ht="15">
      <c r="A43" s="20"/>
      <c r="B43" s="20"/>
      <c r="C43" s="20"/>
      <c r="D43" s="20"/>
      <c r="E43" s="33"/>
      <c r="F43" s="33"/>
      <c r="G43" s="33"/>
      <c r="H43" s="33"/>
      <c r="I43" s="33"/>
      <c r="J43" s="33"/>
    </row>
    <row r="44" spans="1:12" s="21" customFormat="1" ht="15">
      <c r="A44" s="20"/>
      <c r="B44" s="56"/>
      <c r="C44" s="19"/>
      <c r="D44" s="33"/>
      <c r="E44" s="33"/>
      <c r="F44" s="33"/>
      <c r="G44" s="33"/>
      <c r="H44" s="33"/>
      <c r="I44" s="33"/>
      <c r="J44" s="33"/>
      <c r="L44" s="33"/>
    </row>
    <row r="45" spans="1:12" s="21" customFormat="1" ht="15">
      <c r="A45" s="20"/>
      <c r="B45" s="20"/>
      <c r="C45" s="19"/>
      <c r="D45" s="33"/>
      <c r="E45" s="33"/>
      <c r="F45" s="33"/>
      <c r="G45" s="33"/>
      <c r="H45" s="33"/>
      <c r="I45" s="33"/>
      <c r="J45" s="33"/>
      <c r="L45" s="33"/>
    </row>
    <row r="46" spans="1:13" s="21" customFormat="1" ht="15">
      <c r="A46" s="20"/>
      <c r="B46" s="56"/>
      <c r="C46" s="19"/>
      <c r="D46" s="57"/>
      <c r="E46" s="58"/>
      <c r="F46" s="59"/>
      <c r="G46" s="59"/>
      <c r="H46" s="59"/>
      <c r="I46" s="59"/>
      <c r="J46" s="60"/>
      <c r="L46" s="55"/>
      <c r="M46" s="61"/>
    </row>
    <row r="47" spans="1:13" s="21" customFormat="1" ht="15">
      <c r="A47" s="20"/>
      <c r="B47" s="56"/>
      <c r="C47" s="19"/>
      <c r="D47" s="57"/>
      <c r="E47" s="58"/>
      <c r="F47" s="59"/>
      <c r="G47" s="59"/>
      <c r="H47" s="59"/>
      <c r="I47" s="59"/>
      <c r="J47" s="60"/>
      <c r="L47" s="55"/>
      <c r="M47" s="61"/>
    </row>
    <row r="48" spans="1:13" s="21" customFormat="1" ht="15">
      <c r="A48" s="20"/>
      <c r="B48" s="56"/>
      <c r="C48" s="20"/>
      <c r="D48" s="57"/>
      <c r="E48" s="58"/>
      <c r="F48" s="59"/>
      <c r="G48" s="59"/>
      <c r="H48" s="59"/>
      <c r="I48" s="59"/>
      <c r="J48" s="60"/>
      <c r="L48" s="55"/>
      <c r="M48" s="61"/>
    </row>
    <row r="49" spans="1:13" s="21" customFormat="1" ht="15">
      <c r="A49" s="20"/>
      <c r="B49" s="56"/>
      <c r="C49" s="19"/>
      <c r="D49" s="57"/>
      <c r="E49" s="58"/>
      <c r="F49" s="59"/>
      <c r="G49" s="59"/>
      <c r="H49" s="59"/>
      <c r="I49" s="59"/>
      <c r="J49" s="60"/>
      <c r="L49" s="55"/>
      <c r="M49" s="61"/>
    </row>
    <row r="50" spans="1:13" s="21" customFormat="1" ht="15">
      <c r="A50" s="20"/>
      <c r="B50" s="56"/>
      <c r="C50" s="19"/>
      <c r="D50" s="57"/>
      <c r="E50" s="58"/>
      <c r="F50" s="59"/>
      <c r="G50" s="59"/>
      <c r="H50" s="59"/>
      <c r="I50" s="59"/>
      <c r="J50" s="60"/>
      <c r="L50" s="55"/>
      <c r="M50" s="61"/>
    </row>
    <row r="51" spans="1:13" s="21" customFormat="1" ht="15">
      <c r="A51" s="20"/>
      <c r="B51" s="56"/>
      <c r="C51" s="19"/>
      <c r="D51" s="57"/>
      <c r="E51" s="58"/>
      <c r="F51" s="59"/>
      <c r="G51" s="59"/>
      <c r="H51" s="59"/>
      <c r="I51" s="59"/>
      <c r="J51" s="60"/>
      <c r="L51" s="55"/>
      <c r="M51" s="61"/>
    </row>
    <row r="52" spans="1:13" s="21" customFormat="1" ht="15">
      <c r="A52" s="20"/>
      <c r="B52" s="56"/>
      <c r="C52" s="19"/>
      <c r="D52" s="57"/>
      <c r="E52" s="58"/>
      <c r="F52" s="59"/>
      <c r="G52" s="59"/>
      <c r="H52" s="59"/>
      <c r="I52" s="59"/>
      <c r="J52" s="60"/>
      <c r="L52" s="55"/>
      <c r="M52" s="61"/>
    </row>
    <row r="53" spans="1:13" s="21" customFormat="1" ht="15">
      <c r="A53" s="20"/>
      <c r="B53" s="56"/>
      <c r="C53" s="19"/>
      <c r="D53" s="57"/>
      <c r="E53" s="58"/>
      <c r="F53" s="59"/>
      <c r="G53" s="59"/>
      <c r="H53" s="59"/>
      <c r="I53" s="59"/>
      <c r="J53" s="60"/>
      <c r="L53" s="55"/>
      <c r="M53" s="61"/>
    </row>
    <row r="54" spans="1:13" s="21" customFormat="1" ht="15">
      <c r="A54" s="20"/>
      <c r="B54" s="56"/>
      <c r="C54" s="19"/>
      <c r="D54" s="57"/>
      <c r="E54" s="58"/>
      <c r="F54" s="59"/>
      <c r="G54" s="59"/>
      <c r="H54" s="59"/>
      <c r="I54" s="59"/>
      <c r="J54" s="60"/>
      <c r="L54" s="55"/>
      <c r="M54" s="61"/>
    </row>
    <row r="55" spans="1:13" s="21" customFormat="1" ht="15">
      <c r="A55" s="20"/>
      <c r="B55" s="56"/>
      <c r="C55" s="19"/>
      <c r="D55" s="57"/>
      <c r="E55" s="58"/>
      <c r="F55" s="59"/>
      <c r="G55" s="59"/>
      <c r="H55" s="59"/>
      <c r="I55" s="59"/>
      <c r="J55" s="60"/>
      <c r="L55" s="55"/>
      <c r="M55" s="61"/>
    </row>
    <row r="56" spans="1:13" s="21" customFormat="1" ht="15">
      <c r="A56" s="20"/>
      <c r="B56" s="56"/>
      <c r="C56" s="19"/>
      <c r="D56" s="57"/>
      <c r="E56" s="58"/>
      <c r="F56" s="59"/>
      <c r="G56" s="59"/>
      <c r="H56" s="59"/>
      <c r="I56" s="59"/>
      <c r="J56" s="60"/>
      <c r="L56" s="55"/>
      <c r="M56" s="61"/>
    </row>
    <row r="57" spans="1:13" s="21" customFormat="1" ht="15">
      <c r="A57" s="20"/>
      <c r="B57" s="56"/>
      <c r="C57" s="19"/>
      <c r="D57" s="57"/>
      <c r="E57" s="58"/>
      <c r="F57" s="59"/>
      <c r="G57" s="59"/>
      <c r="H57" s="59"/>
      <c r="I57" s="59"/>
      <c r="J57" s="60"/>
      <c r="L57" s="55"/>
      <c r="M57" s="61"/>
    </row>
    <row r="58" spans="1:13" s="21" customFormat="1" ht="15">
      <c r="A58" s="20"/>
      <c r="B58" s="56"/>
      <c r="C58" s="19"/>
      <c r="D58" s="57"/>
      <c r="E58" s="58"/>
      <c r="F58" s="59"/>
      <c r="G58" s="59"/>
      <c r="H58" s="59"/>
      <c r="I58" s="59"/>
      <c r="J58" s="60"/>
      <c r="L58" s="55"/>
      <c r="M58" s="61"/>
    </row>
    <row r="59" spans="1:13" s="21" customFormat="1" ht="15">
      <c r="A59" s="20"/>
      <c r="B59" s="56"/>
      <c r="C59" s="19"/>
      <c r="D59" s="57"/>
      <c r="E59" s="58"/>
      <c r="F59" s="59"/>
      <c r="G59" s="59"/>
      <c r="H59" s="59"/>
      <c r="I59" s="59"/>
      <c r="J59" s="60"/>
      <c r="L59" s="55"/>
      <c r="M59" s="61"/>
    </row>
    <row r="60" spans="1:13" s="21" customFormat="1" ht="15">
      <c r="A60" s="20"/>
      <c r="B60" s="56"/>
      <c r="C60" s="19"/>
      <c r="D60" s="57"/>
      <c r="E60" s="58"/>
      <c r="F60" s="59"/>
      <c r="G60" s="59"/>
      <c r="H60" s="59"/>
      <c r="I60" s="59"/>
      <c r="J60" s="60"/>
      <c r="L60" s="55"/>
      <c r="M60" s="61"/>
    </row>
    <row r="61" spans="1:10" s="21" customFormat="1" ht="15">
      <c r="A61" s="20"/>
      <c r="B61" s="56"/>
      <c r="C61" s="20"/>
      <c r="D61" s="62"/>
      <c r="E61" s="62"/>
      <c r="F61" s="63"/>
      <c r="G61" s="63"/>
      <c r="H61" s="63"/>
      <c r="I61" s="63"/>
      <c r="J61" s="62"/>
    </row>
    <row r="62" spans="1:10" s="21" customFormat="1" ht="15">
      <c r="A62" s="20"/>
      <c r="B62" s="56"/>
      <c r="C62" s="19"/>
      <c r="D62" s="64"/>
      <c r="E62" s="64"/>
      <c r="F62" s="59"/>
      <c r="G62" s="59"/>
      <c r="H62" s="59"/>
      <c r="I62" s="65"/>
      <c r="J62" s="60"/>
    </row>
    <row r="63" s="21" customFormat="1" ht="15"/>
    <row r="64" spans="1:10" s="21" customFormat="1" ht="15">
      <c r="A64" s="20"/>
      <c r="B64" s="20"/>
      <c r="C64" s="33"/>
      <c r="D64" s="33"/>
      <c r="E64" s="33"/>
      <c r="F64" s="33"/>
      <c r="G64" s="33"/>
      <c r="H64" s="33"/>
      <c r="I64" s="33"/>
      <c r="J64" s="33"/>
    </row>
    <row r="65" spans="1:10" s="21" customFormat="1" ht="15">
      <c r="A65" s="20"/>
      <c r="B65" s="20"/>
      <c r="C65" s="20"/>
      <c r="D65" s="20"/>
      <c r="E65" s="20"/>
      <c r="F65" s="20"/>
      <c r="G65" s="20"/>
      <c r="H65" s="20"/>
      <c r="I65" s="20"/>
      <c r="J65" s="20"/>
    </row>
    <row r="66" spans="1:10" s="21" customFormat="1" ht="15">
      <c r="A66" s="20"/>
      <c r="B66" s="20"/>
      <c r="C66" s="20"/>
      <c r="D66" s="20"/>
      <c r="E66" s="20"/>
      <c r="F66" s="20"/>
      <c r="G66" s="20"/>
      <c r="H66" s="20"/>
      <c r="I66" s="20"/>
      <c r="J66" s="20"/>
    </row>
    <row r="67" spans="1:10" s="21" customFormat="1" ht="15">
      <c r="A67" s="20"/>
      <c r="B67" s="20"/>
      <c r="C67" s="20"/>
      <c r="D67" s="20"/>
      <c r="E67" s="33"/>
      <c r="F67" s="33"/>
      <c r="G67" s="33"/>
      <c r="H67" s="33"/>
      <c r="I67" s="33"/>
      <c r="J67" s="33"/>
    </row>
    <row r="68" spans="1:12" s="21" customFormat="1" ht="15">
      <c r="A68" s="20"/>
      <c r="B68" s="56"/>
      <c r="C68" s="19"/>
      <c r="D68" s="33"/>
      <c r="E68" s="33"/>
      <c r="F68" s="33"/>
      <c r="G68" s="33"/>
      <c r="H68" s="33"/>
      <c r="I68" s="33"/>
      <c r="J68" s="33"/>
      <c r="L68" s="33"/>
    </row>
    <row r="69" spans="1:12" s="21" customFormat="1" ht="15">
      <c r="A69" s="20"/>
      <c r="B69" s="20"/>
      <c r="C69" s="19"/>
      <c r="D69" s="33"/>
      <c r="E69" s="33"/>
      <c r="F69" s="33"/>
      <c r="G69" s="33"/>
      <c r="H69" s="33"/>
      <c r="I69" s="33"/>
      <c r="J69" s="33"/>
      <c r="L69" s="33"/>
    </row>
    <row r="70" spans="1:13" s="21" customFormat="1" ht="15">
      <c r="A70" s="20"/>
      <c r="B70" s="56"/>
      <c r="C70" s="19"/>
      <c r="D70" s="57"/>
      <c r="E70" s="58"/>
      <c r="F70" s="59"/>
      <c r="G70" s="59"/>
      <c r="H70" s="59"/>
      <c r="I70" s="59"/>
      <c r="J70" s="60"/>
      <c r="L70" s="55"/>
      <c r="M70" s="61"/>
    </row>
    <row r="71" spans="1:13" s="21" customFormat="1" ht="15">
      <c r="A71" s="20"/>
      <c r="B71" s="56"/>
      <c r="C71" s="19"/>
      <c r="D71" s="57"/>
      <c r="E71" s="58"/>
      <c r="F71" s="59"/>
      <c r="G71" s="59"/>
      <c r="H71" s="59"/>
      <c r="I71" s="59"/>
      <c r="J71" s="60"/>
      <c r="L71" s="55"/>
      <c r="M71" s="61"/>
    </row>
    <row r="72" spans="1:13" s="21" customFormat="1" ht="15">
      <c r="A72" s="20"/>
      <c r="B72" s="56"/>
      <c r="C72" s="20"/>
      <c r="D72" s="57"/>
      <c r="E72" s="58"/>
      <c r="F72" s="59"/>
      <c r="G72" s="59"/>
      <c r="H72" s="59"/>
      <c r="I72" s="59"/>
      <c r="J72" s="60"/>
      <c r="L72" s="55"/>
      <c r="M72" s="61"/>
    </row>
    <row r="73" spans="1:13" s="21" customFormat="1" ht="15">
      <c r="A73" s="20"/>
      <c r="B73" s="56"/>
      <c r="C73" s="19"/>
      <c r="D73" s="57"/>
      <c r="E73" s="58"/>
      <c r="F73" s="59"/>
      <c r="G73" s="59"/>
      <c r="H73" s="59"/>
      <c r="I73" s="59"/>
      <c r="J73" s="60"/>
      <c r="L73" s="55"/>
      <c r="M73" s="61"/>
    </row>
    <row r="74" spans="1:13" s="21" customFormat="1" ht="15">
      <c r="A74" s="20"/>
      <c r="B74" s="56"/>
      <c r="C74" s="19"/>
      <c r="D74" s="57"/>
      <c r="E74" s="58"/>
      <c r="F74" s="59"/>
      <c r="G74" s="59"/>
      <c r="H74" s="59"/>
      <c r="I74" s="59"/>
      <c r="J74" s="60"/>
      <c r="L74" s="55"/>
      <c r="M74" s="61"/>
    </row>
    <row r="75" spans="1:13" s="21" customFormat="1" ht="15">
      <c r="A75" s="20"/>
      <c r="B75" s="56"/>
      <c r="C75" s="19"/>
      <c r="D75" s="57"/>
      <c r="E75" s="58"/>
      <c r="F75" s="59"/>
      <c r="G75" s="59"/>
      <c r="H75" s="59"/>
      <c r="I75" s="59"/>
      <c r="J75" s="60"/>
      <c r="L75" s="55"/>
      <c r="M75" s="61"/>
    </row>
    <row r="76" spans="1:13" s="21" customFormat="1" ht="15">
      <c r="A76" s="20"/>
      <c r="B76" s="56"/>
      <c r="C76" s="19"/>
      <c r="D76" s="57"/>
      <c r="E76" s="58"/>
      <c r="F76" s="59"/>
      <c r="G76" s="59"/>
      <c r="H76" s="59"/>
      <c r="I76" s="59"/>
      <c r="J76" s="60"/>
      <c r="L76" s="55"/>
      <c r="M76" s="61"/>
    </row>
    <row r="77" spans="1:13" s="21" customFormat="1" ht="15">
      <c r="A77" s="20"/>
      <c r="B77" s="56"/>
      <c r="C77" s="19"/>
      <c r="D77" s="57"/>
      <c r="E77" s="58"/>
      <c r="F77" s="59"/>
      <c r="G77" s="59"/>
      <c r="H77" s="59"/>
      <c r="I77" s="59"/>
      <c r="J77" s="60"/>
      <c r="L77" s="55"/>
      <c r="M77" s="61"/>
    </row>
    <row r="78" spans="1:13" s="21" customFormat="1" ht="15">
      <c r="A78" s="20"/>
      <c r="B78" s="56"/>
      <c r="C78" s="19"/>
      <c r="D78" s="57"/>
      <c r="E78" s="58"/>
      <c r="F78" s="59"/>
      <c r="G78" s="59"/>
      <c r="H78" s="59"/>
      <c r="I78" s="59"/>
      <c r="J78" s="60"/>
      <c r="L78" s="55"/>
      <c r="M78" s="61"/>
    </row>
    <row r="79" spans="1:13" s="21" customFormat="1" ht="15">
      <c r="A79" s="20"/>
      <c r="B79" s="56"/>
      <c r="C79" s="19"/>
      <c r="D79" s="57"/>
      <c r="E79" s="58"/>
      <c r="F79" s="59"/>
      <c r="G79" s="59"/>
      <c r="H79" s="59"/>
      <c r="I79" s="59"/>
      <c r="J79" s="60"/>
      <c r="L79" s="55"/>
      <c r="M79" s="61"/>
    </row>
    <row r="80" spans="1:13" s="21" customFormat="1" ht="15">
      <c r="A80" s="20"/>
      <c r="B80" s="56"/>
      <c r="C80" s="19"/>
      <c r="D80" s="57"/>
      <c r="E80" s="58"/>
      <c r="F80" s="59"/>
      <c r="G80" s="59"/>
      <c r="H80" s="59"/>
      <c r="I80" s="59"/>
      <c r="J80" s="60"/>
      <c r="L80" s="55"/>
      <c r="M80" s="61"/>
    </row>
    <row r="81" spans="1:13" s="21" customFormat="1" ht="15">
      <c r="A81" s="20"/>
      <c r="B81" s="56"/>
      <c r="C81" s="19"/>
      <c r="D81" s="57"/>
      <c r="E81" s="58"/>
      <c r="F81" s="59"/>
      <c r="G81" s="59"/>
      <c r="H81" s="59"/>
      <c r="I81" s="59"/>
      <c r="J81" s="60"/>
      <c r="L81" s="55"/>
      <c r="M81" s="61"/>
    </row>
    <row r="82" spans="1:13" s="21" customFormat="1" ht="15">
      <c r="A82" s="20"/>
      <c r="B82" s="56"/>
      <c r="C82" s="19"/>
      <c r="D82" s="57"/>
      <c r="E82" s="58"/>
      <c r="F82" s="59"/>
      <c r="G82" s="59"/>
      <c r="H82" s="59"/>
      <c r="I82" s="59"/>
      <c r="J82" s="60"/>
      <c r="L82" s="55"/>
      <c r="M82" s="61"/>
    </row>
    <row r="83" spans="1:13" s="21" customFormat="1" ht="15">
      <c r="A83" s="20"/>
      <c r="B83" s="56"/>
      <c r="C83" s="19"/>
      <c r="D83" s="57"/>
      <c r="E83" s="58"/>
      <c r="F83" s="59"/>
      <c r="G83" s="59"/>
      <c r="H83" s="59"/>
      <c r="I83" s="59"/>
      <c r="J83" s="60"/>
      <c r="L83" s="55"/>
      <c r="M83" s="61"/>
    </row>
    <row r="84" spans="1:13" s="21" customFormat="1" ht="15">
      <c r="A84" s="20"/>
      <c r="B84" s="56"/>
      <c r="C84" s="19"/>
      <c r="D84" s="57"/>
      <c r="E84" s="58"/>
      <c r="F84" s="59"/>
      <c r="G84" s="59"/>
      <c r="H84" s="59"/>
      <c r="I84" s="59"/>
      <c r="J84" s="60"/>
      <c r="L84" s="55"/>
      <c r="M84" s="61"/>
    </row>
    <row r="85" spans="1:10" s="21" customFormat="1" ht="15">
      <c r="A85" s="20"/>
      <c r="B85" s="56"/>
      <c r="C85" s="20"/>
      <c r="D85" s="62"/>
      <c r="E85" s="62"/>
      <c r="F85" s="63"/>
      <c r="G85" s="63"/>
      <c r="H85" s="63"/>
      <c r="I85" s="63"/>
      <c r="J85" s="62"/>
    </row>
    <row r="86" spans="1:10" s="21" customFormat="1" ht="15">
      <c r="A86" s="20"/>
      <c r="B86" s="56"/>
      <c r="C86" s="19"/>
      <c r="D86" s="64"/>
      <c r="E86" s="64"/>
      <c r="F86" s="59"/>
      <c r="G86" s="59"/>
      <c r="H86" s="59"/>
      <c r="I86" s="66"/>
      <c r="J86" s="60"/>
    </row>
    <row r="87" s="21" customFormat="1" ht="15"/>
    <row r="88" spans="1:10" s="21" customFormat="1" ht="15">
      <c r="A88" s="20"/>
      <c r="B88" s="20"/>
      <c r="C88" s="33"/>
      <c r="D88" s="33"/>
      <c r="E88" s="33"/>
      <c r="F88" s="33"/>
      <c r="G88" s="33"/>
      <c r="H88" s="33"/>
      <c r="I88" s="33"/>
      <c r="J88" s="33"/>
    </row>
    <row r="89" spans="1:10" s="21" customFormat="1" ht="15">
      <c r="A89" s="20"/>
      <c r="B89" s="20"/>
      <c r="C89" s="20"/>
      <c r="D89" s="20"/>
      <c r="E89" s="20"/>
      <c r="F89" s="20"/>
      <c r="G89" s="20"/>
      <c r="H89" s="20"/>
      <c r="I89" s="20"/>
      <c r="J89" s="20"/>
    </row>
    <row r="90" spans="1:10" s="21" customFormat="1" ht="15">
      <c r="A90" s="20"/>
      <c r="B90" s="20"/>
      <c r="C90" s="20"/>
      <c r="D90" s="20"/>
      <c r="E90" s="20"/>
      <c r="F90" s="20"/>
      <c r="G90" s="20"/>
      <c r="H90" s="20"/>
      <c r="I90" s="20"/>
      <c r="J90" s="20"/>
    </row>
    <row r="91" spans="1:10" s="21" customFormat="1" ht="15">
      <c r="A91" s="20"/>
      <c r="B91" s="20"/>
      <c r="C91" s="20"/>
      <c r="D91" s="20"/>
      <c r="E91" s="33"/>
      <c r="F91" s="33"/>
      <c r="G91" s="33"/>
      <c r="H91" s="33"/>
      <c r="I91" s="33"/>
      <c r="J91" s="33"/>
    </row>
    <row r="92" spans="1:12" s="21" customFormat="1" ht="15">
      <c r="A92" s="20"/>
      <c r="B92" s="56"/>
      <c r="C92" s="19"/>
      <c r="D92" s="33"/>
      <c r="E92" s="33"/>
      <c r="F92" s="33"/>
      <c r="G92" s="33"/>
      <c r="H92" s="33"/>
      <c r="I92" s="33"/>
      <c r="J92" s="33"/>
      <c r="L92" s="33"/>
    </row>
    <row r="93" spans="1:12" s="21" customFormat="1" ht="15">
      <c r="A93" s="20"/>
      <c r="B93" s="20"/>
      <c r="C93" s="19"/>
      <c r="D93" s="33"/>
      <c r="E93" s="33"/>
      <c r="F93" s="33"/>
      <c r="G93" s="33"/>
      <c r="H93" s="33"/>
      <c r="I93" s="33"/>
      <c r="J93" s="33"/>
      <c r="L93" s="33"/>
    </row>
    <row r="94" spans="1:13" s="21" customFormat="1" ht="15">
      <c r="A94" s="20"/>
      <c r="B94" s="56"/>
      <c r="C94" s="19"/>
      <c r="D94" s="57"/>
      <c r="E94" s="58"/>
      <c r="F94" s="59"/>
      <c r="G94" s="59"/>
      <c r="H94" s="59"/>
      <c r="I94" s="59"/>
      <c r="J94" s="60"/>
      <c r="L94" s="55"/>
      <c r="M94" s="61"/>
    </row>
    <row r="95" spans="1:13" s="21" customFormat="1" ht="15">
      <c r="A95" s="20"/>
      <c r="B95" s="56"/>
      <c r="C95" s="19"/>
      <c r="D95" s="57"/>
      <c r="E95" s="58"/>
      <c r="F95" s="59"/>
      <c r="G95" s="59"/>
      <c r="H95" s="59"/>
      <c r="I95" s="59"/>
      <c r="J95" s="60"/>
      <c r="L95" s="55"/>
      <c r="M95" s="61"/>
    </row>
    <row r="96" spans="1:13" s="21" customFormat="1" ht="15">
      <c r="A96" s="20"/>
      <c r="B96" s="56"/>
      <c r="C96" s="20"/>
      <c r="D96" s="57"/>
      <c r="E96" s="58"/>
      <c r="F96" s="59"/>
      <c r="G96" s="59"/>
      <c r="H96" s="59"/>
      <c r="I96" s="59"/>
      <c r="J96" s="60"/>
      <c r="L96" s="55"/>
      <c r="M96" s="61"/>
    </row>
    <row r="97" spans="1:13" s="21" customFormat="1" ht="15">
      <c r="A97" s="20"/>
      <c r="B97" s="56"/>
      <c r="C97" s="19"/>
      <c r="D97" s="57"/>
      <c r="E97" s="58"/>
      <c r="F97" s="59"/>
      <c r="G97" s="59"/>
      <c r="H97" s="59"/>
      <c r="I97" s="59"/>
      <c r="J97" s="60"/>
      <c r="L97" s="55"/>
      <c r="M97" s="61"/>
    </row>
    <row r="98" spans="1:13" s="21" customFormat="1" ht="15">
      <c r="A98" s="20"/>
      <c r="B98" s="56"/>
      <c r="C98" s="19"/>
      <c r="D98" s="57"/>
      <c r="E98" s="58"/>
      <c r="F98" s="59"/>
      <c r="G98" s="59"/>
      <c r="H98" s="59"/>
      <c r="I98" s="59"/>
      <c r="J98" s="60"/>
      <c r="L98" s="55"/>
      <c r="M98" s="61"/>
    </row>
    <row r="99" spans="1:13" s="21" customFormat="1" ht="15">
      <c r="A99" s="20"/>
      <c r="B99" s="56"/>
      <c r="C99" s="19"/>
      <c r="D99" s="57"/>
      <c r="E99" s="58"/>
      <c r="F99" s="59"/>
      <c r="G99" s="59"/>
      <c r="H99" s="59"/>
      <c r="I99" s="59"/>
      <c r="J99" s="60"/>
      <c r="L99" s="55"/>
      <c r="M99" s="61"/>
    </row>
    <row r="100" spans="1:13" s="21" customFormat="1" ht="15">
      <c r="A100" s="20"/>
      <c r="B100" s="56"/>
      <c r="C100" s="19"/>
      <c r="D100" s="57"/>
      <c r="E100" s="58"/>
      <c r="F100" s="59"/>
      <c r="G100" s="59"/>
      <c r="H100" s="59"/>
      <c r="I100" s="59"/>
      <c r="J100" s="60"/>
      <c r="L100" s="55"/>
      <c r="M100" s="61"/>
    </row>
    <row r="101" spans="1:13" s="21" customFormat="1" ht="15">
      <c r="A101" s="20"/>
      <c r="B101" s="56"/>
      <c r="C101" s="19"/>
      <c r="D101" s="57"/>
      <c r="E101" s="58"/>
      <c r="F101" s="59"/>
      <c r="G101" s="59"/>
      <c r="H101" s="59"/>
      <c r="I101" s="59"/>
      <c r="J101" s="60"/>
      <c r="L101" s="55"/>
      <c r="M101" s="61"/>
    </row>
    <row r="102" spans="1:13" s="21" customFormat="1" ht="15">
      <c r="A102" s="20"/>
      <c r="B102" s="56"/>
      <c r="C102" s="19"/>
      <c r="D102" s="57"/>
      <c r="E102" s="58"/>
      <c r="F102" s="59"/>
      <c r="G102" s="59"/>
      <c r="H102" s="59"/>
      <c r="I102" s="59"/>
      <c r="J102" s="60"/>
      <c r="L102" s="55"/>
      <c r="M102" s="61"/>
    </row>
    <row r="103" spans="1:13" s="21" customFormat="1" ht="15">
      <c r="A103" s="20"/>
      <c r="B103" s="56"/>
      <c r="C103" s="19"/>
      <c r="D103" s="57"/>
      <c r="E103" s="58"/>
      <c r="F103" s="59"/>
      <c r="G103" s="59"/>
      <c r="H103" s="59"/>
      <c r="I103" s="59"/>
      <c r="J103" s="60"/>
      <c r="L103" s="55"/>
      <c r="M103" s="61"/>
    </row>
    <row r="104" spans="1:13" s="21" customFormat="1" ht="15">
      <c r="A104" s="20"/>
      <c r="B104" s="56"/>
      <c r="C104" s="19"/>
      <c r="D104" s="57"/>
      <c r="E104" s="58"/>
      <c r="F104" s="59"/>
      <c r="G104" s="59"/>
      <c r="H104" s="59"/>
      <c r="I104" s="59"/>
      <c r="J104" s="60"/>
      <c r="L104" s="55"/>
      <c r="M104" s="61"/>
    </row>
    <row r="105" spans="1:13" s="21" customFormat="1" ht="15">
      <c r="A105" s="20"/>
      <c r="B105" s="56"/>
      <c r="C105" s="19"/>
      <c r="D105" s="57"/>
      <c r="E105" s="58"/>
      <c r="F105" s="59"/>
      <c r="G105" s="59"/>
      <c r="H105" s="59"/>
      <c r="I105" s="59"/>
      <c r="J105" s="60"/>
      <c r="L105" s="55"/>
      <c r="M105" s="61"/>
    </row>
    <row r="106" spans="1:13" s="21" customFormat="1" ht="15">
      <c r="A106" s="20"/>
      <c r="B106" s="56"/>
      <c r="C106" s="19"/>
      <c r="D106" s="57"/>
      <c r="E106" s="58"/>
      <c r="F106" s="59"/>
      <c r="G106" s="59"/>
      <c r="H106" s="59"/>
      <c r="I106" s="59"/>
      <c r="J106" s="60"/>
      <c r="L106" s="55"/>
      <c r="M106" s="61"/>
    </row>
    <row r="107" spans="1:13" s="21" customFormat="1" ht="15">
      <c r="A107" s="20"/>
      <c r="B107" s="56"/>
      <c r="C107" s="19"/>
      <c r="D107" s="57"/>
      <c r="E107" s="58"/>
      <c r="F107" s="59"/>
      <c r="G107" s="59"/>
      <c r="H107" s="59"/>
      <c r="I107" s="59"/>
      <c r="J107" s="60"/>
      <c r="L107" s="55"/>
      <c r="M107" s="61"/>
    </row>
    <row r="108" spans="1:13" s="21" customFormat="1" ht="15">
      <c r="A108" s="20"/>
      <c r="B108" s="56"/>
      <c r="C108" s="19"/>
      <c r="D108" s="57"/>
      <c r="E108" s="58"/>
      <c r="F108" s="59"/>
      <c r="G108" s="59"/>
      <c r="H108" s="59"/>
      <c r="I108" s="59"/>
      <c r="J108" s="60"/>
      <c r="L108" s="55"/>
      <c r="M108" s="61"/>
    </row>
    <row r="109" spans="1:10" s="21" customFormat="1" ht="15">
      <c r="A109" s="20"/>
      <c r="B109" s="56"/>
      <c r="C109" s="20"/>
      <c r="D109" s="62"/>
      <c r="E109" s="62"/>
      <c r="F109" s="63"/>
      <c r="G109" s="63"/>
      <c r="H109" s="63"/>
      <c r="I109" s="63"/>
      <c r="J109" s="62"/>
    </row>
    <row r="110" spans="1:10" s="21" customFormat="1" ht="15">
      <c r="A110" s="20"/>
      <c r="B110" s="56"/>
      <c r="C110" s="19"/>
      <c r="D110" s="64"/>
      <c r="E110" s="64"/>
      <c r="F110" s="59"/>
      <c r="G110" s="59"/>
      <c r="H110" s="59"/>
      <c r="I110" s="65"/>
      <c r="J110" s="60"/>
    </row>
    <row r="111" spans="9:9" s="21" customFormat="1" ht="15">
      <c r="I111" s="83"/>
    </row>
    <row r="112" spans="1:10" s="21" customFormat="1" ht="15">
      <c r="A112" s="20"/>
      <c r="B112" s="20"/>
      <c r="C112" s="33"/>
      <c r="D112" s="33"/>
      <c r="E112" s="33"/>
      <c r="F112" s="33"/>
      <c r="G112" s="33"/>
      <c r="H112" s="33"/>
      <c r="I112" s="84"/>
      <c r="J112" s="33"/>
    </row>
    <row r="113" spans="1:10" s="21" customFormat="1" ht="15">
      <c r="A113" s="20"/>
      <c r="B113" s="20"/>
      <c r="C113" s="20"/>
      <c r="D113" s="20"/>
      <c r="E113" s="20"/>
      <c r="F113" s="20"/>
      <c r="G113" s="20"/>
      <c r="H113" s="20"/>
      <c r="I113" s="85"/>
      <c r="J113" s="20"/>
    </row>
    <row r="114" spans="1:10" s="21" customFormat="1" ht="15">
      <c r="A114" s="20"/>
      <c r="B114" s="20"/>
      <c r="C114" s="20"/>
      <c r="D114" s="20"/>
      <c r="E114" s="20"/>
      <c r="F114" s="20"/>
      <c r="G114" s="20"/>
      <c r="H114" s="20"/>
      <c r="I114" s="85"/>
      <c r="J114" s="20"/>
    </row>
    <row r="115" spans="1:10" s="21" customFormat="1" ht="15">
      <c r="A115" s="20"/>
      <c r="B115" s="20"/>
      <c r="C115" s="20"/>
      <c r="D115" s="20"/>
      <c r="E115" s="33"/>
      <c r="F115" s="33"/>
      <c r="G115" s="33"/>
      <c r="H115" s="33"/>
      <c r="I115" s="84"/>
      <c r="J115" s="33"/>
    </row>
    <row r="116" spans="1:12" s="21" customFormat="1" ht="15">
      <c r="A116" s="20"/>
      <c r="B116" s="56"/>
      <c r="C116" s="19"/>
      <c r="D116" s="33"/>
      <c r="E116" s="33"/>
      <c r="F116" s="33"/>
      <c r="G116" s="33"/>
      <c r="H116" s="33"/>
      <c r="I116" s="84"/>
      <c r="J116" s="33"/>
      <c r="L116" s="33"/>
    </row>
    <row r="117" spans="1:12" s="21" customFormat="1" ht="15">
      <c r="A117" s="20"/>
      <c r="B117" s="20"/>
      <c r="C117" s="19"/>
      <c r="D117" s="33"/>
      <c r="E117" s="33"/>
      <c r="F117" s="33"/>
      <c r="G117" s="33"/>
      <c r="H117" s="33"/>
      <c r="I117" s="84"/>
      <c r="J117" s="33"/>
      <c r="L117" s="33"/>
    </row>
    <row r="118" spans="1:13" s="21" customFormat="1" ht="15">
      <c r="A118" s="20"/>
      <c r="B118" s="56"/>
      <c r="C118" s="19"/>
      <c r="D118" s="57"/>
      <c r="E118" s="58"/>
      <c r="F118" s="59"/>
      <c r="G118" s="59"/>
      <c r="H118" s="59"/>
      <c r="I118" s="86"/>
      <c r="J118" s="60"/>
      <c r="L118" s="55"/>
      <c r="M118" s="61"/>
    </row>
    <row r="119" spans="1:13" s="21" customFormat="1" ht="15">
      <c r="A119" s="20"/>
      <c r="B119" s="56"/>
      <c r="C119" s="19"/>
      <c r="D119" s="57"/>
      <c r="E119" s="58"/>
      <c r="F119" s="59"/>
      <c r="G119" s="59"/>
      <c r="H119" s="59"/>
      <c r="I119" s="86"/>
      <c r="J119" s="60"/>
      <c r="L119" s="55"/>
      <c r="M119" s="61"/>
    </row>
    <row r="120" spans="1:13" s="21" customFormat="1" ht="15">
      <c r="A120" s="20"/>
      <c r="B120" s="56"/>
      <c r="C120" s="20"/>
      <c r="D120" s="57"/>
      <c r="E120" s="58"/>
      <c r="F120" s="59"/>
      <c r="G120" s="59"/>
      <c r="H120" s="59"/>
      <c r="I120" s="86"/>
      <c r="J120" s="60"/>
      <c r="L120" s="55"/>
      <c r="M120" s="61"/>
    </row>
    <row r="121" spans="1:13" s="21" customFormat="1" ht="15">
      <c r="A121" s="20"/>
      <c r="B121" s="56"/>
      <c r="C121" s="19"/>
      <c r="D121" s="57"/>
      <c r="E121" s="58"/>
      <c r="F121" s="59"/>
      <c r="G121" s="59"/>
      <c r="H121" s="59"/>
      <c r="I121" s="86"/>
      <c r="J121" s="60"/>
      <c r="L121" s="55"/>
      <c r="M121" s="61"/>
    </row>
    <row r="122" spans="1:13" s="21" customFormat="1" ht="15">
      <c r="A122" s="20"/>
      <c r="B122" s="56"/>
      <c r="C122" s="19"/>
      <c r="D122" s="57"/>
      <c r="E122" s="58"/>
      <c r="F122" s="59"/>
      <c r="G122" s="59"/>
      <c r="H122" s="59"/>
      <c r="I122" s="86"/>
      <c r="J122" s="60"/>
      <c r="L122" s="55"/>
      <c r="M122" s="61"/>
    </row>
    <row r="123" spans="1:13" s="21" customFormat="1" ht="15">
      <c r="A123" s="20"/>
      <c r="B123" s="56"/>
      <c r="C123" s="19"/>
      <c r="D123" s="57"/>
      <c r="E123" s="58"/>
      <c r="F123" s="59"/>
      <c r="G123" s="59"/>
      <c r="H123" s="59"/>
      <c r="I123" s="86"/>
      <c r="J123" s="60"/>
      <c r="L123" s="55"/>
      <c r="M123" s="61"/>
    </row>
    <row r="124" spans="1:13" s="21" customFormat="1" ht="15">
      <c r="A124" s="20"/>
      <c r="B124" s="56"/>
      <c r="C124" s="19"/>
      <c r="D124" s="57"/>
      <c r="E124" s="58"/>
      <c r="F124" s="59"/>
      <c r="G124" s="59"/>
      <c r="H124" s="59"/>
      <c r="I124" s="86"/>
      <c r="J124" s="60"/>
      <c r="L124" s="55"/>
      <c r="M124" s="61"/>
    </row>
    <row r="125" spans="1:13" s="21" customFormat="1" ht="15">
      <c r="A125" s="20"/>
      <c r="B125" s="56"/>
      <c r="C125" s="19"/>
      <c r="D125" s="57"/>
      <c r="E125" s="58"/>
      <c r="F125" s="59"/>
      <c r="G125" s="59"/>
      <c r="H125" s="59"/>
      <c r="I125" s="86"/>
      <c r="J125" s="60"/>
      <c r="L125" s="55"/>
      <c r="M125" s="61"/>
    </row>
    <row r="126" spans="1:13" s="21" customFormat="1" ht="15">
      <c r="A126" s="20"/>
      <c r="B126" s="56"/>
      <c r="C126" s="19"/>
      <c r="D126" s="57"/>
      <c r="E126" s="58"/>
      <c r="F126" s="59"/>
      <c r="G126" s="59"/>
      <c r="H126" s="59"/>
      <c r="I126" s="86"/>
      <c r="J126" s="60"/>
      <c r="L126" s="55"/>
      <c r="M126" s="61"/>
    </row>
    <row r="127" spans="1:13" s="21" customFormat="1" ht="15">
      <c r="A127" s="20"/>
      <c r="B127" s="56"/>
      <c r="C127" s="19"/>
      <c r="D127" s="57"/>
      <c r="E127" s="58"/>
      <c r="F127" s="59"/>
      <c r="G127" s="59"/>
      <c r="H127" s="59"/>
      <c r="I127" s="86"/>
      <c r="J127" s="60"/>
      <c r="L127" s="55"/>
      <c r="M127" s="61"/>
    </row>
    <row r="128" spans="1:13" s="21" customFormat="1" ht="15">
      <c r="A128" s="20"/>
      <c r="B128" s="56"/>
      <c r="C128" s="19"/>
      <c r="D128" s="57"/>
      <c r="E128" s="58"/>
      <c r="F128" s="59"/>
      <c r="G128" s="59"/>
      <c r="H128" s="59"/>
      <c r="I128" s="86"/>
      <c r="J128" s="60"/>
      <c r="L128" s="55"/>
      <c r="M128" s="61"/>
    </row>
    <row r="129" spans="1:13" s="21" customFormat="1" ht="15">
      <c r="A129" s="20"/>
      <c r="B129" s="56"/>
      <c r="C129" s="19"/>
      <c r="D129" s="57"/>
      <c r="E129" s="58"/>
      <c r="F129" s="59"/>
      <c r="G129" s="59"/>
      <c r="H129" s="59"/>
      <c r="I129" s="86"/>
      <c r="J129" s="60"/>
      <c r="L129" s="55"/>
      <c r="M129" s="61"/>
    </row>
    <row r="130" spans="1:13" s="21" customFormat="1" ht="15">
      <c r="A130" s="20"/>
      <c r="B130" s="56"/>
      <c r="C130" s="19"/>
      <c r="D130" s="57"/>
      <c r="E130" s="58"/>
      <c r="F130" s="59"/>
      <c r="G130" s="59"/>
      <c r="H130" s="59"/>
      <c r="I130" s="86"/>
      <c r="J130" s="60"/>
      <c r="L130" s="55"/>
      <c r="M130" s="61"/>
    </row>
    <row r="131" spans="1:13" s="21" customFormat="1" ht="15">
      <c r="A131" s="20"/>
      <c r="B131" s="56"/>
      <c r="C131" s="19"/>
      <c r="D131" s="57"/>
      <c r="E131" s="58"/>
      <c r="F131" s="59"/>
      <c r="G131" s="59"/>
      <c r="H131" s="59"/>
      <c r="I131" s="86"/>
      <c r="J131" s="60"/>
      <c r="L131" s="55"/>
      <c r="M131" s="61"/>
    </row>
    <row r="132" spans="1:13" s="21" customFormat="1" ht="15">
      <c r="A132" s="20"/>
      <c r="B132" s="56"/>
      <c r="C132" s="19"/>
      <c r="D132" s="57"/>
      <c r="E132" s="58"/>
      <c r="F132" s="59"/>
      <c r="G132" s="59"/>
      <c r="H132" s="59"/>
      <c r="I132" s="86"/>
      <c r="J132" s="60"/>
      <c r="L132" s="55"/>
      <c r="M132" s="61"/>
    </row>
    <row r="133" spans="1:10" s="21" customFormat="1" ht="15">
      <c r="A133" s="20"/>
      <c r="B133" s="56"/>
      <c r="C133" s="20"/>
      <c r="D133" s="62"/>
      <c r="E133" s="62"/>
      <c r="F133" s="63"/>
      <c r="G133" s="63"/>
      <c r="H133" s="63"/>
      <c r="I133" s="87"/>
      <c r="J133" s="62"/>
    </row>
    <row r="134" spans="1:10" s="21" customFormat="1" ht="15">
      <c r="A134" s="20"/>
      <c r="B134" s="56"/>
      <c r="C134" s="19"/>
      <c r="D134" s="64"/>
      <c r="E134" s="64"/>
      <c r="F134" s="59"/>
      <c r="G134" s="59"/>
      <c r="H134" s="59"/>
      <c r="I134" s="65"/>
      <c r="J134" s="60"/>
    </row>
    <row r="135" s="21" customFormat="1" ht="15"/>
    <row r="136" spans="1:10" s="21" customFormat="1" ht="15">
      <c r="A136" s="20"/>
      <c r="B136" s="20"/>
      <c r="C136" s="33"/>
      <c r="D136" s="33"/>
      <c r="E136" s="33"/>
      <c r="F136" s="33"/>
      <c r="G136" s="33"/>
      <c r="H136" s="33"/>
      <c r="I136" s="33"/>
      <c r="J136" s="33"/>
    </row>
    <row r="137" spans="1:10" s="21" customFormat="1" ht="15">
      <c r="A137" s="20"/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10" s="21" customFormat="1" ht="15">
      <c r="A138" s="20"/>
      <c r="B138" s="20"/>
      <c r="C138" s="20"/>
      <c r="D138" s="20"/>
      <c r="E138" s="20"/>
      <c r="F138" s="20"/>
      <c r="G138" s="20"/>
      <c r="H138" s="20"/>
      <c r="I138" s="20"/>
      <c r="J138" s="20"/>
    </row>
    <row r="139" spans="1:10" s="21" customFormat="1" ht="15">
      <c r="A139" s="20"/>
      <c r="B139" s="20"/>
      <c r="C139" s="20"/>
      <c r="D139" s="20"/>
      <c r="E139" s="33"/>
      <c r="F139" s="33"/>
      <c r="G139" s="33"/>
      <c r="H139" s="33"/>
      <c r="I139" s="33"/>
      <c r="J139" s="33"/>
    </row>
    <row r="140" spans="1:12" s="21" customFormat="1" ht="15">
      <c r="A140" s="20"/>
      <c r="B140" s="56"/>
      <c r="C140" s="19"/>
      <c r="D140" s="33"/>
      <c r="E140" s="33"/>
      <c r="F140" s="33"/>
      <c r="G140" s="33"/>
      <c r="H140" s="33"/>
      <c r="I140" s="33"/>
      <c r="J140" s="33"/>
      <c r="L140" s="33"/>
    </row>
    <row r="141" spans="1:12" s="21" customFormat="1" ht="15">
      <c r="A141" s="20"/>
      <c r="B141" s="20"/>
      <c r="C141" s="19"/>
      <c r="D141" s="33"/>
      <c r="E141" s="33"/>
      <c r="F141" s="33"/>
      <c r="G141" s="33"/>
      <c r="H141" s="33"/>
      <c r="I141" s="33"/>
      <c r="J141" s="33"/>
      <c r="L141" s="33"/>
    </row>
    <row r="142" spans="1:13" s="21" customFormat="1" ht="15">
      <c r="A142" s="20"/>
      <c r="B142" s="56"/>
      <c r="C142" s="19"/>
      <c r="D142" s="57"/>
      <c r="E142" s="58"/>
      <c r="F142" s="59"/>
      <c r="G142" s="59"/>
      <c r="H142" s="59"/>
      <c r="I142" s="59"/>
      <c r="J142" s="60"/>
      <c r="L142" s="55"/>
      <c r="M142" s="61"/>
    </row>
    <row r="143" spans="1:13" s="21" customFormat="1" ht="15">
      <c r="A143" s="20"/>
      <c r="B143" s="56"/>
      <c r="C143" s="19"/>
      <c r="D143" s="57"/>
      <c r="E143" s="58"/>
      <c r="F143" s="59"/>
      <c r="G143" s="59"/>
      <c r="H143" s="59"/>
      <c r="I143" s="59"/>
      <c r="J143" s="60"/>
      <c r="L143" s="55"/>
      <c r="M143" s="61"/>
    </row>
    <row r="144" spans="1:13" s="21" customFormat="1" ht="15">
      <c r="A144" s="20"/>
      <c r="B144" s="56"/>
      <c r="C144" s="20"/>
      <c r="D144" s="57"/>
      <c r="E144" s="58"/>
      <c r="F144" s="59"/>
      <c r="G144" s="59"/>
      <c r="H144" s="59"/>
      <c r="I144" s="59"/>
      <c r="J144" s="60"/>
      <c r="L144" s="55"/>
      <c r="M144" s="61"/>
    </row>
    <row r="145" spans="1:13" s="21" customFormat="1" ht="15">
      <c r="A145" s="20"/>
      <c r="B145" s="56"/>
      <c r="C145" s="19"/>
      <c r="D145" s="57"/>
      <c r="E145" s="58"/>
      <c r="F145" s="59"/>
      <c r="G145" s="59"/>
      <c r="H145" s="59"/>
      <c r="I145" s="59"/>
      <c r="J145" s="60"/>
      <c r="L145" s="55"/>
      <c r="M145" s="61"/>
    </row>
    <row r="146" spans="1:13" s="21" customFormat="1" ht="15">
      <c r="A146" s="20"/>
      <c r="B146" s="56"/>
      <c r="C146" s="19"/>
      <c r="D146" s="57"/>
      <c r="E146" s="58"/>
      <c r="F146" s="59"/>
      <c r="G146" s="59"/>
      <c r="H146" s="59"/>
      <c r="I146" s="59"/>
      <c r="J146" s="60"/>
      <c r="L146" s="55"/>
      <c r="M146" s="61"/>
    </row>
    <row r="147" spans="1:13" s="21" customFormat="1" ht="15">
      <c r="A147" s="20"/>
      <c r="B147" s="56"/>
      <c r="C147" s="19"/>
      <c r="D147" s="57"/>
      <c r="E147" s="58"/>
      <c r="F147" s="59"/>
      <c r="G147" s="59"/>
      <c r="H147" s="59"/>
      <c r="I147" s="59"/>
      <c r="J147" s="60"/>
      <c r="L147" s="55"/>
      <c r="M147" s="61"/>
    </row>
    <row r="148" spans="1:13" s="21" customFormat="1" ht="15">
      <c r="A148" s="20"/>
      <c r="B148" s="56"/>
      <c r="C148" s="19"/>
      <c r="D148" s="57"/>
      <c r="E148" s="58"/>
      <c r="F148" s="59"/>
      <c r="G148" s="59"/>
      <c r="H148" s="59"/>
      <c r="I148" s="59"/>
      <c r="J148" s="60"/>
      <c r="L148" s="55"/>
      <c r="M148" s="61"/>
    </row>
    <row r="149" spans="1:13" s="21" customFormat="1" ht="15">
      <c r="A149" s="20"/>
      <c r="B149" s="56"/>
      <c r="C149" s="19"/>
      <c r="D149" s="57"/>
      <c r="E149" s="58"/>
      <c r="F149" s="59"/>
      <c r="G149" s="59"/>
      <c r="H149" s="59"/>
      <c r="I149" s="59"/>
      <c r="J149" s="60"/>
      <c r="L149" s="55"/>
      <c r="M149" s="61"/>
    </row>
    <row r="150" spans="1:13" s="21" customFormat="1" ht="15">
      <c r="A150" s="20"/>
      <c r="B150" s="56"/>
      <c r="C150" s="19"/>
      <c r="D150" s="57"/>
      <c r="E150" s="58"/>
      <c r="F150" s="59"/>
      <c r="G150" s="59"/>
      <c r="H150" s="59"/>
      <c r="I150" s="59"/>
      <c r="J150" s="60"/>
      <c r="L150" s="55"/>
      <c r="M150" s="61"/>
    </row>
    <row r="151" spans="1:13" s="21" customFormat="1" ht="15">
      <c r="A151" s="20"/>
      <c r="B151" s="56"/>
      <c r="C151" s="19"/>
      <c r="D151" s="57"/>
      <c r="E151" s="58"/>
      <c r="F151" s="59"/>
      <c r="G151" s="59"/>
      <c r="H151" s="59"/>
      <c r="I151" s="59"/>
      <c r="J151" s="60"/>
      <c r="L151" s="55"/>
      <c r="M151" s="61"/>
    </row>
    <row r="152" spans="1:13" s="21" customFormat="1" ht="15">
      <c r="A152" s="20"/>
      <c r="B152" s="56"/>
      <c r="C152" s="19"/>
      <c r="D152" s="57"/>
      <c r="E152" s="58"/>
      <c r="F152" s="59"/>
      <c r="G152" s="59"/>
      <c r="H152" s="59"/>
      <c r="I152" s="59"/>
      <c r="J152" s="60"/>
      <c r="L152" s="55"/>
      <c r="M152" s="61"/>
    </row>
    <row r="153" spans="1:13" s="21" customFormat="1" ht="15">
      <c r="A153" s="20"/>
      <c r="B153" s="56"/>
      <c r="C153" s="19"/>
      <c r="D153" s="57"/>
      <c r="E153" s="58"/>
      <c r="F153" s="59"/>
      <c r="G153" s="59"/>
      <c r="H153" s="59"/>
      <c r="I153" s="59"/>
      <c r="J153" s="60"/>
      <c r="L153" s="55"/>
      <c r="M153" s="61"/>
    </row>
    <row r="154" spans="1:13" s="21" customFormat="1" ht="15">
      <c r="A154" s="20"/>
      <c r="B154" s="56"/>
      <c r="C154" s="19"/>
      <c r="D154" s="57"/>
      <c r="E154" s="58"/>
      <c r="F154" s="59"/>
      <c r="G154" s="59"/>
      <c r="H154" s="59"/>
      <c r="I154" s="59"/>
      <c r="J154" s="60"/>
      <c r="L154" s="55"/>
      <c r="M154" s="61"/>
    </row>
    <row r="155" spans="1:13" s="21" customFormat="1" ht="15">
      <c r="A155" s="20"/>
      <c r="B155" s="56"/>
      <c r="C155" s="19"/>
      <c r="D155" s="57"/>
      <c r="E155" s="58"/>
      <c r="F155" s="59"/>
      <c r="G155" s="59"/>
      <c r="H155" s="59"/>
      <c r="I155" s="59"/>
      <c r="J155" s="60"/>
      <c r="L155" s="55"/>
      <c r="M155" s="61"/>
    </row>
    <row r="156" spans="1:13" s="21" customFormat="1" ht="15">
      <c r="A156" s="20"/>
      <c r="B156" s="56"/>
      <c r="C156" s="19"/>
      <c r="D156" s="57"/>
      <c r="E156" s="58"/>
      <c r="F156" s="59"/>
      <c r="G156" s="59"/>
      <c r="H156" s="59"/>
      <c r="I156" s="59"/>
      <c r="J156" s="60"/>
      <c r="L156" s="55"/>
      <c r="M156" s="61"/>
    </row>
    <row r="157" spans="1:10" s="21" customFormat="1" ht="15">
      <c r="A157" s="20"/>
      <c r="B157" s="56"/>
      <c r="C157" s="20"/>
      <c r="D157" s="62"/>
      <c r="E157" s="62"/>
      <c r="F157" s="63"/>
      <c r="G157" s="63"/>
      <c r="H157" s="63"/>
      <c r="I157" s="63"/>
      <c r="J157" s="62"/>
    </row>
    <row r="158" spans="1:10" s="21" customFormat="1" ht="15">
      <c r="A158" s="20"/>
      <c r="B158" s="56"/>
      <c r="C158" s="19"/>
      <c r="D158" s="64"/>
      <c r="E158" s="64"/>
      <c r="F158" s="59"/>
      <c r="G158" s="59"/>
      <c r="H158" s="59"/>
      <c r="I158" s="66"/>
      <c r="J158" s="60"/>
    </row>
    <row r="159" s="21" customFormat="1" ht="15"/>
    <row r="160" spans="1:10" s="21" customFormat="1" ht="15">
      <c r="A160" s="20"/>
      <c r="B160" s="20"/>
      <c r="C160" s="33"/>
      <c r="D160" s="33"/>
      <c r="E160" s="33"/>
      <c r="F160" s="33"/>
      <c r="G160" s="33"/>
      <c r="H160" s="33"/>
      <c r="I160" s="33"/>
      <c r="J160" s="33"/>
    </row>
    <row r="161" spans="1:10" s="21" customFormat="1" ht="15">
      <c r="A161" s="20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s="21" customFormat="1" ht="15">
      <c r="A162" s="20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s="21" customFormat="1" ht="15">
      <c r="A163" s="20"/>
      <c r="B163" s="20"/>
      <c r="C163" s="20"/>
      <c r="D163" s="20"/>
      <c r="E163" s="33"/>
      <c r="F163" s="33"/>
      <c r="G163" s="33"/>
      <c r="H163" s="33"/>
      <c r="I163" s="33"/>
      <c r="J163" s="33"/>
    </row>
    <row r="164" spans="1:12" s="21" customFormat="1" ht="15">
      <c r="A164" s="20"/>
      <c r="B164" s="56"/>
      <c r="C164" s="19"/>
      <c r="D164" s="33"/>
      <c r="E164" s="33"/>
      <c r="F164" s="33"/>
      <c r="G164" s="33"/>
      <c r="H164" s="33"/>
      <c r="I164" s="33"/>
      <c r="J164" s="33"/>
      <c r="L164" s="33"/>
    </row>
    <row r="165" spans="1:12" s="21" customFormat="1" ht="15">
      <c r="A165" s="20"/>
      <c r="B165" s="20"/>
      <c r="C165" s="19"/>
      <c r="D165" s="33"/>
      <c r="E165" s="33"/>
      <c r="F165" s="33"/>
      <c r="G165" s="33"/>
      <c r="H165" s="33"/>
      <c r="I165" s="33"/>
      <c r="J165" s="33"/>
      <c r="L165" s="33"/>
    </row>
    <row r="166" spans="1:13" s="21" customFormat="1" ht="15">
      <c r="A166" s="20"/>
      <c r="B166" s="56"/>
      <c r="C166" s="19"/>
      <c r="D166" s="57"/>
      <c r="E166" s="58"/>
      <c r="F166" s="59"/>
      <c r="G166" s="59"/>
      <c r="H166" s="59"/>
      <c r="I166" s="59"/>
      <c r="J166" s="60"/>
      <c r="L166" s="55"/>
      <c r="M166" s="61"/>
    </row>
    <row r="167" spans="1:13" s="21" customFormat="1" ht="15">
      <c r="A167" s="20"/>
      <c r="B167" s="56"/>
      <c r="C167" s="19"/>
      <c r="D167" s="57"/>
      <c r="E167" s="58"/>
      <c r="F167" s="59"/>
      <c r="G167" s="59"/>
      <c r="H167" s="59"/>
      <c r="I167" s="59"/>
      <c r="J167" s="60"/>
      <c r="L167" s="55"/>
      <c r="M167" s="61"/>
    </row>
    <row r="168" spans="1:13" s="21" customFormat="1" ht="15">
      <c r="A168" s="20"/>
      <c r="B168" s="56"/>
      <c r="C168" s="20"/>
      <c r="D168" s="57"/>
      <c r="E168" s="58"/>
      <c r="F168" s="59"/>
      <c r="G168" s="59"/>
      <c r="H168" s="59"/>
      <c r="I168" s="59"/>
      <c r="J168" s="60"/>
      <c r="L168" s="55"/>
      <c r="M168" s="61"/>
    </row>
    <row r="169" spans="1:13" s="21" customFormat="1" ht="15">
      <c r="A169" s="20"/>
      <c r="B169" s="56"/>
      <c r="C169" s="19"/>
      <c r="D169" s="57"/>
      <c r="E169" s="58"/>
      <c r="F169" s="59"/>
      <c r="G169" s="59"/>
      <c r="H169" s="59"/>
      <c r="I169" s="59"/>
      <c r="J169" s="60"/>
      <c r="L169" s="55"/>
      <c r="M169" s="61"/>
    </row>
    <row r="170" spans="1:13" s="21" customFormat="1" ht="15">
      <c r="A170" s="20"/>
      <c r="B170" s="56"/>
      <c r="C170" s="19"/>
      <c r="D170" s="57"/>
      <c r="E170" s="58"/>
      <c r="F170" s="59"/>
      <c r="G170" s="59"/>
      <c r="H170" s="59"/>
      <c r="I170" s="59"/>
      <c r="J170" s="60"/>
      <c r="L170" s="55"/>
      <c r="M170" s="61"/>
    </row>
    <row r="171" spans="1:13" s="21" customFormat="1" ht="15">
      <c r="A171" s="20"/>
      <c r="B171" s="56"/>
      <c r="C171" s="19"/>
      <c r="D171" s="57"/>
      <c r="E171" s="58"/>
      <c r="F171" s="59"/>
      <c r="G171" s="59"/>
      <c r="H171" s="59"/>
      <c r="I171" s="59"/>
      <c r="J171" s="60"/>
      <c r="L171" s="55"/>
      <c r="M171" s="61"/>
    </row>
    <row r="172" spans="1:13" s="21" customFormat="1" ht="15">
      <c r="A172" s="20"/>
      <c r="B172" s="56"/>
      <c r="C172" s="19"/>
      <c r="D172" s="57"/>
      <c r="E172" s="58"/>
      <c r="F172" s="59"/>
      <c r="G172" s="59"/>
      <c r="H172" s="59"/>
      <c r="I172" s="59"/>
      <c r="J172" s="60"/>
      <c r="L172" s="55"/>
      <c r="M172" s="61"/>
    </row>
    <row r="173" spans="1:13" s="21" customFormat="1" ht="15">
      <c r="A173" s="20"/>
      <c r="B173" s="56"/>
      <c r="C173" s="19"/>
      <c r="D173" s="57"/>
      <c r="E173" s="58"/>
      <c r="F173" s="59"/>
      <c r="G173" s="59"/>
      <c r="H173" s="59"/>
      <c r="I173" s="59"/>
      <c r="J173" s="60"/>
      <c r="L173" s="55"/>
      <c r="M173" s="61"/>
    </row>
    <row r="174" spans="1:13" s="21" customFormat="1" ht="15">
      <c r="A174" s="20"/>
      <c r="B174" s="56"/>
      <c r="C174" s="19"/>
      <c r="D174" s="57"/>
      <c r="E174" s="58"/>
      <c r="F174" s="59"/>
      <c r="G174" s="59"/>
      <c r="H174" s="59"/>
      <c r="I174" s="59"/>
      <c r="J174" s="60"/>
      <c r="L174" s="55"/>
      <c r="M174" s="61"/>
    </row>
    <row r="175" spans="1:13" s="21" customFormat="1" ht="15">
      <c r="A175" s="20"/>
      <c r="B175" s="56"/>
      <c r="C175" s="19"/>
      <c r="D175" s="57"/>
      <c r="E175" s="58"/>
      <c r="F175" s="59"/>
      <c r="G175" s="59"/>
      <c r="H175" s="59"/>
      <c r="I175" s="59"/>
      <c r="J175" s="60"/>
      <c r="L175" s="55"/>
      <c r="M175" s="61"/>
    </row>
    <row r="176" spans="1:13" s="21" customFormat="1" ht="15">
      <c r="A176" s="20"/>
      <c r="B176" s="56"/>
      <c r="C176" s="19"/>
      <c r="D176" s="57"/>
      <c r="E176" s="58"/>
      <c r="F176" s="59"/>
      <c r="G176" s="59"/>
      <c r="H176" s="59"/>
      <c r="I176" s="59"/>
      <c r="J176" s="60"/>
      <c r="L176" s="55"/>
      <c r="M176" s="61"/>
    </row>
    <row r="177" spans="1:13" s="21" customFormat="1" ht="15">
      <c r="A177" s="20"/>
      <c r="B177" s="56"/>
      <c r="C177" s="19"/>
      <c r="D177" s="57"/>
      <c r="E177" s="58"/>
      <c r="F177" s="59"/>
      <c r="G177" s="59"/>
      <c r="H177" s="59"/>
      <c r="I177" s="59"/>
      <c r="J177" s="60"/>
      <c r="L177" s="55"/>
      <c r="M177" s="61"/>
    </row>
    <row r="178" spans="1:13" s="21" customFormat="1" ht="15">
      <c r="A178" s="20"/>
      <c r="B178" s="56"/>
      <c r="C178" s="19"/>
      <c r="D178" s="57"/>
      <c r="E178" s="58"/>
      <c r="F178" s="59"/>
      <c r="G178" s="59"/>
      <c r="H178" s="59"/>
      <c r="I178" s="59"/>
      <c r="J178" s="60"/>
      <c r="L178" s="55"/>
      <c r="M178" s="61"/>
    </row>
    <row r="179" spans="1:13" s="21" customFormat="1" ht="15">
      <c r="A179" s="20"/>
      <c r="B179" s="56"/>
      <c r="C179" s="19"/>
      <c r="D179" s="57"/>
      <c r="E179" s="58"/>
      <c r="F179" s="59"/>
      <c r="G179" s="59"/>
      <c r="H179" s="59"/>
      <c r="I179" s="59"/>
      <c r="J179" s="60"/>
      <c r="L179" s="55"/>
      <c r="M179" s="61"/>
    </row>
    <row r="180" spans="1:13" s="21" customFormat="1" ht="15">
      <c r="A180" s="20"/>
      <c r="B180" s="56"/>
      <c r="C180" s="19"/>
      <c r="D180" s="57"/>
      <c r="E180" s="58"/>
      <c r="F180" s="59"/>
      <c r="G180" s="59"/>
      <c r="H180" s="59"/>
      <c r="I180" s="59"/>
      <c r="J180" s="60"/>
      <c r="L180" s="55"/>
      <c r="M180" s="61"/>
    </row>
    <row r="181" spans="1:10" s="21" customFormat="1" ht="15">
      <c r="A181" s="20"/>
      <c r="B181" s="56"/>
      <c r="C181" s="20"/>
      <c r="D181" s="62"/>
      <c r="E181" s="62"/>
      <c r="F181" s="63"/>
      <c r="G181" s="63"/>
      <c r="H181" s="63"/>
      <c r="I181" s="63"/>
      <c r="J181" s="62"/>
    </row>
    <row r="182" spans="1:10" s="21" customFormat="1" ht="15">
      <c r="A182" s="20"/>
      <c r="B182" s="56"/>
      <c r="C182" s="19"/>
      <c r="D182" s="64"/>
      <c r="E182" s="64"/>
      <c r="F182" s="59"/>
      <c r="G182" s="59"/>
      <c r="H182" s="59"/>
      <c r="I182" s="66"/>
      <c r="J182" s="60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Cost Estimate</vt:lpstr>
      <vt:lpstr>Surcharge Calculation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