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x15="http://schemas.microsoft.com/office/spreadsheetml/2010/11/main" xmlns:mc="http://schemas.openxmlformats.org/markup-compatibility/2006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Program Files (x86)\Mimecast\PATI\temp\a7788b25-5528-47e8-bfcb-fcd083af18a9\"/>
    </mc:Choice>
  </mc:AlternateContent>
  <bookViews>
    <workbookView xWindow="0" yWindow="0" windowWidth="25200" windowHeight="11850" activeTab="0"/>
  </bookViews>
  <sheets>
    <sheet name="Summary" sheetId="5" r:id="rId2"/>
    <sheet name="FN" sheetId="1" r:id="rId3"/>
    <sheet name="CF" sheetId="2" r:id="rId4"/>
    <sheet name="FI" sheetId="3" r:id="rId5"/>
    <sheet name="FT" sheetId="4" r:id="rId6"/>
  </sheets>
  <definedNames/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1" i="5" l="1"/>
</calcChain>
</file>

<file path=xl/sharedStrings.xml><?xml version="1.0" encoding="utf-8"?>
<sst xmlns="http://schemas.openxmlformats.org/spreadsheetml/2006/main" count="219" uniqueCount="53">
  <si>
    <t>Revenue</t>
  </si>
  <si>
    <t>Bad Debt</t>
  </si>
  <si>
    <t>Seg 3</t>
  </si>
  <si>
    <t>Revenue Type</t>
  </si>
  <si>
    <t>2015</t>
  </si>
  <si>
    <t>2016</t>
  </si>
  <si>
    <t>2017</t>
  </si>
  <si>
    <t>2018</t>
  </si>
  <si>
    <t>2019</t>
  </si>
  <si>
    <t>2020</t>
  </si>
  <si>
    <t>2021</t>
  </si>
  <si>
    <t>4010</t>
  </si>
  <si>
    <t>Fuel</t>
  </si>
  <si>
    <t>4011</t>
  </si>
  <si>
    <t>Swing Svc</t>
  </si>
  <si>
    <t>4015</t>
  </si>
  <si>
    <t>Base</t>
  </si>
  <si>
    <t>4199</t>
  </si>
  <si>
    <t>Other Rev</t>
  </si>
  <si>
    <t>4953</t>
  </si>
  <si>
    <t>Conservation</t>
  </si>
  <si>
    <t>4999</t>
  </si>
  <si>
    <t>Misc Rev</t>
  </si>
  <si>
    <t>499A</t>
  </si>
  <si>
    <t>Allowances &amp; Adj</t>
  </si>
  <si>
    <t>499B</t>
  </si>
  <si>
    <t>Bill Collection Chgs</t>
  </si>
  <si>
    <t>499G</t>
  </si>
  <si>
    <t>Change of Account Chgs</t>
  </si>
  <si>
    <t>499P</t>
  </si>
  <si>
    <t>Returned Payment Chgs</t>
  </si>
  <si>
    <t>499R</t>
  </si>
  <si>
    <t>Disconnect/Reconnect</t>
  </si>
  <si>
    <t>499S</t>
  </si>
  <si>
    <t>Seasonal Reconnect Chgs</t>
  </si>
  <si>
    <t>Total</t>
  </si>
  <si>
    <t>Normalized Bad Debt Exp</t>
  </si>
  <si>
    <t>Bad Debt % of Revenue</t>
  </si>
  <si>
    <t>4806</t>
  </si>
  <si>
    <t>Transportation</t>
  </si>
  <si>
    <t>4890</t>
  </si>
  <si>
    <t>Other Revenue</t>
  </si>
  <si>
    <t>4880</t>
  </si>
  <si>
    <t>Misc Service Revenue</t>
  </si>
  <si>
    <t>Florida Public Utilities Company Consolidated Gas</t>
  </si>
  <si>
    <t>Transfer Bad Debt Expense to Clause</t>
  </si>
  <si>
    <t>December 31, 2023</t>
  </si>
  <si>
    <t>Amount</t>
  </si>
  <si>
    <t>FN</t>
  </si>
  <si>
    <t>CF</t>
  </si>
  <si>
    <t>FI</t>
  </si>
  <si>
    <t>FT</t>
  </si>
  <si>
    <t>Transfer bad debt expense to clause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</si>
</sst>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_(* #,##0_);_(* \(#,##0\);_(* &quot;-&quot;??_);_(@_)"/>
  </numFmts>
  <fonts count="4">
    <font>
      <sz val="10"/>
      <color rgb="FF000000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u val="singleAccounting"/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auto="1"/>
      </top>
      <bottom style="double">
        <color auto="1"/>
      </bottom>
    </border>
    <border>
      <left/>
      <right/>
      <top/>
      <bottom style="thin">
        <color auto="1"/>
      </bottom>
    </border>
    <border>
      <left/>
      <right/>
      <top style="thin">
        <color auto="1"/>
      </top>
      <bottom style="medium">
        <color auto="1"/>
      </bottom>
    </border>
  </borders>
  <cellStyleXfs count="22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0" fillId="0" borderId="0">
      <alignment/>
      <protection/>
    </xf>
    <xf numFmtId="164" fontId="0" fillId="0" borderId="0" applyFont="0" applyFill="0" applyBorder="0" applyAlignment="0" applyProtection="0"/>
  </cellStyleXfs>
  <cellXfs count="49">
    <xf numFmtId="0" fontId="0" fillId="0" borderId="0" xfId="0"/>
    <xf numFmtId="164" fontId="0" fillId="0" borderId="0" xfId="18" applyFont="1"/>
    <xf numFmtId="164" fontId="0" fillId="2" borderId="0" xfId="18" applyFont="1" applyFill="1"/>
    <xf numFmtId="164" fontId="3" fillId="0" borderId="0" xfId="18" applyFont="1" applyAlignment="1">
      <alignment horizontal="center"/>
    </xf>
    <xf numFmtId="164" fontId="3" fillId="2" borderId="0" xfId="18" applyFont="1" applyFill="1" applyAlignment="1">
      <alignment horizontal="center"/>
    </xf>
    <xf numFmtId="1" fontId="3" fillId="2" borderId="0" xfId="18" applyNumberFormat="1" applyFont="1" applyFill="1" applyAlignment="1">
      <alignment horizontal="center"/>
    </xf>
    <xf numFmtId="0" fontId="0" fillId="3" borderId="0" xfId="0" applyFill="1"/>
    <xf numFmtId="164" fontId="0" fillId="3" borderId="0" xfId="18" applyFont="1" applyFill="1"/>
    <xf numFmtId="164" fontId="0" fillId="3" borderId="0" xfId="0" applyNumberFormat="1" applyFill="1"/>
    <xf numFmtId="165" fontId="0" fillId="3" borderId="0" xfId="18" applyNumberFormat="1" applyFont="1" applyFill="1"/>
    <xf numFmtId="164" fontId="0" fillId="0" borderId="0" xfId="0" applyNumberFormat="1"/>
    <xf numFmtId="165" fontId="0" fillId="0" borderId="0" xfId="18" applyNumberFormat="1" applyFont="1"/>
    <xf numFmtId="0" fontId="0" fillId="4" borderId="0" xfId="0" applyFill="1"/>
    <xf numFmtId="164" fontId="0" fillId="0" borderId="1" xfId="18" applyFont="1" applyBorder="1"/>
    <xf numFmtId="164" fontId="0" fillId="2" borderId="1" xfId="18" applyFont="1" applyFill="1" applyBorder="1"/>
    <xf numFmtId="165" fontId="0" fillId="0" borderId="1" xfId="18" applyNumberFormat="1" applyFont="1" applyBorder="1"/>
    <xf numFmtId="165" fontId="0" fillId="0" borderId="0" xfId="0" applyNumberFormat="1"/>
    <xf numFmtId="10" fontId="0" fillId="0" borderId="0" xfId="15" applyNumberFormat="1" applyFont="1"/>
    <xf numFmtId="10" fontId="0" fillId="2" borderId="0" xfId="15" applyNumberFormat="1" applyFont="1" applyFill="1"/>
    <xf numFmtId="0" fontId="0" fillId="0" borderId="0" xfId="20">
      <alignment/>
      <protection/>
    </xf>
    <xf numFmtId="164" fontId="3" fillId="0" borderId="0" xfId="21" applyFont="1" applyAlignment="1">
      <alignment horizontal="center"/>
    </xf>
    <xf numFmtId="1" fontId="3" fillId="0" borderId="0" xfId="21" applyNumberFormat="1" applyFont="1" applyAlignment="1">
      <alignment horizontal="center"/>
    </xf>
    <xf numFmtId="0" fontId="0" fillId="3" borderId="0" xfId="20" applyFill="1" applyAlignment="1">
      <alignment horizontal="left"/>
      <protection/>
    </xf>
    <xf numFmtId="0" fontId="0" fillId="3" borderId="0" xfId="20" applyFill="1">
      <alignment/>
      <protection/>
    </xf>
    <xf numFmtId="39" fontId="0" fillId="3" borderId="0" xfId="20" applyNumberFormat="1" applyFill="1">
      <alignment/>
      <protection/>
    </xf>
    <xf numFmtId="164" fontId="0" fillId="3" borderId="0" xfId="20" applyNumberFormat="1" applyFill="1">
      <alignment/>
      <protection/>
    </xf>
    <xf numFmtId="165" fontId="0" fillId="3" borderId="0" xfId="20" applyNumberFormat="1" applyFill="1">
      <alignment/>
      <protection/>
    </xf>
    <xf numFmtId="0" fontId="0" fillId="0" borderId="0" xfId="20" applyAlignment="1">
      <alignment horizontal="left"/>
      <protection/>
    </xf>
    <xf numFmtId="0" fontId="0" fillId="0" borderId="0" xfId="20" applyFont="1" applyAlignment="1">
      <alignment horizontal="left"/>
      <protection/>
    </xf>
    <xf numFmtId="39" fontId="0" fillId="0" borderId="0" xfId="20" applyNumberFormat="1">
      <alignment/>
      <protection/>
    </xf>
    <xf numFmtId="164" fontId="0" fillId="0" borderId="0" xfId="20" applyNumberFormat="1">
      <alignment/>
      <protection/>
    </xf>
    <xf numFmtId="165" fontId="0" fillId="0" borderId="0" xfId="20" applyNumberFormat="1">
      <alignment/>
      <protection/>
    </xf>
    <xf numFmtId="39" fontId="0" fillId="0" borderId="1" xfId="20" applyNumberFormat="1" applyBorder="1">
      <alignment/>
      <protection/>
    </xf>
    <xf numFmtId="164" fontId="0" fillId="0" borderId="1" xfId="20" applyNumberFormat="1" applyBorder="1">
      <alignment/>
      <protection/>
    </xf>
    <xf numFmtId="165" fontId="0" fillId="0" borderId="1" xfId="20" applyNumberFormat="1" applyBorder="1">
      <alignment/>
      <protection/>
    </xf>
    <xf numFmtId="164" fontId="0" fillId="0" borderId="0" xfId="21" applyFont="1"/>
    <xf numFmtId="0" fontId="0" fillId="3" borderId="0" xfId="0" applyFill="1" applyAlignment="1">
      <alignment horizontal="left"/>
    </xf>
    <xf numFmtId="164" fontId="0" fillId="3" borderId="0" xfId="21" applyFont="1" applyFill="1"/>
    <xf numFmtId="39" fontId="0" fillId="3" borderId="0" xfId="0" applyNumberFormat="1" applyFill="1"/>
    <xf numFmtId="165" fontId="0" fillId="3" borderId="0" xfId="0" applyNumberFormat="1" applyFill="1"/>
    <xf numFmtId="0" fontId="0" fillId="0" borderId="0" xfId="0" applyAlignment="1">
      <alignment horizontal="left"/>
    </xf>
    <xf numFmtId="39" fontId="0" fillId="0" borderId="0" xfId="0" applyNumberFormat="1" applyFill="1"/>
    <xf numFmtId="165" fontId="0" fillId="0" borderId="0" xfId="0" applyNumberFormat="1" applyFill="1"/>
    <xf numFmtId="164" fontId="0" fillId="0" borderId="1" xfId="21" applyFont="1" applyBorder="1"/>
    <xf numFmtId="164" fontId="0" fillId="0" borderId="1" xfId="0" applyNumberFormat="1" applyBorder="1"/>
    <xf numFmtId="0" fontId="0" fillId="0" borderId="0" xfId="0" quotePrefix="1"/>
    <xf numFmtId="0" fontId="0" fillId="0" borderId="0" xfId="0" applyAlignment="1">
      <alignment horizontal="center"/>
    </xf>
    <xf numFmtId="165" fontId="0" fillId="0" borderId="2" xfId="18" applyNumberFormat="1" applyFont="1" applyBorder="1"/>
    <xf numFmtId="165" fontId="0" fillId="0" borderId="3" xfId="18" applyNumberFormat="1" applyFont="1" applyBorder="1"/>
  </cellXfs>
  <cellStyles count="8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  <cellStyle name="Normal 2" xfId="20"/>
    <cellStyle name="Comma 2" xfId="21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2.xml" /><Relationship Id="rId4" Type="http://schemas.openxmlformats.org/officeDocument/2006/relationships/worksheet" Target="worksheets/sheet3.xml" /><Relationship Id="rId2" Type="http://schemas.openxmlformats.org/officeDocument/2006/relationships/worksheet" Target="worksheets/sheet1.xml" /><Relationship Id="rId9" Type="http://schemas.openxmlformats.org/officeDocument/2006/relationships/calcChain" Target="calcChain.xml" /><Relationship Id="rId1" Type="http://schemas.openxmlformats.org/officeDocument/2006/relationships/theme" Target="theme/theme1.xml" /><Relationship Id="rId8" Type="http://schemas.openxmlformats.org/officeDocument/2006/relationships/sharedStrings" Target="sharedStrings.xml" /><Relationship Id="rId6" Type="http://schemas.openxmlformats.org/officeDocument/2006/relationships/worksheet" Target="worksheets/sheet5.xml" /><Relationship Id="rId7" Type="http://schemas.openxmlformats.org/officeDocument/2006/relationships/styles" Target="styles.xml" /><Relationship Id="rId5" Type="http://schemas.openxmlformats.org/officeDocument/2006/relationships/worksheet" Target="worksheets/sheet4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mc:Ignorable="x14ac">
  <dimension ref="A1:C11"/>
  <sheetViews>
    <sheetView tabSelected="1" workbookViewId="0" topLeftCell="A1">
      <selection pane="topLeft" activeCell="F29" sqref="F29"/>
    </sheetView>
  </sheetViews>
  <sheetFormatPr defaultRowHeight="12.75"/>
  <cols>
    <col min="1" max="1" width="13.1428571428571" customWidth="1"/>
    <col min="2" max="2" width="11.2857142857143" bestFit="1" customWidth="1"/>
    <col min="3" max="3" width="14.1428571428571" customWidth="1"/>
  </cols>
  <sheetData>
    <row r="1" spans="1:1" ht="12.75">
      <c r="A1" t="s">
        <v>44</v>
      </c>
    </row>
    <row r="2" spans="1:1" ht="12.75">
      <c r="A2" t="s">
        <v>45</v>
      </c>
    </row>
    <row r="3" spans="1:1" ht="12.75">
      <c r="A3" s="45" t="s">
        <v>46</v>
      </c>
    </row>
    <row r="6" spans="2:2" ht="12.75">
      <c r="B6" s="46" t="s">
        <v>47</v>
      </c>
    </row>
    <row r="7" spans="1:2" ht="12.75">
      <c r="A7" s="46" t="s">
        <v>48</v>
      </c>
      <c r="B7" s="11">
        <f>FN!U19</f>
        <v>104008.1650828022</v>
      </c>
    </row>
    <row r="8" spans="1:2" ht="12.75">
      <c r="A8" s="46" t="s">
        <v>49</v>
      </c>
      <c r="B8" s="11">
        <f>CF!U10</f>
        <v>19770.907701707212</v>
      </c>
    </row>
    <row r="9" spans="1:2" ht="12.75">
      <c r="A9" s="46" t="s">
        <v>50</v>
      </c>
      <c r="B9" s="11">
        <f>FI!U12</f>
        <v>370.93655050338947</v>
      </c>
    </row>
    <row r="10" spans="1:2" ht="12.75">
      <c r="A10" s="46" t="s">
        <v>51</v>
      </c>
      <c r="B10" s="47">
        <f>FT!U19</f>
        <v>1218.8012209850172</v>
      </c>
    </row>
    <row r="11" spans="1:3" ht="13.5" thickBot="1">
      <c r="A11" s="46" t="s">
        <v>35</v>
      </c>
      <c r="B11" s="48">
        <f>SUM(B7:B10)</f>
        <v>125368.81055599781</v>
      </c>
      <c r="C11" t="s">
        <v>52</v>
      </c>
    </row>
  </sheetData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mc:Ignorable="x14ac">
  <dimension ref="A1:U20"/>
  <sheetViews>
    <sheetView zoomScale="85" zoomScaleNormal="85" workbookViewId="0" topLeftCell="A1">
      <selection pane="topLeft" activeCell="K20" sqref="K20"/>
    </sheetView>
  </sheetViews>
  <sheetFormatPr defaultRowHeight="12.75"/>
  <cols>
    <col min="1" max="1" width="7.28571428571429" bestFit="1" customWidth="1"/>
    <col min="2" max="2" width="22.7142857142857" bestFit="1" customWidth="1"/>
    <col min="3" max="9" width="14.7142857142857" style="1" bestFit="1" customWidth="1"/>
    <col min="10" max="11" width="14.7142857142857" style="1" customWidth="1"/>
    <col min="12" max="12" width="2.85714285714286" customWidth="1"/>
    <col min="13" max="19" width="11.4285714285714" bestFit="1" customWidth="1"/>
    <col min="20" max="20" width="11.8571428571429" customWidth="1"/>
    <col min="21" max="21" width="12.5714285714286" customWidth="1"/>
  </cols>
  <sheetData>
    <row r="1" spans="10:11" ht="12.75">
      <c r="J1" s="2"/>
      <c r="K1" s="2"/>
    </row>
    <row r="2" spans="3:21" ht="15">
      <c r="C2" s="3" t="s">
        <v>0</v>
      </c>
      <c r="D2" s="3" t="s">
        <v>0</v>
      </c>
      <c r="E2" s="3" t="s">
        <v>0</v>
      </c>
      <c r="F2" s="3" t="s">
        <v>0</v>
      </c>
      <c r="G2" s="3" t="s">
        <v>0</v>
      </c>
      <c r="H2" s="3" t="s">
        <v>0</v>
      </c>
      <c r="I2" s="3" t="s">
        <v>0</v>
      </c>
      <c r="J2" s="4" t="s">
        <v>0</v>
      </c>
      <c r="K2" s="4" t="s">
        <v>0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  <c r="R2" s="3" t="s">
        <v>1</v>
      </c>
      <c r="S2" s="3" t="s">
        <v>1</v>
      </c>
      <c r="T2" s="4" t="s">
        <v>1</v>
      </c>
      <c r="U2" s="4" t="s">
        <v>1</v>
      </c>
    </row>
    <row r="3" spans="1:21" ht="15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5">
        <v>2022</v>
      </c>
      <c r="K3" s="5">
        <v>2023</v>
      </c>
      <c r="M3" s="3" t="s">
        <v>4</v>
      </c>
      <c r="N3" s="3" t="s">
        <v>5</v>
      </c>
      <c r="O3" s="3" t="s">
        <v>6</v>
      </c>
      <c r="P3" s="3" t="s">
        <v>7</v>
      </c>
      <c r="Q3" s="3" t="s">
        <v>8</v>
      </c>
      <c r="R3" s="3" t="s">
        <v>9</v>
      </c>
      <c r="S3" s="3" t="s">
        <v>10</v>
      </c>
      <c r="T3" s="5">
        <v>2022</v>
      </c>
      <c r="U3" s="5">
        <v>2023</v>
      </c>
    </row>
    <row r="4" spans="1:21" s="6" customFormat="1" ht="12.75">
      <c r="A4" s="6" t="s">
        <v>11</v>
      </c>
      <c r="B4" s="6" t="s">
        <v>12</v>
      </c>
      <c r="C4" s="7">
        <v>15378703.489999993</v>
      </c>
      <c r="D4" s="7">
        <v>17909656.110000007</v>
      </c>
      <c r="E4" s="7">
        <v>22098399.129999992</v>
      </c>
      <c r="F4" s="7">
        <v>22477801.900000013</v>
      </c>
      <c r="G4" s="7">
        <v>24629074.039999999</v>
      </c>
      <c r="H4" s="7">
        <v>26022820.440000001</v>
      </c>
      <c r="I4" s="7">
        <v>29519745.599999998</v>
      </c>
      <c r="J4" s="7">
        <f>I4*1.0797</f>
        <v>31872469.32432</v>
      </c>
      <c r="K4" s="7">
        <f>I4*1.1382</f>
        <v>33599374.441919997</v>
      </c>
      <c r="M4" s="8">
        <f t="shared" si="0" ref="M4:U15">C4*C$20</f>
        <v>39308.311806137055</v>
      </c>
      <c r="N4" s="8">
        <f t="shared" si="0"/>
        <v>48939.99819044779</v>
      </c>
      <c r="O4" s="8">
        <f t="shared" si="0"/>
        <v>61118.345879098903</v>
      </c>
      <c r="P4" s="8">
        <f t="shared" si="0"/>
        <v>71570.054813728901</v>
      </c>
      <c r="Q4" s="8">
        <f t="shared" si="0"/>
        <v>66929.317976968814</v>
      </c>
      <c r="R4" s="8">
        <f t="shared" si="0"/>
        <v>70381.895325423189</v>
      </c>
      <c r="S4" s="8">
        <f t="shared" si="0"/>
        <v>76440.905578437872</v>
      </c>
      <c r="T4" s="9">
        <f t="shared" si="0"/>
        <v>82538.157548073563</v>
      </c>
      <c r="U4" s="9">
        <f t="shared" si="0"/>
        <v>93945.458539448504</v>
      </c>
    </row>
    <row r="5" spans="1:21" s="6" customFormat="1" ht="12.75">
      <c r="A5" s="6" t="s">
        <v>13</v>
      </c>
      <c r="B5" s="6" t="s">
        <v>14</v>
      </c>
      <c r="C5" s="7">
        <v>0</v>
      </c>
      <c r="D5" s="7">
        <v>0</v>
      </c>
      <c r="E5" s="7">
        <v>0</v>
      </c>
      <c r="F5" s="7">
        <v>70784</v>
      </c>
      <c r="G5" s="7">
        <v>126624</v>
      </c>
      <c r="H5" s="7">
        <v>151116</v>
      </c>
      <c r="I5" s="7">
        <v>191952</v>
      </c>
      <c r="J5" s="7">
        <f t="shared" si="1" ref="J5:J15">I5*1.0797</f>
        <v>207250.57440000001</v>
      </c>
      <c r="K5" s="7">
        <f t="shared" si="2" ref="K5:K15">I5*1.1382</f>
        <v>218479.76640000002</v>
      </c>
      <c r="M5" s="8">
        <f t="shared" si="0"/>
        <v>0</v>
      </c>
      <c r="N5" s="8">
        <f t="shared" si="0"/>
        <v>0</v>
      </c>
      <c r="O5" s="8">
        <f t="shared" si="0"/>
        <v>0</v>
      </c>
      <c r="P5" s="8">
        <f t="shared" si="0"/>
        <v>225.37856603919016</v>
      </c>
      <c r="Q5" s="8">
        <f t="shared" si="0"/>
        <v>344.09973942795051</v>
      </c>
      <c r="R5" s="8">
        <f t="shared" si="0"/>
        <v>408.71167360660809</v>
      </c>
      <c r="S5" s="8">
        <f t="shared" si="0"/>
        <v>497.05661107026305</v>
      </c>
      <c r="T5" s="9">
        <f t="shared" si="0"/>
        <v>536.70396189551911</v>
      </c>
      <c r="U5" s="9">
        <f t="shared" si="0"/>
        <v>610.87988026442281</v>
      </c>
    </row>
    <row r="6" spans="1:21" ht="12.75">
      <c r="A6" t="s">
        <v>15</v>
      </c>
      <c r="B6" t="s">
        <v>16</v>
      </c>
      <c r="C6" s="1">
        <v>42660553.900000013</v>
      </c>
      <c r="D6" s="1">
        <v>50354959.279999986</v>
      </c>
      <c r="E6" s="1">
        <v>54178714.989999987</v>
      </c>
      <c r="F6" s="1">
        <v>49816945.799999937</v>
      </c>
      <c r="G6" s="1">
        <v>51175284.939999968</v>
      </c>
      <c r="H6" s="1">
        <v>50849954.140000023</v>
      </c>
      <c r="I6" s="1">
        <v>54565592.410000034</v>
      </c>
      <c r="J6" s="2">
        <f t="shared" si="1"/>
        <v>58914470.125077039</v>
      </c>
      <c r="K6" s="2">
        <f t="shared" si="2"/>
        <v>62106557.281062044</v>
      </c>
      <c r="M6" s="10">
        <f t="shared" si="0"/>
        <v>109041.33470120747</v>
      </c>
      <c r="N6" s="10">
        <f t="shared" si="0"/>
        <v>137600.16389523351</v>
      </c>
      <c r="O6" s="10">
        <f t="shared" si="0"/>
        <v>149844.04175905304</v>
      </c>
      <c r="P6" s="10">
        <f t="shared" si="0"/>
        <v>158618.78120558377</v>
      </c>
      <c r="Q6" s="10">
        <f t="shared" si="0"/>
        <v>139068.4405247434</v>
      </c>
      <c r="R6" s="10">
        <f t="shared" si="0"/>
        <v>137529.90986645146</v>
      </c>
      <c r="S6" s="10">
        <f t="shared" si="0"/>
        <v>141296.72232826895</v>
      </c>
      <c r="T6" s="11">
        <f t="shared" si="0"/>
        <v>152567.15027518902</v>
      </c>
      <c r="U6" s="11">
        <f t="shared" si="0"/>
        <v>173652.90571589835</v>
      </c>
    </row>
    <row r="7" spans="1:21" ht="12.75">
      <c r="A7" t="s">
        <v>17</v>
      </c>
      <c r="B7" s="12" t="s">
        <v>18</v>
      </c>
      <c r="C7" s="1">
        <v>23799.539999999986</v>
      </c>
      <c r="D7" s="1">
        <v>61411.059999999976</v>
      </c>
      <c r="E7" s="1">
        <v>92282.639999999956</v>
      </c>
      <c r="F7" s="1">
        <v>110471.63000000014</v>
      </c>
      <c r="G7" s="1">
        <v>165536.27999999994</v>
      </c>
      <c r="H7" s="1">
        <v>240037.2600000001</v>
      </c>
      <c r="I7" s="1">
        <v>333536.97999999986</v>
      </c>
      <c r="J7" s="2">
        <f t="shared" si="1"/>
        <v>360119.87730599986</v>
      </c>
      <c r="K7" s="2">
        <f t="shared" si="2"/>
        <v>379631.79063599987</v>
      </c>
      <c r="M7" s="10">
        <f t="shared" si="0"/>
        <v>60.832159211012325</v>
      </c>
      <c r="N7" s="10">
        <f t="shared" si="0"/>
        <v>167.81210911109326</v>
      </c>
      <c r="O7" s="10">
        <f t="shared" si="0"/>
        <v>255.2294524583676</v>
      </c>
      <c r="P7" s="10">
        <f t="shared" si="0"/>
        <v>351.74527516687402</v>
      </c>
      <c r="Q7" s="10">
        <f t="shared" si="0"/>
        <v>449.84355899254672</v>
      </c>
      <c r="R7" s="10">
        <f t="shared" si="0"/>
        <v>649.21007876429076</v>
      </c>
      <c r="S7" s="10">
        <f t="shared" si="0"/>
        <v>863.68863541619794</v>
      </c>
      <c r="T7" s="11">
        <f t="shared" si="0"/>
        <v>932.58011692853643</v>
      </c>
      <c r="U7" s="11">
        <f t="shared" si="0"/>
        <v>1061.4686505280335</v>
      </c>
    </row>
    <row r="8" spans="1:21" s="6" customFormat="1" ht="12.75">
      <c r="A8" s="6" t="s">
        <v>19</v>
      </c>
      <c r="B8" s="6" t="s">
        <v>20</v>
      </c>
      <c r="C8" s="7">
        <v>3807163.4500000007</v>
      </c>
      <c r="D8" s="7">
        <v>5254516.6000000006</v>
      </c>
      <c r="E8" s="7">
        <v>4699583.9099999992</v>
      </c>
      <c r="F8" s="7">
        <v>2869401.73</v>
      </c>
      <c r="G8" s="7">
        <v>2720798.2999999993</v>
      </c>
      <c r="H8" s="7">
        <v>3691326.5299999998</v>
      </c>
      <c r="I8" s="7">
        <v>2969973.46</v>
      </c>
      <c r="J8" s="7">
        <f t="shared" si="1"/>
        <v>3206680.3447620003</v>
      </c>
      <c r="K8" s="7">
        <f t="shared" si="2"/>
        <v>3380423.7921720003</v>
      </c>
      <c r="M8" s="8">
        <f t="shared" si="0"/>
        <v>9731.1953564122305</v>
      </c>
      <c r="N8" s="8">
        <f t="shared" si="0"/>
        <v>14358.513157161777</v>
      </c>
      <c r="O8" s="8">
        <f t="shared" si="0"/>
        <v>12997.810077079013</v>
      </c>
      <c r="P8" s="8">
        <f t="shared" si="0"/>
        <v>9136.2687513812652</v>
      </c>
      <c r="Q8" s="8">
        <f t="shared" si="0"/>
        <v>7393.7483104783487</v>
      </c>
      <c r="R8" s="8">
        <f t="shared" si="0"/>
        <v>9983.643319733008</v>
      </c>
      <c r="S8" s="8">
        <f t="shared" si="0"/>
        <v>7690.6984193768403</v>
      </c>
      <c r="T8" s="9">
        <f t="shared" si="0"/>
        <v>8304.141257744348</v>
      </c>
      <c r="U8" s="9">
        <f t="shared" si="0"/>
        <v>9451.8266630892795</v>
      </c>
    </row>
    <row r="9" spans="1:21" ht="12.75">
      <c r="A9" t="s">
        <v>21</v>
      </c>
      <c r="B9" s="12" t="s">
        <v>22</v>
      </c>
      <c r="C9" s="1">
        <v>724708.45999999996</v>
      </c>
      <c r="D9" s="1">
        <v>730683.88000000012</v>
      </c>
      <c r="E9" s="1">
        <v>739951.79000000004</v>
      </c>
      <c r="F9" s="1">
        <v>713036.43000000005</v>
      </c>
      <c r="G9" s="1">
        <v>747824.70000000007</v>
      </c>
      <c r="H9" s="1">
        <v>168226.14999999999</v>
      </c>
      <c r="I9" s="1">
        <v>918810.19000000006</v>
      </c>
      <c r="J9" s="2">
        <f t="shared" si="1"/>
        <v>992039.36214300012</v>
      </c>
      <c r="K9" s="2">
        <f t="shared" si="2"/>
        <v>1045789.7582580001</v>
      </c>
      <c r="M9" s="10">
        <f t="shared" si="0"/>
        <v>1852.3711139075622</v>
      </c>
      <c r="N9" s="10">
        <f t="shared" si="0"/>
        <v>1996.669704061077</v>
      </c>
      <c r="O9" s="10">
        <f t="shared" si="0"/>
        <v>2046.5115671516237</v>
      </c>
      <c r="P9" s="10">
        <f t="shared" si="0"/>
        <v>2270.3312630976407</v>
      </c>
      <c r="Q9" s="10">
        <f t="shared" si="0"/>
        <v>2032.2078311203663</v>
      </c>
      <c r="R9" s="10">
        <f t="shared" si="0"/>
        <v>454.98816346976025</v>
      </c>
      <c r="S9" s="10">
        <f t="shared" si="0"/>
        <v>2379.2441821821317</v>
      </c>
      <c r="T9" s="11">
        <f t="shared" si="0"/>
        <v>2569.0228244716109</v>
      </c>
      <c r="U9" s="11">
        <f t="shared" si="0"/>
        <v>2924.0782010759544</v>
      </c>
    </row>
    <row r="10" spans="1:21" ht="12.75">
      <c r="A10" t="s">
        <v>23</v>
      </c>
      <c r="B10" s="12" t="s">
        <v>24</v>
      </c>
      <c r="C10" s="1">
        <v>-35700.57</v>
      </c>
      <c r="D10" s="1">
        <v>-44796</v>
      </c>
      <c r="E10" s="1">
        <v>-35540.029999999999</v>
      </c>
      <c r="F10" s="1">
        <v>-42355.440000000002</v>
      </c>
      <c r="G10" s="1">
        <v>-36453.870000000003</v>
      </c>
      <c r="H10" s="1">
        <v>-25116.790000000001</v>
      </c>
      <c r="I10" s="1">
        <v>-36428.729999999996</v>
      </c>
      <c r="J10" s="2">
        <f t="shared" si="1"/>
        <v>-39332.099780999997</v>
      </c>
      <c r="K10" s="2">
        <f t="shared" si="2"/>
        <v>-41463.180485999997</v>
      </c>
      <c r="M10" s="10">
        <f t="shared" si="0"/>
        <v>-91.251459404841086</v>
      </c>
      <c r="N10" s="10">
        <f t="shared" si="0"/>
        <v>-122.40972944841755</v>
      </c>
      <c r="O10" s="10">
        <f t="shared" si="0"/>
        <v>-98.294353057671117</v>
      </c>
      <c r="P10" s="10">
        <f t="shared" si="0"/>
        <v>-134.86110323178906</v>
      </c>
      <c r="Q10" s="10">
        <f t="shared" si="0"/>
        <v>-99.063109427441745</v>
      </c>
      <c r="R10" s="10">
        <f t="shared" si="0"/>
        <v>-67.931425372069924</v>
      </c>
      <c r="S10" s="10">
        <f t="shared" si="0"/>
        <v>-94.331609357514481</v>
      </c>
      <c r="T10" s="11">
        <f t="shared" si="0"/>
        <v>-101.85590000532503</v>
      </c>
      <c r="U10" s="11">
        <f t="shared" si="0"/>
        <v>-115.9330364913363</v>
      </c>
    </row>
    <row r="11" spans="1:21" ht="12.75">
      <c r="A11" t="s">
        <v>25</v>
      </c>
      <c r="B11" s="12" t="s">
        <v>26</v>
      </c>
      <c r="C11" s="1">
        <v>110200.5</v>
      </c>
      <c r="D11" s="1">
        <v>116075</v>
      </c>
      <c r="E11" s="1">
        <v>167499</v>
      </c>
      <c r="F11" s="1">
        <v>164200</v>
      </c>
      <c r="G11" s="1">
        <v>111375</v>
      </c>
      <c r="H11" s="1">
        <v>31725</v>
      </c>
      <c r="I11" s="1">
        <v>34200</v>
      </c>
      <c r="J11" s="2">
        <f t="shared" si="1"/>
        <v>36925.740000000005</v>
      </c>
      <c r="K11" s="2">
        <f t="shared" si="2"/>
        <v>38926.440000000002</v>
      </c>
      <c r="M11" s="10">
        <f t="shared" si="0"/>
        <v>281.67495510976966</v>
      </c>
      <c r="N11" s="10">
        <f t="shared" si="0"/>
        <v>317.18701102163288</v>
      </c>
      <c r="O11" s="10">
        <f t="shared" si="0"/>
        <v>463.25807386225773</v>
      </c>
      <c r="P11" s="10">
        <f t="shared" si="0"/>
        <v>522.81815867477144</v>
      </c>
      <c r="Q11" s="10">
        <f t="shared" si="0"/>
        <v>302.66070001569994</v>
      </c>
      <c r="R11" s="10">
        <f t="shared" si="0"/>
        <v>85.804136194510448</v>
      </c>
      <c r="S11" s="10">
        <f t="shared" si="0"/>
        <v>88.560348934124136</v>
      </c>
      <c r="T11" s="11">
        <f t="shared" si="0"/>
        <v>95.624299287461213</v>
      </c>
      <c r="U11" s="11">
        <f t="shared" si="0"/>
        <v>108.84018871928012</v>
      </c>
    </row>
    <row r="12" spans="1:21" ht="12.75">
      <c r="A12" t="s">
        <v>27</v>
      </c>
      <c r="B12" s="12" t="s">
        <v>28</v>
      </c>
      <c r="C12" s="1">
        <v>78609</v>
      </c>
      <c r="D12" s="1">
        <v>79656</v>
      </c>
      <c r="E12" s="1">
        <v>88639</v>
      </c>
      <c r="F12" s="1">
        <v>96850</v>
      </c>
      <c r="G12" s="1">
        <v>102464</v>
      </c>
      <c r="H12" s="1">
        <v>120259</v>
      </c>
      <c r="I12" s="1">
        <v>151850</v>
      </c>
      <c r="J12" s="2">
        <f t="shared" si="1"/>
        <v>163952.44500000001</v>
      </c>
      <c r="K12" s="2">
        <f t="shared" si="2"/>
        <v>172835.67000000001</v>
      </c>
      <c r="M12" s="10">
        <f t="shared" si="0"/>
        <v>200.92637098945909</v>
      </c>
      <c r="N12" s="10">
        <f t="shared" si="0"/>
        <v>217.66830540546363</v>
      </c>
      <c r="O12" s="10">
        <f t="shared" si="0"/>
        <v>245.15210484287465</v>
      </c>
      <c r="P12" s="10">
        <f t="shared" si="0"/>
        <v>308.37356070433384</v>
      </c>
      <c r="Q12" s="10">
        <f t="shared" si="0"/>
        <v>278.44512652218788</v>
      </c>
      <c r="R12" s="10">
        <f t="shared" si="0"/>
        <v>325.25514939686786</v>
      </c>
      <c r="S12" s="10">
        <f t="shared" si="0"/>
        <v>393.21312823528507</v>
      </c>
      <c r="T12" s="11">
        <f t="shared" si="0"/>
        <v>424.57748090061352</v>
      </c>
      <c r="U12" s="11">
        <f t="shared" si="0"/>
        <v>483.25680283692071</v>
      </c>
    </row>
    <row r="13" spans="1:21" ht="12.75">
      <c r="A13" t="s">
        <v>29</v>
      </c>
      <c r="B13" s="12" t="s">
        <v>30</v>
      </c>
      <c r="C13" s="1">
        <v>38972.43</v>
      </c>
      <c r="D13" s="1">
        <v>44158.660000000003</v>
      </c>
      <c r="E13" s="1">
        <v>48713.629999999997</v>
      </c>
      <c r="F13" s="1">
        <v>58378.479999999996</v>
      </c>
      <c r="G13" s="1">
        <v>60225.839999999997</v>
      </c>
      <c r="H13" s="1">
        <v>45604.979999999996</v>
      </c>
      <c r="I13" s="1">
        <v>64474.349999999999</v>
      </c>
      <c r="J13" s="2">
        <f t="shared" si="1"/>
        <v>69612.955695000011</v>
      </c>
      <c r="K13" s="2">
        <f t="shared" si="2"/>
        <v>73384.705170000001</v>
      </c>
      <c r="M13" s="10">
        <f t="shared" si="0"/>
        <v>99.614407110390985</v>
      </c>
      <c r="N13" s="10">
        <f t="shared" si="0"/>
        <v>120.66813160560449</v>
      </c>
      <c r="O13" s="10">
        <f t="shared" si="0"/>
        <v>134.72905751460422</v>
      </c>
      <c r="P13" s="10">
        <f t="shared" si="0"/>
        <v>185.8789855044578</v>
      </c>
      <c r="Q13" s="10">
        <f t="shared" si="0"/>
        <v>163.66325381309576</v>
      </c>
      <c r="R13" s="10">
        <f t="shared" si="0"/>
        <v>123.34423688157368</v>
      </c>
      <c r="S13" s="10">
        <f t="shared" si="0"/>
        <v>166.95529044739317</v>
      </c>
      <c r="T13" s="11">
        <f t="shared" si="0"/>
        <v>180.27235499311476</v>
      </c>
      <c r="U13" s="11">
        <f t="shared" si="0"/>
        <v>205.18714682903271</v>
      </c>
    </row>
    <row r="14" spans="1:21" ht="12.75">
      <c r="A14" t="s">
        <v>31</v>
      </c>
      <c r="B14" s="12" t="s">
        <v>32</v>
      </c>
      <c r="C14" s="1">
        <v>412252.70000000001</v>
      </c>
      <c r="D14" s="1">
        <v>450311</v>
      </c>
      <c r="E14" s="1">
        <v>420418.5</v>
      </c>
      <c r="F14" s="1">
        <v>392561.5</v>
      </c>
      <c r="G14" s="1">
        <v>360047.5</v>
      </c>
      <c r="H14" s="1">
        <v>115346.5</v>
      </c>
      <c r="I14" s="1">
        <v>100031.5</v>
      </c>
      <c r="J14" s="2">
        <f t="shared" si="1"/>
        <v>108004.01055000001</v>
      </c>
      <c r="K14" s="2">
        <f t="shared" si="2"/>
        <v>113855.85330000002</v>
      </c>
      <c r="M14" s="10">
        <f t="shared" si="0"/>
        <v>1053.7271679019727</v>
      </c>
      <c r="N14" s="10">
        <f t="shared" si="0"/>
        <v>1230.5216465230458</v>
      </c>
      <c r="O14" s="10">
        <f t="shared" si="0"/>
        <v>1162.7667301062072</v>
      </c>
      <c r="P14" s="10">
        <f t="shared" si="0"/>
        <v>1249.9286272631321</v>
      </c>
      <c r="Q14" s="10">
        <f t="shared" si="0"/>
        <v>978.42629305412095</v>
      </c>
      <c r="R14" s="10">
        <f t="shared" si="0"/>
        <v>311.96869331946732</v>
      </c>
      <c r="S14" s="10">
        <f t="shared" si="0"/>
        <v>259.02995743870872</v>
      </c>
      <c r="T14" s="11">
        <f t="shared" si="0"/>
        <v>279.69128930332386</v>
      </c>
      <c r="U14" s="11">
        <f t="shared" si="0"/>
        <v>318.34641338808979</v>
      </c>
    </row>
    <row r="15" spans="1:21" ht="12.75">
      <c r="A15" t="s">
        <v>33</v>
      </c>
      <c r="B15" s="12" t="s">
        <v>34</v>
      </c>
      <c r="C15" s="1">
        <v>412462.5</v>
      </c>
      <c r="D15" s="1">
        <v>389525</v>
      </c>
      <c r="E15" s="1">
        <v>378814</v>
      </c>
      <c r="F15" s="1">
        <v>393935</v>
      </c>
      <c r="G15" s="1">
        <v>435375.58999999997</v>
      </c>
      <c r="H15" s="1">
        <v>388172</v>
      </c>
      <c r="I15" s="1">
        <v>427815</v>
      </c>
      <c r="J15" s="2">
        <f t="shared" si="1"/>
        <v>461911.85550000006</v>
      </c>
      <c r="K15" s="2">
        <f t="shared" si="2"/>
        <v>486939.03300000005</v>
      </c>
      <c r="M15" s="10">
        <f t="shared" si="0"/>
        <v>1054.2634214179009</v>
      </c>
      <c r="N15" s="10">
        <f t="shared" si="0"/>
        <v>1064.4175788774633</v>
      </c>
      <c r="O15" s="10">
        <f t="shared" si="0"/>
        <v>1047.6996518908011</v>
      </c>
      <c r="P15" s="10">
        <f t="shared" si="0"/>
        <v>1254.3018960873696</v>
      </c>
      <c r="Q15" s="10">
        <f t="shared" si="0"/>
        <v>1183.1297942908943</v>
      </c>
      <c r="R15" s="10">
        <f t="shared" si="0"/>
        <v>1049.8585706822857</v>
      </c>
      <c r="S15" s="10">
        <f t="shared" si="0"/>
        <v>1107.820049100945</v>
      </c>
      <c r="T15" s="11">
        <f t="shared" si="0"/>
        <v>1196.1844912182812</v>
      </c>
      <c r="U15" s="11">
        <f t="shared" si="0"/>
        <v>1361.5048344134161</v>
      </c>
    </row>
    <row r="16" spans="2:21" ht="13.5" thickBot="1">
      <c r="B16" t="s">
        <v>35</v>
      </c>
      <c r="C16" s="13">
        <f>SUM(C4:C15)</f>
        <v>63611725.400000013</v>
      </c>
      <c r="D16" s="13">
        <f t="shared" si="3" ref="D16:U16">SUM(D4:D15)</f>
        <v>75346156.589999974</v>
      </c>
      <c r="E16" s="13">
        <f t="shared" si="3"/>
        <v>82877476.559999973</v>
      </c>
      <c r="F16" s="13">
        <f t="shared" si="3"/>
        <v>77122011.029999971</v>
      </c>
      <c r="G16" s="13">
        <f t="shared" si="3"/>
        <v>80598176.319999963</v>
      </c>
      <c r="H16" s="13">
        <f t="shared" si="3"/>
        <v>81799471.210000038</v>
      </c>
      <c r="I16" s="13">
        <f t="shared" si="3"/>
        <v>89241552.76000002</v>
      </c>
      <c r="J16" s="14">
        <f t="shared" si="3"/>
        <v>96354104.514972016</v>
      </c>
      <c r="K16" s="14">
        <f t="shared" si="3"/>
        <v>101574735.35143207</v>
      </c>
      <c r="M16" s="13">
        <f t="shared" si="3"/>
        <v>162593</v>
      </c>
      <c r="N16" s="13">
        <f t="shared" si="3"/>
        <v>205891.21000000002</v>
      </c>
      <c r="O16" s="13">
        <f t="shared" si="3"/>
        <v>229217.25000000003</v>
      </c>
      <c r="P16" s="13">
        <f t="shared" si="3"/>
        <v>245558.99999999991</v>
      </c>
      <c r="Q16" s="13">
        <f t="shared" si="3"/>
        <v>219024.92000000004</v>
      </c>
      <c r="R16" s="13">
        <f t="shared" si="3"/>
        <v>221236.65778855098</v>
      </c>
      <c r="S16" s="13">
        <f t="shared" si="3"/>
        <v>231089.56291955113</v>
      </c>
      <c r="T16" s="15">
        <f t="shared" si="3"/>
        <v>249522.25000000006</v>
      </c>
      <c r="U16" s="15">
        <f t="shared" si="3"/>
        <v>284007.81999999995</v>
      </c>
    </row>
    <row r="17" spans="10:21" ht="13.5" thickTop="1">
      <c r="J17" s="2"/>
      <c r="K17" s="2"/>
      <c r="M17" s="10">
        <f t="shared" si="4" ref="M17:U17">+M16-C19</f>
        <v>0</v>
      </c>
      <c r="N17" s="10">
        <f t="shared" si="4"/>
        <v>0</v>
      </c>
      <c r="O17" s="10">
        <f t="shared" si="4"/>
        <v>0</v>
      </c>
      <c r="P17" s="10">
        <f t="shared" si="4"/>
        <v>0</v>
      </c>
      <c r="Q17" s="10">
        <f t="shared" si="4"/>
        <v>0</v>
      </c>
      <c r="R17" s="10">
        <f t="shared" si="4"/>
        <v>0</v>
      </c>
      <c r="S17" s="10">
        <f t="shared" si="4"/>
        <v>0</v>
      </c>
      <c r="T17" s="10">
        <f t="shared" si="4"/>
        <v>0</v>
      </c>
      <c r="U17" s="10">
        <f t="shared" si="4"/>
        <v>0</v>
      </c>
    </row>
    <row r="18" spans="10:11" ht="12.75">
      <c r="J18" s="2"/>
      <c r="K18" s="2"/>
    </row>
    <row r="19" spans="2:21" ht="12.75">
      <c r="B19" t="s">
        <v>36</v>
      </c>
      <c r="C19" s="1">
        <v>162593</v>
      </c>
      <c r="D19" s="1">
        <v>205891.20999999999</v>
      </c>
      <c r="E19" s="1">
        <v>229217.25</v>
      </c>
      <c r="F19" s="1">
        <v>245559</v>
      </c>
      <c r="G19" s="1">
        <v>219024.91999999998</v>
      </c>
      <c r="H19" s="1">
        <v>221236.65778855101</v>
      </c>
      <c r="I19" s="1">
        <v>231089.56291955119</v>
      </c>
      <c r="J19" s="2">
        <v>249522.25</v>
      </c>
      <c r="K19" s="2">
        <v>284007.82000000001</v>
      </c>
      <c r="T19" s="16">
        <f>T4+T5+T8</f>
        <v>91379.00276771342</v>
      </c>
      <c r="U19" s="16">
        <f>U4+U5+U8</f>
        <v>104008.1650828022</v>
      </c>
    </row>
    <row r="20" spans="2:11" ht="12.75">
      <c r="B20" t="s">
        <v>37</v>
      </c>
      <c r="C20" s="17">
        <f>C19/C16</f>
        <v>0.0025560224782080814</v>
      </c>
      <c r="D20" s="17">
        <f t="shared" si="5" ref="D20:K20">D19/D16</f>
        <v>0.0027326040148320731</v>
      </c>
      <c r="E20" s="17">
        <f t="shared" si="5"/>
        <v>0.0027657363558126181</v>
      </c>
      <c r="F20" s="17">
        <f t="shared" si="5"/>
        <v>0.0031840326350473292</v>
      </c>
      <c r="G20" s="17">
        <f t="shared" si="5"/>
        <v>0.0027174922560332204</v>
      </c>
      <c r="H20" s="17">
        <f t="shared" si="5"/>
        <v>0.0027046221022698331</v>
      </c>
      <c r="I20" s="17">
        <f t="shared" si="5"/>
        <v>0.0025894838869626939</v>
      </c>
      <c r="J20" s="18">
        <f t="shared" si="5"/>
        <v>0.002589637994728371</v>
      </c>
      <c r="K20" s="18">
        <f t="shared" si="5"/>
        <v>0.0027960478461241285</v>
      </c>
    </row>
  </sheetData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mc:Ignorable="x14ac">
  <dimension ref="A2:U19"/>
  <sheetViews>
    <sheetView zoomScale="85" zoomScaleNormal="85" workbookViewId="0" topLeftCell="A1">
      <selection pane="topLeft" activeCell="C10" sqref="C10"/>
    </sheetView>
  </sheetViews>
  <sheetFormatPr defaultRowHeight="12.75"/>
  <cols>
    <col min="1" max="1" width="7.28571428571429" style="19" bestFit="1" customWidth="1"/>
    <col min="2" max="2" width="22" style="19" bestFit="1" customWidth="1"/>
    <col min="3" max="9" width="14.1428571428571" style="19" bestFit="1" customWidth="1"/>
    <col min="10" max="11" width="14.1428571428571" style="19" customWidth="1"/>
    <col min="12" max="12" width="9.14285714285714" style="19"/>
    <col min="13" max="19" width="10.4285714285714" style="19" bestFit="1" customWidth="1"/>
    <col min="20" max="16384" width="9.14285714285714" style="19"/>
  </cols>
  <sheetData>
    <row r="2" spans="3:21" ht="15">
      <c r="C2" s="20" t="s">
        <v>0</v>
      </c>
      <c r="D2" s="20" t="s">
        <v>0</v>
      </c>
      <c r="E2" s="20" t="s">
        <v>0</v>
      </c>
      <c r="F2" s="20" t="s">
        <v>0</v>
      </c>
      <c r="G2" s="20" t="s">
        <v>0</v>
      </c>
      <c r="H2" s="20" t="s">
        <v>0</v>
      </c>
      <c r="I2" s="20" t="s">
        <v>0</v>
      </c>
      <c r="J2" s="20" t="s">
        <v>0</v>
      </c>
      <c r="K2" s="20" t="s">
        <v>0</v>
      </c>
      <c r="M2" s="20" t="s">
        <v>1</v>
      </c>
      <c r="N2" s="20" t="s">
        <v>1</v>
      </c>
      <c r="O2" s="20" t="s">
        <v>1</v>
      </c>
      <c r="P2" s="20" t="s">
        <v>1</v>
      </c>
      <c r="Q2" s="20" t="s">
        <v>1</v>
      </c>
      <c r="R2" s="20" t="s">
        <v>1</v>
      </c>
      <c r="S2" s="20" t="s">
        <v>1</v>
      </c>
      <c r="T2" s="20" t="s">
        <v>1</v>
      </c>
      <c r="U2" s="20" t="s">
        <v>1</v>
      </c>
    </row>
    <row r="3" spans="1:21" ht="15">
      <c r="A3" s="20" t="s">
        <v>2</v>
      </c>
      <c r="B3" s="20" t="s">
        <v>3</v>
      </c>
      <c r="C3" s="20" t="s">
        <v>4</v>
      </c>
      <c r="D3" s="20" t="s">
        <v>5</v>
      </c>
      <c r="E3" s="20" t="s">
        <v>6</v>
      </c>
      <c r="F3" s="20" t="s">
        <v>7</v>
      </c>
      <c r="G3" s="20" t="s">
        <v>8</v>
      </c>
      <c r="H3" s="20" t="s">
        <v>9</v>
      </c>
      <c r="I3" s="20" t="s">
        <v>10</v>
      </c>
      <c r="J3" s="21">
        <v>2022</v>
      </c>
      <c r="K3" s="21">
        <v>2023</v>
      </c>
      <c r="M3" s="20" t="s">
        <v>4</v>
      </c>
      <c r="N3" s="20" t="s">
        <v>5</v>
      </c>
      <c r="O3" s="20" t="s">
        <v>6</v>
      </c>
      <c r="P3" s="20" t="s">
        <v>7</v>
      </c>
      <c r="Q3" s="20" t="s">
        <v>8</v>
      </c>
      <c r="R3" s="20" t="s">
        <v>9</v>
      </c>
      <c r="S3" s="20" t="s">
        <v>10</v>
      </c>
      <c r="T3" s="21">
        <v>2022</v>
      </c>
      <c r="U3" s="21">
        <v>2023</v>
      </c>
    </row>
    <row r="4" spans="1:21" s="23" customFormat="1" ht="12.75">
      <c r="A4" s="22" t="s">
        <v>13</v>
      </c>
      <c r="B4" s="23" t="s">
        <v>14</v>
      </c>
      <c r="C4" s="24">
        <v>0</v>
      </c>
      <c r="D4" s="24">
        <v>0</v>
      </c>
      <c r="E4" s="24">
        <v>494510.32000000007</v>
      </c>
      <c r="F4" s="24">
        <v>3434338.0600000001</v>
      </c>
      <c r="G4" s="24">
        <v>4559414.1999999993</v>
      </c>
      <c r="H4" s="24">
        <v>6156243.7199999988</v>
      </c>
      <c r="I4" s="24">
        <v>8857319.9699999932</v>
      </c>
      <c r="J4" s="24">
        <f>I4*1.0797</f>
        <v>9563248.371608993</v>
      </c>
      <c r="K4" s="24">
        <f>I4*1.1382</f>
        <v>10081401.589853993</v>
      </c>
      <c r="M4" s="25">
        <f t="shared" si="0" ref="M4:U6">C4*C$11</f>
        <v>0</v>
      </c>
      <c r="N4" s="25">
        <f t="shared" si="0"/>
        <v>0</v>
      </c>
      <c r="O4" s="25">
        <f t="shared" si="0"/>
        <v>1604.8303357834452</v>
      </c>
      <c r="P4" s="25">
        <f t="shared" si="0"/>
        <v>7179.6970633464025</v>
      </c>
      <c r="Q4" s="25">
        <f t="shared" si="0"/>
        <v>12951.809181305922</v>
      </c>
      <c r="R4" s="25">
        <f t="shared" si="0"/>
        <v>12505.820197771251</v>
      </c>
      <c r="S4" s="25">
        <f t="shared" si="0"/>
        <v>16087.058971652044</v>
      </c>
      <c r="T4" s="26">
        <f t="shared" si="0"/>
        <v>17370.231108591881</v>
      </c>
      <c r="U4" s="26">
        <f t="shared" si="0"/>
        <v>19770.907701707212</v>
      </c>
    </row>
    <row r="5" spans="1:21" ht="12.75">
      <c r="A5" s="27" t="s">
        <v>38</v>
      </c>
      <c r="B5" s="28" t="s">
        <v>39</v>
      </c>
      <c r="C5" s="29">
        <v>15791984.099999996</v>
      </c>
      <c r="D5" s="29">
        <v>16932894.75</v>
      </c>
      <c r="E5" s="29">
        <v>17396190.129999995</v>
      </c>
      <c r="F5" s="29">
        <v>18798804.520000011</v>
      </c>
      <c r="G5" s="29">
        <v>21055460.949999999</v>
      </c>
      <c r="H5" s="29">
        <v>20103933.42000002</v>
      </c>
      <c r="I5" s="29">
        <v>21700128.75999999</v>
      </c>
      <c r="J5" s="29">
        <f t="shared" si="1" ref="J5:J6">I5*1.0797</f>
        <v>23429629.022171993</v>
      </c>
      <c r="K5" s="29">
        <f t="shared" si="2" ref="K5:K6">I5*1.1382</f>
        <v>24699086.554631993</v>
      </c>
      <c r="M5" s="30">
        <f t="shared" si="0"/>
        <v>42367.541988765792</v>
      </c>
      <c r="N5" s="30">
        <f t="shared" si="0"/>
        <v>32280.000043789314</v>
      </c>
      <c r="O5" s="30">
        <f t="shared" si="0"/>
        <v>56455.714913453259</v>
      </c>
      <c r="P5" s="30">
        <f t="shared" si="0"/>
        <v>39300.068673689959</v>
      </c>
      <c r="Q5" s="30">
        <f t="shared" si="0"/>
        <v>59811.699592644676</v>
      </c>
      <c r="R5" s="30">
        <f t="shared" si="0"/>
        <v>40839.217557566866</v>
      </c>
      <c r="S5" s="30">
        <f t="shared" si="0"/>
        <v>39412.740223560271</v>
      </c>
      <c r="T5" s="31">
        <f t="shared" si="0"/>
        <v>42556.467749171934</v>
      </c>
      <c r="U5" s="31">
        <f t="shared" si="0"/>
        <v>48438.042690369512</v>
      </c>
    </row>
    <row r="6" spans="1:21" ht="12.75">
      <c r="A6" s="27" t="s">
        <v>40</v>
      </c>
      <c r="B6" s="28" t="s">
        <v>41</v>
      </c>
      <c r="C6" s="29">
        <v>1595719.5699999998</v>
      </c>
      <c r="D6" s="29">
        <v>1605703.1599999999</v>
      </c>
      <c r="E6" s="29">
        <v>1590101.8799999999</v>
      </c>
      <c r="F6" s="29">
        <v>1540845.99</v>
      </c>
      <c r="G6" s="29">
        <v>1596273.0300000003</v>
      </c>
      <c r="H6" s="29">
        <v>1529276.6299999997</v>
      </c>
      <c r="I6" s="29">
        <v>1661085.4700000002</v>
      </c>
      <c r="J6" s="29">
        <f t="shared" si="1"/>
        <v>1793473.9819590005</v>
      </c>
      <c r="K6" s="29">
        <f t="shared" si="2"/>
        <v>1890647.4819540004</v>
      </c>
      <c r="M6" s="30">
        <f t="shared" si="0"/>
        <v>4281.0780112342127</v>
      </c>
      <c r="N6" s="30">
        <f t="shared" si="0"/>
        <v>3061.0299562106852</v>
      </c>
      <c r="O6" s="30">
        <f t="shared" si="0"/>
        <v>5160.3447507633146</v>
      </c>
      <c r="P6" s="30">
        <f t="shared" si="0"/>
        <v>3221.2342629636405</v>
      </c>
      <c r="Q6" s="30">
        <f t="shared" si="0"/>
        <v>4534.4912260493975</v>
      </c>
      <c r="R6" s="30">
        <f t="shared" si="0"/>
        <v>3106.5791799798253</v>
      </c>
      <c r="S6" s="30">
        <f t="shared" si="0"/>
        <v>3016.9374035659202</v>
      </c>
      <c r="T6" s="31">
        <f t="shared" si="0"/>
        <v>3257.5811422361876</v>
      </c>
      <c r="U6" s="31">
        <f t="shared" si="0"/>
        <v>3707.799607923273</v>
      </c>
    </row>
    <row r="7" spans="2:21" ht="13.5" thickBot="1">
      <c r="B7" s="19" t="s">
        <v>35</v>
      </c>
      <c r="C7" s="32">
        <f>SUM(C4:C6)</f>
        <v>17387703.669999994</v>
      </c>
      <c r="D7" s="32">
        <f t="shared" si="3" ref="D7:K7">SUM(D4:D6)</f>
        <v>18538597.91</v>
      </c>
      <c r="E7" s="32">
        <f t="shared" si="3"/>
        <v>19480802.329999994</v>
      </c>
      <c r="F7" s="32">
        <f t="shared" si="3"/>
        <v>23773988.570000008</v>
      </c>
      <c r="G7" s="32">
        <f t="shared" si="3"/>
        <v>27211148.18</v>
      </c>
      <c r="H7" s="32">
        <f t="shared" si="3"/>
        <v>27789453.770000018</v>
      </c>
      <c r="I7" s="32">
        <f t="shared" si="3"/>
        <v>32218534.199999981</v>
      </c>
      <c r="J7" s="32">
        <f t="shared" si="3"/>
        <v>34786351.375739984</v>
      </c>
      <c r="K7" s="32">
        <f t="shared" si="3"/>
        <v>36671135.626439989</v>
      </c>
      <c r="M7" s="33">
        <f>SUM(M4:M6)</f>
        <v>46648.620000000003</v>
      </c>
      <c r="N7" s="33">
        <f t="shared" si="4" ref="N7:U7">SUM(N4:N6)</f>
        <v>35341.029999999999</v>
      </c>
      <c r="O7" s="33">
        <f t="shared" si="4"/>
        <v>63220.890000000021</v>
      </c>
      <c r="P7" s="33">
        <f t="shared" si="4"/>
        <v>49701</v>
      </c>
      <c r="Q7" s="33">
        <f t="shared" si="4"/>
        <v>77298</v>
      </c>
      <c r="R7" s="33">
        <f t="shared" si="4"/>
        <v>56451.616935317943</v>
      </c>
      <c r="S7" s="33">
        <f t="shared" si="4"/>
        <v>58516.736598778232</v>
      </c>
      <c r="T7" s="34">
        <f t="shared" si="4"/>
        <v>63184.279999999999</v>
      </c>
      <c r="U7" s="34">
        <f t="shared" si="4"/>
        <v>71916.749999999985</v>
      </c>
    </row>
    <row r="8" spans="13:21" ht="13.5" thickTop="1">
      <c r="M8" s="30">
        <f t="shared" si="5" ref="M8:U8">+M7-C10</f>
        <v>0</v>
      </c>
      <c r="N8" s="30">
        <f t="shared" si="5"/>
        <v>0</v>
      </c>
      <c r="O8" s="30">
        <f t="shared" si="5"/>
        <v>0</v>
      </c>
      <c r="P8" s="30">
        <f t="shared" si="5"/>
        <v>0</v>
      </c>
      <c r="Q8" s="30">
        <f t="shared" si="5"/>
        <v>0</v>
      </c>
      <c r="R8" s="30">
        <f t="shared" si="5"/>
        <v>0</v>
      </c>
      <c r="S8" s="30">
        <f t="shared" si="5"/>
        <v>0</v>
      </c>
      <c r="T8" s="30">
        <f t="shared" si="5"/>
        <v>0</v>
      </c>
      <c r="U8" s="30">
        <f t="shared" si="5"/>
        <v>0</v>
      </c>
    </row>
    <row r="10" spans="2:21" ht="12.75">
      <c r="B10" s="19" t="s">
        <v>36</v>
      </c>
      <c r="C10" s="35">
        <v>46648.620000000003</v>
      </c>
      <c r="D10" s="35">
        <v>35341.029999999999</v>
      </c>
      <c r="E10" s="35">
        <v>63220.890000000014</v>
      </c>
      <c r="F10" s="35">
        <v>49701</v>
      </c>
      <c r="G10" s="35">
        <v>77298</v>
      </c>
      <c r="H10" s="35">
        <v>56451.616935317936</v>
      </c>
      <c r="I10" s="35">
        <v>58516.736598778232</v>
      </c>
      <c r="J10" s="35">
        <v>63184.279999999999</v>
      </c>
      <c r="K10" s="35">
        <v>71916.75</v>
      </c>
      <c r="U10" s="31">
        <f>U4</f>
        <v>19770.907701707212</v>
      </c>
    </row>
    <row r="11" spans="2:11" ht="12.75">
      <c r="B11" s="19" t="s">
        <v>37</v>
      </c>
      <c r="C11" s="17">
        <f>C10/C7</f>
        <v>0.0026828511047428047</v>
      </c>
      <c r="D11" s="17">
        <f t="shared" si="6" ref="D11:K11">D10/D7</f>
        <v>0.0019063485907387049</v>
      </c>
      <c r="E11" s="17">
        <f t="shared" si="6"/>
        <v>0.0032452918996381005</v>
      </c>
      <c r="F11" s="17">
        <f t="shared" si="6"/>
        <v>0.0020905621222816959</v>
      </c>
      <c r="G11" s="17">
        <f t="shared" si="6"/>
        <v>0.0028406739579189635</v>
      </c>
      <c r="H11" s="17">
        <f t="shared" si="6"/>
        <v>0.0020314043378664762</v>
      </c>
      <c r="I11" s="17">
        <f t="shared" si="6"/>
        <v>0.0018162445328992734</v>
      </c>
      <c r="J11" s="17">
        <f t="shared" si="6"/>
        <v>0.0018163526067314073</v>
      </c>
      <c r="K11" s="17">
        <f t="shared" si="6"/>
        <v>0.0019611268855319504</v>
      </c>
    </row>
    <row r="16" spans="3:11" ht="12.75">
      <c r="C16" s="29"/>
      <c r="D16" s="29"/>
      <c r="E16" s="29"/>
      <c r="F16" s="29"/>
      <c r="G16" s="29"/>
      <c r="H16" s="29"/>
      <c r="I16" s="29"/>
      <c r="J16" s="29"/>
      <c r="K16" s="29"/>
    </row>
    <row r="17" spans="3:11" ht="12.75">
      <c r="C17" s="29"/>
      <c r="D17" s="29"/>
      <c r="E17" s="29"/>
      <c r="F17" s="29"/>
      <c r="G17" s="29"/>
      <c r="H17" s="29"/>
      <c r="I17" s="29"/>
      <c r="J17" s="29"/>
      <c r="K17" s="29"/>
    </row>
    <row r="18" spans="3:11" ht="12.75">
      <c r="C18" s="29"/>
      <c r="D18" s="29"/>
      <c r="E18" s="29"/>
      <c r="F18" s="29"/>
      <c r="G18" s="29"/>
      <c r="H18" s="29"/>
      <c r="I18" s="29"/>
      <c r="J18" s="29"/>
      <c r="K18" s="29"/>
    </row>
    <row r="19" spans="3:11" ht="12.75">
      <c r="C19" s="29"/>
      <c r="D19" s="29"/>
      <c r="E19" s="29"/>
      <c r="F19" s="29"/>
      <c r="G19" s="29"/>
      <c r="H19" s="29"/>
      <c r="I19" s="29"/>
      <c r="J19" s="29"/>
      <c r="K19" s="29"/>
    </row>
  </sheetData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mc:Ignorable="x14ac">
  <dimension ref="A2:U13"/>
  <sheetViews>
    <sheetView zoomScale="85" zoomScaleNormal="85" workbookViewId="0" topLeftCell="A1">
      <selection pane="topLeft" activeCell="U13" sqref="U13"/>
    </sheetView>
  </sheetViews>
  <sheetFormatPr defaultRowHeight="12.75"/>
  <cols>
    <col min="1" max="1" width="7.28571428571429" bestFit="1" customWidth="1"/>
    <col min="2" max="2" width="22" bestFit="1" customWidth="1"/>
    <col min="3" max="9" width="11.4285714285714" bestFit="1" customWidth="1"/>
    <col min="10" max="11" width="11.4285714285714" customWidth="1"/>
    <col min="13" max="19" width="10.4285714285714" bestFit="1" customWidth="1"/>
    <col min="20" max="20" width="10.2857142857143" customWidth="1"/>
    <col min="21" max="21" width="10.7142857142857" customWidth="1"/>
  </cols>
  <sheetData>
    <row r="2" spans="3:21" ht="15">
      <c r="C2" s="20" t="s">
        <v>0</v>
      </c>
      <c r="D2" s="20" t="s">
        <v>0</v>
      </c>
      <c r="E2" s="20" t="s">
        <v>0</v>
      </c>
      <c r="F2" s="20" t="s">
        <v>0</v>
      </c>
      <c r="G2" s="20" t="s">
        <v>0</v>
      </c>
      <c r="H2" s="20" t="s">
        <v>0</v>
      </c>
      <c r="I2" s="20" t="s">
        <v>0</v>
      </c>
      <c r="J2" s="20" t="s">
        <v>0</v>
      </c>
      <c r="K2" s="20" t="s">
        <v>0</v>
      </c>
      <c r="M2" s="20" t="s">
        <v>1</v>
      </c>
      <c r="N2" s="20" t="s">
        <v>1</v>
      </c>
      <c r="O2" s="20" t="s">
        <v>1</v>
      </c>
      <c r="P2" s="20" t="s">
        <v>1</v>
      </c>
      <c r="Q2" s="20" t="s">
        <v>1</v>
      </c>
      <c r="R2" s="20" t="s">
        <v>1</v>
      </c>
      <c r="S2" s="20" t="s">
        <v>1</v>
      </c>
      <c r="T2" s="20" t="s">
        <v>1</v>
      </c>
      <c r="U2" s="20" t="s">
        <v>1</v>
      </c>
    </row>
    <row r="3" spans="1:21" ht="15">
      <c r="A3" s="20" t="s">
        <v>2</v>
      </c>
      <c r="B3" s="20" t="s">
        <v>3</v>
      </c>
      <c r="C3" s="20" t="s">
        <v>4</v>
      </c>
      <c r="D3" s="20" t="s">
        <v>5</v>
      </c>
      <c r="E3" s="20" t="s">
        <v>6</v>
      </c>
      <c r="F3" s="20" t="s">
        <v>7</v>
      </c>
      <c r="G3" s="20" t="s">
        <v>8</v>
      </c>
      <c r="H3" s="20" t="s">
        <v>9</v>
      </c>
      <c r="I3" s="20" t="s">
        <v>10</v>
      </c>
      <c r="J3" s="21">
        <v>2022</v>
      </c>
      <c r="K3" s="21">
        <v>2023</v>
      </c>
      <c r="M3" s="20" t="s">
        <v>4</v>
      </c>
      <c r="N3" s="20" t="s">
        <v>5</v>
      </c>
      <c r="O3" s="20" t="s">
        <v>6</v>
      </c>
      <c r="P3" s="20" t="s">
        <v>7</v>
      </c>
      <c r="Q3" s="20" t="s">
        <v>8</v>
      </c>
      <c r="R3" s="20" t="s">
        <v>9</v>
      </c>
      <c r="S3" s="20" t="s">
        <v>10</v>
      </c>
      <c r="T3" s="21">
        <v>2022</v>
      </c>
      <c r="U3" s="21">
        <v>2023</v>
      </c>
    </row>
    <row r="4" spans="1:21" s="6" customFormat="1" ht="12.75">
      <c r="A4" s="36" t="s">
        <v>13</v>
      </c>
      <c r="B4" s="6" t="s">
        <v>14</v>
      </c>
      <c r="C4" s="37">
        <v>0</v>
      </c>
      <c r="D4" s="37">
        <v>0</v>
      </c>
      <c r="E4" s="37">
        <v>14108.549999999997</v>
      </c>
      <c r="F4" s="37">
        <v>8708.5399999999991</v>
      </c>
      <c r="G4" s="37">
        <v>6311.1700000000001</v>
      </c>
      <c r="H4" s="37">
        <v>11801.809999999999</v>
      </c>
      <c r="I4" s="37">
        <v>20900.330000000009</v>
      </c>
      <c r="J4" s="38">
        <f>I4*1.0797</f>
        <v>22566.08630100001</v>
      </c>
      <c r="K4" s="38">
        <f>I4*1.1382</f>
        <v>23788.755606000013</v>
      </c>
      <c r="L4" s="37"/>
      <c r="M4" s="8">
        <f t="shared" si="0" ref="M4:U8">C4*C$13</f>
        <v>0</v>
      </c>
      <c r="N4" s="8">
        <f t="shared" si="0"/>
        <v>0</v>
      </c>
      <c r="O4" s="8">
        <f t="shared" si="0"/>
        <v>241.24200007100296</v>
      </c>
      <c r="P4" s="8">
        <f t="shared" si="0"/>
        <v>-12.321942394277563</v>
      </c>
      <c r="Q4" s="8">
        <f t="shared" si="0"/>
        <v>17.226825033745754</v>
      </c>
      <c r="R4" s="8">
        <f t="shared" si="0"/>
        <v>77.600154879752651</v>
      </c>
      <c r="S4" s="8">
        <f t="shared" si="0"/>
        <v>207.29876406060271</v>
      </c>
      <c r="T4" s="39">
        <f t="shared" si="0"/>
        <v>223.83330206964706</v>
      </c>
      <c r="U4" s="39">
        <f t="shared" si="0"/>
        <v>254.76847183478958</v>
      </c>
    </row>
    <row r="5" spans="1:21" ht="12.75">
      <c r="A5" s="40" t="s">
        <v>15</v>
      </c>
      <c r="B5" t="s">
        <v>16</v>
      </c>
      <c r="C5" s="35">
        <v>362771.26000000001</v>
      </c>
      <c r="D5" s="35">
        <v>307819.06</v>
      </c>
      <c r="E5" s="35">
        <v>245123.63000000009</v>
      </c>
      <c r="F5" s="35">
        <v>248749.55000000005</v>
      </c>
      <c r="G5" s="35">
        <v>211813.01000000004</v>
      </c>
      <c r="H5" s="35">
        <v>214208.66999999993</v>
      </c>
      <c r="I5" s="35">
        <v>122653.03000000004</v>
      </c>
      <c r="J5" s="41">
        <f t="shared" si="1" ref="J5:J8">I5*1.0797</f>
        <v>132428.47649100007</v>
      </c>
      <c r="K5" s="41">
        <f t="shared" si="2" ref="K5:K8">I5*1.1382</f>
        <v>139603.67874600005</v>
      </c>
      <c r="L5" s="35"/>
      <c r="M5" s="10">
        <f t="shared" si="0"/>
        <v>0</v>
      </c>
      <c r="N5" s="10">
        <f t="shared" si="0"/>
        <v>684.96180261526615</v>
      </c>
      <c r="O5" s="10">
        <f t="shared" si="0"/>
        <v>4191.3672748698154</v>
      </c>
      <c r="P5" s="10">
        <f t="shared" si="0"/>
        <v>-351.9622836551784</v>
      </c>
      <c r="Q5" s="10">
        <f t="shared" si="0"/>
        <v>578.15993914615524</v>
      </c>
      <c r="R5" s="10">
        <f t="shared" si="0"/>
        <v>1408.4810693093534</v>
      </c>
      <c r="S5" s="10">
        <f t="shared" si="0"/>
        <v>1216.5272762338213</v>
      </c>
      <c r="T5" s="42">
        <f t="shared" si="0"/>
        <v>1313.5597722020411</v>
      </c>
      <c r="U5" s="42">
        <f t="shared" si="0"/>
        <v>1495.1019921219711</v>
      </c>
    </row>
    <row r="6" spans="1:21" ht="12.75">
      <c r="A6" s="40" t="s">
        <v>42</v>
      </c>
      <c r="B6" t="s">
        <v>43</v>
      </c>
      <c r="C6" s="35">
        <v>5101.3299999999999</v>
      </c>
      <c r="D6" s="35">
        <v>7158.3299999999999</v>
      </c>
      <c r="E6" s="35">
        <v>4411</v>
      </c>
      <c r="F6" s="35">
        <v>5410</v>
      </c>
      <c r="G6" s="35">
        <v>3780</v>
      </c>
      <c r="H6" s="35">
        <v>1955</v>
      </c>
      <c r="I6" s="35">
        <v>1340.45</v>
      </c>
      <c r="J6" s="41">
        <f t="shared" si="1"/>
        <v>1447.2838650000001</v>
      </c>
      <c r="K6" s="41">
        <f t="shared" si="2"/>
        <v>1525.7001900000002</v>
      </c>
      <c r="L6" s="35"/>
      <c r="M6" s="10">
        <f t="shared" si="0"/>
        <v>0</v>
      </c>
      <c r="N6" s="10">
        <f t="shared" si="0"/>
        <v>15.928781734681854</v>
      </c>
      <c r="O6" s="10">
        <f t="shared" si="0"/>
        <v>75.423658867367251</v>
      </c>
      <c r="P6" s="10">
        <f t="shared" si="0"/>
        <v>-7.6547513536185887</v>
      </c>
      <c r="Q6" s="10">
        <f t="shared" si="0"/>
        <v>10.317801394600201</v>
      </c>
      <c r="R6" s="10">
        <f t="shared" si="0"/>
        <v>12.854664054913309</v>
      </c>
      <c r="S6" s="10">
        <f t="shared" si="0"/>
        <v>13.295178989280782</v>
      </c>
      <c r="T6" s="42">
        <f t="shared" si="0"/>
        <v>14.355627387666047</v>
      </c>
      <c r="U6" s="42">
        <f t="shared" si="0"/>
        <v>16.339665357960545</v>
      </c>
    </row>
    <row r="7" spans="1:21" ht="12.75">
      <c r="A7" s="40" t="s">
        <v>40</v>
      </c>
      <c r="B7" t="s">
        <v>41</v>
      </c>
      <c r="C7" s="35">
        <v>17167.709999999999</v>
      </c>
      <c r="D7" s="35">
        <v>16859.150000000001</v>
      </c>
      <c r="E7" s="35">
        <v>16897.720000000001</v>
      </c>
      <c r="F7" s="35">
        <v>16812.459999999999</v>
      </c>
      <c r="G7" s="35">
        <v>16810.43</v>
      </c>
      <c r="H7" s="35">
        <v>16881.480000000003</v>
      </c>
      <c r="I7" s="35">
        <v>16946.440000000002</v>
      </c>
      <c r="J7" s="41">
        <f t="shared" si="1"/>
        <v>18297.071268000003</v>
      </c>
      <c r="K7" s="41">
        <f t="shared" si="2"/>
        <v>19288.438008000005</v>
      </c>
      <c r="L7" s="35"/>
      <c r="M7" s="10">
        <f t="shared" si="0"/>
        <v>0</v>
      </c>
      <c r="N7" s="10">
        <f t="shared" si="0"/>
        <v>37.51513559479119</v>
      </c>
      <c r="O7" s="10">
        <f t="shared" si="0"/>
        <v>288.93399884749243</v>
      </c>
      <c r="P7" s="10">
        <f t="shared" si="0"/>
        <v>-23.788392041156815</v>
      </c>
      <c r="Q7" s="10">
        <f t="shared" si="0"/>
        <v>45.885364576145257</v>
      </c>
      <c r="R7" s="10">
        <f t="shared" si="0"/>
        <v>111.00038575434168</v>
      </c>
      <c r="S7" s="10">
        <f t="shared" si="0"/>
        <v>168.08232536171244</v>
      </c>
      <c r="T7" s="42">
        <f t="shared" si="0"/>
        <v>181.4888867077768</v>
      </c>
      <c r="U7" s="42">
        <f t="shared" si="0"/>
        <v>206.5717920166787</v>
      </c>
    </row>
    <row r="8" spans="1:21" s="6" customFormat="1" ht="12.75">
      <c r="A8" s="36" t="s">
        <v>19</v>
      </c>
      <c r="B8" s="6" t="s">
        <v>20</v>
      </c>
      <c r="C8" s="37">
        <v>27261.890000000003</v>
      </c>
      <c r="D8" s="37">
        <v>27680.219999999998</v>
      </c>
      <c r="E8" s="37">
        <v>52402.68</v>
      </c>
      <c r="F8" s="37">
        <v>10087.189999999999</v>
      </c>
      <c r="G8" s="37">
        <v>9309.1599999999999</v>
      </c>
      <c r="H8" s="37">
        <v>13500.43</v>
      </c>
      <c r="I8" s="37">
        <v>9530.0299999999988</v>
      </c>
      <c r="J8" s="38">
        <f t="shared" si="1"/>
        <v>10289.573391</v>
      </c>
      <c r="K8" s="38">
        <f t="shared" si="2"/>
        <v>10847.080146</v>
      </c>
      <c r="L8" s="37"/>
      <c r="M8" s="8">
        <f t="shared" si="0"/>
        <v>0</v>
      </c>
      <c r="N8" s="8">
        <f t="shared" si="0"/>
        <v>61.594280055260839</v>
      </c>
      <c r="O8" s="8">
        <f t="shared" si="0"/>
        <v>896.03306734432294</v>
      </c>
      <c r="P8" s="8">
        <f t="shared" si="0"/>
        <v>-14.272630555768556</v>
      </c>
      <c r="Q8" s="8">
        <f t="shared" si="0"/>
        <v>25.410069849353548</v>
      </c>
      <c r="R8" s="8">
        <f t="shared" si="0"/>
        <v>88.769049742646189</v>
      </c>
      <c r="S8" s="8">
        <f t="shared" si="0"/>
        <v>94.523074059618423</v>
      </c>
      <c r="T8" s="39">
        <f t="shared" si="0"/>
        <v>102.06241163286884</v>
      </c>
      <c r="U8" s="39">
        <f t="shared" si="0"/>
        <v>116.16807866859989</v>
      </c>
    </row>
    <row r="9" spans="3:21" ht="13.5" thickBot="1">
      <c r="C9" s="43">
        <f t="shared" si="3" ref="C9:I9">SUM(C4:C8)</f>
        <v>412302.19000000006</v>
      </c>
      <c r="D9" s="43">
        <f t="shared" si="3"/>
        <v>359516.76000000001</v>
      </c>
      <c r="E9" s="43">
        <f t="shared" si="3"/>
        <v>332943.58000000002</v>
      </c>
      <c r="F9" s="43">
        <f t="shared" si="3"/>
        <v>289767.74000000011</v>
      </c>
      <c r="G9" s="43">
        <f t="shared" si="3"/>
        <v>248023.77000000005</v>
      </c>
      <c r="H9" s="43">
        <f t="shared" si="3"/>
        <v>258347.38999999993</v>
      </c>
      <c r="I9" s="43">
        <f t="shared" si="3"/>
        <v>171370.28000000006</v>
      </c>
      <c r="J9" s="43">
        <f t="shared" si="4" ref="J9:K9">SUM(J4:J8)</f>
        <v>185028.49131600009</v>
      </c>
      <c r="K9" s="43">
        <f t="shared" si="4"/>
        <v>195053.65269600006</v>
      </c>
      <c r="L9" s="35"/>
      <c r="M9" s="43">
        <f>SUM(M4:M8)</f>
        <v>0</v>
      </c>
      <c r="N9" s="43">
        <f t="shared" si="5" ref="N9:U9">SUM(N4:N8)</f>
        <v>800</v>
      </c>
      <c r="O9" s="43">
        <f t="shared" si="5"/>
        <v>5693.0000000000009</v>
      </c>
      <c r="P9" s="43">
        <f t="shared" si="5"/>
        <v>-409.99999999999994</v>
      </c>
      <c r="Q9" s="43">
        <f t="shared" si="5"/>
        <v>677</v>
      </c>
      <c r="R9" s="43">
        <f t="shared" si="5"/>
        <v>1698.7053237410073</v>
      </c>
      <c r="S9" s="43">
        <f t="shared" si="5"/>
        <v>1699.7266187050359</v>
      </c>
      <c r="T9" s="43">
        <f t="shared" si="5"/>
        <v>1835.3</v>
      </c>
      <c r="U9" s="43">
        <f t="shared" si="5"/>
        <v>2088.9499999999998</v>
      </c>
    </row>
    <row r="10" spans="13:21" ht="13.5" thickTop="1">
      <c r="M10" s="10">
        <f t="shared" si="6" ref="M10:U10">+M9-C12</f>
        <v>0</v>
      </c>
      <c r="N10" s="10">
        <f t="shared" si="6"/>
        <v>0</v>
      </c>
      <c r="O10" s="10">
        <f t="shared" si="6"/>
        <v>0</v>
      </c>
      <c r="P10" s="10">
        <f t="shared" si="6"/>
        <v>0</v>
      </c>
      <c r="Q10" s="10">
        <f t="shared" si="6"/>
        <v>0</v>
      </c>
      <c r="R10" s="10">
        <f t="shared" si="6"/>
        <v>0</v>
      </c>
      <c r="S10" s="10">
        <f t="shared" si="6"/>
        <v>0</v>
      </c>
      <c r="T10" s="10">
        <f t="shared" si="6"/>
        <v>0</v>
      </c>
      <c r="U10" s="10">
        <f t="shared" si="6"/>
        <v>0</v>
      </c>
    </row>
    <row r="12" spans="2:21" ht="12.75">
      <c r="B12" t="s">
        <v>36</v>
      </c>
      <c r="C12" s="35">
        <v>0</v>
      </c>
      <c r="D12" s="35">
        <v>800</v>
      </c>
      <c r="E12" s="35">
        <v>5693</v>
      </c>
      <c r="F12" s="35">
        <v>-410</v>
      </c>
      <c r="G12" s="35">
        <v>677</v>
      </c>
      <c r="H12" s="35">
        <v>1698.7053237410073</v>
      </c>
      <c r="I12" s="35">
        <v>1699.7266187050359</v>
      </c>
      <c r="J12" s="35">
        <v>1835.3</v>
      </c>
      <c r="K12" s="35">
        <v>2088.9499999999998</v>
      </c>
      <c r="U12" s="16">
        <f>U4+U8</f>
        <v>370.93655050338947</v>
      </c>
    </row>
    <row r="13" spans="2:11" ht="12.75">
      <c r="B13" t="s">
        <v>37</v>
      </c>
      <c r="C13" s="17">
        <f>C12/C9</f>
        <v>0</v>
      </c>
      <c r="D13" s="17">
        <f t="shared" si="7" ref="D13:K13">D12/D9</f>
        <v>0.0022252091946979051</v>
      </c>
      <c r="E13" s="17">
        <f t="shared" si="7"/>
        <v>0.017098993168752494</v>
      </c>
      <c r="F13" s="17">
        <f t="shared" si="7"/>
        <v>-0.0014149263130533436</v>
      </c>
      <c r="G13" s="17">
        <f t="shared" si="7"/>
        <v>0.0027295770885185718</v>
      </c>
      <c r="H13" s="17">
        <f t="shared" si="7"/>
        <v>0.0065752757314134578</v>
      </c>
      <c r="I13" s="17">
        <f t="shared" si="7"/>
        <v>0.0099184445442058872</v>
      </c>
      <c r="J13" s="17">
        <f t="shared" si="7"/>
        <v>0.0099190129419884365</v>
      </c>
      <c r="K13" s="17">
        <f t="shared" si="7"/>
        <v>0.010709617436673809</v>
      </c>
    </row>
  </sheetData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mc:Ignorable="x14ac">
  <dimension ref="A2:U20"/>
  <sheetViews>
    <sheetView zoomScale="85" zoomScaleNormal="85" workbookViewId="0" topLeftCell="A1">
      <selection pane="topLeft" activeCell="D41" sqref="D41"/>
    </sheetView>
  </sheetViews>
  <sheetFormatPr defaultRowHeight="12.75"/>
  <cols>
    <col min="1" max="1" width="7.28571428571429" bestFit="1" customWidth="1"/>
    <col min="2" max="2" width="22.7142857142857" bestFit="1" customWidth="1"/>
    <col min="3" max="9" width="11.4285714285714" bestFit="1" customWidth="1"/>
    <col min="10" max="11" width="11.4285714285714" customWidth="1"/>
    <col min="13" max="19" width="10.4285714285714" bestFit="1" customWidth="1"/>
    <col min="20" max="21" width="11.5714285714286" bestFit="1" customWidth="1"/>
  </cols>
  <sheetData>
    <row r="2" spans="3:21" ht="15">
      <c r="C2" s="20" t="s">
        <v>0</v>
      </c>
      <c r="D2" s="20" t="s">
        <v>0</v>
      </c>
      <c r="E2" s="20" t="s">
        <v>0</v>
      </c>
      <c r="F2" s="20" t="s">
        <v>0</v>
      </c>
      <c r="G2" s="20" t="s">
        <v>0</v>
      </c>
      <c r="H2" s="20" t="s">
        <v>0</v>
      </c>
      <c r="I2" s="20" t="s">
        <v>0</v>
      </c>
      <c r="J2" s="20" t="s">
        <v>0</v>
      </c>
      <c r="K2" s="20" t="s">
        <v>0</v>
      </c>
      <c r="M2" s="20" t="s">
        <v>1</v>
      </c>
      <c r="N2" s="20" t="s">
        <v>1</v>
      </c>
      <c r="O2" s="20" t="s">
        <v>1</v>
      </c>
      <c r="P2" s="20" t="s">
        <v>1</v>
      </c>
      <c r="Q2" s="20" t="s">
        <v>1</v>
      </c>
      <c r="R2" s="20" t="s">
        <v>1</v>
      </c>
      <c r="S2" s="20" t="s">
        <v>1</v>
      </c>
      <c r="T2" s="20" t="s">
        <v>1</v>
      </c>
      <c r="U2" s="20" t="s">
        <v>1</v>
      </c>
    </row>
    <row r="3" spans="1:21" ht="15">
      <c r="A3" s="20" t="s">
        <v>2</v>
      </c>
      <c r="B3" s="20" t="s">
        <v>3</v>
      </c>
      <c r="C3" s="20" t="s">
        <v>4</v>
      </c>
      <c r="D3" s="20" t="s">
        <v>5</v>
      </c>
      <c r="E3" s="20" t="s">
        <v>6</v>
      </c>
      <c r="F3" s="20" t="s">
        <v>7</v>
      </c>
      <c r="G3" s="20" t="s">
        <v>8</v>
      </c>
      <c r="H3" s="20" t="s">
        <v>9</v>
      </c>
      <c r="I3" s="20" t="s">
        <v>10</v>
      </c>
      <c r="J3" s="21">
        <v>2022</v>
      </c>
      <c r="K3" s="21">
        <v>2023</v>
      </c>
      <c r="M3" s="20" t="s">
        <v>4</v>
      </c>
      <c r="N3" s="20" t="s">
        <v>5</v>
      </c>
      <c r="O3" s="20" t="s">
        <v>6</v>
      </c>
      <c r="P3" s="20" t="s">
        <v>7</v>
      </c>
      <c r="Q3" s="20" t="s">
        <v>8</v>
      </c>
      <c r="R3" s="20" t="s">
        <v>9</v>
      </c>
      <c r="S3" s="20" t="s">
        <v>10</v>
      </c>
      <c r="T3" s="21">
        <v>2022</v>
      </c>
      <c r="U3" s="21">
        <v>2023</v>
      </c>
    </row>
    <row r="4" spans="1:21" s="6" customFormat="1" ht="12.75">
      <c r="A4" s="36" t="s">
        <v>11</v>
      </c>
      <c r="B4" s="6" t="s">
        <v>12</v>
      </c>
      <c r="C4" s="37">
        <v>61545.55000000001</v>
      </c>
      <c r="D4" s="37">
        <v>72265.940000000002</v>
      </c>
      <c r="E4" s="37">
        <v>92461.380000000005</v>
      </c>
      <c r="F4" s="37">
        <v>93588.309999999998</v>
      </c>
      <c r="G4" s="37">
        <v>109464.26000000004</v>
      </c>
      <c r="H4" s="37">
        <v>126806.19999999997</v>
      </c>
      <c r="I4" s="37">
        <v>130447.03999999999</v>
      </c>
      <c r="J4" s="38">
        <f>I4*1.0797</f>
        <v>140843.669088</v>
      </c>
      <c r="K4" s="38">
        <f>I4*1.1382</f>
        <v>148474.820928</v>
      </c>
      <c r="M4" s="8">
        <f t="shared" si="0" ref="M4:U14">C4*C$20</f>
        <v>233.10835029827473</v>
      </c>
      <c r="N4" s="8">
        <f t="shared" si="0"/>
        <v>1144.9506664810799</v>
      </c>
      <c r="O4" s="8">
        <f t="shared" si="0"/>
        <v>1089.4025723558086</v>
      </c>
      <c r="P4" s="8">
        <f t="shared" si="0"/>
        <v>498.153095390967</v>
      </c>
      <c r="Q4" s="8">
        <f t="shared" si="0"/>
        <v>332.42754111488722</v>
      </c>
      <c r="R4" s="8">
        <f t="shared" si="0"/>
        <v>889.6306160236943</v>
      </c>
      <c r="S4" s="8">
        <f t="shared" si="0"/>
        <v>900.44186738068674</v>
      </c>
      <c r="T4" s="39">
        <f t="shared" si="0"/>
        <v>972.26411985964251</v>
      </c>
      <c r="U4" s="39">
        <f t="shared" si="0"/>
        <v>1106.6397028785923</v>
      </c>
    </row>
    <row r="5" spans="1:21" s="6" customFormat="1" ht="12.75">
      <c r="A5" s="36" t="s">
        <v>13</v>
      </c>
      <c r="B5" s="6" t="s">
        <v>14</v>
      </c>
      <c r="C5" s="37">
        <v>0</v>
      </c>
      <c r="D5" s="37">
        <v>0</v>
      </c>
      <c r="E5" s="37">
        <v>129.67000000000002</v>
      </c>
      <c r="F5" s="37">
        <v>382.76999999999998</v>
      </c>
      <c r="G5" s="37">
        <v>504.76000000000005</v>
      </c>
      <c r="H5" s="37">
        <v>105.49000000000001</v>
      </c>
      <c r="I5" s="37">
        <v>3462.3200000000002</v>
      </c>
      <c r="J5" s="38">
        <f t="shared" si="1" ref="J5:J14">I5*1.0797</f>
        <v>3738.2669040000005</v>
      </c>
      <c r="K5" s="38">
        <f t="shared" si="2" ref="K5:K14">I5*1.1382</f>
        <v>3940.8126240000006</v>
      </c>
      <c r="M5" s="8">
        <f t="shared" si="0"/>
        <v>0</v>
      </c>
      <c r="N5" s="8">
        <f t="shared" si="0"/>
        <v>0</v>
      </c>
      <c r="O5" s="8">
        <f t="shared" si="0"/>
        <v>1.5278036252257721</v>
      </c>
      <c r="P5" s="8">
        <f t="shared" si="0"/>
        <v>2.0374132231130195</v>
      </c>
      <c r="Q5" s="8">
        <f t="shared" si="0"/>
        <v>1.5328850316363571</v>
      </c>
      <c r="R5" s="8">
        <f t="shared" si="0"/>
        <v>0.74008316379119898</v>
      </c>
      <c r="S5" s="8">
        <f t="shared" si="0"/>
        <v>23.899491213211885</v>
      </c>
      <c r="T5" s="39">
        <f t="shared" si="0"/>
        <v>25.805794500760143</v>
      </c>
      <c r="U5" s="39">
        <f t="shared" si="0"/>
        <v>29.372385728879767</v>
      </c>
    </row>
    <row r="6" spans="1:21" ht="12.75">
      <c r="A6" s="40" t="s">
        <v>15</v>
      </c>
      <c r="B6" t="s">
        <v>16</v>
      </c>
      <c r="C6" s="35">
        <v>155436.61000000002</v>
      </c>
      <c r="D6" s="35">
        <v>154134.22999999995</v>
      </c>
      <c r="E6" s="35">
        <v>173656.37999999998</v>
      </c>
      <c r="F6" s="35">
        <v>164201.67000000007</v>
      </c>
      <c r="G6" s="35">
        <v>170975.95000000001</v>
      </c>
      <c r="H6" s="35">
        <v>172726.41999999993</v>
      </c>
      <c r="I6" s="35">
        <v>167010.57000000007</v>
      </c>
      <c r="J6" s="41">
        <f t="shared" si="1"/>
        <v>180321.3124290001</v>
      </c>
      <c r="K6" s="41">
        <f t="shared" si="2"/>
        <v>190091.43077400009</v>
      </c>
      <c r="M6" s="10">
        <f t="shared" si="0"/>
        <v>588.72772658715871</v>
      </c>
      <c r="N6" s="10">
        <f t="shared" si="0"/>
        <v>2442.036862262471</v>
      </c>
      <c r="O6" s="10">
        <f t="shared" si="0"/>
        <v>2046.0619025802746</v>
      </c>
      <c r="P6" s="10">
        <f t="shared" si="0"/>
        <v>874.01482277932064</v>
      </c>
      <c r="Q6" s="10">
        <f t="shared" si="0"/>
        <v>519.22988058642954</v>
      </c>
      <c r="R6" s="10">
        <f t="shared" si="0"/>
        <v>1211.7917848509562</v>
      </c>
      <c r="S6" s="10">
        <f t="shared" si="0"/>
        <v>1152.8303710311322</v>
      </c>
      <c r="T6" s="42">
        <f t="shared" si="0"/>
        <v>1244.7839740043723</v>
      </c>
      <c r="U6" s="42">
        <f t="shared" si="0"/>
        <v>1416.8242342822375</v>
      </c>
    </row>
    <row r="7" spans="1:21" s="6" customFormat="1" ht="12.75">
      <c r="A7" s="36" t="s">
        <v>19</v>
      </c>
      <c r="B7" s="6" t="s">
        <v>20</v>
      </c>
      <c r="C7" s="37">
        <v>13598.220000000003</v>
      </c>
      <c r="D7" s="37">
        <v>17603.02</v>
      </c>
      <c r="E7" s="37">
        <v>14309.359999999999</v>
      </c>
      <c r="F7" s="37">
        <v>8794.6900000000005</v>
      </c>
      <c r="G7" s="37">
        <v>8700.7700000000004</v>
      </c>
      <c r="H7" s="37">
        <v>12482.289999999999</v>
      </c>
      <c r="I7" s="37">
        <v>9758.909999999998</v>
      </c>
      <c r="J7" s="38">
        <f t="shared" si="1"/>
        <v>10536.695126999999</v>
      </c>
      <c r="K7" s="38">
        <f t="shared" si="2"/>
        <v>11107.591361999999</v>
      </c>
      <c r="M7" s="8">
        <f t="shared" si="0"/>
        <v>51.504270108773184</v>
      </c>
      <c r="N7" s="8">
        <f t="shared" si="0"/>
        <v>278.89472524787993</v>
      </c>
      <c r="O7" s="8">
        <f t="shared" si="0"/>
        <v>168.59637605198313</v>
      </c>
      <c r="P7" s="8">
        <f t="shared" si="0"/>
        <v>46.812492356192607</v>
      </c>
      <c r="Q7" s="8">
        <f t="shared" si="0"/>
        <v>26.423013108627202</v>
      </c>
      <c r="R7" s="8">
        <f t="shared" si="0"/>
        <v>87.571643516534678</v>
      </c>
      <c r="S7" s="8">
        <f t="shared" si="0"/>
        <v>67.363208425427331</v>
      </c>
      <c r="T7" s="39">
        <f t="shared" si="0"/>
        <v>72.73632304680477</v>
      </c>
      <c r="U7" s="39">
        <f t="shared" si="0"/>
        <v>82.789132377545101</v>
      </c>
    </row>
    <row r="8" spans="1:21" ht="12.75">
      <c r="A8" s="40" t="s">
        <v>21</v>
      </c>
      <c r="B8" t="s">
        <v>22</v>
      </c>
      <c r="C8" s="35">
        <v>9698.7200000000012</v>
      </c>
      <c r="D8" s="35">
        <v>8991.1100000000006</v>
      </c>
      <c r="E8" s="35">
        <v>8646.6999999999989</v>
      </c>
      <c r="F8" s="35">
        <v>7620.5699999999997</v>
      </c>
      <c r="G8" s="35">
        <v>7619.0699999999997</v>
      </c>
      <c r="H8" s="35">
        <v>2049.0700000000002</v>
      </c>
      <c r="I8" s="35">
        <v>8842.1200000000008</v>
      </c>
      <c r="J8" s="41">
        <f t="shared" si="1"/>
        <v>9546.8369640000019</v>
      </c>
      <c r="K8" s="41">
        <f t="shared" si="2"/>
        <v>10064.100984000002</v>
      </c>
      <c r="M8" s="10">
        <f t="shared" si="0"/>
        <v>36.734623692612757</v>
      </c>
      <c r="N8" s="10">
        <f t="shared" si="0"/>
        <v>142.4513039878081</v>
      </c>
      <c r="O8" s="10">
        <f t="shared" si="0"/>
        <v>101.87753224523546</v>
      </c>
      <c r="P8" s="10">
        <f t="shared" si="0"/>
        <v>40.562870877180508</v>
      </c>
      <c r="Q8" s="10">
        <f t="shared" si="0"/>
        <v>23.138042550894717</v>
      </c>
      <c r="R8" s="10">
        <f t="shared" si="0"/>
        <v>14.375601558722458</v>
      </c>
      <c r="S8" s="10">
        <f t="shared" si="0"/>
        <v>61.034846359136388</v>
      </c>
      <c r="T8" s="42">
        <f t="shared" si="0"/>
        <v>65.903189673704702</v>
      </c>
      <c r="U8" s="42">
        <f t="shared" si="0"/>
        <v>75.011598957069936</v>
      </c>
    </row>
    <row r="9" spans="1:21" ht="12.75">
      <c r="A9" s="40" t="s">
        <v>23</v>
      </c>
      <c r="B9" t="s">
        <v>24</v>
      </c>
      <c r="C9" s="35">
        <v>-449.93000000000001</v>
      </c>
      <c r="D9" s="35">
        <v>-185.02999999999997</v>
      </c>
      <c r="E9" s="35">
        <v>-360.83999999999997</v>
      </c>
      <c r="F9" s="35">
        <v>-137.79000000000002</v>
      </c>
      <c r="G9" s="35">
        <v>-111.80000000000001</v>
      </c>
      <c r="H9" s="35">
        <v>-57</v>
      </c>
      <c r="I9" s="35">
        <v>-123.16</v>
      </c>
      <c r="J9" s="41">
        <f t="shared" si="1"/>
        <v>-132.975852</v>
      </c>
      <c r="K9" s="41">
        <f t="shared" si="2"/>
        <v>-140.180712</v>
      </c>
      <c r="M9" s="10">
        <f t="shared" si="0"/>
        <v>-1.7041433547949889</v>
      </c>
      <c r="N9" s="10">
        <f t="shared" si="0"/>
        <v>-2.9315362371124509</v>
      </c>
      <c r="O9" s="10">
        <f t="shared" si="0"/>
        <v>-4.2515050522593318</v>
      </c>
      <c r="P9" s="10">
        <f t="shared" si="0"/>
        <v>-0.7334304360653735</v>
      </c>
      <c r="Q9" s="10">
        <f t="shared" si="0"/>
        <v>-0.33952085453868119</v>
      </c>
      <c r="R9" s="10">
        <f t="shared" si="0"/>
        <v>-0.39989326321071511</v>
      </c>
      <c r="S9" s="10">
        <f t="shared" si="0"/>
        <v>-0.85014133234916922</v>
      </c>
      <c r="T9" s="42">
        <f t="shared" si="0"/>
        <v>-0.91795144605744661</v>
      </c>
      <c r="U9" s="42">
        <f t="shared" si="0"/>
        <v>-1.0448205325818618</v>
      </c>
    </row>
    <row r="10" spans="1:21" ht="12.75">
      <c r="A10" s="40" t="s">
        <v>25</v>
      </c>
      <c r="B10" t="s">
        <v>26</v>
      </c>
      <c r="C10" s="35">
        <v>1250</v>
      </c>
      <c r="D10" s="35">
        <v>1650</v>
      </c>
      <c r="E10" s="35">
        <v>2030</v>
      </c>
      <c r="F10" s="35">
        <v>1900</v>
      </c>
      <c r="G10" s="35">
        <v>2050</v>
      </c>
      <c r="H10" s="35">
        <v>575</v>
      </c>
      <c r="I10" s="35">
        <v>1500</v>
      </c>
      <c r="J10" s="41">
        <f t="shared" si="1"/>
        <v>1619.5500000000002</v>
      </c>
      <c r="K10" s="41">
        <f t="shared" si="2"/>
        <v>1707.3000000000002</v>
      </c>
      <c r="M10" s="10">
        <f t="shared" si="0"/>
        <v>4.7344680138993533</v>
      </c>
      <c r="N10" s="10">
        <f t="shared" si="0"/>
        <v>26.141894780497999</v>
      </c>
      <c r="O10" s="10">
        <f t="shared" si="0"/>
        <v>23.917956036155758</v>
      </c>
      <c r="P10" s="10">
        <f t="shared" si="0"/>
        <v>10.113345152218661</v>
      </c>
      <c r="Q10" s="10">
        <f t="shared" si="0"/>
        <v>6.2255612862638321</v>
      </c>
      <c r="R10" s="10">
        <f t="shared" si="0"/>
        <v>4.0340109885291442</v>
      </c>
      <c r="S10" s="10">
        <f t="shared" si="0"/>
        <v>10.354108464791766</v>
      </c>
      <c r="T10" s="42">
        <f t="shared" si="0"/>
        <v>11.179986757763642</v>
      </c>
      <c r="U10" s="42">
        <f t="shared" si="0"/>
        <v>12.725160757330244</v>
      </c>
    </row>
    <row r="11" spans="1:21" ht="12.75">
      <c r="A11" s="40" t="s">
        <v>27</v>
      </c>
      <c r="B11" t="s">
        <v>28</v>
      </c>
      <c r="C11" s="35">
        <v>472</v>
      </c>
      <c r="D11" s="35">
        <v>316</v>
      </c>
      <c r="E11" s="35">
        <v>466</v>
      </c>
      <c r="F11" s="35">
        <v>345</v>
      </c>
      <c r="G11" s="35">
        <v>489</v>
      </c>
      <c r="H11" s="35">
        <v>236</v>
      </c>
      <c r="I11" s="35">
        <v>334</v>
      </c>
      <c r="J11" s="41">
        <f t="shared" si="1"/>
        <v>360.61980000000005</v>
      </c>
      <c r="K11" s="41">
        <f t="shared" si="2"/>
        <v>380.15880000000004</v>
      </c>
      <c r="M11" s="10">
        <f t="shared" si="0"/>
        <v>1.7877351220483959</v>
      </c>
      <c r="N11" s="10">
        <f t="shared" si="0"/>
        <v>5.0065689397802231</v>
      </c>
      <c r="O11" s="10">
        <f t="shared" si="0"/>
        <v>5.4905258683983167</v>
      </c>
      <c r="P11" s="10">
        <f t="shared" si="0"/>
        <v>1.8363705671133885</v>
      </c>
      <c r="Q11" s="10">
        <f t="shared" si="0"/>
        <v>1.4850241312112262</v>
      </c>
      <c r="R11" s="10">
        <f t="shared" si="0"/>
        <v>1.6556984231180487</v>
      </c>
      <c r="S11" s="10">
        <f t="shared" si="0"/>
        <v>2.3055148181603</v>
      </c>
      <c r="T11" s="42">
        <f t="shared" si="0"/>
        <v>2.4894103847287044</v>
      </c>
      <c r="U11" s="42">
        <f t="shared" si="0"/>
        <v>2.8334691286322009</v>
      </c>
    </row>
    <row r="12" spans="1:21" ht="12.75">
      <c r="A12" s="40" t="s">
        <v>29</v>
      </c>
      <c r="B12" t="s">
        <v>30</v>
      </c>
      <c r="C12" s="35">
        <v>520</v>
      </c>
      <c r="D12" s="35">
        <v>345</v>
      </c>
      <c r="E12" s="35">
        <v>445</v>
      </c>
      <c r="F12" s="35">
        <v>375</v>
      </c>
      <c r="G12" s="35">
        <v>505</v>
      </c>
      <c r="H12" s="35">
        <v>340</v>
      </c>
      <c r="I12" s="35">
        <v>465.25</v>
      </c>
      <c r="J12" s="41">
        <f t="shared" si="1"/>
        <v>502.33042500000005</v>
      </c>
      <c r="K12" s="41">
        <f t="shared" si="2"/>
        <v>529.54755</v>
      </c>
      <c r="M12" s="10">
        <f t="shared" si="0"/>
        <v>1.9695386937821311</v>
      </c>
      <c r="N12" s="10">
        <f t="shared" si="0"/>
        <v>5.4660325450132179</v>
      </c>
      <c r="O12" s="10">
        <f t="shared" si="0"/>
        <v>5.2430987369898086</v>
      </c>
      <c r="P12" s="10">
        <f t="shared" si="0"/>
        <v>1.9960549642536833</v>
      </c>
      <c r="Q12" s="10">
        <f t="shared" si="0"/>
        <v>1.5336138778357244</v>
      </c>
      <c r="R12" s="10">
        <f t="shared" si="0"/>
        <v>2.3853282366954938</v>
      </c>
      <c r="S12" s="10">
        <f t="shared" si="0"/>
        <v>3.2114993088295796</v>
      </c>
      <c r="T12" s="42">
        <f t="shared" si="0"/>
        <v>3.4676592260330228</v>
      </c>
      <c r="U12" s="42">
        <f t="shared" si="0"/>
        <v>3.9469206948985969</v>
      </c>
    </row>
    <row r="13" spans="1:21" ht="12.75">
      <c r="A13" s="40" t="s">
        <v>31</v>
      </c>
      <c r="B13" t="s">
        <v>32</v>
      </c>
      <c r="C13" s="35">
        <v>1470</v>
      </c>
      <c r="D13" s="35">
        <v>1275</v>
      </c>
      <c r="E13" s="35">
        <v>1810</v>
      </c>
      <c r="F13" s="35">
        <v>1672</v>
      </c>
      <c r="G13" s="35">
        <v>1022</v>
      </c>
      <c r="H13" s="35">
        <v>410</v>
      </c>
      <c r="I13" s="35">
        <v>1030</v>
      </c>
      <c r="J13" s="41">
        <f t="shared" si="1"/>
        <v>1112.0910000000001</v>
      </c>
      <c r="K13" s="41">
        <f t="shared" si="2"/>
        <v>1172.346</v>
      </c>
      <c r="M13" s="10">
        <f t="shared" si="0"/>
        <v>5.5677343843456395</v>
      </c>
      <c r="N13" s="10">
        <f t="shared" si="0"/>
        <v>20.200555057657546</v>
      </c>
      <c r="O13" s="10">
        <f t="shared" si="0"/>
        <v>21.325862278542818</v>
      </c>
      <c r="P13" s="10">
        <f t="shared" si="0"/>
        <v>8.8997437339524215</v>
      </c>
      <c r="Q13" s="10">
        <f t="shared" si="0"/>
        <v>3.1036700656398226</v>
      </c>
      <c r="R13" s="10">
        <f t="shared" si="0"/>
        <v>2.8764252266033896</v>
      </c>
      <c r="S13" s="10">
        <f t="shared" si="0"/>
        <v>7.1098211458236795</v>
      </c>
      <c r="T13" s="42">
        <f t="shared" si="0"/>
        <v>7.6769242403310338</v>
      </c>
      <c r="U13" s="42">
        <f t="shared" si="0"/>
        <v>8.7379437200334333</v>
      </c>
    </row>
    <row r="14" spans="1:21" ht="12.75">
      <c r="A14" s="40" t="s">
        <v>33</v>
      </c>
      <c r="B14" t="s">
        <v>34</v>
      </c>
      <c r="C14" s="35">
        <v>3984</v>
      </c>
      <c r="D14" s="35">
        <v>4111</v>
      </c>
      <c r="E14" s="35">
        <v>3803</v>
      </c>
      <c r="F14" s="35">
        <v>4003</v>
      </c>
      <c r="G14" s="35">
        <v>3372</v>
      </c>
      <c r="H14" s="35">
        <v>2144</v>
      </c>
      <c r="I14" s="35">
        <v>1916</v>
      </c>
      <c r="J14" s="41">
        <f t="shared" si="1"/>
        <v>2068.7052000000003</v>
      </c>
      <c r="K14" s="41">
        <f t="shared" si="2"/>
        <v>2180.7912000000001</v>
      </c>
      <c r="M14" s="10">
        <f t="shared" si="0"/>
        <v>15.08969645390002</v>
      </c>
      <c r="N14" s="10">
        <f t="shared" si="0"/>
        <v>65.132926934925621</v>
      </c>
      <c r="O14" s="10">
        <f t="shared" si="0"/>
        <v>44.807875273645493</v>
      </c>
      <c r="P14" s="10">
        <f t="shared" si="0"/>
        <v>21.307221391753316</v>
      </c>
      <c r="Q14" s="10">
        <f t="shared" si="0"/>
        <v>10.240289101112996</v>
      </c>
      <c r="R14" s="10">
        <f t="shared" si="0"/>
        <v>15.041599233750407</v>
      </c>
      <c r="S14" s="10">
        <f t="shared" si="0"/>
        <v>13.225647879027349</v>
      </c>
      <c r="T14" s="42">
        <f t="shared" si="0"/>
        <v>14.280569751916758</v>
      </c>
      <c r="U14" s="42">
        <f t="shared" si="0"/>
        <v>16.254272007363163</v>
      </c>
    </row>
    <row r="15" spans="2:21" ht="13.5" thickBot="1">
      <c r="B15" t="s">
        <v>35</v>
      </c>
      <c r="C15" s="44">
        <f>SUM(C4:C14)</f>
        <v>247525.17000000004</v>
      </c>
      <c r="D15" s="44">
        <f t="shared" si="3" ref="D15:K15">SUM(D4:D14)</f>
        <v>260506.26999999993</v>
      </c>
      <c r="E15" s="44">
        <f t="shared" si="3"/>
        <v>297396.64999999997</v>
      </c>
      <c r="F15" s="44">
        <f t="shared" si="3"/>
        <v>282745.22000000009</v>
      </c>
      <c r="G15" s="44">
        <f t="shared" si="3"/>
        <v>304591.01000000007</v>
      </c>
      <c r="H15" s="44">
        <f t="shared" si="3"/>
        <v>317817.46999999986</v>
      </c>
      <c r="I15" s="44">
        <f t="shared" si="3"/>
        <v>324643.05000000005</v>
      </c>
      <c r="J15" s="44">
        <f t="shared" si="3"/>
        <v>350517.10108500009</v>
      </c>
      <c r="K15" s="44">
        <f t="shared" si="3"/>
        <v>369508.71951000008</v>
      </c>
      <c r="M15" s="43">
        <f t="shared" si="4" ref="M15:U15">SUM(M4:M14)</f>
        <v>937.51999999999998</v>
      </c>
      <c r="N15" s="43">
        <f t="shared" si="4"/>
        <v>4127.3500000000013</v>
      </c>
      <c r="O15" s="43">
        <f t="shared" si="4"/>
        <v>3504.0000000000009</v>
      </c>
      <c r="P15" s="43">
        <f t="shared" si="4"/>
        <v>1505</v>
      </c>
      <c r="Q15" s="43">
        <f t="shared" si="4"/>
        <v>925</v>
      </c>
      <c r="R15" s="43">
        <f t="shared" si="4"/>
        <v>2229.7028979591837</v>
      </c>
      <c r="S15" s="43">
        <f t="shared" si="4"/>
        <v>2240.9262346938776</v>
      </c>
      <c r="T15" s="43">
        <f t="shared" si="4"/>
        <v>2419.6700000000005</v>
      </c>
      <c r="U15" s="43">
        <f t="shared" si="4"/>
        <v>2754.0900000000001</v>
      </c>
    </row>
    <row r="16" spans="13:21" ht="13.5" thickTop="1">
      <c r="M16" s="10">
        <f t="shared" si="5" ref="M16:U16">+M15-C19</f>
        <v>0</v>
      </c>
      <c r="N16" s="10">
        <f t="shared" si="5"/>
        <v>0</v>
      </c>
      <c r="O16" s="10">
        <f t="shared" si="5"/>
        <v>0</v>
      </c>
      <c r="P16" s="10">
        <f t="shared" si="5"/>
        <v>0</v>
      </c>
      <c r="Q16" s="10">
        <f t="shared" si="5"/>
        <v>0</v>
      </c>
      <c r="R16" s="10">
        <f t="shared" si="5"/>
        <v>0</v>
      </c>
      <c r="S16" s="10">
        <f t="shared" si="5"/>
        <v>0</v>
      </c>
      <c r="T16" s="10">
        <f t="shared" si="5"/>
        <v>0</v>
      </c>
      <c r="U16" s="10">
        <f t="shared" si="5"/>
        <v>0</v>
      </c>
    </row>
    <row r="19" spans="2:21" ht="12.75">
      <c r="B19" t="s">
        <v>36</v>
      </c>
      <c r="C19" s="35">
        <v>937.51999999999998</v>
      </c>
      <c r="D19" s="35">
        <v>4127.3500000000004</v>
      </c>
      <c r="E19" s="35">
        <v>3504</v>
      </c>
      <c r="F19" s="35">
        <v>1505</v>
      </c>
      <c r="G19" s="35">
        <v>925</v>
      </c>
      <c r="H19" s="35">
        <v>2229.7028979591842</v>
      </c>
      <c r="I19" s="35">
        <v>2240.9262346938781</v>
      </c>
      <c r="J19" s="35">
        <v>2419.6700000000001</v>
      </c>
      <c r="K19" s="35">
        <v>2754.0900000000001</v>
      </c>
      <c r="T19" s="16">
        <f>T4+T5+T7</f>
        <v>1070.8062374072074</v>
      </c>
      <c r="U19" s="16">
        <f>U4+U5+U7</f>
        <v>1218.8012209850172</v>
      </c>
    </row>
    <row r="20" spans="2:11" ht="12.75">
      <c r="B20" t="s">
        <v>37</v>
      </c>
      <c r="C20" s="17">
        <f>C19/C15</f>
        <v>0.0037875744111194828</v>
      </c>
      <c r="D20" s="17">
        <f t="shared" si="6" ref="D20:K20">D19/D15</f>
        <v>0.015843572594241212</v>
      </c>
      <c r="E20" s="17">
        <f t="shared" si="6"/>
        <v>0.011782244352786088</v>
      </c>
      <c r="F20" s="17">
        <f t="shared" si="6"/>
        <v>0.0053228132380098219</v>
      </c>
      <c r="G20" s="17">
        <f t="shared" si="6"/>
        <v>0.0030368591640311375</v>
      </c>
      <c r="H20" s="17">
        <f t="shared" si="6"/>
        <v>0.0070156712843985111</v>
      </c>
      <c r="I20" s="17">
        <f t="shared" si="6"/>
        <v>0.0069027389765278441</v>
      </c>
      <c r="J20" s="17">
        <f t="shared" si="6"/>
        <v>0.0069031439336628324</v>
      </c>
      <c r="K20" s="17">
        <f t="shared" si="6"/>
        <v>0.0074533829774089157</v>
      </c>
    </row>
  </sheetData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15.0300</AppVers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Summary</vt:lpstr>
      <vt:lpstr>FN</vt:lpstr>
      <vt:lpstr>CF</vt:lpstr>
      <vt:lpstr>FI</vt:lpstr>
      <vt:lpstr>FT</vt:lpstr>
    </vt:vector>
  </TitlesOfParts>
  <Template/>
  <Manager/>
  <Company/>
  <LinksUpToDate>false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category/>
</cp:coreProperties>
</file>