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point1\p_drive\Departments &amp; Divisions\Florida Regulatory\Rate Proceedings\2022 Natural Gas 20220067-GU\ROG's and POD's\OPC\ROG's 1-120\Filing\"/>
    </mc:Choice>
  </mc:AlternateContent>
  <bookViews>
    <workbookView xWindow="0" yWindow="0" windowWidth="25200" windowHeight="10950"/>
  </bookViews>
  <sheets>
    <sheet name="Conservation O-U" sheetId="1" r:id="rId1"/>
  </sheets>
  <externalReferences>
    <externalReference r:id="rId2"/>
    <externalReference r:id="rId3"/>
    <externalReference r:id="rId4"/>
  </externalReferences>
  <definedNames>
    <definedName name="\P">#REF!</definedName>
    <definedName name="_Key1" hidden="1">#REF!</definedName>
    <definedName name="_Order1" hidden="1">255</definedName>
    <definedName name="_PGA2">'[1]J18 Billed Units'!#REF!</definedName>
    <definedName name="_Sort" hidden="1">#REF!</definedName>
    <definedName name="A">'[1]J18 Billed Units'!#REF!</definedName>
    <definedName name="B">'[1]J18 Billed Units'!#REF!</definedName>
    <definedName name="C_">'[1]J18 Billed Units'!#REF!</definedName>
    <definedName name="DATE">[2]MACROS!$B$31</definedName>
    <definedName name="EIA_857">#REF!</definedName>
    <definedName name="EIA_857_YTD">#REF!</definedName>
    <definedName name="f">#REF!</definedName>
    <definedName name="INTCOST">#REF!</definedName>
    <definedName name="INTERSALES">'[1]J18 Billed Units'!#REF!</definedName>
    <definedName name="J_20">#REF!</definedName>
    <definedName name="OVERUNDER">#REF!</definedName>
    <definedName name="p">'[3]Vol Import'!#REF!</definedName>
    <definedName name="period_end_10">'[3]Vol Import'!#REF!</definedName>
    <definedName name="period_end_11">'[3]Vol Import'!#REF!</definedName>
    <definedName name="period_end_12">'[3]Vol Import'!#REF!</definedName>
    <definedName name="period_end_2">'[3]Vol Import'!#REF!</definedName>
    <definedName name="period_end_3">'[3]Vol Import'!#REF!</definedName>
    <definedName name="period_end_4">'[3]Vol Import'!#REF!</definedName>
    <definedName name="period_end_5">'[3]Vol Import'!#REF!</definedName>
    <definedName name="period_end_6">'[3]Vol Import'!#REF!</definedName>
    <definedName name="period_end_7">'[3]Vol Import'!#REF!</definedName>
    <definedName name="period_end_8">'[3]Vol Import'!#REF!</definedName>
    <definedName name="period_end_9">'[3]Vol Import'!#REF!</definedName>
    <definedName name="_xlnm.Print_Area" localSheetId="0">'Conservation O-U'!$A$1:$I$136</definedName>
    <definedName name="_xlnm.Print_Titles" localSheetId="0">'Conservation O-U'!$1:$9</definedName>
    <definedName name="TOP">'[1]J18 Billed Units'!#REF!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4" i="1" l="1"/>
  <c r="D129" i="1"/>
  <c r="D128" i="1"/>
  <c r="E127" i="1"/>
  <c r="D127" i="1"/>
  <c r="G134" i="1"/>
  <c r="D126" i="1"/>
  <c r="D134" i="1" s="1"/>
  <c r="B123" i="1"/>
  <c r="I120" i="1"/>
  <c r="E119" i="1"/>
  <c r="F119" i="1" s="1"/>
  <c r="H119" i="1" s="1"/>
  <c r="D119" i="1"/>
  <c r="F118" i="1"/>
  <c r="H118" i="1" s="1"/>
  <c r="E118" i="1"/>
  <c r="D118" i="1"/>
  <c r="D117" i="1"/>
  <c r="G123" i="1"/>
  <c r="D116" i="1"/>
  <c r="D123" i="1" s="1"/>
  <c r="B113" i="1"/>
  <c r="F109" i="1"/>
  <c r="H109" i="1" s="1"/>
  <c r="E109" i="1"/>
  <c r="D109" i="1"/>
  <c r="D108" i="1"/>
  <c r="D107" i="1"/>
  <c r="D113" i="1" s="1"/>
  <c r="G113" i="1"/>
  <c r="D106" i="1"/>
  <c r="B103" i="1"/>
  <c r="D99" i="1"/>
  <c r="D98" i="1"/>
  <c r="E97" i="1"/>
  <c r="D97" i="1"/>
  <c r="G103" i="1"/>
  <c r="D96" i="1"/>
  <c r="D103" i="1" s="1"/>
  <c r="B93" i="1"/>
  <c r="D89" i="1"/>
  <c r="E88" i="1"/>
  <c r="D88" i="1"/>
  <c r="F88" i="1" s="1"/>
  <c r="H88" i="1" s="1"/>
  <c r="F87" i="1"/>
  <c r="H87" i="1" s="1"/>
  <c r="E87" i="1"/>
  <c r="D87" i="1"/>
  <c r="G93" i="1"/>
  <c r="D86" i="1"/>
  <c r="G83" i="1"/>
  <c r="B83" i="1"/>
  <c r="I80" i="1"/>
  <c r="F79" i="1"/>
  <c r="H79" i="1" s="1"/>
  <c r="E79" i="1"/>
  <c r="D79" i="1"/>
  <c r="D78" i="1"/>
  <c r="E78" i="1" s="1"/>
  <c r="F78" i="1" s="1"/>
  <c r="H78" i="1" s="1"/>
  <c r="D77" i="1"/>
  <c r="D76" i="1"/>
  <c r="B73" i="1"/>
  <c r="H69" i="1"/>
  <c r="D69" i="1"/>
  <c r="E69" i="1" s="1"/>
  <c r="F69" i="1" s="1"/>
  <c r="D68" i="1"/>
  <c r="E67" i="1"/>
  <c r="D67" i="1"/>
  <c r="G73" i="1"/>
  <c r="D66" i="1"/>
  <c r="A65" i="1"/>
  <c r="A75" i="1" s="1"/>
  <c r="A85" i="1" s="1"/>
  <c r="A95" i="1" s="1"/>
  <c r="A105" i="1" s="1"/>
  <c r="A115" i="1" s="1"/>
  <c r="A125" i="1" s="1"/>
  <c r="B63" i="1"/>
  <c r="I61" i="1"/>
  <c r="E59" i="1"/>
  <c r="D59" i="1"/>
  <c r="F59" i="1" s="1"/>
  <c r="H59" i="1" s="1"/>
  <c r="F58" i="1"/>
  <c r="H58" i="1" s="1"/>
  <c r="E58" i="1"/>
  <c r="D58" i="1"/>
  <c r="D57" i="1"/>
  <c r="E57" i="1" s="1"/>
  <c r="F57" i="1" s="1"/>
  <c r="H57" i="1" s="1"/>
  <c r="G63" i="1"/>
  <c r="D56" i="1"/>
  <c r="D63" i="1" s="1"/>
  <c r="G53" i="1"/>
  <c r="B53" i="1"/>
  <c r="F49" i="1"/>
  <c r="H49" i="1" s="1"/>
  <c r="E49" i="1"/>
  <c r="D49" i="1"/>
  <c r="H48" i="1"/>
  <c r="D48" i="1"/>
  <c r="E48" i="1" s="1"/>
  <c r="F48" i="1" s="1"/>
  <c r="D47" i="1"/>
  <c r="D53" i="1" s="1"/>
  <c r="D46" i="1"/>
  <c r="B43" i="1"/>
  <c r="F39" i="1"/>
  <c r="H39" i="1" s="1"/>
  <c r="D39" i="1"/>
  <c r="E39" i="1" s="1"/>
  <c r="D38" i="1"/>
  <c r="D37" i="1"/>
  <c r="G43" i="1"/>
  <c r="D36" i="1"/>
  <c r="A35" i="1"/>
  <c r="A45" i="1" s="1"/>
  <c r="A55" i="1" s="1"/>
  <c r="B33" i="1"/>
  <c r="H31" i="1"/>
  <c r="I31" i="1" s="1"/>
  <c r="F29" i="1"/>
  <c r="H29" i="1" s="1"/>
  <c r="E29" i="1"/>
  <c r="D29" i="1"/>
  <c r="F28" i="1"/>
  <c r="H28" i="1" s="1"/>
  <c r="D28" i="1"/>
  <c r="E28" i="1" s="1"/>
  <c r="D27" i="1"/>
  <c r="G33" i="1"/>
  <c r="D26" i="1"/>
  <c r="A25" i="1"/>
  <c r="D23" i="1"/>
  <c r="B23" i="1"/>
  <c r="D19" i="1"/>
  <c r="E19" i="1" s="1"/>
  <c r="F19" i="1" s="1"/>
  <c r="H19" i="1" s="1"/>
  <c r="I19" i="1" s="1"/>
  <c r="D18" i="1"/>
  <c r="D17" i="1"/>
  <c r="G23" i="1"/>
  <c r="G136" i="1" s="1"/>
  <c r="D16" i="1"/>
  <c r="I13" i="1"/>
  <c r="N7" i="1"/>
  <c r="O6" i="1" s="1"/>
  <c r="N13" i="1" s="1"/>
  <c r="O3" i="1"/>
  <c r="F38" i="1" l="1"/>
  <c r="H38" i="1" s="1"/>
  <c r="E38" i="1"/>
  <c r="F77" i="1"/>
  <c r="H77" i="1" s="1"/>
  <c r="E77" i="1"/>
  <c r="E76" i="1" s="1"/>
  <c r="E68" i="1"/>
  <c r="E66" i="1" s="1"/>
  <c r="E37" i="1"/>
  <c r="E36" i="1" s="1"/>
  <c r="E56" i="1"/>
  <c r="E63" i="1" s="1"/>
  <c r="F127" i="1"/>
  <c r="H127" i="1" s="1"/>
  <c r="E27" i="1"/>
  <c r="E26" i="1" s="1"/>
  <c r="I29" i="1"/>
  <c r="I39" i="1" s="1"/>
  <c r="I49" i="1" s="1"/>
  <c r="I59" i="1" s="1"/>
  <c r="I69" i="1" s="1"/>
  <c r="E107" i="1"/>
  <c r="O4" i="1"/>
  <c r="L13" i="1" s="1"/>
  <c r="F18" i="1"/>
  <c r="H18" i="1" s="1"/>
  <c r="I18" i="1" s="1"/>
  <c r="I28" i="1" s="1"/>
  <c r="E18" i="1"/>
  <c r="F47" i="1"/>
  <c r="H47" i="1" s="1"/>
  <c r="E47" i="1"/>
  <c r="E46" i="1" s="1"/>
  <c r="D83" i="1"/>
  <c r="E98" i="1"/>
  <c r="E96" i="1" s="1"/>
  <c r="O5" i="1"/>
  <c r="M13" i="1" s="1"/>
  <c r="K13" i="1"/>
  <c r="E17" i="1"/>
  <c r="E16" i="1" s="1"/>
  <c r="E23" i="1" s="1"/>
  <c r="B136" i="1"/>
  <c r="D33" i="1"/>
  <c r="D136" i="1" s="1"/>
  <c r="D43" i="1"/>
  <c r="D73" i="1"/>
  <c r="D93" i="1"/>
  <c r="E86" i="1"/>
  <c r="E93" i="1" s="1"/>
  <c r="F89" i="1"/>
  <c r="H89" i="1" s="1"/>
  <c r="E89" i="1"/>
  <c r="F97" i="1"/>
  <c r="H97" i="1" s="1"/>
  <c r="F99" i="1"/>
  <c r="H99" i="1" s="1"/>
  <c r="E128" i="1"/>
  <c r="E126" i="1" s="1"/>
  <c r="F56" i="1"/>
  <c r="F67" i="1"/>
  <c r="H67" i="1" s="1"/>
  <c r="E99" i="1"/>
  <c r="E108" i="1"/>
  <c r="F108" i="1" s="1"/>
  <c r="H108" i="1" s="1"/>
  <c r="E117" i="1"/>
  <c r="E116" i="1" s="1"/>
  <c r="E129" i="1"/>
  <c r="F129" i="1" s="1"/>
  <c r="H129" i="1" s="1"/>
  <c r="I78" i="1" l="1"/>
  <c r="I88" i="1" s="1"/>
  <c r="I79" i="1"/>
  <c r="E134" i="1"/>
  <c r="F126" i="1"/>
  <c r="F96" i="1"/>
  <c r="E103" i="1"/>
  <c r="F66" i="1"/>
  <c r="E73" i="1"/>
  <c r="E123" i="1"/>
  <c r="F116" i="1"/>
  <c r="F117" i="1"/>
  <c r="H117" i="1" s="1"/>
  <c r="I38" i="1"/>
  <c r="I48" i="1" s="1"/>
  <c r="I58" i="1" s="1"/>
  <c r="F98" i="1"/>
  <c r="H98" i="1" s="1"/>
  <c r="I98" i="1" s="1"/>
  <c r="I108" i="1" s="1"/>
  <c r="I118" i="1" s="1"/>
  <c r="E53" i="1"/>
  <c r="F46" i="1"/>
  <c r="F27" i="1"/>
  <c r="H27" i="1" s="1"/>
  <c r="F36" i="1"/>
  <c r="E43" i="1"/>
  <c r="F68" i="1"/>
  <c r="H68" i="1" s="1"/>
  <c r="I68" i="1" s="1"/>
  <c r="F16" i="1"/>
  <c r="E33" i="1"/>
  <c r="F26" i="1"/>
  <c r="I77" i="1"/>
  <c r="I87" i="1" s="1"/>
  <c r="I97" i="1"/>
  <c r="E106" i="1"/>
  <c r="F17" i="1"/>
  <c r="H17" i="1" s="1"/>
  <c r="I17" i="1" s="1"/>
  <c r="F37" i="1"/>
  <c r="H37" i="1" s="1"/>
  <c r="O7" i="1"/>
  <c r="H56" i="1"/>
  <c r="F63" i="1"/>
  <c r="I89" i="1"/>
  <c r="I99" i="1" s="1"/>
  <c r="I109" i="1" s="1"/>
  <c r="I119" i="1" s="1"/>
  <c r="I129" i="1" s="1"/>
  <c r="F128" i="1"/>
  <c r="H128" i="1" s="1"/>
  <c r="F86" i="1"/>
  <c r="F107" i="1"/>
  <c r="H107" i="1" s="1"/>
  <c r="E83" i="1"/>
  <c r="F76" i="1"/>
  <c r="H116" i="1" l="1"/>
  <c r="F123" i="1"/>
  <c r="F93" i="1"/>
  <c r="H86" i="1"/>
  <c r="F23" i="1"/>
  <c r="H16" i="1"/>
  <c r="I27" i="1"/>
  <c r="I37" i="1" s="1"/>
  <c r="I47" i="1" s="1"/>
  <c r="I57" i="1" s="1"/>
  <c r="I67" i="1" s="1"/>
  <c r="F103" i="1"/>
  <c r="H96" i="1"/>
  <c r="F43" i="1"/>
  <c r="H36" i="1"/>
  <c r="I128" i="1"/>
  <c r="F53" i="1"/>
  <c r="H46" i="1"/>
  <c r="F134" i="1"/>
  <c r="H126" i="1"/>
  <c r="F83" i="1"/>
  <c r="H76" i="1"/>
  <c r="H63" i="1"/>
  <c r="I107" i="1"/>
  <c r="E113" i="1"/>
  <c r="E136" i="1" s="1"/>
  <c r="F106" i="1"/>
  <c r="H26" i="1"/>
  <c r="F33" i="1"/>
  <c r="I117" i="1"/>
  <c r="I127" i="1" s="1"/>
  <c r="F73" i="1"/>
  <c r="H66" i="1"/>
  <c r="H83" i="1" l="1"/>
  <c r="H23" i="1"/>
  <c r="I16" i="1"/>
  <c r="I23" i="1" s="1"/>
  <c r="H103" i="1"/>
  <c r="H53" i="1"/>
  <c r="H123" i="1"/>
  <c r="H73" i="1"/>
  <c r="H33" i="1"/>
  <c r="H134" i="1"/>
  <c r="H93" i="1"/>
  <c r="F113" i="1"/>
  <c r="F136" i="1" s="1"/>
  <c r="H106" i="1"/>
  <c r="H43" i="1"/>
  <c r="L23" i="1" l="1"/>
  <c r="K23" i="1"/>
  <c r="M23" i="1"/>
  <c r="N23" i="1"/>
  <c r="I26" i="1"/>
  <c r="I33" i="1" s="1"/>
  <c r="H113" i="1"/>
  <c r="H136" i="1" s="1"/>
  <c r="I136" i="1" s="1"/>
  <c r="M33" i="1" l="1"/>
  <c r="L33" i="1"/>
  <c r="K33" i="1"/>
  <c r="N33" i="1"/>
  <c r="I36" i="1"/>
  <c r="I43" i="1" l="1"/>
  <c r="I46" i="1"/>
  <c r="I53" i="1" l="1"/>
  <c r="I56" i="1"/>
  <c r="L43" i="1"/>
  <c r="K43" i="1"/>
  <c r="M43" i="1"/>
  <c r="N43" i="1"/>
  <c r="I63" i="1" l="1"/>
  <c r="I66" i="1"/>
  <c r="L53" i="1"/>
  <c r="K53" i="1"/>
  <c r="N53" i="1"/>
  <c r="M53" i="1"/>
  <c r="I73" i="1" l="1"/>
  <c r="I76" i="1"/>
  <c r="N63" i="1"/>
  <c r="M63" i="1"/>
  <c r="L63" i="1"/>
  <c r="K63" i="1"/>
  <c r="M73" i="1" l="1"/>
  <c r="L73" i="1"/>
  <c r="K73" i="1"/>
  <c r="N73" i="1"/>
  <c r="I83" i="1"/>
  <c r="I86" i="1"/>
  <c r="I93" i="1" l="1"/>
  <c r="I96" i="1"/>
  <c r="K83" i="1"/>
  <c r="N83" i="1"/>
  <c r="M83" i="1"/>
  <c r="L83" i="1"/>
  <c r="I103" i="1" l="1"/>
  <c r="I106" i="1"/>
  <c r="N93" i="1"/>
  <c r="M93" i="1"/>
  <c r="L93" i="1"/>
  <c r="K93" i="1"/>
  <c r="M103" i="1" l="1"/>
  <c r="L103" i="1"/>
  <c r="K103" i="1"/>
  <c r="N103" i="1"/>
  <c r="I113" i="1"/>
  <c r="I116" i="1"/>
  <c r="I123" i="1" l="1"/>
  <c r="I126" i="1"/>
  <c r="I134" i="1" s="1"/>
  <c r="L113" i="1"/>
  <c r="K113" i="1"/>
  <c r="N113" i="1"/>
  <c r="M113" i="1"/>
  <c r="M134" i="1" l="1"/>
  <c r="L134" i="1"/>
  <c r="K134" i="1"/>
  <c r="N134" i="1"/>
  <c r="N123" i="1"/>
  <c r="M123" i="1"/>
  <c r="L123" i="1"/>
  <c r="K123" i="1"/>
</calcChain>
</file>

<file path=xl/comments1.xml><?xml version="1.0" encoding="utf-8"?>
<comments xmlns="http://schemas.openxmlformats.org/spreadsheetml/2006/main">
  <authors>
    <author>eschneider</author>
    <author>Sasha Lee</author>
  </authors>
  <commentList>
    <comment ref="A11" authorId="0" shapeId="0">
      <text>
        <r>
          <rPr>
            <b/>
            <sz val="9"/>
            <color indexed="81"/>
            <rFont val="Tahoma"/>
            <family val="2"/>
          </rPr>
          <t>eschneider:</t>
        </r>
        <r>
          <rPr>
            <sz val="9"/>
            <color indexed="81"/>
            <rFont val="Tahoma"/>
            <family val="2"/>
          </rPr>
          <t xml:space="preserve">
Shown as opposite of GL</t>
        </r>
      </text>
    </comment>
    <comment ref="A12" authorId="0" shapeId="0">
      <text>
        <r>
          <rPr>
            <b/>
            <sz val="9"/>
            <color indexed="81"/>
            <rFont val="Tahoma"/>
            <family val="2"/>
          </rPr>
          <t>eschneider:</t>
        </r>
        <r>
          <rPr>
            <sz val="9"/>
            <color indexed="81"/>
            <rFont val="Tahoma"/>
            <family val="2"/>
          </rPr>
          <t xml:space="preserve">
Shown as opposite of GL</t>
        </r>
      </text>
    </comment>
    <comment ref="B144" authorId="1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run account balance from FN;FI;FT;CF__%49534% ending balance
</t>
        </r>
      </text>
    </comment>
    <comment ref="E144" authorId="0" shapeId="0">
      <text>
        <r>
          <rPr>
            <b/>
            <sz val="9"/>
            <color indexed="81"/>
            <rFont val="Tahoma"/>
            <family val="2"/>
          </rPr>
          <t>eschneider: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run account balances from fn__%5___9__V does not include O/U account FN00-00000-5954-906V
or CF 5953</t>
        </r>
      </text>
    </comment>
  </commentList>
</comments>
</file>

<file path=xl/sharedStrings.xml><?xml version="1.0" encoding="utf-8"?>
<sst xmlns="http://schemas.openxmlformats.org/spreadsheetml/2006/main" count="124" uniqueCount="42">
  <si>
    <t>Florida Public Utilities</t>
  </si>
  <si>
    <t>FPU Natural Gas</t>
  </si>
  <si>
    <t>BU</t>
  </si>
  <si>
    <t>Customers</t>
  </si>
  <si>
    <t>Alloc</t>
  </si>
  <si>
    <t xml:space="preserve">Conservation Recovery </t>
  </si>
  <si>
    <t>FN</t>
  </si>
  <si>
    <t>For the Twelve Months Ending December 31, 2021</t>
  </si>
  <si>
    <t>FI</t>
  </si>
  <si>
    <t>FT</t>
  </si>
  <si>
    <t>CFG</t>
  </si>
  <si>
    <t>Net</t>
  </si>
  <si>
    <t>Current Month</t>
  </si>
  <si>
    <t>Conservation</t>
  </si>
  <si>
    <t>Tax</t>
  </si>
  <si>
    <t>Over/(Under)</t>
  </si>
  <si>
    <t>Monthly</t>
  </si>
  <si>
    <t>Cumulative</t>
  </si>
  <si>
    <t>Period</t>
  </si>
  <si>
    <t>Revenue</t>
  </si>
  <si>
    <t>Factor</t>
  </si>
  <si>
    <t>Revenues</t>
  </si>
  <si>
    <t>Expenses</t>
  </si>
  <si>
    <t>Collection</t>
  </si>
  <si>
    <t>Interest</t>
  </si>
  <si>
    <t>Totals</t>
  </si>
  <si>
    <t>Over/(Under) Coll</t>
  </si>
  <si>
    <t>Enter Expense Total</t>
  </si>
  <si>
    <t>Beginning Balance</t>
  </si>
  <si>
    <t>FN__-00000-1600-1860</t>
  </si>
  <si>
    <t>FN__-00000-2600-2530</t>
  </si>
  <si>
    <t>Adj'd Regulatory Balance</t>
  </si>
  <si>
    <t>FN__</t>
  </si>
  <si>
    <t>CF</t>
  </si>
  <si>
    <t>Conservation allocated to other units</t>
  </si>
  <si>
    <t>Reclass Conservation Balance</t>
  </si>
  <si>
    <t>Regulatory Balance</t>
  </si>
  <si>
    <t>Conservation True-Up Entry</t>
  </si>
  <si>
    <t xml:space="preserve"> </t>
  </si>
  <si>
    <t>FPUC</t>
  </si>
  <si>
    <t>INDIANTOWN</t>
  </si>
  <si>
    <t>FORT MEADE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</si>
</sst>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\-yy_)"/>
    <numFmt numFmtId="166" formatCode="[$-409]mmmm\-yy;@"/>
    <numFmt numFmtId="167" formatCode="0.00000_);\(0.00000\)"/>
  </numFmts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0000FF"/>
      <name val="Arial"/>
      <family val="2"/>
    </font>
    <font>
      <sz val="12"/>
      <color rgb="FF0000CC"/>
      <name val="Arial"/>
      <family val="2"/>
    </font>
    <font>
      <sz val="12"/>
      <color indexed="10"/>
      <name val="Arial"/>
      <family val="2"/>
    </font>
    <font>
      <b/>
      <sz val="12"/>
      <color rgb="FF0000FF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indexed="81"/>
      <name val="Tahoma"/>
      <family val="2"/>
    </font>
    <font>
      <sz val="14"/>
      <color indexed="81"/>
      <name val="Tahoma"/>
      <family val="2"/>
    </font>
    <font>
      <b/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 applyBorder="1" applyAlignment="1" applyProtection="1">
      <alignment horizontal="centerContinuous"/>
    </xf>
    <xf numFmtId="39" fontId="3" fillId="0" borderId="0" xfId="0" applyNumberFormat="1" applyFont="1" applyBorder="1" applyAlignment="1" applyProtection="1">
      <alignment horizontal="centerContinuous"/>
    </xf>
    <xf numFmtId="39" fontId="3" fillId="0" borderId="0" xfId="0" applyNumberFormat="1" applyFont="1" applyAlignment="1" applyProtection="1">
      <alignment horizontal="centerContinuous"/>
    </xf>
    <xf numFmtId="0" fontId="3" fillId="0" borderId="0" xfId="0" applyFont="1" applyProtection="1"/>
    <xf numFmtId="7" fontId="3" fillId="0" borderId="0" xfId="0" applyNumberFormat="1" applyFont="1" applyProtection="1"/>
    <xf numFmtId="164" fontId="4" fillId="0" borderId="0" xfId="1" applyNumberFormat="1" applyFont="1" applyProtection="1"/>
    <xf numFmtId="10" fontId="4" fillId="0" borderId="0" xfId="3" applyNumberFormat="1" applyFont="1" applyProtection="1"/>
    <xf numFmtId="0" fontId="3" fillId="0" borderId="0" xfId="0" applyFont="1" applyAlignment="1" applyProtection="1">
      <alignment horizontal="centerContinuous"/>
    </xf>
    <xf numFmtId="0" fontId="4" fillId="0" borderId="1" xfId="0" applyFont="1" applyBorder="1" applyAlignment="1" applyProtection="1">
      <alignment horizontal="fill"/>
    </xf>
    <xf numFmtId="39" fontId="4" fillId="0" borderId="1" xfId="0" applyNumberFormat="1" applyFont="1" applyBorder="1" applyAlignment="1" applyProtection="1">
      <alignment horizontal="fill"/>
    </xf>
    <xf numFmtId="0" fontId="4" fillId="0" borderId="0" xfId="0" applyFont="1" applyProtection="1"/>
    <xf numFmtId="0" fontId="3" fillId="0" borderId="2" xfId="0" applyFont="1" applyBorder="1" applyProtection="1"/>
    <xf numFmtId="39" fontId="3" fillId="0" borderId="2" xfId="0" applyNumberFormat="1" applyFont="1" applyBorder="1" applyProtection="1"/>
    <xf numFmtId="39" fontId="3" fillId="0" borderId="0" xfId="0" applyNumberFormat="1" applyFont="1" applyProtection="1"/>
    <xf numFmtId="39" fontId="3" fillId="0" borderId="3" xfId="0" applyNumberFormat="1" applyFont="1" applyBorder="1" applyAlignment="1" applyProtection="1">
      <alignment horizontal="center"/>
    </xf>
    <xf numFmtId="39" fontId="3" fillId="0" borderId="4" xfId="0" applyNumberFormat="1" applyFont="1" applyBorder="1" applyProtection="1"/>
    <xf numFmtId="39" fontId="3" fillId="0" borderId="2" xfId="0" applyNumberFormat="1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39" fontId="3" fillId="0" borderId="5" xfId="0" applyNumberFormat="1" applyFont="1" applyBorder="1" applyAlignment="1" applyProtection="1">
      <alignment horizontal="center"/>
    </xf>
    <xf numFmtId="0" fontId="3" fillId="0" borderId="6" xfId="0" applyFont="1" applyBorder="1" applyProtection="1"/>
    <xf numFmtId="39" fontId="3" fillId="0" borderId="6" xfId="0" applyNumberFormat="1" applyFont="1" applyBorder="1" applyProtection="1"/>
    <xf numFmtId="39" fontId="3" fillId="0" borderId="0" xfId="0" applyNumberFormat="1" applyFont="1" applyAlignment="1" applyProtection="1">
      <alignment horizontal="center"/>
    </xf>
    <xf numFmtId="39" fontId="3" fillId="0" borderId="7" xfId="0" applyNumberFormat="1" applyFont="1" applyBorder="1" applyAlignment="1" applyProtection="1">
      <alignment horizontal="center"/>
    </xf>
    <xf numFmtId="39" fontId="3" fillId="0" borderId="0" xfId="0" applyNumberFormat="1" applyFont="1" applyBorder="1" applyProtection="1"/>
    <xf numFmtId="39" fontId="3" fillId="0" borderId="6" xfId="0" applyNumberFormat="1" applyFont="1" applyBorder="1" applyAlignment="1" applyProtection="1">
      <alignment horizontal="center"/>
    </xf>
    <xf numFmtId="39" fontId="3" fillId="0" borderId="8" xfId="0" applyNumberFormat="1" applyFont="1" applyBorder="1" applyAlignment="1" applyProtection="1">
      <alignment horizontal="center"/>
    </xf>
    <xf numFmtId="164" fontId="4" fillId="0" borderId="9" xfId="1" applyNumberFormat="1" applyFont="1" applyBorder="1" applyProtection="1"/>
    <xf numFmtId="9" fontId="4" fillId="0" borderId="9" xfId="3" applyFont="1" applyBorder="1" applyProtection="1"/>
    <xf numFmtId="39" fontId="3" fillId="0" borderId="0" xfId="0" applyNumberFormat="1" applyFont="1" applyBorder="1" applyAlignment="1" applyProtection="1">
      <alignment horizontal="center"/>
    </xf>
    <xf numFmtId="7" fontId="4" fillId="0" borderId="0" xfId="0" applyNumberFormat="1" applyFont="1" applyProtection="1"/>
    <xf numFmtId="0" fontId="3" fillId="0" borderId="10" xfId="0" applyFont="1" applyBorder="1" applyAlignment="1" applyProtection="1">
      <alignment horizontal="center"/>
    </xf>
    <xf numFmtId="39" fontId="3" fillId="0" borderId="10" xfId="0" applyNumberFormat="1" applyFont="1" applyBorder="1" applyAlignment="1" applyProtection="1">
      <alignment horizontal="center"/>
    </xf>
    <xf numFmtId="39" fontId="3" fillId="0" borderId="1" xfId="0" applyNumberFormat="1" applyFont="1" applyBorder="1" applyAlignment="1" applyProtection="1">
      <alignment horizontal="center"/>
    </xf>
    <xf numFmtId="39" fontId="3" fillId="0" borderId="11" xfId="0" applyNumberFormat="1" applyFont="1" applyBorder="1" applyAlignment="1" applyProtection="1">
      <alignment horizontal="center"/>
    </xf>
    <xf numFmtId="39" fontId="3" fillId="0" borderId="12" xfId="0" applyNumberFormat="1" applyFont="1" applyBorder="1" applyAlignment="1" applyProtection="1">
      <alignment horizontal="center"/>
    </xf>
    <xf numFmtId="7" fontId="4" fillId="2" borderId="0" xfId="0" applyNumberFormat="1" applyFont="1" applyFill="1" applyProtection="1"/>
    <xf numFmtId="0" fontId="4" fillId="0" borderId="8" xfId="0" applyFont="1" applyBorder="1" applyAlignment="1" applyProtection="1">
      <alignment horizontal="center"/>
    </xf>
    <xf numFmtId="7" fontId="4" fillId="0" borderId="6" xfId="0" applyNumberFormat="1" applyFont="1" applyBorder="1" applyAlignment="1" applyProtection="1">
      <alignment horizontal="fill"/>
    </xf>
    <xf numFmtId="7" fontId="4" fillId="0" borderId="0" xfId="0" applyNumberFormat="1" applyFont="1" applyAlignment="1" applyProtection="1">
      <alignment horizontal="fill"/>
    </xf>
    <xf numFmtId="7" fontId="4" fillId="0" borderId="7" xfId="0" applyNumberFormat="1" applyFont="1" applyBorder="1" applyAlignment="1" applyProtection="1">
      <alignment horizontal="fill"/>
    </xf>
    <xf numFmtId="7" fontId="4" fillId="0" borderId="0" xfId="0" applyNumberFormat="1" applyFont="1" applyBorder="1" applyAlignment="1" applyProtection="1">
      <alignment horizontal="fill"/>
    </xf>
    <xf numFmtId="7" fontId="4" fillId="0" borderId="8" xfId="0" applyNumberFormat="1" applyFont="1" applyBorder="1" applyAlignment="1" applyProtection="1">
      <alignment horizontal="fill"/>
    </xf>
    <xf numFmtId="165" fontId="4" fillId="0" borderId="6" xfId="0" applyNumberFormat="1" applyFont="1" applyBorder="1" applyProtection="1"/>
    <xf numFmtId="7" fontId="4" fillId="0" borderId="6" xfId="0" applyNumberFormat="1" applyFont="1" applyBorder="1" applyProtection="1"/>
    <xf numFmtId="7" fontId="4" fillId="0" borderId="7" xfId="0" applyNumberFormat="1" applyFont="1" applyBorder="1" applyProtection="1"/>
    <xf numFmtId="7" fontId="4" fillId="0" borderId="0" xfId="0" applyNumberFormat="1" applyFont="1" applyBorder="1" applyProtection="1"/>
    <xf numFmtId="7" fontId="5" fillId="0" borderId="8" xfId="0" applyNumberFormat="1" applyFont="1" applyBorder="1" applyProtection="1"/>
    <xf numFmtId="7" fontId="6" fillId="0" borderId="6" xfId="0" applyNumberFormat="1" applyFont="1" applyBorder="1" applyProtection="1"/>
    <xf numFmtId="7" fontId="6" fillId="0" borderId="0" xfId="0" applyNumberFormat="1" applyFont="1" applyBorder="1" applyProtection="1"/>
    <xf numFmtId="7" fontId="6" fillId="0" borderId="0" xfId="0" applyNumberFormat="1" applyFont="1" applyProtection="1"/>
    <xf numFmtId="0" fontId="4" fillId="0" borderId="12" xfId="0" applyFont="1" applyBorder="1" applyAlignment="1" applyProtection="1">
      <alignment horizontal="center"/>
    </xf>
    <xf numFmtId="7" fontId="4" fillId="0" borderId="10" xfId="0" applyNumberFormat="1" applyFont="1" applyBorder="1" applyAlignment="1" applyProtection="1">
      <alignment horizontal="fill"/>
    </xf>
    <xf numFmtId="7" fontId="4" fillId="0" borderId="1" xfId="0" applyNumberFormat="1" applyFont="1" applyBorder="1" applyAlignment="1" applyProtection="1">
      <alignment horizontal="fill"/>
    </xf>
    <xf numFmtId="7" fontId="4" fillId="0" borderId="11" xfId="0" applyNumberFormat="1" applyFont="1" applyBorder="1" applyAlignment="1" applyProtection="1">
      <alignment horizontal="fill"/>
    </xf>
    <xf numFmtId="7" fontId="4" fillId="0" borderId="13" xfId="0" applyNumberFormat="1" applyFont="1" applyBorder="1" applyProtection="1"/>
    <xf numFmtId="0" fontId="4" fillId="0" borderId="6" xfId="0" applyFont="1" applyBorder="1" applyAlignment="1" applyProtection="1">
      <alignment horizontal="fill"/>
    </xf>
    <xf numFmtId="7" fontId="4" fillId="0" borderId="8" xfId="0" applyNumberFormat="1" applyFont="1" applyBorder="1" applyAlignment="1" applyProtection="1">
      <alignment horizontal="right"/>
    </xf>
    <xf numFmtId="166" fontId="5" fillId="0" borderId="6" xfId="0" applyNumberFormat="1" applyFont="1" applyBorder="1" applyAlignment="1" applyProtection="1">
      <alignment horizontal="center"/>
    </xf>
    <xf numFmtId="7" fontId="6" fillId="0" borderId="0" xfId="0" applyNumberFormat="1" applyFont="1" applyFill="1" applyBorder="1" applyProtection="1"/>
    <xf numFmtId="7" fontId="6" fillId="0" borderId="0" xfId="0" applyNumberFormat="1" applyFont="1" applyFill="1" applyProtection="1"/>
    <xf numFmtId="7" fontId="4" fillId="0" borderId="8" xfId="0" applyNumberFormat="1" applyFont="1" applyBorder="1" applyProtection="1"/>
    <xf numFmtId="7" fontId="5" fillId="0" borderId="6" xfId="0" applyNumberFormat="1" applyFont="1" applyBorder="1" applyProtection="1">
      <protection locked="0"/>
    </xf>
    <xf numFmtId="167" fontId="4" fillId="0" borderId="0" xfId="0" applyNumberFormat="1" applyFont="1" applyAlignment="1" applyProtection="1">
      <alignment horizontal="center"/>
    </xf>
    <xf numFmtId="7" fontId="5" fillId="0" borderId="0" xfId="0" applyNumberFormat="1" applyFont="1" applyBorder="1" applyProtection="1">
      <protection locked="0"/>
    </xf>
    <xf numFmtId="7" fontId="4" fillId="0" borderId="6" xfId="0" applyNumberFormat="1" applyFont="1" applyFill="1" applyBorder="1" applyProtection="1"/>
    <xf numFmtId="7" fontId="4" fillId="0" borderId="0" xfId="0" applyNumberFormat="1" applyFont="1" applyFill="1" applyProtection="1"/>
    <xf numFmtId="7" fontId="4" fillId="2" borderId="0" xfId="0" applyNumberFormat="1" applyFont="1" applyFill="1" applyProtection="1">
      <protection locked="0"/>
    </xf>
    <xf numFmtId="7" fontId="5" fillId="0" borderId="0" xfId="0" applyNumberFormat="1" applyFont="1" applyFill="1" applyBorder="1" applyProtection="1"/>
    <xf numFmtId="7" fontId="5" fillId="0" borderId="6" xfId="0" applyNumberFormat="1" applyFont="1" applyBorder="1" applyProtection="1"/>
    <xf numFmtId="7" fontId="5" fillId="0" borderId="0" xfId="0" applyNumberFormat="1" applyFont="1" applyBorder="1" applyProtection="1"/>
    <xf numFmtId="7" fontId="4" fillId="0" borderId="8" xfId="0" applyNumberFormat="1" applyFont="1" applyFill="1" applyBorder="1" applyProtection="1"/>
    <xf numFmtId="0" fontId="4" fillId="0" borderId="14" xfId="0" applyFont="1" applyFill="1" applyBorder="1" applyProtection="1"/>
    <xf numFmtId="7" fontId="4" fillId="0" borderId="14" xfId="0" applyNumberFormat="1" applyFont="1" applyFill="1" applyBorder="1" applyProtection="1"/>
    <xf numFmtId="7" fontId="4" fillId="0" borderId="9" xfId="0" applyNumberFormat="1" applyFont="1" applyFill="1" applyBorder="1" applyProtection="1"/>
    <xf numFmtId="7" fontId="4" fillId="0" borderId="15" xfId="0" applyNumberFormat="1" applyFont="1" applyFill="1" applyBorder="1" applyProtection="1"/>
    <xf numFmtId="7" fontId="4" fillId="0" borderId="13" xfId="0" applyNumberFormat="1" applyFont="1" applyFill="1" applyBorder="1" applyProtection="1"/>
    <xf numFmtId="0" fontId="4" fillId="0" borderId="0" xfId="0" applyFont="1" applyFill="1" applyProtection="1"/>
    <xf numFmtId="7" fontId="4" fillId="0" borderId="0" xfId="0" applyNumberFormat="1" applyFont="1" applyBorder="1" applyAlignment="1" applyProtection="1">
      <alignment horizontal="right"/>
    </xf>
    <xf numFmtId="166" fontId="4" fillId="0" borderId="6" xfId="0" applyNumberFormat="1" applyFont="1" applyBorder="1" applyAlignment="1" applyProtection="1">
      <alignment horizontal="center"/>
    </xf>
    <xf numFmtId="7" fontId="5" fillId="0" borderId="0" xfId="0" applyNumberFormat="1" applyFont="1" applyFill="1" applyBorder="1" applyProtection="1">
      <protection locked="0"/>
    </xf>
    <xf numFmtId="165" fontId="6" fillId="0" borderId="6" xfId="0" applyNumberFormat="1" applyFont="1" applyBorder="1" applyProtection="1"/>
    <xf numFmtId="165" fontId="7" fillId="0" borderId="6" xfId="0" applyNumberFormat="1" applyFont="1" applyBorder="1" applyProtection="1"/>
    <xf numFmtId="7" fontId="4" fillId="0" borderId="6" xfId="0" applyNumberFormat="1" applyFont="1" applyFill="1" applyBorder="1" applyAlignment="1" applyProtection="1">
      <alignment horizontal="fill"/>
    </xf>
    <xf numFmtId="7" fontId="4" fillId="0" borderId="0" xfId="0" applyNumberFormat="1" applyFont="1" applyFill="1" applyBorder="1" applyAlignment="1" applyProtection="1">
      <alignment horizontal="fill"/>
    </xf>
    <xf numFmtId="7" fontId="4" fillId="0" borderId="8" xfId="0" applyNumberFormat="1" applyFont="1" applyFill="1" applyBorder="1" applyAlignment="1" applyProtection="1">
      <alignment horizontal="right"/>
    </xf>
    <xf numFmtId="165" fontId="5" fillId="0" borderId="6" xfId="0" applyNumberFormat="1" applyFont="1" applyBorder="1" applyProtection="1"/>
    <xf numFmtId="7" fontId="5" fillId="0" borderId="0" xfId="0" applyNumberFormat="1" applyFont="1" applyFill="1" applyProtection="1"/>
    <xf numFmtId="43" fontId="5" fillId="0" borderId="6" xfId="1" applyFont="1" applyBorder="1" applyProtection="1">
      <protection locked="0"/>
    </xf>
    <xf numFmtId="44" fontId="4" fillId="0" borderId="0" xfId="2" applyFont="1" applyProtection="1"/>
    <xf numFmtId="7" fontId="5" fillId="3" borderId="0" xfId="0" applyNumberFormat="1" applyFont="1" applyFill="1" applyBorder="1" applyProtection="1">
      <protection locked="0"/>
    </xf>
    <xf numFmtId="7" fontId="4" fillId="3" borderId="6" xfId="0" applyNumberFormat="1" applyFont="1" applyFill="1" applyBorder="1" applyProtection="1"/>
    <xf numFmtId="7" fontId="4" fillId="3" borderId="0" xfId="0" applyNumberFormat="1" applyFont="1" applyFill="1" applyProtection="1"/>
    <xf numFmtId="7" fontId="5" fillId="3" borderId="0" xfId="0" applyNumberFormat="1" applyFont="1" applyFill="1" applyBorder="1" applyProtection="1"/>
    <xf numFmtId="0" fontId="4" fillId="0" borderId="6" xfId="0" applyFont="1" applyFill="1" applyBorder="1" applyProtection="1"/>
    <xf numFmtId="7" fontId="4" fillId="0" borderId="7" xfId="0" applyNumberFormat="1" applyFont="1" applyFill="1" applyBorder="1" applyProtection="1"/>
    <xf numFmtId="7" fontId="4" fillId="0" borderId="10" xfId="0" applyNumberFormat="1" applyFont="1" applyFill="1" applyBorder="1" applyProtection="1"/>
    <xf numFmtId="0" fontId="4" fillId="0" borderId="14" xfId="0" applyFont="1" applyBorder="1" applyAlignment="1" applyProtection="1">
      <alignment horizontal="center"/>
    </xf>
    <xf numFmtId="7" fontId="3" fillId="0" borderId="14" xfId="0" applyNumberFormat="1" applyFont="1" applyBorder="1" applyProtection="1"/>
    <xf numFmtId="7" fontId="3" fillId="0" borderId="9" xfId="0" applyNumberFormat="1" applyFont="1" applyBorder="1" applyProtection="1"/>
    <xf numFmtId="7" fontId="3" fillId="3" borderId="13" xfId="0" applyNumberFormat="1" applyFont="1" applyFill="1" applyBorder="1" applyProtection="1"/>
    <xf numFmtId="7" fontId="4" fillId="0" borderId="0" xfId="0" applyNumberFormat="1" applyFont="1" applyAlignment="1" applyProtection="1">
      <alignment horizontal="right"/>
    </xf>
    <xf numFmtId="7" fontId="8" fillId="0" borderId="0" xfId="0" applyNumberFormat="1" applyFont="1" applyProtection="1"/>
    <xf numFmtId="0" fontId="4" fillId="0" borderId="0" xfId="0" applyFont="1" applyAlignment="1" applyProtection="1">
      <alignment horizontal="fill"/>
    </xf>
    <xf numFmtId="7" fontId="4" fillId="0" borderId="0" xfId="0" applyNumberFormat="1" applyFont="1" applyFill="1" applyAlignment="1" applyProtection="1">
      <alignment horizontal="right"/>
    </xf>
    <xf numFmtId="7" fontId="3" fillId="0" borderId="0" xfId="0" applyNumberFormat="1" applyFont="1" applyBorder="1" applyProtection="1"/>
    <xf numFmtId="0" fontId="4" fillId="0" borderId="0" xfId="0" applyFont="1" applyAlignment="1" applyProtection="1">
      <alignment horizontal="right"/>
    </xf>
    <xf numFmtId="7" fontId="5" fillId="0" borderId="0" xfId="1" applyNumberFormat="1" applyFont="1" applyProtection="1"/>
    <xf numFmtId="43" fontId="4" fillId="0" borderId="0" xfId="1" applyFont="1" applyProtection="1"/>
    <xf numFmtId="0" fontId="13" fillId="0" borderId="0" xfId="0" applyFont="1" applyProtection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externalLink" Target="externalLinks/externalLink2.xml" Id="rId3" /><Relationship Type="http://schemas.openxmlformats.org/officeDocument/2006/relationships/sharedStrings" Target="sharedStrings.xml" Id="rId7" /><Relationship Type="http://schemas.openxmlformats.org/officeDocument/2006/relationships/externalLink" Target="externalLinks/externalLink1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externalLink" Target="externalLinks/externalLink3.xml" Id="rId4" /><Relationship Type="http://schemas.openxmlformats.org/officeDocument/2006/relationships/customXml" Target="/customXML/item.xml" Id="imanage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departments$\Natural%20Gas%20Finance\Natural%20Gas\MARYLAND\2010\Journal%20Entries\07-2010\MAR%20Margin%20Calc%2007-2010%20Estima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departments$\05_01%20Cost%20of%20Gas%20te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departments$\Natural%20Gas%20Finance\Natural%20Gas\Delaware\Monthly%20Close\2004\08-2004\DEL%20Margin%20Calc%2008-2004%20-%20Re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 J01"/>
      <sheetName val="CIT Input"/>
      <sheetName val="CAM Input"/>
      <sheetName val="Rates Input"/>
      <sheetName val="Int Input"/>
      <sheetName val="Int Margin"/>
      <sheetName val="GM"/>
      <sheetName val="J01A"/>
      <sheetName val="J03"/>
      <sheetName val="J14B"/>
      <sheetName val="J17"/>
      <sheetName val="J18"/>
      <sheetName val="J18 Billed Units"/>
      <sheetName val="J19-RSH"/>
      <sheetName val="J19-GS"/>
      <sheetName val="J19-All"/>
      <sheetName val="J20"/>
      <sheetName val="Budget"/>
      <sheetName val="Prior"/>
      <sheetName val="GM Import"/>
      <sheetName val="Vol Import"/>
      <sheetName val="Margin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_01"/>
      <sheetName val="J1_GM"/>
      <sheetName val="Bdgtd Rate Case"/>
      <sheetName val="J_15"/>
      <sheetName val="J18BKUP"/>
      <sheetName val="INT_BILL"/>
      <sheetName val="J18_PGA"/>
      <sheetName val="J18_Adjs"/>
      <sheetName val="J18_INT"/>
      <sheetName val="MACROS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>
        <row r="31">
          <cell r="B31">
            <v>457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 J01"/>
      <sheetName val="Dover Input"/>
      <sheetName val="Sussex Input"/>
      <sheetName val="GM"/>
      <sheetName val="Int Input"/>
      <sheetName val="Int Margin"/>
      <sheetName val="Rates Input"/>
      <sheetName val="Unbilled"/>
      <sheetName val="J01A"/>
      <sheetName val="J01C"/>
      <sheetName val="J01D"/>
      <sheetName val="J03"/>
      <sheetName val="J14B"/>
      <sheetName val="SM Calc"/>
      <sheetName val="J17SM"/>
      <sheetName val="J18 O-U"/>
      <sheetName val="J18int"/>
      <sheetName val="J18 Billed Units"/>
      <sheetName val="J20"/>
      <sheetName val="Budget"/>
      <sheetName val="Prior"/>
      <sheetName val="GM Import"/>
      <sheetName val="Vol Import"/>
      <sheetName val="Cust Im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49"/>
  <sheetViews>
    <sheetView tabSelected="1" zoomScale="80" zoomScaleNormal="80" zoomScaleSheetLayoutView="90" workbookViewId="0">
      <pane ySplit="9" topLeftCell="A104" activePane="bottomLeft" state="frozen"/>
      <selection activeCell="E119" sqref="E119"/>
      <selection pane="bottomLeft" activeCell="I110" sqref="I110"/>
    </sheetView>
  </sheetViews>
  <sheetFormatPr defaultColWidth="9.140625" defaultRowHeight="15" x14ac:dyDescent="0.2"/>
  <cols>
    <col min="1" max="1" width="42.7109375" style="11" customWidth="1"/>
    <col min="2" max="2" width="20.7109375" style="11" customWidth="1"/>
    <col min="3" max="3" width="18.7109375" style="11" customWidth="1"/>
    <col min="4" max="4" width="21.28515625" style="11" customWidth="1"/>
    <col min="5" max="5" width="20.42578125" style="11" customWidth="1"/>
    <col min="6" max="8" width="18.7109375" style="11" customWidth="1"/>
    <col min="9" max="9" width="25" style="11" customWidth="1"/>
    <col min="10" max="10" width="9.140625" style="11"/>
    <col min="11" max="11" width="14.28515625" style="11" bestFit="1" customWidth="1"/>
    <col min="12" max="12" width="15.85546875" style="11" bestFit="1" customWidth="1"/>
    <col min="13" max="13" width="16.5703125" style="11" bestFit="1" customWidth="1"/>
    <col min="14" max="14" width="13.5703125" style="11" bestFit="1" customWidth="1"/>
    <col min="15" max="15" width="22.28515625" style="30" customWidth="1"/>
    <col min="16" max="16" width="12.28515625" style="11" bestFit="1" customWidth="1"/>
    <col min="17" max="18" width="15.5703125" style="11" bestFit="1" customWidth="1"/>
    <col min="19" max="16384" width="9.140625" style="11"/>
  </cols>
  <sheetData>
    <row r="1" spans="1:17" s="4" customFormat="1" ht="15.75" x14ac:dyDescent="0.25">
      <c r="A1" s="1" t="s">
        <v>0</v>
      </c>
      <c r="B1" s="2"/>
      <c r="C1" s="2"/>
      <c r="D1" s="3"/>
      <c r="E1" s="3"/>
      <c r="F1" s="3"/>
      <c r="G1" s="3"/>
      <c r="H1" s="3"/>
      <c r="I1" s="3"/>
      <c r="O1" s="5"/>
    </row>
    <row r="2" spans="1:17" s="4" customFormat="1" ht="15.75" x14ac:dyDescent="0.25">
      <c r="A2" s="1" t="s">
        <v>1</v>
      </c>
      <c r="B2" s="2"/>
      <c r="C2" s="2"/>
      <c r="D2" s="3"/>
      <c r="E2" s="3"/>
      <c r="F2" s="3"/>
      <c r="G2" s="3"/>
      <c r="H2" s="3"/>
      <c r="I2" s="3"/>
      <c r="M2" s="4" t="s">
        <v>2</v>
      </c>
      <c r="N2" s="4" t="s">
        <v>3</v>
      </c>
      <c r="O2" s="5" t="s">
        <v>4</v>
      </c>
    </row>
    <row r="3" spans="1:17" s="4" customFormat="1" ht="15.75" x14ac:dyDescent="0.25">
      <c r="A3" s="1" t="s">
        <v>5</v>
      </c>
      <c r="B3" s="2"/>
      <c r="C3" s="2"/>
      <c r="D3" s="3"/>
      <c r="E3" s="3"/>
      <c r="F3" s="3"/>
      <c r="G3" s="3"/>
      <c r="H3" s="3"/>
      <c r="I3" s="3"/>
      <c r="M3" s="4" t="s">
        <v>6</v>
      </c>
      <c r="N3" s="6">
        <v>63728</v>
      </c>
      <c r="O3" s="7">
        <f>N3/$N$7</f>
        <v>0.75686460807600953</v>
      </c>
    </row>
    <row r="4" spans="1:17" s="4" customFormat="1" ht="15.75" x14ac:dyDescent="0.25">
      <c r="A4" s="2" t="s">
        <v>7</v>
      </c>
      <c r="B4" s="2"/>
      <c r="C4" s="2"/>
      <c r="D4" s="3"/>
      <c r="E4" s="8"/>
      <c r="F4" s="3"/>
      <c r="G4" s="3"/>
      <c r="H4" s="3"/>
      <c r="I4" s="3"/>
      <c r="M4" s="4" t="s">
        <v>8</v>
      </c>
      <c r="N4" s="6">
        <v>691</v>
      </c>
      <c r="O4" s="7">
        <f t="shared" ref="O4:O6" si="0">N4/$N$7</f>
        <v>8.2066508313539191E-3</v>
      </c>
    </row>
    <row r="5" spans="1:17" ht="15.75" x14ac:dyDescent="0.25">
      <c r="A5" s="9"/>
      <c r="B5" s="10"/>
      <c r="C5" s="10"/>
      <c r="D5" s="10"/>
      <c r="E5" s="10"/>
      <c r="F5" s="10"/>
      <c r="G5" s="10"/>
      <c r="H5" s="10"/>
      <c r="I5" s="10"/>
      <c r="M5" s="4" t="s">
        <v>9</v>
      </c>
      <c r="N5" s="6">
        <v>590</v>
      </c>
      <c r="O5" s="7">
        <f t="shared" si="0"/>
        <v>7.0071258907363418E-3</v>
      </c>
    </row>
    <row r="6" spans="1:17" ht="15.75" x14ac:dyDescent="0.25">
      <c r="A6" s="12"/>
      <c r="B6" s="13"/>
      <c r="C6" s="14"/>
      <c r="D6" s="15"/>
      <c r="E6" s="16"/>
      <c r="F6" s="17"/>
      <c r="G6" s="14"/>
      <c r="H6" s="18"/>
      <c r="I6" s="19"/>
      <c r="M6" s="4" t="s">
        <v>10</v>
      </c>
      <c r="N6" s="6">
        <v>19191</v>
      </c>
      <c r="O6" s="7">
        <f t="shared" si="0"/>
        <v>0.22792161520190024</v>
      </c>
    </row>
    <row r="7" spans="1:17" ht="16.5" thickBot="1" x14ac:dyDescent="0.3">
      <c r="A7" s="20"/>
      <c r="B7" s="21"/>
      <c r="C7" s="22"/>
      <c r="D7" s="23" t="s">
        <v>11</v>
      </c>
      <c r="E7" s="24"/>
      <c r="F7" s="25" t="s">
        <v>12</v>
      </c>
      <c r="G7" s="22"/>
      <c r="H7" s="22"/>
      <c r="I7" s="26"/>
      <c r="N7" s="27">
        <f>SUM(N3:N6)</f>
        <v>84200</v>
      </c>
      <c r="O7" s="28">
        <f>SUM(O3:O6)</f>
        <v>1</v>
      </c>
    </row>
    <row r="8" spans="1:17" ht="16.5" thickTop="1" x14ac:dyDescent="0.25">
      <c r="A8" s="20"/>
      <c r="B8" s="25" t="s">
        <v>13</v>
      </c>
      <c r="C8" s="22" t="s">
        <v>14</v>
      </c>
      <c r="D8" s="23" t="s">
        <v>13</v>
      </c>
      <c r="E8" s="29" t="s">
        <v>13</v>
      </c>
      <c r="F8" s="25" t="s">
        <v>15</v>
      </c>
      <c r="G8" s="22"/>
      <c r="H8" s="22" t="s">
        <v>16</v>
      </c>
      <c r="I8" s="26" t="s">
        <v>17</v>
      </c>
    </row>
    <row r="9" spans="1:17" ht="15.75" x14ac:dyDescent="0.25">
      <c r="A9" s="31" t="s">
        <v>18</v>
      </c>
      <c r="B9" s="32" t="s">
        <v>19</v>
      </c>
      <c r="C9" s="33" t="s">
        <v>20</v>
      </c>
      <c r="D9" s="34" t="s">
        <v>21</v>
      </c>
      <c r="E9" s="33" t="s">
        <v>22</v>
      </c>
      <c r="F9" s="32" t="s">
        <v>23</v>
      </c>
      <c r="G9" s="33" t="s">
        <v>24</v>
      </c>
      <c r="H9" s="33" t="s">
        <v>25</v>
      </c>
      <c r="I9" s="35" t="s">
        <v>26</v>
      </c>
      <c r="K9" s="109" t="s">
        <v>39</v>
      </c>
      <c r="L9" s="109" t="s">
        <v>40</v>
      </c>
      <c r="M9" s="109" t="s">
        <v>41</v>
      </c>
      <c r="N9" s="109" t="s">
        <v>10</v>
      </c>
      <c r="O9" s="36" t="s">
        <v>27</v>
      </c>
    </row>
    <row r="10" spans="1:17" x14ac:dyDescent="0.2">
      <c r="A10" s="37" t="s">
        <v>28</v>
      </c>
      <c r="B10" s="38"/>
      <c r="C10" s="39"/>
      <c r="D10" s="40"/>
      <c r="E10" s="41"/>
      <c r="F10" s="38"/>
      <c r="G10" s="39"/>
      <c r="H10" s="39"/>
      <c r="I10" s="42"/>
    </row>
    <row r="11" spans="1:17" x14ac:dyDescent="0.2">
      <c r="A11" s="43" t="s">
        <v>29</v>
      </c>
      <c r="B11" s="44"/>
      <c r="C11" s="30"/>
      <c r="D11" s="45"/>
      <c r="E11" s="46"/>
      <c r="F11" s="44"/>
      <c r="G11" s="30"/>
      <c r="H11" s="30"/>
      <c r="I11" s="47">
        <v>364445.39</v>
      </c>
    </row>
    <row r="12" spans="1:17" x14ac:dyDescent="0.2">
      <c r="A12" s="43" t="s">
        <v>30</v>
      </c>
      <c r="B12" s="48"/>
      <c r="C12" s="30"/>
      <c r="D12" s="45"/>
      <c r="E12" s="49"/>
      <c r="F12" s="44"/>
      <c r="G12" s="50"/>
      <c r="H12" s="50"/>
      <c r="I12" s="47">
        <v>0</v>
      </c>
    </row>
    <row r="13" spans="1:17" ht="15.75" thickBot="1" x14ac:dyDescent="0.25">
      <c r="A13" s="51" t="s">
        <v>31</v>
      </c>
      <c r="B13" s="52"/>
      <c r="C13" s="53"/>
      <c r="D13" s="54"/>
      <c r="E13" s="53"/>
      <c r="F13" s="52"/>
      <c r="G13" s="53"/>
      <c r="H13" s="53"/>
      <c r="I13" s="55">
        <f>SUM(I11:I12)</f>
        <v>364445.39</v>
      </c>
      <c r="K13" s="11">
        <f>I13*$O$3</f>
        <v>275835.81726745848</v>
      </c>
      <c r="L13" s="30">
        <f>I13*$O$4</f>
        <v>2990.8760628266032</v>
      </c>
      <c r="M13" s="30">
        <f>I13*$O$5</f>
        <v>2553.7147280285035</v>
      </c>
      <c r="N13" s="30">
        <f>I13*$O$6</f>
        <v>83064.981941686463</v>
      </c>
    </row>
    <row r="14" spans="1:17" ht="15.75" thickTop="1" x14ac:dyDescent="0.2">
      <c r="A14" s="56"/>
      <c r="B14" s="38"/>
      <c r="C14" s="41"/>
      <c r="D14" s="40"/>
      <c r="E14" s="41"/>
      <c r="F14" s="38"/>
      <c r="G14" s="41"/>
      <c r="H14" s="41"/>
      <c r="I14" s="57"/>
    </row>
    <row r="15" spans="1:17" x14ac:dyDescent="0.2">
      <c r="A15" s="58">
        <v>44197</v>
      </c>
      <c r="B15" s="48"/>
      <c r="C15" s="30"/>
      <c r="D15" s="45"/>
      <c r="E15" s="59"/>
      <c r="F15" s="44"/>
      <c r="G15" s="60"/>
      <c r="H15" s="50"/>
      <c r="I15" s="61"/>
      <c r="O15" s="50"/>
    </row>
    <row r="16" spans="1:17" x14ac:dyDescent="0.2">
      <c r="A16" s="43" t="s">
        <v>32</v>
      </c>
      <c r="B16" s="62">
        <v>363439.22</v>
      </c>
      <c r="C16" s="63">
        <v>1.0050300000000001</v>
      </c>
      <c r="D16" s="45">
        <f>B16/C16</f>
        <v>361620.27004169027</v>
      </c>
      <c r="E16" s="64">
        <f>+O16-E17-E18-E19</f>
        <v>187162.14671044654</v>
      </c>
      <c r="F16" s="65">
        <f>ROUND(D16-E16,0)</f>
        <v>174458</v>
      </c>
      <c r="G16" s="66">
        <v>30</v>
      </c>
      <c r="H16" s="66">
        <f>SUM(F16:G16)</f>
        <v>174488</v>
      </c>
      <c r="I16" s="61">
        <f>I13+H16</f>
        <v>538933.39</v>
      </c>
      <c r="O16" s="67">
        <v>312030.28000000009</v>
      </c>
      <c r="P16" s="30"/>
      <c r="Q16" s="30"/>
    </row>
    <row r="17" spans="1:17" x14ac:dyDescent="0.2">
      <c r="A17" s="43" t="s">
        <v>8</v>
      </c>
      <c r="B17" s="62">
        <v>960.93</v>
      </c>
      <c r="C17" s="63">
        <v>1.0050300000000001</v>
      </c>
      <c r="D17" s="45">
        <f t="shared" ref="D17:D19" si="1">B17/C17</f>
        <v>956.12071281454269</v>
      </c>
      <c r="E17" s="68">
        <f>D17</f>
        <v>956.12071281454269</v>
      </c>
      <c r="F17" s="44">
        <f>ROUND(D17-E17,0)</f>
        <v>0</v>
      </c>
      <c r="G17" s="30"/>
      <c r="H17" s="66">
        <f t="shared" ref="H17:H19" si="2">SUM(F17:G17)</f>
        <v>0</v>
      </c>
      <c r="I17" s="61">
        <f>+H17</f>
        <v>0</v>
      </c>
      <c r="P17" s="30"/>
      <c r="Q17" s="30"/>
    </row>
    <row r="18" spans="1:17" x14ac:dyDescent="0.2">
      <c r="A18" s="43" t="s">
        <v>9</v>
      </c>
      <c r="B18" s="62">
        <v>1752.7</v>
      </c>
      <c r="C18" s="63">
        <v>1.0050300000000001</v>
      </c>
      <c r="D18" s="45">
        <f t="shared" si="1"/>
        <v>1743.9280419489965</v>
      </c>
      <c r="E18" s="68">
        <f>D18</f>
        <v>1743.9280419489965</v>
      </c>
      <c r="F18" s="44">
        <f t="shared" ref="F18:F19" si="3">ROUND(D18-E18,0)</f>
        <v>0</v>
      </c>
      <c r="G18" s="30"/>
      <c r="H18" s="66">
        <f t="shared" si="2"/>
        <v>0</v>
      </c>
      <c r="I18" s="61">
        <f t="shared" ref="I18:I19" si="4">+H18</f>
        <v>0</v>
      </c>
      <c r="P18" s="30"/>
      <c r="Q18" s="30"/>
    </row>
    <row r="19" spans="1:17" x14ac:dyDescent="0.2">
      <c r="A19" s="43" t="s">
        <v>33</v>
      </c>
      <c r="B19" s="62">
        <v>122782.59</v>
      </c>
      <c r="C19" s="63">
        <v>1.0050300000000001</v>
      </c>
      <c r="D19" s="45">
        <f t="shared" si="1"/>
        <v>122168.08453478999</v>
      </c>
      <c r="E19" s="68">
        <f>D19</f>
        <v>122168.08453478999</v>
      </c>
      <c r="F19" s="44">
        <f t="shared" si="3"/>
        <v>0</v>
      </c>
      <c r="G19" s="30"/>
      <c r="H19" s="66">
        <f t="shared" si="2"/>
        <v>0</v>
      </c>
      <c r="I19" s="61">
        <f t="shared" si="4"/>
        <v>0</v>
      </c>
      <c r="P19" s="30"/>
      <c r="Q19" s="30"/>
    </row>
    <row r="20" spans="1:17" x14ac:dyDescent="0.2">
      <c r="A20" s="43" t="s">
        <v>34</v>
      </c>
      <c r="B20" s="69"/>
      <c r="C20" s="63"/>
      <c r="D20" s="45"/>
      <c r="E20" s="70"/>
      <c r="F20" s="65"/>
      <c r="G20" s="66"/>
      <c r="H20" s="66"/>
      <c r="I20" s="71"/>
    </row>
    <row r="21" spans="1:17" x14ac:dyDescent="0.2">
      <c r="A21" s="43" t="s">
        <v>35</v>
      </c>
      <c r="B21" s="48"/>
      <c r="C21" s="30"/>
      <c r="D21" s="45"/>
      <c r="E21" s="49"/>
      <c r="F21" s="44"/>
      <c r="G21" s="50"/>
      <c r="H21" s="50"/>
      <c r="I21" s="61"/>
    </row>
    <row r="22" spans="1:17" x14ac:dyDescent="0.2">
      <c r="A22" s="43"/>
      <c r="B22" s="48"/>
      <c r="C22" s="30"/>
      <c r="D22" s="45"/>
      <c r="E22" s="49"/>
      <c r="F22" s="44"/>
      <c r="G22" s="50"/>
      <c r="H22" s="50"/>
      <c r="I22" s="61"/>
    </row>
    <row r="23" spans="1:17" s="77" customFormat="1" ht="15.75" thickBot="1" x14ac:dyDescent="0.25">
      <c r="A23" s="72" t="s">
        <v>36</v>
      </c>
      <c r="B23" s="73">
        <f>SUM(B15:B21)</f>
        <v>488935.43999999994</v>
      </c>
      <c r="C23" s="74"/>
      <c r="D23" s="75">
        <f>SUM(D15:D21)</f>
        <v>486488.40333124378</v>
      </c>
      <c r="E23" s="74">
        <f>SUM(E15:E21)</f>
        <v>312030.28000000003</v>
      </c>
      <c r="F23" s="73">
        <f>SUM(F15:F21)</f>
        <v>174458</v>
      </c>
      <c r="G23" s="74">
        <f>SUM(G15:G21)</f>
        <v>30</v>
      </c>
      <c r="H23" s="74">
        <f>SUM(H15:H21)</f>
        <v>174488</v>
      </c>
      <c r="I23" s="76">
        <f>SUM(I16:I21)</f>
        <v>538933.39</v>
      </c>
      <c r="K23" s="27">
        <f>I23*$O$3</f>
        <v>407899.60900142521</v>
      </c>
      <c r="L23" s="27">
        <f>I23*$O$4</f>
        <v>4422.838153087886</v>
      </c>
      <c r="M23" s="27">
        <f>I23*$O$5</f>
        <v>3776.3741104513065</v>
      </c>
      <c r="N23" s="27">
        <f>I23*$O$6</f>
        <v>122834.56873503563</v>
      </c>
      <c r="O23" s="30"/>
    </row>
    <row r="24" spans="1:17" s="77" customFormat="1" ht="15.75" thickTop="1" x14ac:dyDescent="0.2">
      <c r="A24" s="56"/>
      <c r="B24" s="38"/>
      <c r="C24" s="41"/>
      <c r="D24" s="40"/>
      <c r="E24" s="41"/>
      <c r="F24" s="38"/>
      <c r="G24" s="78"/>
      <c r="H24" s="41"/>
      <c r="I24" s="57"/>
      <c r="O24" s="30"/>
    </row>
    <row r="25" spans="1:17" x14ac:dyDescent="0.2">
      <c r="A25" s="79">
        <f>A15+31</f>
        <v>44228</v>
      </c>
      <c r="B25" s="48"/>
      <c r="C25" s="30"/>
      <c r="D25" s="45"/>
      <c r="E25" s="49"/>
      <c r="F25" s="44"/>
      <c r="G25" s="50"/>
      <c r="H25" s="50"/>
      <c r="I25" s="61"/>
    </row>
    <row r="26" spans="1:17" x14ac:dyDescent="0.2">
      <c r="A26" s="43" t="s">
        <v>32</v>
      </c>
      <c r="B26" s="62">
        <v>303108.34000000003</v>
      </c>
      <c r="C26" s="63">
        <v>1.0050300000000001</v>
      </c>
      <c r="D26" s="45">
        <f>B26/C26</f>
        <v>301591.33558202244</v>
      </c>
      <c r="E26" s="80">
        <f>+O26-E27-E28-E29</f>
        <v>132929.89576420598</v>
      </c>
      <c r="F26" s="65">
        <f>ROUND(D26-E26,0)</f>
        <v>168661</v>
      </c>
      <c r="G26" s="66">
        <v>34</v>
      </c>
      <c r="H26" s="66">
        <f>SUM(F26:G26)</f>
        <v>168695</v>
      </c>
      <c r="I26" s="61">
        <f>H26+I23</f>
        <v>707628.39</v>
      </c>
      <c r="O26" s="67">
        <v>233716.32999999993</v>
      </c>
    </row>
    <row r="27" spans="1:17" x14ac:dyDescent="0.2">
      <c r="A27" s="43" t="s">
        <v>8</v>
      </c>
      <c r="B27" s="62">
        <v>826.16</v>
      </c>
      <c r="C27" s="63">
        <v>1.0050300000000001</v>
      </c>
      <c r="D27" s="45">
        <f t="shared" ref="D27:D29" si="5">B27/C27</f>
        <v>822.02521317771595</v>
      </c>
      <c r="E27" s="68">
        <f>D27</f>
        <v>822.02521317771595</v>
      </c>
      <c r="F27" s="65">
        <f>ROUND(D27-E27,0)</f>
        <v>0</v>
      </c>
      <c r="G27" s="66"/>
      <c r="H27" s="66">
        <f t="shared" ref="H27:H29" si="6">SUM(F27:G27)</f>
        <v>0</v>
      </c>
      <c r="I27" s="61">
        <f>H27+I17</f>
        <v>0</v>
      </c>
    </row>
    <row r="28" spans="1:17" x14ac:dyDescent="0.2">
      <c r="A28" s="43" t="s">
        <v>9</v>
      </c>
      <c r="B28" s="62">
        <v>1569.59</v>
      </c>
      <c r="C28" s="63">
        <v>1.0050300000000001</v>
      </c>
      <c r="D28" s="45">
        <f t="shared" si="5"/>
        <v>1561.7344755877932</v>
      </c>
      <c r="E28" s="68">
        <f>D28</f>
        <v>1561.7344755877932</v>
      </c>
      <c r="F28" s="65">
        <f t="shared" ref="F28:F29" si="7">ROUND(D28-E28,0)</f>
        <v>0</v>
      </c>
      <c r="G28" s="66"/>
      <c r="H28" s="66">
        <f t="shared" si="6"/>
        <v>0</v>
      </c>
      <c r="I28" s="61">
        <f>H28+I18</f>
        <v>0</v>
      </c>
    </row>
    <row r="29" spans="1:17" x14ac:dyDescent="0.2">
      <c r="A29" s="43" t="s">
        <v>33</v>
      </c>
      <c r="B29" s="62">
        <v>98897.64</v>
      </c>
      <c r="C29" s="63">
        <v>1.0050300000000001</v>
      </c>
      <c r="D29" s="45">
        <f t="shared" si="5"/>
        <v>98402.674547028437</v>
      </c>
      <c r="E29" s="68">
        <f>D29</f>
        <v>98402.674547028437</v>
      </c>
      <c r="F29" s="65">
        <f t="shared" si="7"/>
        <v>0</v>
      </c>
      <c r="G29" s="66"/>
      <c r="H29" s="66">
        <f t="shared" si="6"/>
        <v>0</v>
      </c>
      <c r="I29" s="61">
        <f>H29+I19</f>
        <v>0</v>
      </c>
    </row>
    <row r="30" spans="1:17" x14ac:dyDescent="0.2">
      <c r="A30" s="43" t="s">
        <v>34</v>
      </c>
      <c r="B30" s="69"/>
      <c r="C30" s="63"/>
      <c r="D30" s="45"/>
      <c r="E30" s="70"/>
      <c r="F30" s="44"/>
      <c r="G30" s="30"/>
      <c r="H30" s="66"/>
      <c r="I30" s="61"/>
    </row>
    <row r="31" spans="1:17" x14ac:dyDescent="0.2">
      <c r="A31" s="43" t="s">
        <v>35</v>
      </c>
      <c r="B31" s="69"/>
      <c r="C31" s="63"/>
      <c r="D31" s="45"/>
      <c r="E31" s="64"/>
      <c r="F31" s="44"/>
      <c r="G31" s="30"/>
      <c r="H31" s="66">
        <f>E31</f>
        <v>0</v>
      </c>
      <c r="I31" s="61">
        <f t="shared" ref="I31" si="8">H31+I21</f>
        <v>0</v>
      </c>
    </row>
    <row r="32" spans="1:17" x14ac:dyDescent="0.2">
      <c r="A32" s="81"/>
      <c r="B32" s="48"/>
      <c r="C32" s="30"/>
      <c r="D32" s="45"/>
      <c r="E32" s="48"/>
      <c r="F32" s="44"/>
      <c r="G32" s="50"/>
      <c r="H32" s="50"/>
      <c r="I32" s="61"/>
    </row>
    <row r="33" spans="1:15" ht="15.75" thickBot="1" x14ac:dyDescent="0.25">
      <c r="A33" s="72" t="s">
        <v>36</v>
      </c>
      <c r="B33" s="73">
        <f>SUM(B25:B32)</f>
        <v>404401.73000000004</v>
      </c>
      <c r="C33" s="74"/>
      <c r="D33" s="75">
        <f t="shared" ref="D33:I33" si="9">SUM(D25:D32)</f>
        <v>402377.76981781638</v>
      </c>
      <c r="E33" s="74">
        <f t="shared" si="9"/>
        <v>233716.32999999993</v>
      </c>
      <c r="F33" s="73">
        <f t="shared" si="9"/>
        <v>168661</v>
      </c>
      <c r="G33" s="74">
        <f t="shared" si="9"/>
        <v>34</v>
      </c>
      <c r="H33" s="74">
        <f t="shared" si="9"/>
        <v>168695</v>
      </c>
      <c r="I33" s="76">
        <f t="shared" si="9"/>
        <v>707628.39</v>
      </c>
      <c r="K33" s="27">
        <f>I33*$O$3</f>
        <v>535578.88406080764</v>
      </c>
      <c r="L33" s="27">
        <f>I33*$O$4</f>
        <v>5807.2591150831358</v>
      </c>
      <c r="M33" s="27">
        <f>I33*$O$5</f>
        <v>4958.441212589074</v>
      </c>
      <c r="N33" s="27">
        <f>I33*$O$6</f>
        <v>161283.80561152019</v>
      </c>
    </row>
    <row r="34" spans="1:15" ht="15.75" thickTop="1" x14ac:dyDescent="0.2">
      <c r="A34" s="56"/>
      <c r="B34" s="38"/>
      <c r="C34" s="41"/>
      <c r="D34" s="40"/>
      <c r="E34" s="41"/>
      <c r="F34" s="38"/>
      <c r="G34" s="41"/>
      <c r="H34" s="41"/>
      <c r="I34" s="57"/>
    </row>
    <row r="35" spans="1:15" x14ac:dyDescent="0.2">
      <c r="A35" s="79">
        <f>A25+31</f>
        <v>44259</v>
      </c>
      <c r="B35" s="48"/>
      <c r="C35" s="30"/>
      <c r="D35" s="45"/>
      <c r="E35" s="49"/>
      <c r="F35" s="44"/>
      <c r="G35" s="50"/>
      <c r="H35" s="50"/>
      <c r="I35" s="61"/>
    </row>
    <row r="36" spans="1:15" x14ac:dyDescent="0.2">
      <c r="A36" s="43" t="s">
        <v>32</v>
      </c>
      <c r="B36" s="62">
        <v>280668.38</v>
      </c>
      <c r="C36" s="63">
        <v>1.0050300000000001</v>
      </c>
      <c r="D36" s="45">
        <f>B36/C36</f>
        <v>279263.68367113417</v>
      </c>
      <c r="E36" s="80">
        <f>+O36-E37-E38-E39</f>
        <v>464350.58085211337</v>
      </c>
      <c r="F36" s="65">
        <f>ROUND(D36-E36,0)</f>
        <v>-185087</v>
      </c>
      <c r="G36" s="66">
        <v>26</v>
      </c>
      <c r="H36" s="66">
        <f>SUM(F36:G36)</f>
        <v>-185061</v>
      </c>
      <c r="I36" s="71">
        <f>H36+I33</f>
        <v>522567.39</v>
      </c>
      <c r="O36" s="67">
        <v>564732.4599999995</v>
      </c>
    </row>
    <row r="37" spans="1:15" x14ac:dyDescent="0.2">
      <c r="A37" s="43" t="s">
        <v>8</v>
      </c>
      <c r="B37" s="62">
        <v>866.03</v>
      </c>
      <c r="C37" s="63">
        <v>1.0050300000000001</v>
      </c>
      <c r="D37" s="45">
        <f t="shared" ref="D37:D39" si="10">B37/C37</f>
        <v>861.69567077599663</v>
      </c>
      <c r="E37" s="68">
        <f>D37</f>
        <v>861.69567077599663</v>
      </c>
      <c r="F37" s="65">
        <f>ROUND(D37-E37,0)</f>
        <v>0</v>
      </c>
      <c r="G37" s="66"/>
      <c r="H37" s="66">
        <f t="shared" ref="H37:H39" si="11">SUM(F37:G37)</f>
        <v>0</v>
      </c>
      <c r="I37" s="71">
        <f>H37+I27</f>
        <v>0</v>
      </c>
    </row>
    <row r="38" spans="1:15" x14ac:dyDescent="0.2">
      <c r="A38" s="43" t="s">
        <v>9</v>
      </c>
      <c r="B38" s="62">
        <v>1247.97</v>
      </c>
      <c r="C38" s="63">
        <v>1.0050300000000001</v>
      </c>
      <c r="D38" s="45">
        <f t="shared" si="10"/>
        <v>1241.7241276379809</v>
      </c>
      <c r="E38" s="68">
        <f>D38</f>
        <v>1241.7241276379809</v>
      </c>
      <c r="F38" s="65">
        <f t="shared" ref="F38:F39" si="12">ROUND(D38-E38,0)</f>
        <v>0</v>
      </c>
      <c r="G38" s="66"/>
      <c r="H38" s="66">
        <f t="shared" si="11"/>
        <v>0</v>
      </c>
      <c r="I38" s="71">
        <f>H38+I28</f>
        <v>0</v>
      </c>
    </row>
    <row r="39" spans="1:15" x14ac:dyDescent="0.2">
      <c r="A39" s="43" t="s">
        <v>33</v>
      </c>
      <c r="B39" s="62">
        <v>98772.800000000003</v>
      </c>
      <c r="C39" s="63">
        <v>1.0050300000000001</v>
      </c>
      <c r="D39" s="45">
        <f t="shared" si="10"/>
        <v>98278.459349472148</v>
      </c>
      <c r="E39" s="68">
        <f>D39</f>
        <v>98278.459349472148</v>
      </c>
      <c r="F39" s="65">
        <f t="shared" si="12"/>
        <v>0</v>
      </c>
      <c r="G39" s="66"/>
      <c r="H39" s="66">
        <f t="shared" si="11"/>
        <v>0</v>
      </c>
      <c r="I39" s="71">
        <f>H39+I29</f>
        <v>0</v>
      </c>
    </row>
    <row r="40" spans="1:15" x14ac:dyDescent="0.2">
      <c r="A40" s="43" t="s">
        <v>34</v>
      </c>
      <c r="B40" s="69"/>
      <c r="C40" s="63"/>
      <c r="D40" s="45"/>
      <c r="E40" s="70"/>
      <c r="F40" s="65"/>
      <c r="G40" s="66"/>
      <c r="H40" s="66"/>
      <c r="I40" s="71"/>
    </row>
    <row r="41" spans="1:15" x14ac:dyDescent="0.2">
      <c r="A41" s="43" t="s">
        <v>35</v>
      </c>
      <c r="B41" s="69"/>
      <c r="C41" s="63"/>
      <c r="D41" s="45"/>
      <c r="E41" s="70"/>
      <c r="F41" s="65"/>
      <c r="G41" s="66"/>
      <c r="H41" s="66"/>
      <c r="I41" s="71"/>
    </row>
    <row r="42" spans="1:15" x14ac:dyDescent="0.2">
      <c r="A42" s="82"/>
      <c r="B42" s="48"/>
      <c r="C42" s="50"/>
      <c r="D42" s="45"/>
      <c r="E42" s="49"/>
      <c r="F42" s="65"/>
      <c r="G42" s="60"/>
      <c r="H42" s="60"/>
      <c r="I42" s="71"/>
    </row>
    <row r="43" spans="1:15" ht="15.75" thickBot="1" x14ac:dyDescent="0.25">
      <c r="A43" s="72" t="s">
        <v>36</v>
      </c>
      <c r="B43" s="73">
        <f>SUM(B35:B42)</f>
        <v>381555.18</v>
      </c>
      <c r="C43" s="74"/>
      <c r="D43" s="75">
        <f t="shared" ref="D43:I43" si="13">SUM(D35:D42)</f>
        <v>379645.5628190203</v>
      </c>
      <c r="E43" s="74">
        <f t="shared" si="13"/>
        <v>564732.4599999995</v>
      </c>
      <c r="F43" s="73">
        <f t="shared" si="13"/>
        <v>-185087</v>
      </c>
      <c r="G43" s="74">
        <f t="shared" si="13"/>
        <v>26</v>
      </c>
      <c r="H43" s="74">
        <f>SUM(H35:H42)</f>
        <v>-185061</v>
      </c>
      <c r="I43" s="76">
        <f t="shared" si="13"/>
        <v>522567.39</v>
      </c>
      <c r="K43" s="27">
        <f>I43*$O$3</f>
        <v>395512.76282565325</v>
      </c>
      <c r="L43" s="27">
        <f>I43*$O$4</f>
        <v>4288.5281055819478</v>
      </c>
      <c r="M43" s="27">
        <f>I43*$O$5</f>
        <v>3661.6954881235156</v>
      </c>
      <c r="N43" s="27">
        <f>I43*$O$6</f>
        <v>119104.40358064133</v>
      </c>
    </row>
    <row r="44" spans="1:15" ht="15.75" thickTop="1" x14ac:dyDescent="0.2">
      <c r="A44" s="56"/>
      <c r="B44" s="38"/>
      <c r="C44" s="41"/>
      <c r="D44" s="40"/>
      <c r="E44" s="41"/>
      <c r="F44" s="83"/>
      <c r="G44" s="84"/>
      <c r="H44" s="84"/>
      <c r="I44" s="85"/>
    </row>
    <row r="45" spans="1:15" x14ac:dyDescent="0.2">
      <c r="A45" s="79">
        <f>A35+31</f>
        <v>44290</v>
      </c>
      <c r="B45" s="48"/>
      <c r="C45" s="30"/>
      <c r="D45" s="45"/>
      <c r="E45" s="49"/>
      <c r="F45" s="65"/>
      <c r="G45" s="60"/>
      <c r="H45" s="60"/>
      <c r="I45" s="71"/>
    </row>
    <row r="46" spans="1:15" x14ac:dyDescent="0.2">
      <c r="A46" s="43" t="s">
        <v>32</v>
      </c>
      <c r="B46" s="62">
        <v>277966.14</v>
      </c>
      <c r="C46" s="63">
        <v>1.0050300000000001</v>
      </c>
      <c r="D46" s="45">
        <f>B46/C46</f>
        <v>276574.96791140561</v>
      </c>
      <c r="E46" s="80">
        <f>+O46-E47-E48-E49</f>
        <v>224201.53901734276</v>
      </c>
      <c r="F46" s="65">
        <f>ROUND(D46-E46,0)</f>
        <v>52373</v>
      </c>
      <c r="G46" s="66">
        <v>18</v>
      </c>
      <c r="H46" s="66">
        <f>SUM(F46:G46)</f>
        <v>52391</v>
      </c>
      <c r="I46" s="71">
        <f>H46+I36</f>
        <v>574958.39</v>
      </c>
      <c r="O46" s="67">
        <v>325988.62</v>
      </c>
    </row>
    <row r="47" spans="1:15" x14ac:dyDescent="0.2">
      <c r="A47" s="43" t="s">
        <v>8</v>
      </c>
      <c r="B47" s="62">
        <v>816.71</v>
      </c>
      <c r="C47" s="63">
        <v>1.0050300000000001</v>
      </c>
      <c r="D47" s="45">
        <f t="shared" ref="D47:D49" si="14">B47/C47</f>
        <v>812.62250878083239</v>
      </c>
      <c r="E47" s="68">
        <f>D47</f>
        <v>812.62250878083239</v>
      </c>
      <c r="F47" s="65">
        <f>ROUND(D47-E47,0)</f>
        <v>0</v>
      </c>
      <c r="G47" s="66"/>
      <c r="H47" s="66">
        <f t="shared" ref="H47:H49" si="15">SUM(F47:G47)</f>
        <v>0</v>
      </c>
      <c r="I47" s="71">
        <f t="shared" ref="I47:I49" si="16">H47+I37</f>
        <v>0</v>
      </c>
    </row>
    <row r="48" spans="1:15" x14ac:dyDescent="0.2">
      <c r="A48" s="43" t="s">
        <v>9</v>
      </c>
      <c r="B48" s="62">
        <v>1308.81</v>
      </c>
      <c r="C48" s="63">
        <v>1.0050300000000001</v>
      </c>
      <c r="D48" s="45">
        <f t="shared" si="14"/>
        <v>1302.2596340407747</v>
      </c>
      <c r="E48" s="68">
        <f>D48</f>
        <v>1302.2596340407747</v>
      </c>
      <c r="F48" s="65">
        <f t="shared" ref="F48:F49" si="17">ROUND(D48-E48,0)</f>
        <v>0</v>
      </c>
      <c r="G48" s="66"/>
      <c r="H48" s="66">
        <f t="shared" si="15"/>
        <v>0</v>
      </c>
      <c r="I48" s="71">
        <f t="shared" si="16"/>
        <v>0</v>
      </c>
    </row>
    <row r="49" spans="1:15" x14ac:dyDescent="0.2">
      <c r="A49" s="43" t="s">
        <v>33</v>
      </c>
      <c r="B49" s="62">
        <v>100173.55</v>
      </c>
      <c r="C49" s="63">
        <v>1.0050300000000001</v>
      </c>
      <c r="D49" s="45">
        <f t="shared" si="14"/>
        <v>99672.198839835619</v>
      </c>
      <c r="E49" s="68">
        <f>D49</f>
        <v>99672.198839835619</v>
      </c>
      <c r="F49" s="65">
        <f t="shared" si="17"/>
        <v>0</v>
      </c>
      <c r="G49" s="66"/>
      <c r="H49" s="66">
        <f t="shared" si="15"/>
        <v>0</v>
      </c>
      <c r="I49" s="71">
        <f t="shared" si="16"/>
        <v>0</v>
      </c>
    </row>
    <row r="50" spans="1:15" x14ac:dyDescent="0.2">
      <c r="A50" s="43" t="s">
        <v>34</v>
      </c>
      <c r="B50" s="69"/>
      <c r="C50" s="63"/>
      <c r="D50" s="45"/>
      <c r="E50" s="70"/>
      <c r="F50" s="65"/>
      <c r="G50" s="66"/>
      <c r="H50" s="66"/>
      <c r="I50" s="71"/>
    </row>
    <row r="51" spans="1:15" x14ac:dyDescent="0.2">
      <c r="A51" s="43" t="s">
        <v>35</v>
      </c>
      <c r="B51" s="69"/>
      <c r="C51" s="63"/>
      <c r="D51" s="45"/>
      <c r="E51" s="70"/>
      <c r="F51" s="65"/>
      <c r="G51" s="66"/>
      <c r="H51" s="66"/>
      <c r="I51" s="71"/>
    </row>
    <row r="52" spans="1:15" x14ac:dyDescent="0.2">
      <c r="A52" s="43"/>
      <c r="B52" s="69"/>
      <c r="C52" s="63"/>
      <c r="D52" s="45"/>
      <c r="E52" s="70"/>
      <c r="F52" s="65"/>
      <c r="G52" s="66"/>
      <c r="H52" s="66"/>
      <c r="I52" s="71"/>
    </row>
    <row r="53" spans="1:15" ht="15.75" thickBot="1" x14ac:dyDescent="0.25">
      <c r="A53" s="72" t="s">
        <v>36</v>
      </c>
      <c r="B53" s="73">
        <f>SUM(B45:B52)</f>
        <v>380265.21</v>
      </c>
      <c r="C53" s="74"/>
      <c r="D53" s="75">
        <f t="shared" ref="D53:G53" si="18">SUM(D45:D52)</f>
        <v>378362.04889406287</v>
      </c>
      <c r="E53" s="74">
        <f t="shared" si="18"/>
        <v>325988.62</v>
      </c>
      <c r="F53" s="73">
        <f t="shared" si="18"/>
        <v>52373</v>
      </c>
      <c r="G53" s="74">
        <f t="shared" si="18"/>
        <v>18</v>
      </c>
      <c r="H53" s="74">
        <f>SUM(H45:H52)</f>
        <v>52391</v>
      </c>
      <c r="I53" s="76">
        <f>SUM(I45:I52)</f>
        <v>574958.39</v>
      </c>
      <c r="K53" s="27">
        <f>I53*$O$3</f>
        <v>435165.65650736343</v>
      </c>
      <c r="L53" s="27">
        <f>I53*$O$4</f>
        <v>4718.482749287411</v>
      </c>
      <c r="M53" s="27">
        <f>I53*$O$5</f>
        <v>4028.805820665083</v>
      </c>
      <c r="N53" s="27">
        <f>I53*$O$6</f>
        <v>131045.4449226841</v>
      </c>
    </row>
    <row r="54" spans="1:15" ht="15.75" thickTop="1" x14ac:dyDescent="0.2">
      <c r="A54" s="56"/>
      <c r="B54" s="38"/>
      <c r="C54" s="41"/>
      <c r="D54" s="40"/>
      <c r="E54" s="41"/>
      <c r="F54" s="83"/>
      <c r="G54" s="84"/>
      <c r="H54" s="84"/>
      <c r="I54" s="85"/>
    </row>
    <row r="55" spans="1:15" x14ac:dyDescent="0.2">
      <c r="A55" s="79">
        <f>A45+31</f>
        <v>44321</v>
      </c>
      <c r="B55" s="48"/>
      <c r="C55" s="30"/>
      <c r="D55" s="45"/>
      <c r="E55" s="49"/>
      <c r="F55" s="65"/>
      <c r="G55" s="60"/>
      <c r="H55" s="60"/>
      <c r="I55" s="71"/>
    </row>
    <row r="56" spans="1:15" x14ac:dyDescent="0.2">
      <c r="A56" s="43" t="s">
        <v>32</v>
      </c>
      <c r="B56" s="62">
        <v>234313.11</v>
      </c>
      <c r="C56" s="63">
        <v>1.0050300000000001</v>
      </c>
      <c r="D56" s="45">
        <f>B56/C56</f>
        <v>233140.41371899343</v>
      </c>
      <c r="E56" s="80">
        <f>+O56-E57-E58-E59</f>
        <v>301057.26876451442</v>
      </c>
      <c r="F56" s="65">
        <f>ROUND(D56-E56,0)</f>
        <v>-67917</v>
      </c>
      <c r="G56" s="66">
        <v>16</v>
      </c>
      <c r="H56" s="66">
        <f>SUM(F56:G56)</f>
        <v>-67901</v>
      </c>
      <c r="I56" s="71">
        <f t="shared" ref="I56:I59" si="19">H56+I46</f>
        <v>507057.39</v>
      </c>
      <c r="O56" s="67">
        <v>381080.87999999989</v>
      </c>
    </row>
    <row r="57" spans="1:15" x14ac:dyDescent="0.2">
      <c r="A57" s="43" t="s">
        <v>8</v>
      </c>
      <c r="B57" s="62">
        <v>736.92</v>
      </c>
      <c r="C57" s="63">
        <v>1.0050300000000001</v>
      </c>
      <c r="D57" s="45">
        <f t="shared" ref="D57:D59" si="20">B57/C57</f>
        <v>733.23184382555735</v>
      </c>
      <c r="E57" s="68">
        <f>D57</f>
        <v>733.23184382555735</v>
      </c>
      <c r="F57" s="65">
        <f>ROUND(D57-E57,0)</f>
        <v>0</v>
      </c>
      <c r="G57" s="66"/>
      <c r="H57" s="66">
        <f t="shared" ref="H57:H59" si="21">SUM(F57:G57)</f>
        <v>0</v>
      </c>
      <c r="I57" s="71">
        <f t="shared" si="19"/>
        <v>0</v>
      </c>
    </row>
    <row r="58" spans="1:15" x14ac:dyDescent="0.2">
      <c r="A58" s="43" t="s">
        <v>9</v>
      </c>
      <c r="B58" s="62">
        <v>1096.82</v>
      </c>
      <c r="C58" s="63">
        <v>1.0050300000000001</v>
      </c>
      <c r="D58" s="45">
        <f t="shared" si="20"/>
        <v>1091.3306070465558</v>
      </c>
      <c r="E58" s="68">
        <f>D58</f>
        <v>1091.3306070465558</v>
      </c>
      <c r="F58" s="65">
        <f t="shared" ref="F58:F59" si="22">ROUND(D58-E58,0)</f>
        <v>0</v>
      </c>
      <c r="G58" s="66"/>
      <c r="H58" s="66">
        <f t="shared" si="21"/>
        <v>0</v>
      </c>
      <c r="I58" s="71">
        <f t="shared" si="19"/>
        <v>0</v>
      </c>
    </row>
    <row r="59" spans="1:15" x14ac:dyDescent="0.2">
      <c r="A59" s="43" t="s">
        <v>33</v>
      </c>
      <c r="B59" s="62">
        <v>78592.39</v>
      </c>
      <c r="C59" s="63">
        <v>1.0050300000000001</v>
      </c>
      <c r="D59" s="45">
        <f t="shared" si="20"/>
        <v>78199.048784613391</v>
      </c>
      <c r="E59" s="68">
        <f>D59</f>
        <v>78199.048784613391</v>
      </c>
      <c r="F59" s="65">
        <f t="shared" si="22"/>
        <v>0</v>
      </c>
      <c r="G59" s="66"/>
      <c r="H59" s="66">
        <f t="shared" si="21"/>
        <v>0</v>
      </c>
      <c r="I59" s="71">
        <f t="shared" si="19"/>
        <v>0</v>
      </c>
    </row>
    <row r="60" spans="1:15" x14ac:dyDescent="0.2">
      <c r="A60" s="43" t="s">
        <v>34</v>
      </c>
      <c r="B60" s="69"/>
      <c r="C60" s="63"/>
      <c r="D60" s="45"/>
      <c r="E60" s="70"/>
      <c r="F60" s="65"/>
      <c r="G60" s="66"/>
      <c r="H60" s="66"/>
      <c r="I60" s="71"/>
    </row>
    <row r="61" spans="1:15" x14ac:dyDescent="0.2">
      <c r="A61" s="43" t="s">
        <v>35</v>
      </c>
      <c r="B61" s="69"/>
      <c r="C61" s="63"/>
      <c r="D61" s="45"/>
      <c r="E61" s="70"/>
      <c r="F61" s="65"/>
      <c r="G61" s="66"/>
      <c r="H61" s="66">
        <v>0</v>
      </c>
      <c r="I61" s="71">
        <f>H61+I51</f>
        <v>0</v>
      </c>
    </row>
    <row r="62" spans="1:15" x14ac:dyDescent="0.2">
      <c r="A62" s="86"/>
      <c r="B62" s="48"/>
      <c r="C62" s="50"/>
      <c r="D62" s="45"/>
      <c r="E62" s="49"/>
      <c r="F62" s="65"/>
      <c r="G62" s="60"/>
      <c r="H62" s="60"/>
      <c r="I62" s="71"/>
    </row>
    <row r="63" spans="1:15" ht="15.75" thickBot="1" x14ac:dyDescent="0.25">
      <c r="A63" s="72" t="s">
        <v>36</v>
      </c>
      <c r="B63" s="73">
        <f>SUM(B55:B62)</f>
        <v>314739.24</v>
      </c>
      <c r="C63" s="74"/>
      <c r="D63" s="75">
        <f t="shared" ref="D63:I63" si="23">SUM(D55:D62)</f>
        <v>313164.0249544789</v>
      </c>
      <c r="E63" s="74">
        <f t="shared" si="23"/>
        <v>381080.87999999989</v>
      </c>
      <c r="F63" s="73">
        <f t="shared" si="23"/>
        <v>-67917</v>
      </c>
      <c r="G63" s="74">
        <f t="shared" si="23"/>
        <v>16</v>
      </c>
      <c r="H63" s="74">
        <f t="shared" si="23"/>
        <v>-67901</v>
      </c>
      <c r="I63" s="76">
        <f t="shared" si="23"/>
        <v>507057.39</v>
      </c>
      <c r="K63" s="27">
        <f>I63*$O$3</f>
        <v>383773.79275439435</v>
      </c>
      <c r="L63" s="27">
        <f>I63*$O$4</f>
        <v>4161.2429511876489</v>
      </c>
      <c r="M63" s="27">
        <f>I63*$O$5</f>
        <v>3553.0149655581949</v>
      </c>
      <c r="N63" s="27">
        <f>I63*$O$6</f>
        <v>115569.33932885986</v>
      </c>
    </row>
    <row r="64" spans="1:15" ht="15.75" thickTop="1" x14ac:dyDescent="0.2">
      <c r="A64" s="56"/>
      <c r="B64" s="38"/>
      <c r="C64" s="41"/>
      <c r="D64" s="40"/>
      <c r="E64" s="41"/>
      <c r="F64" s="83"/>
      <c r="G64" s="84"/>
      <c r="H64" s="84"/>
      <c r="I64" s="85"/>
    </row>
    <row r="65" spans="1:15" x14ac:dyDescent="0.2">
      <c r="A65" s="79">
        <f>A55+31</f>
        <v>44352</v>
      </c>
      <c r="B65" s="48"/>
      <c r="C65" s="30"/>
      <c r="D65" s="45"/>
      <c r="E65" s="49"/>
      <c r="F65" s="65"/>
      <c r="G65" s="60"/>
      <c r="H65" s="60"/>
      <c r="I65" s="71"/>
    </row>
    <row r="66" spans="1:15" x14ac:dyDescent="0.2">
      <c r="A66" s="43" t="s">
        <v>32</v>
      </c>
      <c r="B66" s="62">
        <v>203266.96</v>
      </c>
      <c r="C66" s="63">
        <v>1.0050300000000001</v>
      </c>
      <c r="D66" s="45">
        <f>B66/C66</f>
        <v>202249.64428922517</v>
      </c>
      <c r="E66" s="80">
        <f>+O66-E67-E68-E69</f>
        <v>-20795.750144871308</v>
      </c>
      <c r="F66" s="65">
        <f>ROUND(D66-E66,0)</f>
        <v>223045</v>
      </c>
      <c r="G66" s="66">
        <v>18</v>
      </c>
      <c r="H66" s="66">
        <f>SUM(F66:G66)</f>
        <v>223063</v>
      </c>
      <c r="I66" s="71">
        <f>H66+I56</f>
        <v>730120.39</v>
      </c>
      <c r="O66" s="67">
        <v>53452.729999999989</v>
      </c>
    </row>
    <row r="67" spans="1:15" x14ac:dyDescent="0.2">
      <c r="A67" s="43" t="s">
        <v>8</v>
      </c>
      <c r="B67" s="62">
        <v>774.47</v>
      </c>
      <c r="C67" s="63">
        <v>1.0050300000000001</v>
      </c>
      <c r="D67" s="45">
        <f t="shared" ref="D67:D69" si="24">B67/C67</f>
        <v>770.59391261952373</v>
      </c>
      <c r="E67" s="68">
        <f>D67</f>
        <v>770.59391261952373</v>
      </c>
      <c r="F67" s="65">
        <f>ROUND(D67-E67,0)</f>
        <v>0</v>
      </c>
      <c r="G67" s="66"/>
      <c r="H67" s="66">
        <f t="shared" ref="H67:H69" si="25">SUM(F67:G67)</f>
        <v>0</v>
      </c>
      <c r="I67" s="71">
        <f>H67+I57</f>
        <v>0</v>
      </c>
    </row>
    <row r="68" spans="1:15" x14ac:dyDescent="0.2">
      <c r="A68" s="43" t="s">
        <v>9</v>
      </c>
      <c r="B68" s="62">
        <v>940.57</v>
      </c>
      <c r="C68" s="63">
        <v>1.0050300000000001</v>
      </c>
      <c r="D68" s="45">
        <f t="shared" si="24"/>
        <v>935.86261106633629</v>
      </c>
      <c r="E68" s="68">
        <f>D68</f>
        <v>935.86261106633629</v>
      </c>
      <c r="F68" s="65">
        <f t="shared" ref="F68:F69" si="26">ROUND(D68-E68,0)</f>
        <v>0</v>
      </c>
      <c r="G68" s="66"/>
      <c r="H68" s="66">
        <f t="shared" si="25"/>
        <v>0</v>
      </c>
      <c r="I68" s="71">
        <f>H68+I58</f>
        <v>0</v>
      </c>
    </row>
    <row r="69" spans="1:15" x14ac:dyDescent="0.2">
      <c r="A69" s="43" t="s">
        <v>33</v>
      </c>
      <c r="B69" s="62">
        <v>72906.91</v>
      </c>
      <c r="C69" s="63">
        <v>1.0050300000000001</v>
      </c>
      <c r="D69" s="45">
        <f t="shared" si="24"/>
        <v>72542.023621185435</v>
      </c>
      <c r="E69" s="68">
        <f>D69</f>
        <v>72542.023621185435</v>
      </c>
      <c r="F69" s="65">
        <f t="shared" si="26"/>
        <v>0</v>
      </c>
      <c r="G69" s="66"/>
      <c r="H69" s="66">
        <f t="shared" si="25"/>
        <v>0</v>
      </c>
      <c r="I69" s="71">
        <f>H69+I59</f>
        <v>0</v>
      </c>
    </row>
    <row r="70" spans="1:15" x14ac:dyDescent="0.2">
      <c r="A70" s="43" t="s">
        <v>34</v>
      </c>
      <c r="B70" s="69"/>
      <c r="C70" s="63"/>
      <c r="D70" s="45"/>
      <c r="E70" s="70"/>
      <c r="F70" s="65"/>
      <c r="G70" s="66"/>
      <c r="H70" s="66"/>
      <c r="I70" s="71"/>
    </row>
    <row r="71" spans="1:15" x14ac:dyDescent="0.2">
      <c r="A71" s="43" t="s">
        <v>35</v>
      </c>
      <c r="B71" s="69"/>
      <c r="C71" s="63"/>
      <c r="D71" s="45"/>
      <c r="E71" s="70"/>
      <c r="F71" s="65"/>
      <c r="G71" s="66"/>
      <c r="H71" s="66"/>
      <c r="I71" s="71"/>
    </row>
    <row r="72" spans="1:15" x14ac:dyDescent="0.2">
      <c r="A72" s="86"/>
      <c r="B72" s="48"/>
      <c r="C72" s="50"/>
      <c r="D72" s="45"/>
      <c r="E72" s="49"/>
      <c r="F72" s="65"/>
      <c r="G72" s="60"/>
      <c r="H72" s="87"/>
      <c r="I72" s="71"/>
    </row>
    <row r="73" spans="1:15" ht="15.75" customHeight="1" thickBot="1" x14ac:dyDescent="0.25">
      <c r="A73" s="72" t="s">
        <v>36</v>
      </c>
      <c r="B73" s="73">
        <f>SUM(B65:B72)</f>
        <v>277888.91000000003</v>
      </c>
      <c r="C73" s="74"/>
      <c r="D73" s="75">
        <f t="shared" ref="D73:I73" si="27">SUM(D65:D72)</f>
        <v>276498.12443409645</v>
      </c>
      <c r="E73" s="74">
        <f t="shared" si="27"/>
        <v>53452.729999999981</v>
      </c>
      <c r="F73" s="73">
        <f t="shared" si="27"/>
        <v>223045</v>
      </c>
      <c r="G73" s="74">
        <f t="shared" si="27"/>
        <v>18</v>
      </c>
      <c r="H73" s="74">
        <f t="shared" si="27"/>
        <v>223063</v>
      </c>
      <c r="I73" s="76">
        <f t="shared" si="27"/>
        <v>730120.39</v>
      </c>
      <c r="K73" s="27">
        <f>I73*$O$3</f>
        <v>552602.28282565321</v>
      </c>
      <c r="L73" s="27">
        <f>I73*$O$4</f>
        <v>5991.8431055819474</v>
      </c>
      <c r="M73" s="27">
        <f>I73*$O$5</f>
        <v>5116.0454881235155</v>
      </c>
      <c r="N73" s="27">
        <f>I73*$O$6</f>
        <v>166410.21858064135</v>
      </c>
    </row>
    <row r="74" spans="1:15" ht="15.75" thickTop="1" x14ac:dyDescent="0.2">
      <c r="A74" s="56"/>
      <c r="B74" s="38"/>
      <c r="C74" s="41"/>
      <c r="D74" s="40"/>
      <c r="E74" s="41"/>
      <c r="F74" s="83"/>
      <c r="G74" s="84"/>
      <c r="H74" s="84"/>
      <c r="I74" s="85"/>
    </row>
    <row r="75" spans="1:15" x14ac:dyDescent="0.2">
      <c r="A75" s="79">
        <f>A65+31</f>
        <v>44383</v>
      </c>
      <c r="B75" s="48"/>
      <c r="C75" s="30"/>
      <c r="D75" s="45"/>
      <c r="E75" s="49"/>
      <c r="F75" s="65"/>
      <c r="G75" s="60"/>
      <c r="H75" s="60"/>
      <c r="I75" s="71"/>
    </row>
    <row r="76" spans="1:15" x14ac:dyDescent="0.2">
      <c r="A76" s="43" t="s">
        <v>32</v>
      </c>
      <c r="B76" s="62">
        <v>202966.86</v>
      </c>
      <c r="C76" s="63">
        <v>1.0050300000000001</v>
      </c>
      <c r="D76" s="45">
        <f>B76/C76</f>
        <v>201951.0462374257</v>
      </c>
      <c r="E76" s="80">
        <f>+O76-E77-E78-E79</f>
        <v>161109.9476483289</v>
      </c>
      <c r="F76" s="65">
        <f>ROUND(D76-E76,0)</f>
        <v>40841</v>
      </c>
      <c r="G76" s="66">
        <v>28</v>
      </c>
      <c r="H76" s="66">
        <f>SUM(F76:G76)</f>
        <v>40869</v>
      </c>
      <c r="I76" s="71">
        <f>H76+I66</f>
        <v>770989.39</v>
      </c>
      <c r="O76" s="67">
        <v>236439.5</v>
      </c>
    </row>
    <row r="77" spans="1:15" x14ac:dyDescent="0.2">
      <c r="A77" s="43" t="s">
        <v>8</v>
      </c>
      <c r="B77" s="62">
        <v>741.92</v>
      </c>
      <c r="C77" s="63">
        <v>1.0050300000000001</v>
      </c>
      <c r="D77" s="45">
        <f t="shared" ref="D77:D79" si="28">B77/C77</f>
        <v>738.20681969692441</v>
      </c>
      <c r="E77" s="68">
        <f>D77</f>
        <v>738.20681969692441</v>
      </c>
      <c r="F77" s="65">
        <f>ROUND(D77-E77,0)</f>
        <v>0</v>
      </c>
      <c r="G77" s="66"/>
      <c r="H77" s="66">
        <f t="shared" ref="H77" si="29">SUM(F77:G77)</f>
        <v>0</v>
      </c>
      <c r="I77" s="71">
        <f>H77+I68</f>
        <v>0</v>
      </c>
    </row>
    <row r="78" spans="1:15" x14ac:dyDescent="0.2">
      <c r="A78" s="43" t="s">
        <v>9</v>
      </c>
      <c r="B78" s="62">
        <v>675.23</v>
      </c>
      <c r="C78" s="63">
        <v>1.0050300000000001</v>
      </c>
      <c r="D78" s="45">
        <f t="shared" si="28"/>
        <v>671.85059152463111</v>
      </c>
      <c r="E78" s="68">
        <f>D78</f>
        <v>671.85059152463111</v>
      </c>
      <c r="F78" s="65">
        <f t="shared" ref="F78:F79" si="30">ROUND(D78-E78,0)</f>
        <v>0</v>
      </c>
      <c r="G78" s="66"/>
      <c r="H78" s="66">
        <f>SUM(F78:G78)</f>
        <v>0</v>
      </c>
      <c r="I78" s="71">
        <f>H78+I69</f>
        <v>0</v>
      </c>
    </row>
    <row r="79" spans="1:15" x14ac:dyDescent="0.2">
      <c r="A79" s="43" t="s">
        <v>33</v>
      </c>
      <c r="B79" s="62">
        <v>74291.31</v>
      </c>
      <c r="C79" s="63">
        <v>1.0050300000000001</v>
      </c>
      <c r="D79" s="45">
        <f t="shared" si="28"/>
        <v>73919.494940449527</v>
      </c>
      <c r="E79" s="68">
        <f>D79</f>
        <v>73919.494940449527</v>
      </c>
      <c r="F79" s="65">
        <f t="shared" si="30"/>
        <v>0</v>
      </c>
      <c r="G79" s="66"/>
      <c r="H79" s="66">
        <f t="shared" ref="H79" si="31">SUM(F79:G79)</f>
        <v>0</v>
      </c>
      <c r="I79" s="71">
        <f>H79+I69</f>
        <v>0</v>
      </c>
    </row>
    <row r="80" spans="1:15" x14ac:dyDescent="0.2">
      <c r="A80" s="43" t="s">
        <v>34</v>
      </c>
      <c r="B80" s="69"/>
      <c r="C80" s="63"/>
      <c r="D80" s="45"/>
      <c r="E80" s="70"/>
      <c r="F80" s="65"/>
      <c r="G80" s="66"/>
      <c r="H80" s="66"/>
      <c r="I80" s="71">
        <f>H80+I70</f>
        <v>0</v>
      </c>
    </row>
    <row r="81" spans="1:15" x14ac:dyDescent="0.2">
      <c r="A81" s="43" t="s">
        <v>35</v>
      </c>
      <c r="B81" s="69"/>
      <c r="C81" s="63"/>
      <c r="D81" s="45"/>
      <c r="E81" s="70"/>
      <c r="F81" s="65"/>
      <c r="G81" s="66"/>
      <c r="H81" s="66"/>
      <c r="I81" s="71"/>
    </row>
    <row r="82" spans="1:15" x14ac:dyDescent="0.2">
      <c r="A82" s="86"/>
      <c r="B82" s="48"/>
      <c r="C82" s="50"/>
      <c r="D82" s="45"/>
      <c r="E82" s="49"/>
      <c r="F82" s="65"/>
      <c r="G82" s="60"/>
      <c r="H82" s="60"/>
      <c r="I82" s="71"/>
    </row>
    <row r="83" spans="1:15" ht="15.75" thickBot="1" x14ac:dyDescent="0.25">
      <c r="A83" s="72" t="s">
        <v>36</v>
      </c>
      <c r="B83" s="73">
        <f>SUM(B75:B82)</f>
        <v>278675.32</v>
      </c>
      <c r="C83" s="74"/>
      <c r="D83" s="75">
        <f t="shared" ref="D83:I83" si="32">SUM(D75:D82)</f>
        <v>277280.5985890968</v>
      </c>
      <c r="E83" s="74">
        <f t="shared" si="32"/>
        <v>236439.5</v>
      </c>
      <c r="F83" s="73">
        <f t="shared" si="32"/>
        <v>40841</v>
      </c>
      <c r="G83" s="74">
        <f t="shared" si="32"/>
        <v>28</v>
      </c>
      <c r="H83" s="74">
        <f t="shared" si="32"/>
        <v>40869</v>
      </c>
      <c r="I83" s="76">
        <f t="shared" si="32"/>
        <v>770989.39</v>
      </c>
      <c r="K83" s="27">
        <f>I83*$O$3</f>
        <v>583534.58249311172</v>
      </c>
      <c r="L83" s="27">
        <f>I83*$O$4</f>
        <v>6327.2407184085514</v>
      </c>
      <c r="M83" s="27">
        <f>I83*$O$5</f>
        <v>5402.4197161520187</v>
      </c>
      <c r="N83" s="27">
        <f>I83*$O$6</f>
        <v>175725.14707232779</v>
      </c>
    </row>
    <row r="84" spans="1:15" ht="15.75" thickTop="1" x14ac:dyDescent="0.2">
      <c r="A84" s="56"/>
      <c r="B84" s="38"/>
      <c r="C84" s="41"/>
      <c r="D84" s="40"/>
      <c r="E84" s="41"/>
      <c r="F84" s="83"/>
      <c r="G84" s="84"/>
      <c r="H84" s="84"/>
      <c r="I84" s="85"/>
    </row>
    <row r="85" spans="1:15" x14ac:dyDescent="0.2">
      <c r="A85" s="79">
        <f>A75+31</f>
        <v>44414</v>
      </c>
      <c r="B85" s="48"/>
      <c r="C85" s="30"/>
      <c r="D85" s="45"/>
      <c r="E85" s="49"/>
      <c r="F85" s="65"/>
      <c r="G85" s="60"/>
      <c r="H85" s="60"/>
      <c r="I85" s="71"/>
    </row>
    <row r="86" spans="1:15" ht="15" customHeight="1" x14ac:dyDescent="0.2">
      <c r="A86" s="43" t="s">
        <v>32</v>
      </c>
      <c r="B86" s="62">
        <v>181095.69</v>
      </c>
      <c r="C86" s="63">
        <v>1.0050300000000001</v>
      </c>
      <c r="D86" s="45">
        <f>B86/C86</f>
        <v>180189.33763171246</v>
      </c>
      <c r="E86" s="80">
        <f>+O86-E87-E88-E89</f>
        <v>372744.40783767612</v>
      </c>
      <c r="F86" s="65">
        <f>ROUND(D86-E86,0)</f>
        <v>-192555</v>
      </c>
      <c r="G86" s="66">
        <v>28</v>
      </c>
      <c r="H86" s="66">
        <f>SUM(F86:G86)</f>
        <v>-192527</v>
      </c>
      <c r="I86" s="71">
        <f>H86+I76</f>
        <v>578462.39</v>
      </c>
      <c r="O86" s="67">
        <v>445411.96999999962</v>
      </c>
    </row>
    <row r="87" spans="1:15" x14ac:dyDescent="0.2">
      <c r="A87" s="43" t="s">
        <v>8</v>
      </c>
      <c r="B87" s="88">
        <v>666.34</v>
      </c>
      <c r="C87" s="63">
        <v>1.0050300000000001</v>
      </c>
      <c r="D87" s="45">
        <f t="shared" ref="D87:D89" si="33">B87/C87</f>
        <v>663.00508442534056</v>
      </c>
      <c r="E87" s="68">
        <f>D87</f>
        <v>663.00508442534056</v>
      </c>
      <c r="F87" s="65">
        <f>ROUND(D87-E87,0)</f>
        <v>0</v>
      </c>
      <c r="G87" s="66"/>
      <c r="H87" s="66">
        <f t="shared" ref="H87:H89" si="34">SUM(F87:G87)</f>
        <v>0</v>
      </c>
      <c r="I87" s="71">
        <f>H87+I77</f>
        <v>0</v>
      </c>
    </row>
    <row r="88" spans="1:15" x14ac:dyDescent="0.2">
      <c r="A88" s="43" t="s">
        <v>9</v>
      </c>
      <c r="B88" s="88">
        <v>912.06</v>
      </c>
      <c r="C88" s="63">
        <v>1.0050300000000001</v>
      </c>
      <c r="D88" s="45">
        <f t="shared" si="33"/>
        <v>907.49529864780141</v>
      </c>
      <c r="E88" s="68">
        <f>D88</f>
        <v>907.49529864780141</v>
      </c>
      <c r="F88" s="65">
        <f t="shared" ref="F88:F89" si="35">ROUND(D88-E88,0)</f>
        <v>0</v>
      </c>
      <c r="G88" s="66"/>
      <c r="H88" s="66">
        <f t="shared" si="34"/>
        <v>0</v>
      </c>
      <c r="I88" s="71">
        <f>H88+I78</f>
        <v>0</v>
      </c>
    </row>
    <row r="89" spans="1:15" x14ac:dyDescent="0.2">
      <c r="A89" s="43" t="s">
        <v>33</v>
      </c>
      <c r="B89" s="62">
        <v>71454.679999999993</v>
      </c>
      <c r="C89" s="63">
        <v>1.0050300000000001</v>
      </c>
      <c r="D89" s="45">
        <f t="shared" si="33"/>
        <v>71097.061779250362</v>
      </c>
      <c r="E89" s="68">
        <f>D89</f>
        <v>71097.061779250362</v>
      </c>
      <c r="F89" s="65">
        <f t="shared" si="35"/>
        <v>0</v>
      </c>
      <c r="G89" s="66"/>
      <c r="H89" s="66">
        <f t="shared" si="34"/>
        <v>0</v>
      </c>
      <c r="I89" s="71">
        <f>H89+I79</f>
        <v>0</v>
      </c>
    </row>
    <row r="90" spans="1:15" x14ac:dyDescent="0.2">
      <c r="A90" s="43" t="s">
        <v>34</v>
      </c>
      <c r="B90" s="69"/>
      <c r="C90" s="63"/>
      <c r="D90" s="45"/>
      <c r="E90" s="68"/>
      <c r="F90" s="65"/>
      <c r="G90" s="66"/>
      <c r="H90" s="66"/>
      <c r="I90" s="71"/>
    </row>
    <row r="91" spans="1:15" x14ac:dyDescent="0.2">
      <c r="A91" s="43" t="s">
        <v>35</v>
      </c>
      <c r="B91" s="69"/>
      <c r="C91" s="63"/>
      <c r="D91" s="45"/>
      <c r="E91" s="70"/>
      <c r="F91" s="65"/>
      <c r="G91" s="66"/>
      <c r="H91" s="66"/>
      <c r="I91" s="71"/>
    </row>
    <row r="92" spans="1:15" x14ac:dyDescent="0.2">
      <c r="A92" s="86"/>
      <c r="B92" s="48"/>
      <c r="C92" s="50"/>
      <c r="D92" s="45"/>
      <c r="E92" s="49"/>
      <c r="F92" s="65"/>
      <c r="G92" s="60"/>
      <c r="H92" s="87"/>
      <c r="I92" s="71"/>
    </row>
    <row r="93" spans="1:15" ht="15.75" thickBot="1" x14ac:dyDescent="0.25">
      <c r="A93" s="72" t="s">
        <v>36</v>
      </c>
      <c r="B93" s="73">
        <f>SUM(B85:B92)</f>
        <v>254128.77</v>
      </c>
      <c r="C93" s="74"/>
      <c r="D93" s="75">
        <f t="shared" ref="D93:I93" si="36">SUM(D85:D92)</f>
        <v>252856.89979403594</v>
      </c>
      <c r="E93" s="74">
        <f t="shared" si="36"/>
        <v>445411.96999999962</v>
      </c>
      <c r="F93" s="73">
        <f t="shared" si="36"/>
        <v>-192555</v>
      </c>
      <c r="G93" s="74">
        <f t="shared" si="36"/>
        <v>28</v>
      </c>
      <c r="H93" s="74">
        <f t="shared" si="36"/>
        <v>-192527</v>
      </c>
      <c r="I93" s="76">
        <f t="shared" si="36"/>
        <v>578462.39</v>
      </c>
      <c r="K93" s="27">
        <f>I93*$O$3</f>
        <v>437817.7100940618</v>
      </c>
      <c r="L93" s="27">
        <f>I93*$O$4</f>
        <v>4747.2388538004752</v>
      </c>
      <c r="M93" s="27">
        <f>I93*$O$5</f>
        <v>4053.358789786223</v>
      </c>
      <c r="N93" s="27">
        <f>I93*$O$6</f>
        <v>131844.08226235156</v>
      </c>
    </row>
    <row r="94" spans="1:15" ht="15.75" thickTop="1" x14ac:dyDescent="0.2">
      <c r="A94" s="56"/>
      <c r="B94" s="38"/>
      <c r="C94" s="41"/>
      <c r="D94" s="40"/>
      <c r="E94" s="41"/>
      <c r="F94" s="83"/>
      <c r="G94" s="84"/>
      <c r="H94" s="84"/>
      <c r="I94" s="85"/>
    </row>
    <row r="95" spans="1:15" x14ac:dyDescent="0.2">
      <c r="A95" s="79">
        <f>A85+31</f>
        <v>44445</v>
      </c>
      <c r="B95" s="48"/>
      <c r="C95" s="30"/>
      <c r="D95" s="45"/>
      <c r="E95" s="70"/>
      <c r="F95" s="65"/>
      <c r="G95" s="60"/>
      <c r="H95" s="60"/>
      <c r="I95" s="71"/>
    </row>
    <row r="96" spans="1:15" x14ac:dyDescent="0.2">
      <c r="A96" s="43" t="s">
        <v>32</v>
      </c>
      <c r="B96" s="62">
        <v>195363.69</v>
      </c>
      <c r="C96" s="63">
        <v>1.0050300000000001</v>
      </c>
      <c r="D96" s="45">
        <f>B96/C96</f>
        <v>194385.9287782454</v>
      </c>
      <c r="E96" s="80">
        <f>+O96-E97-E98-E99</f>
        <v>-41782.678080952821</v>
      </c>
      <c r="F96" s="65">
        <f>ROUND(D96-E96,0)</f>
        <v>236169</v>
      </c>
      <c r="G96" s="66">
        <v>29</v>
      </c>
      <c r="H96" s="66">
        <f>SUM(F96:G96)</f>
        <v>236198</v>
      </c>
      <c r="I96" s="71">
        <f>H96+I86</f>
        <v>814660.39</v>
      </c>
      <c r="O96" s="67">
        <v>32066.609999999982</v>
      </c>
    </row>
    <row r="97" spans="1:15" x14ac:dyDescent="0.2">
      <c r="A97" s="43" t="s">
        <v>8</v>
      </c>
      <c r="B97" s="62">
        <v>765.63</v>
      </c>
      <c r="C97" s="63">
        <v>1.0050300000000001</v>
      </c>
      <c r="D97" s="45">
        <f t="shared" ref="D97:D99" si="37">B97/C97</f>
        <v>761.79815527894687</v>
      </c>
      <c r="E97" s="68">
        <f>D97</f>
        <v>761.79815527894687</v>
      </c>
      <c r="F97" s="65">
        <f>ROUND(D97-E97,0)</f>
        <v>0</v>
      </c>
      <c r="G97" s="66"/>
      <c r="H97" s="66">
        <f t="shared" ref="H97:H99" si="38">SUM(F97:G97)</f>
        <v>0</v>
      </c>
      <c r="I97" s="71">
        <f>H97+I87</f>
        <v>0</v>
      </c>
    </row>
    <row r="98" spans="1:15" x14ac:dyDescent="0.2">
      <c r="A98" s="43" t="s">
        <v>9</v>
      </c>
      <c r="B98" s="62">
        <v>856.23</v>
      </c>
      <c r="C98" s="63">
        <v>1.0050300000000001</v>
      </c>
      <c r="D98" s="45">
        <f t="shared" si="37"/>
        <v>851.94471806811737</v>
      </c>
      <c r="E98" s="68">
        <f>D98</f>
        <v>851.94471806811737</v>
      </c>
      <c r="F98" s="65">
        <f t="shared" ref="F98:F99" si="39">ROUND(D98-E98,0)</f>
        <v>0</v>
      </c>
      <c r="G98" s="66"/>
      <c r="H98" s="66">
        <f t="shared" si="38"/>
        <v>0</v>
      </c>
      <c r="I98" s="71">
        <f>H98+I88</f>
        <v>0</v>
      </c>
    </row>
    <row r="99" spans="1:15" x14ac:dyDescent="0.2">
      <c r="A99" s="43" t="s">
        <v>33</v>
      </c>
      <c r="B99" s="62">
        <v>72598.89</v>
      </c>
      <c r="C99" s="63">
        <v>1.0050300000000001</v>
      </c>
      <c r="D99" s="45">
        <f t="shared" si="37"/>
        <v>72235.545207605741</v>
      </c>
      <c r="E99" s="68">
        <f>D99</f>
        <v>72235.545207605741</v>
      </c>
      <c r="F99" s="65">
        <f t="shared" si="39"/>
        <v>0</v>
      </c>
      <c r="G99" s="66"/>
      <c r="H99" s="66">
        <f t="shared" si="38"/>
        <v>0</v>
      </c>
      <c r="I99" s="71">
        <f>H99+I89</f>
        <v>0</v>
      </c>
    </row>
    <row r="100" spans="1:15" x14ac:dyDescent="0.2">
      <c r="A100" s="43" t="s">
        <v>34</v>
      </c>
      <c r="B100" s="69"/>
      <c r="C100" s="63"/>
      <c r="D100" s="45"/>
      <c r="E100" s="70"/>
      <c r="F100" s="65"/>
      <c r="G100" s="66"/>
      <c r="H100" s="66"/>
      <c r="I100" s="71"/>
    </row>
    <row r="101" spans="1:15" x14ac:dyDescent="0.2">
      <c r="A101" s="43" t="s">
        <v>35</v>
      </c>
      <c r="B101" s="69"/>
      <c r="C101" s="63"/>
      <c r="D101" s="45"/>
      <c r="E101" s="70"/>
      <c r="F101" s="65"/>
      <c r="G101" s="66"/>
      <c r="H101" s="66"/>
      <c r="I101" s="71"/>
    </row>
    <row r="102" spans="1:15" x14ac:dyDescent="0.2">
      <c r="A102" s="86"/>
      <c r="B102" s="48"/>
      <c r="C102" s="50"/>
      <c r="D102" s="45"/>
      <c r="E102" s="49"/>
      <c r="F102" s="65"/>
      <c r="G102" s="60"/>
      <c r="H102" s="87"/>
      <c r="I102" s="71"/>
    </row>
    <row r="103" spans="1:15" ht="15.75" thickBot="1" x14ac:dyDescent="0.25">
      <c r="A103" s="72" t="s">
        <v>36</v>
      </c>
      <c r="B103" s="73">
        <f>SUM(B95:B102)</f>
        <v>269584.44</v>
      </c>
      <c r="C103" s="74"/>
      <c r="D103" s="75">
        <f t="shared" ref="D103:I103" si="40">SUM(D95:D102)</f>
        <v>268235.21685919823</v>
      </c>
      <c r="E103" s="74">
        <f t="shared" si="40"/>
        <v>32066.609999999986</v>
      </c>
      <c r="F103" s="73">
        <f t="shared" si="40"/>
        <v>236169</v>
      </c>
      <c r="G103" s="74">
        <f t="shared" si="40"/>
        <v>29</v>
      </c>
      <c r="H103" s="74">
        <f t="shared" si="40"/>
        <v>236198</v>
      </c>
      <c r="I103" s="76">
        <f t="shared" si="40"/>
        <v>814660.39</v>
      </c>
      <c r="K103" s="27">
        <f>I103*$O$3</f>
        <v>616587.61679239909</v>
      </c>
      <c r="L103" s="27">
        <f>I103*$O$4</f>
        <v>6685.6333668646084</v>
      </c>
      <c r="M103" s="27">
        <f>I103*$O$5</f>
        <v>5708.4279109263653</v>
      </c>
      <c r="N103" s="27">
        <f>I103*$O$6</f>
        <v>185678.71192980997</v>
      </c>
    </row>
    <row r="104" spans="1:15" ht="15.75" thickTop="1" x14ac:dyDescent="0.2">
      <c r="A104" s="56"/>
      <c r="B104" s="38"/>
      <c r="C104" s="41"/>
      <c r="D104" s="40"/>
      <c r="E104" s="41"/>
      <c r="F104" s="83"/>
      <c r="G104" s="84"/>
      <c r="H104" s="84"/>
      <c r="I104" s="85"/>
    </row>
    <row r="105" spans="1:15" x14ac:dyDescent="0.2">
      <c r="A105" s="79">
        <f>A95+31</f>
        <v>44476</v>
      </c>
      <c r="B105" s="48"/>
      <c r="C105" s="30"/>
      <c r="D105" s="45"/>
      <c r="E105" s="49"/>
      <c r="F105" s="65"/>
      <c r="G105" s="60"/>
      <c r="H105" s="60"/>
      <c r="I105" s="71"/>
    </row>
    <row r="106" spans="1:15" x14ac:dyDescent="0.2">
      <c r="A106" s="43" t="s">
        <v>32</v>
      </c>
      <c r="B106" s="62">
        <v>199064.41</v>
      </c>
      <c r="C106" s="63">
        <v>1.0050300000000001</v>
      </c>
      <c r="D106" s="45">
        <f>B106/C106</f>
        <v>198068.12731958248</v>
      </c>
      <c r="E106" s="80">
        <f>+O106-E107-E108-E109</f>
        <v>155658.44818164629</v>
      </c>
      <c r="F106" s="65">
        <f>ROUND(D106-E106,0)</f>
        <v>42410</v>
      </c>
      <c r="G106" s="66">
        <v>38</v>
      </c>
      <c r="H106" s="66">
        <f>SUM(F106:G106)</f>
        <v>42448</v>
      </c>
      <c r="I106" s="71">
        <f>H106+I96</f>
        <v>857108.39</v>
      </c>
      <c r="O106" s="67">
        <v>234139.19999999998</v>
      </c>
    </row>
    <row r="107" spans="1:15" x14ac:dyDescent="0.2">
      <c r="A107" s="43" t="s">
        <v>8</v>
      </c>
      <c r="B107" s="62">
        <v>684.69</v>
      </c>
      <c r="C107" s="63">
        <v>1.0050300000000001</v>
      </c>
      <c r="D107" s="45">
        <f t="shared" ref="D107:D109" si="41">B107/C107</f>
        <v>681.26324587325746</v>
      </c>
      <c r="E107" s="68">
        <f>D107</f>
        <v>681.26324587325746</v>
      </c>
      <c r="F107" s="65">
        <f>ROUND(D107-E107,0)</f>
        <v>0</v>
      </c>
      <c r="G107" s="66"/>
      <c r="H107" s="66">
        <f t="shared" ref="H107:H109" si="42">SUM(F107:G107)</f>
        <v>0</v>
      </c>
      <c r="I107" s="71">
        <f>H107+I97</f>
        <v>0</v>
      </c>
    </row>
    <row r="108" spans="1:15" x14ac:dyDescent="0.2">
      <c r="A108" s="43" t="s">
        <v>9</v>
      </c>
      <c r="B108" s="62">
        <v>920.14</v>
      </c>
      <c r="C108" s="63">
        <v>1.0050300000000001</v>
      </c>
      <c r="D108" s="45">
        <f t="shared" si="41"/>
        <v>915.53485965593052</v>
      </c>
      <c r="E108" s="68">
        <f>D108</f>
        <v>915.53485965593052</v>
      </c>
      <c r="F108" s="65">
        <f t="shared" ref="F108:F109" si="43">ROUND(D108-E108,0)</f>
        <v>0</v>
      </c>
      <c r="G108" s="66"/>
      <c r="H108" s="66">
        <f t="shared" si="42"/>
        <v>0</v>
      </c>
      <c r="I108" s="71">
        <f>H108+I98</f>
        <v>0</v>
      </c>
    </row>
    <row r="109" spans="1:15" x14ac:dyDescent="0.2">
      <c r="A109" s="43" t="s">
        <v>33</v>
      </c>
      <c r="B109" s="62">
        <v>77270.679999999993</v>
      </c>
      <c r="C109" s="63">
        <v>1.0050300000000001</v>
      </c>
      <c r="D109" s="45">
        <f t="shared" si="41"/>
        <v>76883.953712824485</v>
      </c>
      <c r="E109" s="68">
        <f>D109</f>
        <v>76883.953712824485</v>
      </c>
      <c r="F109" s="65">
        <f t="shared" si="43"/>
        <v>0</v>
      </c>
      <c r="G109" s="66"/>
      <c r="H109" s="66">
        <f t="shared" si="42"/>
        <v>0</v>
      </c>
      <c r="I109" s="71">
        <f>H109+I99</f>
        <v>0</v>
      </c>
    </row>
    <row r="110" spans="1:15" x14ac:dyDescent="0.2">
      <c r="A110" s="43" t="s">
        <v>34</v>
      </c>
      <c r="B110" s="69"/>
      <c r="C110" s="63"/>
      <c r="D110" s="45"/>
      <c r="E110" s="70"/>
      <c r="F110" s="65"/>
      <c r="G110" s="66"/>
      <c r="H110" s="66"/>
      <c r="I110" s="71"/>
    </row>
    <row r="111" spans="1:15" x14ac:dyDescent="0.2">
      <c r="A111" s="43" t="s">
        <v>35</v>
      </c>
      <c r="B111" s="69"/>
      <c r="C111" s="63"/>
      <c r="D111" s="45"/>
      <c r="E111" s="70"/>
      <c r="F111" s="65"/>
      <c r="G111" s="66"/>
      <c r="H111" s="66"/>
      <c r="I111" s="71"/>
    </row>
    <row r="112" spans="1:15" x14ac:dyDescent="0.2">
      <c r="A112" s="86"/>
      <c r="B112" s="48"/>
      <c r="C112" s="50"/>
      <c r="D112" s="45"/>
      <c r="E112" s="49"/>
      <c r="F112" s="65"/>
      <c r="G112" s="60"/>
      <c r="H112" s="60"/>
      <c r="I112" s="71"/>
    </row>
    <row r="113" spans="1:18" ht="15.75" thickBot="1" x14ac:dyDescent="0.25">
      <c r="A113" s="72" t="s">
        <v>36</v>
      </c>
      <c r="B113" s="73">
        <f>SUM(B105:B112)</f>
        <v>277939.92000000004</v>
      </c>
      <c r="C113" s="74"/>
      <c r="D113" s="75">
        <f t="shared" ref="D113:I113" si="44">SUM(D105:D112)</f>
        <v>276548.87913793616</v>
      </c>
      <c r="E113" s="74">
        <f t="shared" si="44"/>
        <v>234139.19999999995</v>
      </c>
      <c r="F113" s="73">
        <f t="shared" si="44"/>
        <v>42410</v>
      </c>
      <c r="G113" s="74">
        <f t="shared" si="44"/>
        <v>38</v>
      </c>
      <c r="H113" s="74">
        <f t="shared" si="44"/>
        <v>42448</v>
      </c>
      <c r="I113" s="76">
        <f t="shared" si="44"/>
        <v>857108.39</v>
      </c>
      <c r="K113" s="27">
        <f>I113*$O$3</f>
        <v>648715.00567600958</v>
      </c>
      <c r="L113" s="27">
        <f>I113*$O$4</f>
        <v>7033.9892813539191</v>
      </c>
      <c r="M113" s="27">
        <f>I113*$O$5</f>
        <v>6005.8663907363416</v>
      </c>
      <c r="N113" s="27">
        <f>I113*$O$6</f>
        <v>195353.52865190024</v>
      </c>
    </row>
    <row r="114" spans="1:18" ht="15.75" thickTop="1" x14ac:dyDescent="0.2">
      <c r="A114" s="56"/>
      <c r="B114" s="38"/>
      <c r="C114" s="41"/>
      <c r="D114" s="40"/>
      <c r="E114" s="41"/>
      <c r="F114" s="83"/>
      <c r="G114" s="84"/>
      <c r="H114" s="84"/>
      <c r="I114" s="85"/>
    </row>
    <row r="115" spans="1:18" x14ac:dyDescent="0.2">
      <c r="A115" s="79">
        <f>A105+31</f>
        <v>44507</v>
      </c>
      <c r="B115" s="48"/>
      <c r="C115" s="30"/>
      <c r="D115" s="45"/>
      <c r="E115" s="49"/>
      <c r="F115" s="65"/>
      <c r="G115" s="60"/>
      <c r="H115" s="60"/>
      <c r="I115" s="71"/>
    </row>
    <row r="116" spans="1:18" x14ac:dyDescent="0.2">
      <c r="A116" s="43" t="s">
        <v>32</v>
      </c>
      <c r="B116" s="62">
        <v>237610.56</v>
      </c>
      <c r="C116" s="63">
        <v>1.0050300000000001</v>
      </c>
      <c r="D116" s="45">
        <f>B116/C116</f>
        <v>236421.36055640128</v>
      </c>
      <c r="E116" s="80">
        <f>+O116-E117-E118-E119</f>
        <v>352771.95480353804</v>
      </c>
      <c r="F116" s="65">
        <f>ROUND(D116-E116,0)</f>
        <v>-116351</v>
      </c>
      <c r="G116" s="66">
        <v>43</v>
      </c>
      <c r="H116" s="66">
        <f>SUM(F116:G116)</f>
        <v>-116308</v>
      </c>
      <c r="I116" s="71">
        <f>H116+I106</f>
        <v>740800.39</v>
      </c>
      <c r="O116" s="67">
        <v>439834.5399999998</v>
      </c>
    </row>
    <row r="117" spans="1:18" x14ac:dyDescent="0.2">
      <c r="A117" s="43" t="s">
        <v>8</v>
      </c>
      <c r="B117" s="62">
        <v>674.39</v>
      </c>
      <c r="C117" s="63">
        <v>1.0050300000000001</v>
      </c>
      <c r="D117" s="45">
        <f t="shared" ref="D117:D119" si="45">B117/C117</f>
        <v>671.01479557824132</v>
      </c>
      <c r="E117" s="68">
        <f>D117</f>
        <v>671.01479557824132</v>
      </c>
      <c r="F117" s="65">
        <f>ROUND(D117-E117,0)</f>
        <v>0</v>
      </c>
      <c r="G117" s="66"/>
      <c r="H117" s="66">
        <f t="shared" ref="H117:H119" si="46">SUM(F117:G117)</f>
        <v>0</v>
      </c>
      <c r="I117" s="71">
        <f>H117+I107</f>
        <v>0</v>
      </c>
      <c r="R117" s="89"/>
    </row>
    <row r="118" spans="1:18" x14ac:dyDescent="0.2">
      <c r="A118" s="43" t="s">
        <v>9</v>
      </c>
      <c r="B118" s="62">
        <v>1161.3600000000001</v>
      </c>
      <c r="C118" s="63">
        <v>1.0050300000000001</v>
      </c>
      <c r="D118" s="45">
        <f t="shared" si="45"/>
        <v>1155.5475955941613</v>
      </c>
      <c r="E118" s="68">
        <f>D118</f>
        <v>1155.5475955941613</v>
      </c>
      <c r="F118" s="65">
        <f t="shared" ref="F118:F119" si="47">ROUND(D118-E118,0)</f>
        <v>0</v>
      </c>
      <c r="G118" s="66"/>
      <c r="H118" s="66">
        <f t="shared" si="46"/>
        <v>0</v>
      </c>
      <c r="I118" s="71">
        <f>H118+I108</f>
        <v>0</v>
      </c>
      <c r="R118" s="89"/>
    </row>
    <row r="119" spans="1:18" x14ac:dyDescent="0.2">
      <c r="A119" s="43" t="s">
        <v>33</v>
      </c>
      <c r="B119" s="62">
        <v>85664.76</v>
      </c>
      <c r="C119" s="63">
        <v>1.0050300000000001</v>
      </c>
      <c r="D119" s="45">
        <f t="shared" si="45"/>
        <v>85236.02280528938</v>
      </c>
      <c r="E119" s="68">
        <f>D119</f>
        <v>85236.02280528938</v>
      </c>
      <c r="F119" s="65">
        <f t="shared" si="47"/>
        <v>0</v>
      </c>
      <c r="G119" s="66"/>
      <c r="H119" s="66">
        <f t="shared" si="46"/>
        <v>0</v>
      </c>
      <c r="I119" s="71">
        <f>H119+I109</f>
        <v>0</v>
      </c>
      <c r="R119" s="89"/>
    </row>
    <row r="120" spans="1:18" x14ac:dyDescent="0.2">
      <c r="A120" s="43" t="s">
        <v>34</v>
      </c>
      <c r="B120" s="69"/>
      <c r="C120" s="63"/>
      <c r="D120" s="45"/>
      <c r="E120" s="70"/>
      <c r="F120" s="65"/>
      <c r="G120" s="66"/>
      <c r="H120" s="66"/>
      <c r="I120" s="71">
        <f>H120+I110</f>
        <v>0</v>
      </c>
      <c r="R120" s="89"/>
    </row>
    <row r="121" spans="1:18" x14ac:dyDescent="0.2">
      <c r="A121" s="43" t="s">
        <v>35</v>
      </c>
      <c r="B121" s="69"/>
      <c r="C121" s="63"/>
      <c r="D121" s="45"/>
      <c r="E121" s="70"/>
      <c r="F121" s="65"/>
      <c r="G121" s="66"/>
      <c r="H121" s="66"/>
      <c r="I121" s="71"/>
      <c r="R121" s="89"/>
    </row>
    <row r="122" spans="1:18" x14ac:dyDescent="0.2">
      <c r="A122" s="86"/>
      <c r="B122" s="48"/>
      <c r="C122" s="50"/>
      <c r="D122" s="45"/>
      <c r="E122" s="49"/>
      <c r="F122" s="65"/>
      <c r="G122" s="60"/>
      <c r="H122" s="60"/>
      <c r="I122" s="71"/>
    </row>
    <row r="123" spans="1:18" ht="15.75" thickBot="1" x14ac:dyDescent="0.25">
      <c r="A123" s="72" t="s">
        <v>36</v>
      </c>
      <c r="B123" s="73">
        <f>SUM(B115:B122)</f>
        <v>325111.07</v>
      </c>
      <c r="C123" s="74"/>
      <c r="D123" s="75">
        <f t="shared" ref="D123:I123" si="48">SUM(D115:D122)</f>
        <v>323483.94575286307</v>
      </c>
      <c r="E123" s="74">
        <f t="shared" si="48"/>
        <v>439834.5399999998</v>
      </c>
      <c r="F123" s="73">
        <f t="shared" si="48"/>
        <v>-116351</v>
      </c>
      <c r="G123" s="74">
        <f t="shared" si="48"/>
        <v>43</v>
      </c>
      <c r="H123" s="74">
        <f t="shared" si="48"/>
        <v>-116308</v>
      </c>
      <c r="I123" s="76">
        <f t="shared" si="48"/>
        <v>740800.39</v>
      </c>
      <c r="K123" s="27">
        <f>I123*$O$3</f>
        <v>560685.59683990502</v>
      </c>
      <c r="L123" s="27">
        <f>I123*$O$4</f>
        <v>6079.4901364608077</v>
      </c>
      <c r="M123" s="27">
        <f>I123*$O$5</f>
        <v>5190.8815926365796</v>
      </c>
      <c r="N123" s="27">
        <f>I123*$O$6</f>
        <v>168844.42143099764</v>
      </c>
    </row>
    <row r="124" spans="1:18" ht="15.75" thickTop="1" x14ac:dyDescent="0.2">
      <c r="A124" s="56"/>
      <c r="B124" s="38"/>
      <c r="C124" s="41"/>
      <c r="D124" s="40"/>
      <c r="E124" s="41"/>
      <c r="F124" s="83"/>
      <c r="G124" s="84"/>
      <c r="H124" s="84"/>
      <c r="I124" s="85"/>
    </row>
    <row r="125" spans="1:18" x14ac:dyDescent="0.2">
      <c r="A125" s="79">
        <f>A115+31</f>
        <v>44538</v>
      </c>
      <c r="B125" s="48"/>
      <c r="C125" s="30"/>
      <c r="D125" s="45"/>
      <c r="E125" s="49"/>
      <c r="F125" s="65"/>
      <c r="G125" s="60"/>
      <c r="H125" s="60"/>
      <c r="I125" s="71"/>
    </row>
    <row r="126" spans="1:18" x14ac:dyDescent="0.2">
      <c r="A126" s="43" t="s">
        <v>32</v>
      </c>
      <c r="B126" s="62">
        <v>291110.09999999998</v>
      </c>
      <c r="C126" s="63">
        <v>1.0050300000000001</v>
      </c>
      <c r="D126" s="45">
        <f>ROUND(B126/C126,2)</f>
        <v>289653.14</v>
      </c>
      <c r="E126" s="90">
        <f>+O126-E127-E128-E129</f>
        <v>281877.19000000029</v>
      </c>
      <c r="F126" s="91">
        <f>ROUND(D126-E126,0)</f>
        <v>7776</v>
      </c>
      <c r="G126" s="92">
        <v>37</v>
      </c>
      <c r="H126" s="92">
        <f>SUM(F126:G126)</f>
        <v>7813</v>
      </c>
      <c r="I126" s="71">
        <f>H126+I116</f>
        <v>748613.39</v>
      </c>
      <c r="O126" s="67">
        <v>394935.52000000031</v>
      </c>
    </row>
    <row r="127" spans="1:18" x14ac:dyDescent="0.2">
      <c r="A127" s="43" t="s">
        <v>8</v>
      </c>
      <c r="B127" s="62">
        <v>1015.84</v>
      </c>
      <c r="C127" s="63">
        <v>1.0050300000000001</v>
      </c>
      <c r="D127" s="45">
        <f>ROUND(B127/C127,2)</f>
        <v>1010.76</v>
      </c>
      <c r="E127" s="93">
        <f>D127</f>
        <v>1010.76</v>
      </c>
      <c r="F127" s="65">
        <f>ROUND(D127-E127,0)</f>
        <v>0</v>
      </c>
      <c r="G127" s="66"/>
      <c r="H127" s="66">
        <f t="shared" ref="H127:H129" si="49">SUM(F127:G127)</f>
        <v>0</v>
      </c>
      <c r="I127" s="71">
        <f>H127+I117</f>
        <v>0</v>
      </c>
    </row>
    <row r="128" spans="1:18" x14ac:dyDescent="0.2">
      <c r="A128" s="43" t="s">
        <v>9</v>
      </c>
      <c r="B128" s="62">
        <v>1522.96</v>
      </c>
      <c r="C128" s="63">
        <v>1.0050300000000001</v>
      </c>
      <c r="D128" s="45">
        <f>ROUND(B128/C128,2)</f>
        <v>1515.34</v>
      </c>
      <c r="E128" s="93">
        <f>D128</f>
        <v>1515.34</v>
      </c>
      <c r="F128" s="65">
        <f t="shared" ref="F128:F129" si="50">ROUND(D128-E128,0)</f>
        <v>0</v>
      </c>
      <c r="G128" s="66"/>
      <c r="H128" s="66">
        <f t="shared" si="49"/>
        <v>0</v>
      </c>
      <c r="I128" s="71">
        <f>H128+I118</f>
        <v>0</v>
      </c>
    </row>
    <row r="129" spans="1:14" x14ac:dyDescent="0.2">
      <c r="A129" s="43" t="s">
        <v>33</v>
      </c>
      <c r="B129" s="62">
        <v>111088.21</v>
      </c>
      <c r="C129" s="63">
        <v>1.0050300000000001</v>
      </c>
      <c r="D129" s="45">
        <f>ROUND(B129/C129,2)</f>
        <v>110532.23</v>
      </c>
      <c r="E129" s="93">
        <f>D129</f>
        <v>110532.23</v>
      </c>
      <c r="F129" s="65">
        <f t="shared" si="50"/>
        <v>0</v>
      </c>
      <c r="G129" s="66"/>
      <c r="H129" s="66">
        <f t="shared" si="49"/>
        <v>0</v>
      </c>
      <c r="I129" s="71">
        <f>H129+I119</f>
        <v>0</v>
      </c>
    </row>
    <row r="130" spans="1:14" x14ac:dyDescent="0.2">
      <c r="A130" s="43" t="s">
        <v>34</v>
      </c>
      <c r="B130" s="69"/>
      <c r="C130" s="63"/>
      <c r="D130" s="45"/>
      <c r="E130" s="70"/>
      <c r="F130" s="65"/>
      <c r="G130" s="66"/>
      <c r="H130" s="66"/>
      <c r="I130" s="71"/>
    </row>
    <row r="131" spans="1:14" x14ac:dyDescent="0.2">
      <c r="A131" s="43" t="s">
        <v>35</v>
      </c>
      <c r="B131" s="69"/>
      <c r="C131" s="63"/>
      <c r="D131" s="45"/>
      <c r="E131" s="70"/>
      <c r="F131" s="65"/>
      <c r="G131" s="66"/>
      <c r="H131" s="66"/>
      <c r="I131" s="71"/>
    </row>
    <row r="132" spans="1:14" x14ac:dyDescent="0.2">
      <c r="A132" s="43" t="s">
        <v>37</v>
      </c>
      <c r="B132" s="69"/>
      <c r="C132" s="63"/>
      <c r="D132" s="45"/>
      <c r="E132" s="70"/>
      <c r="F132" s="65"/>
      <c r="G132" s="66"/>
      <c r="H132" s="66"/>
      <c r="I132" s="71"/>
    </row>
    <row r="133" spans="1:14" x14ac:dyDescent="0.2">
      <c r="A133" s="86"/>
      <c r="B133" s="48"/>
      <c r="C133" s="50"/>
      <c r="D133" s="45"/>
      <c r="E133" s="49"/>
      <c r="F133" s="44"/>
      <c r="G133" s="50"/>
      <c r="H133" s="50"/>
      <c r="I133" s="61"/>
    </row>
    <row r="134" spans="1:14" ht="15.75" thickBot="1" x14ac:dyDescent="0.25">
      <c r="A134" s="72" t="s">
        <v>36</v>
      </c>
      <c r="B134" s="73">
        <f>SUM(B125:B133)</f>
        <v>404737.11000000004</v>
      </c>
      <c r="C134" s="74"/>
      <c r="D134" s="75">
        <f t="shared" ref="D134:I134" si="51">SUM(D125:D133)</f>
        <v>402711.47000000003</v>
      </c>
      <c r="E134" s="74">
        <f t="shared" si="51"/>
        <v>394935.52000000031</v>
      </c>
      <c r="F134" s="73">
        <f t="shared" si="51"/>
        <v>7776</v>
      </c>
      <c r="G134" s="74">
        <f t="shared" si="51"/>
        <v>37</v>
      </c>
      <c r="H134" s="74">
        <f t="shared" si="51"/>
        <v>7813</v>
      </c>
      <c r="I134" s="76">
        <f t="shared" si="51"/>
        <v>748613.39</v>
      </c>
      <c r="K134" s="27">
        <f>I134*$O$3</f>
        <v>566598.98002280283</v>
      </c>
      <c r="L134" s="27">
        <f>I134*$O$4</f>
        <v>6143.6086994061761</v>
      </c>
      <c r="M134" s="27">
        <f>I134*$O$5</f>
        <v>5245.6282672209027</v>
      </c>
      <c r="N134" s="27">
        <f>I134*$O$6</f>
        <v>170625.17301057008</v>
      </c>
    </row>
    <row r="135" spans="1:14" ht="15.75" thickTop="1" x14ac:dyDescent="0.2">
      <c r="A135" s="94"/>
      <c r="B135" s="65"/>
      <c r="C135" s="66"/>
      <c r="D135" s="95"/>
      <c r="E135" s="66"/>
      <c r="F135" s="96"/>
      <c r="G135" s="66"/>
      <c r="H135" s="66"/>
      <c r="I135" s="71"/>
    </row>
    <row r="136" spans="1:14" ht="16.5" thickBot="1" x14ac:dyDescent="0.3">
      <c r="A136" s="97"/>
      <c r="B136" s="98">
        <f>B12+B23+B33+B43+B53+B63+B73+B83+B93+B103+B113+B123+B134</f>
        <v>4057962.3399999994</v>
      </c>
      <c r="C136" s="99"/>
      <c r="D136" s="99">
        <f>D12+D23+D33+D43+D53+D63+D73+D83+D93+D103+D113+D123+D134</f>
        <v>4037652.9443838489</v>
      </c>
      <c r="E136" s="98">
        <f>E12+E23+E33+E43+E53+E63+E73+E83+E93+E103+E113+E123+E134</f>
        <v>3653828.6399999997</v>
      </c>
      <c r="F136" s="98">
        <f>F12+F23+F33+F43+F53+F63+F73+F83+F93+F103+F113+F123+F134</f>
        <v>383823</v>
      </c>
      <c r="G136" s="99">
        <f>G12+G23+G33+G43+G53+G63+G73+G83+G93+G103+G113+G123+G134</f>
        <v>345</v>
      </c>
      <c r="H136" s="99">
        <f>H12+H23+H33+H43+H53+H63+H73+H83+H93+H103+H113+H123+H134</f>
        <v>384168</v>
      </c>
      <c r="I136" s="100">
        <f>I13+H136</f>
        <v>748613.39</v>
      </c>
    </row>
    <row r="137" spans="1:14" ht="15.75" thickTop="1" x14ac:dyDescent="0.2">
      <c r="B137" s="30" t="s">
        <v>38</v>
      </c>
      <c r="C137" s="30"/>
      <c r="D137" s="30"/>
      <c r="E137" s="30"/>
      <c r="F137" s="30"/>
      <c r="G137" s="30"/>
      <c r="H137" s="30"/>
      <c r="I137" s="30"/>
    </row>
    <row r="138" spans="1:14" x14ac:dyDescent="0.2"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</row>
    <row r="139" spans="1:14" ht="15.75" x14ac:dyDescent="0.25">
      <c r="B139" s="30"/>
      <c r="C139" s="30"/>
      <c r="D139" s="30"/>
      <c r="E139" s="30"/>
      <c r="F139" s="30"/>
      <c r="G139" s="30"/>
      <c r="H139" s="101"/>
      <c r="I139" s="102"/>
      <c r="J139" s="30"/>
      <c r="K139" s="30"/>
      <c r="L139" s="30"/>
      <c r="M139" s="30"/>
    </row>
    <row r="140" spans="1:14" ht="15.75" x14ac:dyDescent="0.25">
      <c r="B140" s="30"/>
      <c r="C140" s="30"/>
      <c r="D140" s="30"/>
      <c r="E140" s="30"/>
      <c r="F140" s="30"/>
      <c r="G140" s="30"/>
      <c r="H140" s="101"/>
      <c r="I140" s="102"/>
      <c r="J140" s="30"/>
      <c r="K140" s="30"/>
      <c r="L140" s="30"/>
      <c r="M140" s="30"/>
    </row>
    <row r="141" spans="1:14" ht="15.75" x14ac:dyDescent="0.25">
      <c r="A141" s="103"/>
      <c r="B141" s="39"/>
      <c r="C141" s="39"/>
      <c r="D141" s="39"/>
      <c r="E141" s="39"/>
      <c r="F141" s="104"/>
      <c r="G141" s="30"/>
      <c r="H141" s="30"/>
      <c r="I141" s="105"/>
      <c r="J141" s="30"/>
      <c r="K141" s="30"/>
      <c r="L141" s="30"/>
      <c r="M141" s="30"/>
    </row>
    <row r="142" spans="1:14" x14ac:dyDescent="0.2">
      <c r="E142" s="30"/>
      <c r="F142" s="89"/>
      <c r="I142" s="30"/>
    </row>
    <row r="143" spans="1:14" x14ac:dyDescent="0.2">
      <c r="F143" s="30"/>
      <c r="H143" s="30"/>
      <c r="I143" s="30"/>
    </row>
    <row r="144" spans="1:14" x14ac:dyDescent="0.2">
      <c r="A144" s="106"/>
      <c r="B144" s="107"/>
      <c r="C144" s="108"/>
      <c r="D144" s="108"/>
      <c r="E144" s="107"/>
    </row>
    <row r="145" spans="1:5" x14ac:dyDescent="0.2">
      <c r="A145" s="106"/>
      <c r="B145" s="30"/>
      <c r="E145" s="108"/>
    </row>
    <row r="146" spans="1:5" x14ac:dyDescent="0.2">
      <c r="A146" s="106"/>
      <c r="E146" s="30"/>
    </row>
    <row r="149" spans="1:5" x14ac:dyDescent="0.2">
      <c r="E149" s="30"/>
    </row>
  </sheetData>
  <printOptions horizontalCentered="1"/>
  <pageMargins left="0.5" right="0.5" top="0.5" bottom="0.5" header="0.24" footer="0"/>
  <pageSetup scale="47" fitToHeight="0" orientation="portrait" r:id="rId1"/>
  <headerFooter alignWithMargins="0">
    <oddFooter>&amp;L&amp;Z&amp;F_&amp;A
&amp;D_&amp;T</oddFooter>
  </headerFooter>
  <rowBreaks count="1" manualBreakCount="1">
    <brk id="94" max="8" man="1"/>
  </rowBreaks>
  <legacyDrawing r:id="rId2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 A C T I V E ! 1 5 6 5 1 9 6 7 . 1 < / d o c u m e n t i d >  
     < s e n d e r i d > K E A B E T < / s e n d e r i d >  
     < s e n d e r e m a i l > B K E A T I N G @ G U N S T E R . C O M < / s e n d e r e m a i l >  
     < l a s t m o d i f i e d > 2 0 2 2 - 0 6 - 2 1 T 1 1 : 3 5 : 0 9 . 0 0 0 0 0 0 0 - 0 4 : 0 0 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Conservation O-U</vt:lpstr>
      <vt:lpstr>'Conservation O-U'!Print_Area</vt:lpstr>
      <vt:lpstr>'Conservation O-U'!Print_Titles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Onsomu, Philip</dc:creator>
  <cp:lastModifiedBy>Onsomu, Philip</cp:lastModifiedBy>
  <dcterms:created xsi:type="dcterms:W3CDTF">2022-06-21T14:44:13Z</dcterms:created>
  <dcterms:modified xsi:type="dcterms:W3CDTF">2022-06-21T15:35:09Z</dcterms:modified>
</cp:coreProperties>
</file>