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xmlns:xr2="http://schemas.microsoft.com/office/spreadsheetml/2015/revision2" xmlns:xr6="http://schemas.microsoft.com/office/spreadsheetml/2016/revision6" xmlns:xr="http://schemas.microsoft.com/office/spreadsheetml/2014/revision" xmlns:xr10="http://schemas.microsoft.com/office/spreadsheetml/2016/revision10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 - Beth General\BATES Documents\A JUNE-JULY-AUG 2022 FPUC DOCS TO BE BATES - 33016.25\Beth Bates on 9.12.2022\"/>
    </mc:Choice>
  </mc:AlternateContent>
  <bookViews>
    <workbookView xWindow="-120" yWindow="-120" windowWidth="29040" windowHeight="15840" activeTab="0"/>
  </bookViews>
  <sheets>
    <sheet name="Sheet1" sheetId="1" r:id="rId2"/>
  </sheets>
  <externalReferences>
    <externalReference r:id="rId5"/>
  </externalReferences>
  <definedNames>
    <definedName name="_xlnm.Print_Area" localSheetId="0">Sheet1!$A$1:$J$47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7" i="1" l="1"/>
</calcChain>
</file>

<file path=xl/sharedStrings.xml><?xml version="1.0" encoding="utf-8"?>
<sst xmlns="http://schemas.openxmlformats.org/spreadsheetml/2006/main" count="87" uniqueCount="37">
  <si>
    <t>FLORIDA PUBLIC UTILITIES - CONSOLIDATED NATURAL GAS</t>
  </si>
  <si>
    <t>FPUC, FPUC - Common, FPUC - Indiantown, Florida Division of Chesapeake Utilities Corporation, FPUC - Ft Meade</t>
  </si>
  <si>
    <t xml:space="preserve">2023 CONSOLIDATED NATURAL GAS DEPRECIATION STUDY   </t>
  </si>
  <si>
    <t>PROJECTED</t>
  </si>
  <si>
    <t>THEORETICAL</t>
  </si>
  <si>
    <t xml:space="preserve">THEORETICAL </t>
  </si>
  <si>
    <t>NET</t>
  </si>
  <si>
    <t>RESERVE</t>
  </si>
  <si>
    <t xml:space="preserve">IMBALANCE </t>
  </si>
  <si>
    <t>WLR</t>
  </si>
  <si>
    <t>ARL</t>
  </si>
  <si>
    <t>SALV</t>
  </si>
  <si>
    <t>ACCOUNT - # / NAME</t>
  </si>
  <si>
    <t>INVESTMENT</t>
  </si>
  <si>
    <t>(%)</t>
  </si>
  <si>
    <t>(YEARS)</t>
  </si>
  <si>
    <t>DISTRIBUTION PLANT</t>
  </si>
  <si>
    <t>Mains - Plastic</t>
  </si>
  <si>
    <t>376G</t>
  </si>
  <si>
    <t>Mains - GRIP</t>
  </si>
  <si>
    <t>Services - Plastic</t>
  </si>
  <si>
    <t>380G</t>
  </si>
  <si>
    <t>Services - GRIP</t>
  </si>
  <si>
    <t>RESTATED</t>
  </si>
  <si>
    <t>TRANSFER</t>
  </si>
  <si>
    <t>($)</t>
  </si>
  <si>
    <t>AVERAGE</t>
  </si>
  <si>
    <t>REMAINING</t>
  </si>
  <si>
    <t>LIFE</t>
  </si>
  <si>
    <t>SALVAGE</t>
  </si>
  <si>
    <t>DEPRECIATION</t>
  </si>
  <si>
    <t>RATE</t>
  </si>
  <si>
    <t>WITH RESTATED</t>
  </si>
  <si>
    <t>DIFFERENCE</t>
  </si>
  <si>
    <t>WITH BOOK</t>
  </si>
  <si>
    <t>COMPARISON OF DEPRECIATION RATES FOR MAINS AND SERVICES WITH AND WITHOUT RESERVE CORRECTION</t>
  </si>
  <si>
    <t>Docket No.20220067-GU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</si>
</sst>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m/d/yy;@"/>
    <numFmt numFmtId="165" formatCode="#,##0.0;[Red]\-#,##0.0"/>
    <numFmt numFmtId="166" formatCode="#,##0.0_);[Red]\(#,##0.0\)"/>
  </numFmts>
  <fonts count="12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4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/>
      <top/>
      <bottom/>
    </border>
    <border>
      <left/>
      <right/>
      <top style="thin">
        <color auto="1"/>
      </top>
      <bottom/>
    </border>
    <border>
      <left/>
      <right style="medium">
        <color auto="1"/>
      </right>
      <top/>
      <bottom/>
    </border>
    <border>
      <left style="thick">
        <color auto="1"/>
      </left>
      <right/>
      <top style="thick">
        <color auto="1"/>
      </top>
      <bottom style="medium">
        <color auto="1"/>
      </bottom>
    </border>
    <border>
      <left/>
      <right/>
      <top style="thick">
        <color auto="1"/>
      </top>
      <bottom style="medium">
        <color auto="1"/>
      </bottom>
    </border>
    <border>
      <left style="medium">
        <color auto="1"/>
      </left>
      <right/>
      <top/>
      <bottom style="medium">
        <color auto="1"/>
      </bottom>
    </border>
    <border>
      <left/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 style="thick">
        <color auto="1"/>
      </left>
      <right/>
      <top/>
      <bottom/>
    </border>
    <border>
      <left style="thick">
        <color auto="1"/>
      </left>
      <right/>
      <top style="thick">
        <color auto="1"/>
      </top>
      <bottom/>
    </border>
    <border>
      <left/>
      <right/>
      <top style="thick">
        <color auto="1"/>
      </top>
      <bottom/>
    </border>
    <border>
      <left style="thick">
        <color auto="1"/>
      </left>
      <right/>
      <top/>
      <bottom style="thick">
        <color auto="1"/>
      </bottom>
    </border>
    <border>
      <left/>
      <right/>
      <top/>
      <bottom style="thick">
        <color auto="1"/>
      </bottom>
    </border>
    <border>
      <left/>
      <right style="thick">
        <color auto="1"/>
      </right>
      <top style="thick">
        <color auto="1"/>
      </top>
      <bottom/>
    </border>
    <border>
      <left/>
      <right style="thick">
        <color auto="1"/>
      </right>
      <top/>
      <bottom/>
    </border>
    <border>
      <left/>
      <right style="thick">
        <color auto="1"/>
      </right>
      <top/>
      <bottom style="thick">
        <color auto="1"/>
      </bottom>
    </border>
    <border>
      <left style="medium">
        <color auto="1"/>
      </left>
      <right/>
      <top/>
      <bottom style="thick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thin">
        <color auto="1"/>
      </right>
      <top/>
      <bottom/>
    </border>
    <border>
      <left/>
      <right/>
      <top style="medium">
        <color auto="1"/>
      </top>
      <bottom/>
    </border>
    <border>
      <left style="thick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ck">
        <color auto="1"/>
      </right>
      <top style="thin">
        <color auto="1"/>
      </top>
      <bottom style="thin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 style="thick">
        <color auto="1"/>
      </left>
      <right/>
      <top style="hair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</border>
    <border>
      <left style="thin">
        <color auto="1"/>
      </left>
      <right/>
      <top style="thin">
        <color auto="1"/>
      </top>
      <bottom/>
    </border>
    <border>
      <left style="thin">
        <color auto="1"/>
      </left>
      <right/>
      <top/>
      <bottom/>
    </border>
    <border>
      <left style="thin">
        <color auto="1"/>
      </left>
      <right/>
      <top/>
      <bottom style="medium">
        <color auto="1"/>
      </bottom>
    </border>
    <border>
      <left/>
      <right style="medium">
        <color auto="1"/>
      </right>
      <top/>
      <bottom style="thick">
        <color auto="1"/>
      </bottom>
    </border>
    <border>
      <left/>
      <right/>
      <top/>
      <bottom style="thin">
        <color auto="1"/>
      </bottom>
    </border>
    <border>
      <left/>
      <right style="medium">
        <color auto="1"/>
      </right>
      <top/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/>
      <right style="thin">
        <color auto="1"/>
      </right>
      <top/>
      <bottom/>
    </border>
    <border>
      <left style="medium">
        <color auto="1"/>
      </left>
      <right/>
      <top style="thick">
        <color auto="1"/>
      </top>
      <bottom/>
    </border>
    <border>
      <left style="thin">
        <color auto="1"/>
      </left>
      <right style="thin">
        <color auto="1"/>
      </right>
      <top style="thick">
        <color auto="1"/>
      </top>
      <bottom/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>
      <alignment/>
      <protection/>
    </xf>
    <xf numFmtId="43" fontId="3" fillId="0" borderId="0" applyFont="0" applyFill="0" applyBorder="0" applyAlignment="0" applyProtection="0"/>
  </cellStyleXfs>
  <cellXfs count="142">
    <xf numFmtId="0" fontId="0" fillId="0" borderId="0" xfId="0"/>
    <xf numFmtId="0" fontId="3" fillId="0" borderId="0" xfId="20">
      <alignment/>
      <protection/>
    </xf>
    <xf numFmtId="0" fontId="6" fillId="0" borderId="0" xfId="20" applyFont="1" applyAlignment="1">
      <alignment horizontal="centerContinuous" vertical="center" wrapText="1"/>
      <protection/>
    </xf>
    <xf numFmtId="0" fontId="6" fillId="0" borderId="0" xfId="20" applyFont="1" applyAlignment="1">
      <alignment horizontal="centerContinuous" vertical="center"/>
      <protection/>
    </xf>
    <xf numFmtId="49" fontId="6" fillId="0" borderId="0" xfId="20" applyNumberFormat="1" applyFont="1" applyAlignment="1">
      <alignment horizontal="centerContinuous" vertical="center"/>
      <protection/>
    </xf>
    <xf numFmtId="0" fontId="7" fillId="0" borderId="0" xfId="20" applyFont="1" applyAlignment="1">
      <alignment vertical="center"/>
      <protection/>
    </xf>
    <xf numFmtId="0" fontId="7" fillId="0" borderId="0" xfId="20" applyFont="1" applyAlignment="1">
      <alignment vertical="center" wrapText="1"/>
      <protection/>
    </xf>
    <xf numFmtId="0" fontId="5" fillId="0" borderId="0" xfId="20" applyFont="1" applyAlignment="1">
      <alignment vertical="center" wrapText="1"/>
      <protection/>
    </xf>
    <xf numFmtId="0" fontId="7" fillId="0" borderId="1" xfId="20" applyFont="1" applyBorder="1" applyAlignment="1">
      <alignment horizontal="center"/>
      <protection/>
    </xf>
    <xf numFmtId="0" fontId="7" fillId="0" borderId="0" xfId="20" applyFont="1" applyAlignment="1">
      <alignment horizontal="center"/>
      <protection/>
    </xf>
    <xf numFmtId="0" fontId="7" fillId="0" borderId="2" xfId="20" applyFont="1" applyBorder="1" applyAlignment="1">
      <alignment horizontal="center"/>
      <protection/>
    </xf>
    <xf numFmtId="49" fontId="7" fillId="0" borderId="2" xfId="20" applyNumberFormat="1" applyFont="1" applyBorder="1" applyAlignment="1">
      <alignment horizontal="center"/>
      <protection/>
    </xf>
    <xf numFmtId="0" fontId="7" fillId="0" borderId="3" xfId="20" applyFont="1" applyBorder="1" applyAlignment="1">
      <alignment horizontal="center"/>
      <protection/>
    </xf>
    <xf numFmtId="0" fontId="5" fillId="0" borderId="0" xfId="20" applyFont="1" applyAlignment="1">
      <alignment vertical="center"/>
      <protection/>
    </xf>
    <xf numFmtId="164" fontId="7" fillId="0" borderId="1" xfId="20" applyNumberFormat="1" applyFont="1" applyBorder="1" applyAlignment="1">
      <alignment horizontal="center" vertical="center"/>
      <protection/>
    </xf>
    <xf numFmtId="49" fontId="7" fillId="0" borderId="0" xfId="20" applyNumberFormat="1" applyFont="1" applyAlignment="1">
      <alignment horizontal="center"/>
      <protection/>
    </xf>
    <xf numFmtId="0" fontId="7" fillId="0" borderId="4" xfId="20" applyFont="1" applyBorder="1" applyAlignment="1">
      <alignment horizontal="centerContinuous" vertical="center"/>
      <protection/>
    </xf>
    <xf numFmtId="0" fontId="7" fillId="0" borderId="5" xfId="20" applyFont="1" applyBorder="1" applyAlignment="1">
      <alignment horizontal="centerContinuous" vertical="center" wrapText="1"/>
      <protection/>
    </xf>
    <xf numFmtId="0" fontId="7" fillId="0" borderId="6" xfId="20" applyFont="1" applyBorder="1" applyAlignment="1">
      <alignment horizontal="center" vertical="center"/>
      <protection/>
    </xf>
    <xf numFmtId="38" fontId="7" fillId="0" borderId="7" xfId="20" applyNumberFormat="1" applyFont="1" applyBorder="1" applyAlignment="1">
      <alignment horizontal="center"/>
      <protection/>
    </xf>
    <xf numFmtId="0" fontId="7" fillId="0" borderId="7" xfId="20" applyFont="1" applyBorder="1" applyAlignment="1">
      <alignment horizontal="center"/>
      <protection/>
    </xf>
    <xf numFmtId="49" fontId="7" fillId="0" borderId="7" xfId="20" applyNumberFormat="1" applyFont="1" applyBorder="1" applyAlignment="1">
      <alignment horizontal="center" vertical="center"/>
      <protection/>
    </xf>
    <xf numFmtId="0" fontId="7" fillId="0" borderId="8" xfId="20" applyFont="1" applyBorder="1" applyAlignment="1">
      <alignment horizontal="center"/>
      <protection/>
    </xf>
    <xf numFmtId="0" fontId="9" fillId="0" borderId="9" xfId="20" applyFont="1" applyBorder="1" applyAlignment="1">
      <alignment vertical="center"/>
      <protection/>
    </xf>
    <xf numFmtId="0" fontId="9" fillId="0" borderId="0" xfId="20" applyFont="1" applyAlignment="1">
      <alignment vertical="center" wrapText="1"/>
      <protection/>
    </xf>
    <xf numFmtId="41" fontId="9" fillId="0" borderId="1" xfId="20" applyNumberFormat="1" applyFont="1" applyBorder="1" applyAlignment="1">
      <alignment horizontal="center" vertical="center"/>
      <protection/>
    </xf>
    <xf numFmtId="0" fontId="10" fillId="0" borderId="0" xfId="20" applyFont="1" applyAlignment="1">
      <alignment horizontal="center"/>
      <protection/>
    </xf>
    <xf numFmtId="49" fontId="9" fillId="0" borderId="0" xfId="20" applyNumberFormat="1" applyFont="1" applyAlignment="1">
      <alignment horizontal="center"/>
      <protection/>
    </xf>
    <xf numFmtId="0" fontId="10" fillId="0" borderId="3" xfId="20" applyFont="1" applyBorder="1" applyAlignment="1">
      <alignment horizontal="center"/>
      <protection/>
    </xf>
    <xf numFmtId="41" fontId="9" fillId="0" borderId="1" xfId="20" applyNumberFormat="1" applyFont="1" applyBorder="1" applyAlignment="1">
      <alignment vertical="center"/>
      <protection/>
    </xf>
    <xf numFmtId="0" fontId="9" fillId="0" borderId="3" xfId="20" applyFont="1" applyBorder="1" applyAlignment="1">
      <alignment horizontal="center"/>
      <protection/>
    </xf>
    <xf numFmtId="0" fontId="7" fillId="0" borderId="0" xfId="20" applyFont="1" applyAlignment="1">
      <alignment horizontal="right" vertical="center" wrapText="1"/>
      <protection/>
    </xf>
    <xf numFmtId="0" fontId="7" fillId="0" borderId="0" xfId="20" applyFont="1" applyBorder="1" applyAlignment="1">
      <alignment horizontal="center"/>
      <protection/>
    </xf>
    <xf numFmtId="0" fontId="0" fillId="0" borderId="0" xfId="0" applyBorder="1"/>
    <xf numFmtId="0" fontId="2" fillId="0" borderId="7" xfId="0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7" fillId="0" borderId="11" xfId="20" applyFont="1" applyBorder="1" applyAlignment="1">
      <alignment horizontal="center"/>
      <protection/>
    </xf>
    <xf numFmtId="0" fontId="0" fillId="0" borderId="9" xfId="0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9" fillId="2" borderId="0" xfId="20" applyFont="1" applyFill="1" applyBorder="1" applyAlignment="1">
      <alignment vertical="center" wrapText="1"/>
      <protection/>
    </xf>
    <xf numFmtId="0" fontId="9" fillId="0" borderId="0" xfId="20" applyFont="1" applyBorder="1" applyAlignment="1">
      <alignment horizontal="center"/>
      <protection/>
    </xf>
    <xf numFmtId="0" fontId="0" fillId="0" borderId="12" xfId="0" applyBorder="1"/>
    <xf numFmtId="0" fontId="0" fillId="0" borderId="13" xfId="0" applyBorder="1"/>
    <xf numFmtId="38" fontId="7" fillId="0" borderId="0" xfId="20" applyNumberFormat="1" applyFont="1" applyBorder="1" applyAlignment="1">
      <alignment horizontal="right" vertical="center"/>
      <protection/>
    </xf>
    <xf numFmtId="38" fontId="7" fillId="0" borderId="0" xfId="20" applyNumberFormat="1" applyFont="1" applyBorder="1" applyAlignment="1">
      <alignment horizontal="center" vertical="center"/>
      <protection/>
    </xf>
    <xf numFmtId="38" fontId="7" fillId="0" borderId="13" xfId="20" applyNumberFormat="1" applyFont="1" applyBorder="1" applyAlignment="1">
      <alignment horizontal="center" vertical="center"/>
      <protection/>
    </xf>
    <xf numFmtId="38" fontId="7" fillId="0" borderId="11" xfId="20" applyNumberFormat="1" applyFont="1" applyBorder="1" applyAlignment="1">
      <alignment horizontal="center" vertical="center"/>
      <protection/>
    </xf>
    <xf numFmtId="38" fontId="7" fillId="0" borderId="13" xfId="20" applyNumberFormat="1" applyFont="1" applyBorder="1" applyAlignment="1">
      <alignment horizontal="right" vertical="center"/>
      <protection/>
    </xf>
    <xf numFmtId="0" fontId="11" fillId="0" borderId="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0" fillId="0" borderId="17" xfId="0" applyBorder="1"/>
    <xf numFmtId="0" fontId="10" fillId="0" borderId="0" xfId="20" applyFont="1" applyBorder="1" applyAlignment="1">
      <alignment horizontal="center"/>
      <protection/>
    </xf>
    <xf numFmtId="41" fontId="9" fillId="0" borderId="18" xfId="20" applyNumberFormat="1" applyFont="1" applyBorder="1" applyAlignment="1">
      <alignment horizontal="center" vertical="center"/>
      <protection/>
    </xf>
    <xf numFmtId="41" fontId="9" fillId="0" borderId="19" xfId="20" applyNumberFormat="1" applyFont="1" applyBorder="1" applyAlignment="1">
      <alignment vertical="center"/>
      <protection/>
    </xf>
    <xf numFmtId="165" fontId="7" fillId="0" borderId="20" xfId="20" applyNumberFormat="1" applyFont="1" applyBorder="1" applyAlignment="1">
      <alignment horizontal="center" vertical="center"/>
      <protection/>
    </xf>
    <xf numFmtId="166" fontId="7" fillId="0" borderId="20" xfId="20" applyNumberFormat="1" applyFont="1" applyBorder="1" applyAlignment="1">
      <alignment horizontal="center" vertical="center"/>
      <protection/>
    </xf>
    <xf numFmtId="40" fontId="7" fillId="0" borderId="20" xfId="20" applyNumberFormat="1" applyFont="1" applyBorder="1" applyAlignment="1">
      <alignment horizontal="center" vertical="center"/>
      <protection/>
    </xf>
    <xf numFmtId="38" fontId="7" fillId="0" borderId="20" xfId="20" applyNumberFormat="1" applyFont="1" applyBorder="1" applyAlignment="1">
      <alignment horizontal="right" vertical="center"/>
      <protection/>
    </xf>
    <xf numFmtId="0" fontId="9" fillId="2" borderId="14" xfId="20" applyFont="1" applyFill="1" applyBorder="1" applyAlignment="1">
      <alignment vertical="center" wrapText="1"/>
      <protection/>
    </xf>
    <xf numFmtId="0" fontId="7" fillId="0" borderId="11" xfId="20" applyFont="1" applyBorder="1" applyAlignment="1">
      <alignment vertical="center"/>
      <protection/>
    </xf>
    <xf numFmtId="0" fontId="7" fillId="2" borderId="9" xfId="20" applyFont="1" applyFill="1" applyBorder="1" applyAlignment="1">
      <alignment vertical="center"/>
      <protection/>
    </xf>
    <xf numFmtId="0" fontId="7" fillId="2" borderId="10" xfId="20" applyFont="1" applyFill="1" applyBorder="1" applyAlignment="1">
      <alignment vertical="center"/>
      <protection/>
    </xf>
    <xf numFmtId="0" fontId="1" fillId="0" borderId="13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5" fillId="0" borderId="21" xfId="20" applyFont="1" applyBorder="1" applyAlignment="1">
      <alignment horizontal="center" vertical="center"/>
      <protection/>
    </xf>
    <xf numFmtId="0" fontId="0" fillId="0" borderId="22" xfId="0" applyBorder="1"/>
    <xf numFmtId="38" fontId="5" fillId="0" borderId="22" xfId="20" applyNumberFormat="1" applyFont="1" applyBorder="1" applyAlignment="1">
      <alignment vertical="center"/>
      <protection/>
    </xf>
    <xf numFmtId="38" fontId="5" fillId="0" borderId="22" xfId="20" applyNumberFormat="1" applyFont="1" applyBorder="1" applyAlignment="1">
      <alignment horizontal="right" vertical="center"/>
      <protection/>
    </xf>
    <xf numFmtId="0" fontId="0" fillId="0" borderId="23" xfId="0" applyBorder="1"/>
    <xf numFmtId="38" fontId="5" fillId="0" borderId="22" xfId="21" applyNumberFormat="1" applyFont="1" applyFill="1" applyBorder="1" applyAlignment="1">
      <alignment vertical="center"/>
    </xf>
    <xf numFmtId="3" fontId="1" fillId="0" borderId="22" xfId="0" applyNumberFormat="1" applyFont="1" applyBorder="1"/>
    <xf numFmtId="0" fontId="1" fillId="0" borderId="23" xfId="0" applyFont="1" applyBorder="1" applyAlignment="1">
      <alignment horizontal="center"/>
    </xf>
    <xf numFmtId="0" fontId="1" fillId="0" borderId="22" xfId="0" applyFont="1" applyBorder="1"/>
    <xf numFmtId="0" fontId="9" fillId="2" borderId="3" xfId="20" applyFont="1" applyFill="1" applyBorder="1" applyAlignment="1">
      <alignment vertical="center" wrapText="1"/>
      <protection/>
    </xf>
    <xf numFmtId="0" fontId="5" fillId="0" borderId="24" xfId="20" applyFont="1" applyBorder="1" applyAlignment="1">
      <alignment horizontal="left" vertical="center" wrapText="1"/>
      <protection/>
    </xf>
    <xf numFmtId="0" fontId="5" fillId="0" borderId="12" xfId="20" applyFont="1" applyBorder="1" applyAlignment="1">
      <alignment horizontal="center" vertical="center"/>
      <protection/>
    </xf>
    <xf numFmtId="0" fontId="5" fillId="0" borderId="16" xfId="20" applyFont="1" applyBorder="1" applyAlignment="1">
      <alignment horizontal="left" vertical="center" wrapText="1"/>
      <protection/>
    </xf>
    <xf numFmtId="0" fontId="5" fillId="0" borderId="25" xfId="20" applyFont="1" applyBorder="1" applyAlignment="1">
      <alignment horizontal="center" vertical="center"/>
      <protection/>
    </xf>
    <xf numFmtId="0" fontId="1" fillId="0" borderId="22" xfId="0" applyFont="1" applyBorder="1" applyAlignment="1">
      <alignment horizontal="center"/>
    </xf>
    <xf numFmtId="0" fontId="5" fillId="0" borderId="23" xfId="20" applyFont="1" applyBorder="1" applyAlignment="1">
      <alignment horizontal="left" vertical="center" wrapText="1"/>
      <protection/>
    </xf>
    <xf numFmtId="0" fontId="0" fillId="0" borderId="26" xfId="0" applyBorder="1"/>
    <xf numFmtId="0" fontId="7" fillId="0" borderId="27" xfId="20" applyFont="1" applyBorder="1" applyAlignment="1">
      <alignment horizontal="center"/>
      <protection/>
    </xf>
    <xf numFmtId="164" fontId="7" fillId="0" borderId="28" xfId="20" applyNumberFormat="1" applyFont="1" applyBorder="1" applyAlignment="1">
      <alignment horizontal="center" vertical="center"/>
      <protection/>
    </xf>
    <xf numFmtId="0" fontId="7" fillId="0" borderId="29" xfId="20" applyFont="1" applyBorder="1" applyAlignment="1">
      <alignment horizontal="center" vertical="center"/>
      <protection/>
    </xf>
    <xf numFmtId="0" fontId="7" fillId="0" borderId="28" xfId="20" applyFont="1" applyBorder="1" applyAlignment="1">
      <alignment horizontal="center"/>
      <protection/>
    </xf>
    <xf numFmtId="0" fontId="7" fillId="0" borderId="29" xfId="20" applyFont="1" applyBorder="1" applyAlignment="1">
      <alignment horizontal="center"/>
      <protection/>
    </xf>
    <xf numFmtId="0" fontId="5" fillId="0" borderId="30" xfId="20" applyFont="1" applyBorder="1" applyAlignment="1">
      <alignment horizontal="left" vertical="center" wrapText="1"/>
      <protection/>
    </xf>
    <xf numFmtId="165" fontId="5" fillId="0" borderId="0" xfId="20" applyNumberFormat="1" applyFont="1" applyBorder="1" applyAlignment="1">
      <alignment horizontal="center" vertical="center"/>
      <protection/>
    </xf>
    <xf numFmtId="38" fontId="5" fillId="0" borderId="0" xfId="20" applyNumberFormat="1" applyFont="1" applyBorder="1" applyAlignment="1">
      <alignment horizontal="right" vertical="center"/>
      <protection/>
    </xf>
    <xf numFmtId="166" fontId="5" fillId="0" borderId="0" xfId="20" applyNumberFormat="1" applyFont="1" applyBorder="1" applyAlignment="1">
      <alignment horizontal="right" vertical="center"/>
      <protection/>
    </xf>
    <xf numFmtId="40" fontId="5" fillId="0" borderId="0" xfId="20" applyNumberFormat="1" applyFont="1" applyBorder="1" applyAlignment="1">
      <alignment horizontal="right" vertical="center"/>
      <protection/>
    </xf>
    <xf numFmtId="40" fontId="5" fillId="0" borderId="3" xfId="20" applyNumberFormat="1" applyFont="1" applyBorder="1" applyAlignment="1">
      <alignment horizontal="center" vertical="center"/>
      <protection/>
    </xf>
    <xf numFmtId="165" fontId="5" fillId="0" borderId="31" xfId="20" applyNumberFormat="1" applyFont="1" applyBorder="1" applyAlignment="1">
      <alignment horizontal="center" vertical="center"/>
      <protection/>
    </xf>
    <xf numFmtId="38" fontId="5" fillId="0" borderId="31" xfId="20" applyNumberFormat="1" applyFont="1" applyBorder="1" applyAlignment="1">
      <alignment horizontal="right" vertical="center"/>
      <protection/>
    </xf>
    <xf numFmtId="166" fontId="5" fillId="0" borderId="31" xfId="20" applyNumberFormat="1" applyFont="1" applyBorder="1" applyAlignment="1">
      <alignment horizontal="center" vertical="center"/>
      <protection/>
    </xf>
    <xf numFmtId="40" fontId="5" fillId="0" borderId="31" xfId="20" applyNumberFormat="1" applyFont="1" applyBorder="1" applyAlignment="1">
      <alignment horizontal="center" vertical="center"/>
      <protection/>
    </xf>
    <xf numFmtId="40" fontId="5" fillId="0" borderId="32" xfId="20" applyNumberFormat="1" applyFont="1" applyBorder="1" applyAlignment="1">
      <alignment horizontal="center" vertical="center"/>
      <protection/>
    </xf>
    <xf numFmtId="165" fontId="5" fillId="0" borderId="22" xfId="20" applyNumberFormat="1" applyFont="1" applyBorder="1" applyAlignment="1">
      <alignment horizontal="center" vertical="center"/>
      <protection/>
    </xf>
    <xf numFmtId="166" fontId="5" fillId="0" borderId="22" xfId="20" applyNumberFormat="1" applyFont="1" applyBorder="1" applyAlignment="1">
      <alignment horizontal="center" vertical="center"/>
      <protection/>
    </xf>
    <xf numFmtId="40" fontId="5" fillId="0" borderId="22" xfId="20" applyNumberFormat="1" applyFont="1" applyBorder="1" applyAlignment="1">
      <alignment horizontal="center" vertical="center"/>
      <protection/>
    </xf>
    <xf numFmtId="40" fontId="5" fillId="0" borderId="24" xfId="20" applyNumberFormat="1" applyFont="1" applyBorder="1" applyAlignment="1">
      <alignment horizontal="center" vertical="center"/>
      <protection/>
    </xf>
    <xf numFmtId="38" fontId="5" fillId="0" borderId="33" xfId="21" applyNumberFormat="1" applyFont="1" applyFill="1" applyBorder="1" applyAlignment="1">
      <alignment vertical="center"/>
    </xf>
    <xf numFmtId="38" fontId="5" fillId="0" borderId="34" xfId="21" applyNumberFormat="1" applyFont="1" applyFill="1" applyBorder="1" applyAlignment="1">
      <alignment vertical="center"/>
    </xf>
    <xf numFmtId="38" fontId="5" fillId="0" borderId="35" xfId="21" applyNumberFormat="1" applyFont="1" applyFill="1" applyBorder="1" applyAlignment="1">
      <alignment vertical="center"/>
    </xf>
    <xf numFmtId="0" fontId="5" fillId="0" borderId="9" xfId="20" applyFont="1" applyBorder="1" applyAlignment="1">
      <alignment horizontal="center" vertical="center"/>
      <protection/>
    </xf>
    <xf numFmtId="0" fontId="5" fillId="0" borderId="0" xfId="20" applyFont="1" applyBorder="1" applyAlignment="1">
      <alignment horizontal="left" vertical="center" wrapText="1"/>
      <protection/>
    </xf>
    <xf numFmtId="38" fontId="5" fillId="0" borderId="1" xfId="21" applyNumberFormat="1" applyFont="1" applyFill="1" applyBorder="1" applyAlignment="1">
      <alignment vertical="center"/>
    </xf>
    <xf numFmtId="38" fontId="5" fillId="0" borderId="19" xfId="20" applyNumberFormat="1" applyFont="1" applyBorder="1" applyAlignment="1">
      <alignment vertical="center"/>
      <protection/>
    </xf>
    <xf numFmtId="49" fontId="9" fillId="0" borderId="0" xfId="20" applyNumberFormat="1" applyFont="1" applyBorder="1" applyAlignment="1">
      <alignment horizontal="center"/>
      <protection/>
    </xf>
    <xf numFmtId="2" fontId="1" fillId="0" borderId="23" xfId="0" applyNumberFormat="1" applyFont="1" applyBorder="1" applyAlignment="1">
      <alignment horizontal="center"/>
    </xf>
    <xf numFmtId="38" fontId="5" fillId="0" borderId="36" xfId="20" applyNumberFormat="1" applyFont="1" applyFill="1" applyBorder="1" applyAlignment="1">
      <alignment vertical="center"/>
      <protection/>
    </xf>
    <xf numFmtId="38" fontId="5" fillId="0" borderId="37" xfId="20" applyNumberFormat="1" applyFont="1" applyFill="1" applyBorder="1" applyAlignment="1">
      <alignment vertical="center"/>
      <protection/>
    </xf>
    <xf numFmtId="38" fontId="5" fillId="0" borderId="38" xfId="20" applyNumberFormat="1" applyFont="1" applyFill="1" applyBorder="1" applyAlignment="1">
      <alignment vertical="center"/>
      <protection/>
    </xf>
    <xf numFmtId="38" fontId="7" fillId="0" borderId="20" xfId="20" applyNumberFormat="1" applyFont="1" applyFill="1" applyBorder="1" applyAlignment="1">
      <alignment horizontal="right" vertical="center"/>
      <protection/>
    </xf>
    <xf numFmtId="0" fontId="0" fillId="0" borderId="0" xfId="0" applyFill="1"/>
    <xf numFmtId="0" fontId="7" fillId="0" borderId="39" xfId="20" applyFont="1" applyFill="1" applyBorder="1" applyAlignment="1">
      <alignment horizontal="center"/>
      <protection/>
    </xf>
    <xf numFmtId="0" fontId="7" fillId="0" borderId="40" xfId="20" applyFont="1" applyFill="1" applyBorder="1" applyAlignment="1">
      <alignment horizontal="center"/>
      <protection/>
    </xf>
    <xf numFmtId="164" fontId="7" fillId="0" borderId="1" xfId="20" applyNumberFormat="1" applyFont="1" applyFill="1" applyBorder="1" applyAlignment="1">
      <alignment horizontal="center" vertical="center"/>
      <protection/>
    </xf>
    <xf numFmtId="164" fontId="7" fillId="0" borderId="19" xfId="20" applyNumberFormat="1" applyFont="1" applyFill="1" applyBorder="1" applyAlignment="1">
      <alignment horizontal="center" vertical="center"/>
      <protection/>
    </xf>
    <xf numFmtId="0" fontId="7" fillId="0" borderId="6" xfId="20" applyFont="1" applyFill="1" applyBorder="1" applyAlignment="1">
      <alignment horizontal="center" vertical="center"/>
      <protection/>
    </xf>
    <xf numFmtId="0" fontId="7" fillId="0" borderId="41" xfId="20" applyFont="1" applyFill="1" applyBorder="1" applyAlignment="1">
      <alignment horizontal="center" vertical="center"/>
      <protection/>
    </xf>
    <xf numFmtId="0" fontId="11" fillId="0" borderId="20" xfId="0" applyFont="1" applyFill="1" applyBorder="1" applyAlignment="1">
      <alignment horizontal="center"/>
    </xf>
    <xf numFmtId="41" fontId="7" fillId="0" borderId="19" xfId="20" applyNumberFormat="1" applyFont="1" applyFill="1" applyBorder="1" applyAlignment="1">
      <alignment horizontal="center" vertical="center"/>
      <protection/>
    </xf>
    <xf numFmtId="0" fontId="0" fillId="0" borderId="22" xfId="0" applyFill="1" applyBorder="1"/>
    <xf numFmtId="38" fontId="0" fillId="0" borderId="22" xfId="0" applyNumberFormat="1" applyFill="1" applyBorder="1"/>
    <xf numFmtId="0" fontId="7" fillId="2" borderId="42" xfId="20" applyFont="1" applyFill="1" applyBorder="1" applyAlignment="1">
      <alignment horizontal="center" vertical="center"/>
      <protection/>
    </xf>
    <xf numFmtId="0" fontId="7" fillId="2" borderId="43" xfId="20" applyFont="1" applyFill="1" applyBorder="1" applyAlignment="1">
      <alignment horizontal="center" vertical="center"/>
      <protection/>
    </xf>
    <xf numFmtId="0" fontId="7" fillId="2" borderId="44" xfId="20" applyFont="1" applyFill="1" applyBorder="1" applyAlignment="1">
      <alignment horizontal="center" vertical="center"/>
      <protection/>
    </xf>
    <xf numFmtId="0" fontId="4" fillId="0" borderId="0" xfId="20" applyFont="1" applyAlignment="1">
      <alignment horizontal="center" vertical="center"/>
      <protection/>
    </xf>
    <xf numFmtId="0" fontId="5" fillId="0" borderId="0" xfId="20" applyFont="1" applyAlignment="1">
      <alignment horizontal="center" vertical="center"/>
      <protection/>
    </xf>
    <xf numFmtId="0" fontId="6" fillId="0" borderId="0" xfId="20" applyFont="1" applyAlignment="1">
      <alignment horizontal="center" vertical="center"/>
      <protection/>
    </xf>
    <xf numFmtId="0" fontId="7" fillId="0" borderId="0" xfId="20" applyFont="1" applyAlignment="1">
      <alignment horizontal="center" vertical="center"/>
      <protection/>
    </xf>
    <xf numFmtId="0" fontId="8" fillId="0" borderId="0" xfId="20" applyFont="1" applyAlignment="1">
      <alignment horizontal="center" vertical="center"/>
      <protection/>
    </xf>
  </cellXfs>
  <cellStyles count="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Normal 3" xfId="20"/>
    <cellStyle name="Comma 6" xfId="2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6" Type="http://schemas.openxmlformats.org/officeDocument/2006/relationships/calcChain" Target="calcChain.xml" /><Relationship Id="rId5" Type="http://schemas.openxmlformats.org/officeDocument/2006/relationships/externalLink" Target="externalLinks/externalLink1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oneCellAnchor>
    <xdr:from>
      <xdr:col>12</xdr:col>
      <xdr:colOff>209550</xdr:colOff>
      <xdr:row>4</xdr:row>
      <xdr:rowOff>161925</xdr:rowOff>
    </xdr:from>
    <xdr:ext cx="180975" cy="266700"/>
    <xdr:sp macro="">
      <xdr:nvSpPr>
        <xdr:cNvPr id="2" name="TextBox 1"/>
        <xdr:cNvSpPr txBox="1"/>
      </xdr:nvSpPr>
      <xdr:spPr>
        <a:xfrm>
          <a:off x="12896850" y="990600"/>
          <a:ext cx="180975" cy="26670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anchor="t">
          <a:spAutoFit/>
        </a:bodyPr>
        <a:lstStyle/>
        <a:p>
          <a:endParaRPr lang="en-US" sz="1100"/>
        </a:p>
      </xdr:txBody>
    </xdr:sp>
    <xdr:clientData/>
  </xdr:one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Users\patricialee\Documents\2023%20Chesapeake%20Gas\DS%202023%20Schedules%20A%20thru%20E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ch A Comp - Con"/>
      <sheetName val="Sch B Comp Rates - Con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.bin" /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7"/>
  <sheetViews>
    <sheetView tabSelected="1" workbookViewId="0" topLeftCell="A1">
      <selection pane="topLeft" activeCell="A2" sqref="A2:J2"/>
    </sheetView>
  </sheetViews>
  <sheetFormatPr defaultColWidth="10.625" defaultRowHeight="15.75"/>
  <cols>
    <col min="1" max="1" width="6.875" customWidth="1"/>
    <col min="2" max="2" width="38.625" customWidth="1"/>
    <col min="3" max="3" width="12.875" bestFit="1" customWidth="1"/>
    <col min="4" max="4" width="13.875" bestFit="1" customWidth="1"/>
    <col min="5" max="6" width="14.375" customWidth="1"/>
    <col min="7" max="7" width="12.625" bestFit="1" customWidth="1"/>
    <col min="8" max="8" width="11.5" bestFit="1" customWidth="1"/>
    <col min="9" max="9" width="10" bestFit="1" customWidth="1"/>
    <col min="10" max="10" width="10.125" customWidth="1"/>
  </cols>
  <sheetData>
    <row r="1" spans="1:10" ht="18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</row>
    <row r="2" spans="1:10" ht="15.75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</row>
    <row r="3" spans="1:10" ht="15.75">
      <c r="A3" s="139" t="s">
        <v>2</v>
      </c>
      <c r="B3" s="139"/>
      <c r="C3" s="139"/>
      <c r="D3" s="139"/>
      <c r="E3" s="139"/>
      <c r="F3" s="139"/>
      <c r="G3" s="139"/>
      <c r="H3" s="139"/>
      <c r="I3" s="139"/>
      <c r="J3" s="139"/>
    </row>
    <row r="4" spans="1:10" ht="15.75">
      <c r="A4" s="140" t="str">
        <f>'[1]Sch A Comp - Con'!A4</f>
        <v>(Actual through 12/31/21 and Projected through 12/31/22)</v>
      </c>
      <c r="B4" s="140"/>
      <c r="C4" s="140"/>
      <c r="D4" s="140"/>
      <c r="E4" s="140"/>
      <c r="F4" s="140"/>
      <c r="G4" s="140"/>
      <c r="H4" s="140"/>
      <c r="I4" s="140"/>
      <c r="J4" s="140"/>
    </row>
    <row r="5" spans="1:10" ht="15.75">
      <c r="A5" s="141" t="s">
        <v>36</v>
      </c>
      <c r="B5" s="141"/>
      <c r="C5" s="141"/>
      <c r="D5" s="141"/>
      <c r="E5" s="141"/>
      <c r="F5" s="141"/>
      <c r="G5" s="141"/>
      <c r="H5" s="141"/>
      <c r="I5" s="141"/>
      <c r="J5" s="141"/>
    </row>
    <row r="6" spans="1:10" ht="15.75">
      <c r="A6" s="139" t="s">
        <v>35</v>
      </c>
      <c r="B6" s="139"/>
      <c r="C6" s="139"/>
      <c r="D6" s="139"/>
      <c r="E6" s="139"/>
      <c r="F6" s="139"/>
      <c r="G6" s="139"/>
      <c r="H6" s="139"/>
      <c r="I6" s="139"/>
      <c r="J6" s="139"/>
    </row>
    <row r="7" spans="1:10" ht="18.75" thickBot="1">
      <c r="A7" s="1"/>
      <c r="B7" s="2"/>
      <c r="C7" s="3"/>
      <c r="D7" s="3"/>
      <c r="E7" s="3"/>
      <c r="F7" s="3"/>
      <c r="G7" s="3"/>
      <c r="H7" s="3"/>
      <c r="I7" s="4"/>
      <c r="J7" s="3"/>
    </row>
    <row r="8" spans="1:10" ht="15.75">
      <c r="A8" s="5"/>
      <c r="B8" s="6"/>
      <c r="C8" s="134"/>
      <c r="D8" s="135"/>
      <c r="E8" s="135"/>
      <c r="F8" s="135"/>
      <c r="G8" s="135"/>
      <c r="H8" s="135"/>
      <c r="I8" s="135"/>
      <c r="J8" s="136"/>
    </row>
    <row r="9" spans="1:10" ht="15.75">
      <c r="A9" s="5"/>
      <c r="B9" s="7"/>
      <c r="C9" s="8" t="s">
        <v>3</v>
      </c>
      <c r="D9" s="90" t="s">
        <v>3</v>
      </c>
      <c r="E9" s="90" t="s">
        <v>4</v>
      </c>
      <c r="F9" s="10" t="s">
        <v>5</v>
      </c>
      <c r="G9" s="9"/>
      <c r="H9" s="10"/>
      <c r="I9" s="11"/>
      <c r="J9" s="12" t="s">
        <v>6</v>
      </c>
    </row>
    <row r="10" spans="1:10" ht="16.5" thickBot="1">
      <c r="A10" s="13"/>
      <c r="B10" s="7"/>
      <c r="C10" s="14">
        <f>'[1]Sch A Comp - Con'!C11</f>
        <v>44927</v>
      </c>
      <c r="D10" s="91">
        <f>+C10</f>
        <v>44927</v>
      </c>
      <c r="E10" s="93" t="s">
        <v>7</v>
      </c>
      <c r="F10" s="9" t="s">
        <v>7</v>
      </c>
      <c r="G10" s="9" t="s">
        <v>8</v>
      </c>
      <c r="H10" s="9" t="s">
        <v>9</v>
      </c>
      <c r="I10" s="15" t="s">
        <v>10</v>
      </c>
      <c r="J10" s="12" t="s">
        <v>11</v>
      </c>
    </row>
    <row r="11" spans="1:10" ht="17.25" thickTop="1" thickBot="1">
      <c r="A11" s="16" t="s">
        <v>12</v>
      </c>
      <c r="B11" s="17"/>
      <c r="C11" s="18" t="s">
        <v>13</v>
      </c>
      <c r="D11" s="92" t="s">
        <v>7</v>
      </c>
      <c r="E11" s="94" t="s">
        <v>14</v>
      </c>
      <c r="F11" s="19" t="s">
        <v>25</v>
      </c>
      <c r="G11" s="20" t="s">
        <v>25</v>
      </c>
      <c r="H11" s="19" t="s">
        <v>14</v>
      </c>
      <c r="I11" s="21" t="s">
        <v>15</v>
      </c>
      <c r="J11" s="22" t="s">
        <v>14</v>
      </c>
    </row>
    <row r="12" spans="1:10" ht="15.75">
      <c r="A12" s="23"/>
      <c r="B12" s="24"/>
      <c r="C12" s="25"/>
      <c r="D12" s="61"/>
      <c r="E12" s="60"/>
      <c r="F12" s="26"/>
      <c r="G12" s="26"/>
      <c r="H12" s="26"/>
      <c r="I12" s="27"/>
      <c r="J12" s="28"/>
    </row>
    <row r="13" spans="1:10" ht="15.75">
      <c r="A13" s="69" t="s">
        <v>16</v>
      </c>
      <c r="B13" s="41"/>
      <c r="C13" s="29"/>
      <c r="D13" s="62"/>
      <c r="E13" s="42"/>
      <c r="F13" s="42"/>
      <c r="G13" s="42"/>
      <c r="H13" s="42"/>
      <c r="I13" s="117"/>
      <c r="J13" s="30"/>
    </row>
    <row r="14" spans="1:10" ht="15.75">
      <c r="A14" s="113"/>
      <c r="B14" s="114"/>
      <c r="C14" s="115"/>
      <c r="D14" s="116"/>
      <c r="E14" s="96"/>
      <c r="F14" s="97"/>
      <c r="G14" s="97"/>
      <c r="H14" s="98"/>
      <c r="I14" s="99"/>
      <c r="J14" s="100"/>
    </row>
    <row r="15" spans="1:10" ht="15.75">
      <c r="A15" s="73">
        <v>3761</v>
      </c>
      <c r="B15" s="83" t="s">
        <v>17</v>
      </c>
      <c r="C15" s="110">
        <v>129087416</v>
      </c>
      <c r="D15" s="119">
        <v>32073333</v>
      </c>
      <c r="E15" s="106">
        <f t="shared" si="0" ref="E15:E19">ROUND(100-(I15*H15)-J15,2)</f>
        <v>11.1</v>
      </c>
      <c r="F15" s="76">
        <f t="shared" si="1" ref="F15:F19">ROUND(E15*C15/100,0)</f>
        <v>14328703</v>
      </c>
      <c r="G15" s="76">
        <f t="shared" si="2" ref="G15:G19">SUM(D15-F15)</f>
        <v>17744630</v>
      </c>
      <c r="H15" s="107">
        <f>ROUND((100-'[1]Sch A Comp - Con'!L17)/'[1]Sch A Comp - Con'!J17,1)</f>
        <v>1.7</v>
      </c>
      <c r="I15" s="108">
        <f>'[1]Sch B Comp Rates - Con'!D17</f>
        <v>67</v>
      </c>
      <c r="J15" s="109">
        <f>'[1]Sch B Comp Rates - Con'!E17</f>
        <v>-25</v>
      </c>
    </row>
    <row r="16" spans="1:10" ht="15.75">
      <c r="A16" s="73" t="s">
        <v>18</v>
      </c>
      <c r="B16" s="83" t="s">
        <v>19</v>
      </c>
      <c r="C16" s="110">
        <v>146906029</v>
      </c>
      <c r="D16" s="119">
        <v>17733587</v>
      </c>
      <c r="E16" s="106">
        <f t="shared" si="0"/>
        <v>11.1</v>
      </c>
      <c r="F16" s="76">
        <f t="shared" si="1"/>
        <v>16306569</v>
      </c>
      <c r="G16" s="76">
        <f t="shared" si="2"/>
        <v>1427018</v>
      </c>
      <c r="H16" s="107">
        <f>ROUND((100-'[1]Sch A Comp - Con'!L19)/'[1]Sch A Comp - Con'!J19,1)</f>
        <v>1.7</v>
      </c>
      <c r="I16" s="108">
        <f>'[1]Sch B Comp Rates - Con'!D19</f>
        <v>67</v>
      </c>
      <c r="J16" s="109">
        <f>'[1]Sch B Comp Rates - Con'!E19</f>
        <v>-25</v>
      </c>
    </row>
    <row r="17" spans="1:10" ht="15.75">
      <c r="A17" s="73"/>
      <c r="B17" s="83"/>
      <c r="C17" s="110"/>
      <c r="D17" s="119"/>
      <c r="E17" s="106"/>
      <c r="F17" s="76"/>
      <c r="G17" s="76"/>
      <c r="H17" s="107"/>
      <c r="I17" s="108"/>
      <c r="J17" s="109"/>
    </row>
    <row r="18" spans="1:10" ht="15.75">
      <c r="A18" s="73">
        <v>3801</v>
      </c>
      <c r="B18" s="83" t="s">
        <v>20</v>
      </c>
      <c r="C18" s="110">
        <v>69786805</v>
      </c>
      <c r="D18" s="119">
        <v>15557857</v>
      </c>
      <c r="E18" s="106">
        <f t="shared" si="0"/>
        <v>19.600000000000001</v>
      </c>
      <c r="F18" s="76">
        <f t="shared" si="1"/>
        <v>13678214</v>
      </c>
      <c r="G18" s="76">
        <f t="shared" si="2"/>
        <v>1879643</v>
      </c>
      <c r="H18" s="107">
        <f>ROUND((100-'[1]Sch A Comp - Con'!L22)/'[1]Sch A Comp - Con'!J22,1)</f>
        <v>2.3999999999999999</v>
      </c>
      <c r="I18" s="108">
        <v>46</v>
      </c>
      <c r="J18" s="109">
        <f>'[1]Sch B Comp Rates - Con'!E22</f>
        <v>-30</v>
      </c>
    </row>
    <row r="19" spans="1:10" ht="15.75">
      <c r="A19" s="73" t="s">
        <v>21</v>
      </c>
      <c r="B19" s="83" t="s">
        <v>22</v>
      </c>
      <c r="C19" s="111">
        <v>48993831</v>
      </c>
      <c r="D19" s="120">
        <v>3452804</v>
      </c>
      <c r="E19" s="101">
        <f t="shared" si="0"/>
        <v>19.600000000000001</v>
      </c>
      <c r="F19" s="102">
        <f t="shared" si="1"/>
        <v>9602791</v>
      </c>
      <c r="G19" s="102">
        <f t="shared" si="2"/>
        <v>-6149987</v>
      </c>
      <c r="H19" s="103">
        <f>ROUND((100-'[1]Sch A Comp - Con'!L24)/'[1]Sch A Comp - Con'!J24,1)</f>
        <v>2.3999999999999999</v>
      </c>
      <c r="I19" s="104">
        <f>'[1]Sch B Comp Rates - Con'!D24</f>
        <v>46</v>
      </c>
      <c r="J19" s="105">
        <f>'[1]Sch B Comp Rates - Con'!E24</f>
        <v>-30</v>
      </c>
    </row>
    <row r="20" spans="1:10" ht="16.5" thickBot="1">
      <c r="A20" s="84"/>
      <c r="B20" s="95"/>
      <c r="C20" s="112"/>
      <c r="D20" s="121"/>
      <c r="E20" s="96"/>
      <c r="F20" s="97"/>
      <c r="G20" s="97"/>
      <c r="H20" s="98"/>
      <c r="I20" s="99"/>
      <c r="J20" s="100"/>
    </row>
    <row r="21" spans="1:10" ht="16.5" thickTop="1">
      <c r="A21" s="68"/>
      <c r="B21" s="31"/>
      <c r="C21" s="122"/>
      <c r="D21" s="122"/>
      <c r="E21" s="63"/>
      <c r="F21" s="66"/>
      <c r="G21" s="66"/>
      <c r="H21" s="64"/>
      <c r="I21" s="65"/>
      <c r="J21" s="65"/>
    </row>
    <row r="22" spans="3:4" ht="16.5" thickBot="1">
      <c r="C22" s="123"/>
      <c r="D22" s="123"/>
    </row>
    <row r="23" spans="1:10" ht="16.5" thickTop="1">
      <c r="A23" s="35"/>
      <c r="B23" s="36"/>
      <c r="C23" s="124" t="s">
        <v>3</v>
      </c>
      <c r="D23" s="125" t="s">
        <v>3</v>
      </c>
      <c r="E23" s="36"/>
      <c r="F23" s="37"/>
      <c r="G23" s="36"/>
      <c r="H23" s="36"/>
      <c r="I23" s="36"/>
      <c r="J23" s="38"/>
    </row>
    <row r="24" spans="1:10" ht="15.75">
      <c r="A24" s="38"/>
      <c r="B24" s="33"/>
      <c r="C24" s="126">
        <v>44927</v>
      </c>
      <c r="D24" s="127">
        <v>44927</v>
      </c>
      <c r="E24" s="32" t="s">
        <v>5</v>
      </c>
      <c r="F24" s="33"/>
      <c r="G24" s="39"/>
      <c r="H24" s="40" t="s">
        <v>23</v>
      </c>
      <c r="I24" s="40" t="s">
        <v>23</v>
      </c>
      <c r="J24" s="38"/>
    </row>
    <row r="25" spans="1:10" ht="16.5" thickBot="1">
      <c r="A25" s="38"/>
      <c r="B25" s="33"/>
      <c r="C25" s="128" t="s">
        <v>13</v>
      </c>
      <c r="D25" s="129" t="s">
        <v>7</v>
      </c>
      <c r="E25" s="20" t="s">
        <v>7</v>
      </c>
      <c r="F25" s="20" t="s">
        <v>8</v>
      </c>
      <c r="G25" s="34" t="s">
        <v>24</v>
      </c>
      <c r="H25" s="34" t="s">
        <v>7</v>
      </c>
      <c r="I25" s="34" t="s">
        <v>7</v>
      </c>
      <c r="J25" s="38"/>
    </row>
    <row r="26" spans="1:10" ht="15.75">
      <c r="A26" s="69" t="s">
        <v>16</v>
      </c>
      <c r="B26" s="82"/>
      <c r="C26" s="130" t="s">
        <v>25</v>
      </c>
      <c r="D26" s="131" t="s">
        <v>25</v>
      </c>
      <c r="E26" s="32" t="s">
        <v>25</v>
      </c>
      <c r="F26" s="32" t="s">
        <v>25</v>
      </c>
      <c r="G26" s="50" t="s">
        <v>25</v>
      </c>
      <c r="H26" s="50" t="s">
        <v>25</v>
      </c>
      <c r="I26" s="50" t="s">
        <v>14</v>
      </c>
      <c r="J26" s="38"/>
    </row>
    <row r="27" spans="1:10" ht="15.75">
      <c r="A27" s="73"/>
      <c r="B27" s="83"/>
      <c r="C27" s="132"/>
      <c r="D27" s="119"/>
      <c r="E27" s="76"/>
      <c r="F27" s="76"/>
      <c r="G27" s="74"/>
      <c r="H27" s="74"/>
      <c r="I27" s="77"/>
      <c r="J27" s="38"/>
    </row>
    <row r="28" spans="1:10" ht="15.75">
      <c r="A28" s="73"/>
      <c r="B28" s="83"/>
      <c r="C28" s="132"/>
      <c r="D28" s="119"/>
      <c r="E28" s="76"/>
      <c r="F28" s="76"/>
      <c r="G28" s="74"/>
      <c r="H28" s="74"/>
      <c r="I28" s="77"/>
      <c r="J28" s="38"/>
    </row>
    <row r="29" spans="1:10" ht="15.75">
      <c r="A29" s="73">
        <v>3761</v>
      </c>
      <c r="B29" s="83" t="s">
        <v>17</v>
      </c>
      <c r="C29" s="110">
        <v>129087416</v>
      </c>
      <c r="D29" s="119">
        <v>32073333</v>
      </c>
      <c r="E29" s="76">
        <f>+F15</f>
        <v>14328703</v>
      </c>
      <c r="F29" s="76">
        <f>+D29-E29</f>
        <v>17744630</v>
      </c>
      <c r="G29" s="79">
        <v>-6149987</v>
      </c>
      <c r="H29" s="79">
        <f>+D29+G29</f>
        <v>25923346</v>
      </c>
      <c r="I29" s="118">
        <f>ROUND((H29+H30)/(C29+C30)*100,2)</f>
        <v>15.82</v>
      </c>
      <c r="J29" s="38"/>
    </row>
    <row r="30" spans="1:10" ht="15.75">
      <c r="A30" s="73" t="s">
        <v>18</v>
      </c>
      <c r="B30" s="83" t="s">
        <v>19</v>
      </c>
      <c r="C30" s="110">
        <v>146906029</v>
      </c>
      <c r="D30" s="119">
        <v>17733587</v>
      </c>
      <c r="E30" s="76">
        <f>+F16</f>
        <v>16306569</v>
      </c>
      <c r="F30" s="76">
        <f>+D30-E30</f>
        <v>1427018</v>
      </c>
      <c r="G30" s="81"/>
      <c r="H30" s="76">
        <f>D30</f>
        <v>17733587</v>
      </c>
      <c r="I30" s="80">
        <f>ROUND((H29+H30)/(C29+C30)*100,2)</f>
        <v>15.82</v>
      </c>
      <c r="J30" s="38"/>
    </row>
    <row r="31" spans="1:10" ht="15.75">
      <c r="A31" s="73"/>
      <c r="B31" s="83"/>
      <c r="C31" s="133"/>
      <c r="D31" s="119"/>
      <c r="E31" s="76"/>
      <c r="F31" s="76"/>
      <c r="G31" s="81"/>
      <c r="H31" s="76"/>
      <c r="I31" s="80"/>
      <c r="J31" s="38"/>
    </row>
    <row r="32" spans="1:10" ht="15.75">
      <c r="A32" s="73">
        <v>3801</v>
      </c>
      <c r="B32" s="83" t="s">
        <v>20</v>
      </c>
      <c r="C32" s="78">
        <v>69786805</v>
      </c>
      <c r="D32" s="119">
        <v>15557857</v>
      </c>
      <c r="E32" s="76">
        <f t="shared" si="3" ref="E32:E33">+F18</f>
        <v>13678214</v>
      </c>
      <c r="F32" s="76">
        <f>+D32-E32</f>
        <v>1879643</v>
      </c>
      <c r="G32" s="81"/>
      <c r="H32" s="76">
        <f>D32</f>
        <v>15557857</v>
      </c>
      <c r="I32" s="80">
        <f>ROUND((H32+H33)/(C32+C33)*100,2)</f>
        <v>21.18</v>
      </c>
      <c r="J32" s="38"/>
    </row>
    <row r="33" spans="1:10" ht="15.75">
      <c r="A33" s="73" t="s">
        <v>21</v>
      </c>
      <c r="B33" s="83" t="s">
        <v>22</v>
      </c>
      <c r="C33" s="78">
        <v>48993831</v>
      </c>
      <c r="D33" s="119">
        <v>3452804</v>
      </c>
      <c r="E33" s="76">
        <f t="shared" si="3"/>
        <v>9602791</v>
      </c>
      <c r="F33" s="76">
        <f>+D33-E33</f>
        <v>-6149987</v>
      </c>
      <c r="G33" s="79">
        <v>6149987</v>
      </c>
      <c r="H33" s="79">
        <f>+D33+G33</f>
        <v>9602791</v>
      </c>
      <c r="I33" s="80">
        <f>ROUND((H32+H33)/(C32+C33)*100,2)</f>
        <v>21.18</v>
      </c>
      <c r="J33" s="38"/>
    </row>
    <row r="34" spans="1:10" ht="16.5" thickBot="1">
      <c r="A34" s="43"/>
      <c r="B34" s="44"/>
      <c r="C34" s="59"/>
      <c r="D34" s="89"/>
      <c r="E34" s="49"/>
      <c r="F34" s="49"/>
      <c r="G34" s="44"/>
      <c r="H34" s="44"/>
      <c r="I34" s="44"/>
      <c r="J34" s="38"/>
    </row>
    <row r="35" spans="1:10" ht="16.5" thickTop="1">
      <c r="A35" s="33"/>
      <c r="B35" s="33"/>
      <c r="C35" s="33"/>
      <c r="D35" s="33"/>
      <c r="E35" s="45"/>
      <c r="F35" s="45"/>
      <c r="G35" s="33"/>
      <c r="H35" s="33"/>
      <c r="I35" s="33"/>
      <c r="J35" s="33"/>
    </row>
    <row r="36" spans="3:8" ht="16.5" thickBot="1">
      <c r="C36" s="44"/>
      <c r="D36" s="44"/>
      <c r="E36" s="44"/>
      <c r="F36" s="49"/>
      <c r="G36" s="44"/>
      <c r="H36" s="44"/>
    </row>
    <row r="37" spans="3:8" ht="16.5" thickTop="1">
      <c r="C37" s="53"/>
      <c r="D37" s="51"/>
      <c r="E37" s="51"/>
      <c r="F37" s="48" t="s">
        <v>30</v>
      </c>
      <c r="G37" s="51" t="s">
        <v>30</v>
      </c>
      <c r="H37" s="52"/>
    </row>
    <row r="38" spans="3:8" ht="15.75">
      <c r="C38" s="54" t="s">
        <v>26</v>
      </c>
      <c r="D38" s="50"/>
      <c r="E38" s="50"/>
      <c r="F38" s="46" t="s">
        <v>31</v>
      </c>
      <c r="G38" s="50" t="s">
        <v>31</v>
      </c>
      <c r="H38" s="55"/>
    </row>
    <row r="39" spans="3:8" ht="15.75">
      <c r="C39" s="54" t="s">
        <v>27</v>
      </c>
      <c r="D39" s="50" t="s">
        <v>6</v>
      </c>
      <c r="E39" s="50" t="s">
        <v>23</v>
      </c>
      <c r="F39" s="46" t="s">
        <v>32</v>
      </c>
      <c r="G39" s="50" t="s">
        <v>34</v>
      </c>
      <c r="H39" s="55"/>
    </row>
    <row r="40" spans="3:8" ht="16.5" thickBot="1">
      <c r="C40" s="56" t="s">
        <v>28</v>
      </c>
      <c r="D40" s="57" t="s">
        <v>29</v>
      </c>
      <c r="E40" s="57" t="s">
        <v>7</v>
      </c>
      <c r="F40" s="47" t="s">
        <v>7</v>
      </c>
      <c r="G40" s="57" t="s">
        <v>7</v>
      </c>
      <c r="H40" s="58" t="s">
        <v>33</v>
      </c>
    </row>
    <row r="41" spans="1:9" ht="16.5" thickTop="1">
      <c r="A41" s="70" t="s">
        <v>16</v>
      </c>
      <c r="B41" s="67"/>
      <c r="C41" s="51" t="s">
        <v>15</v>
      </c>
      <c r="D41" s="51" t="s">
        <v>14</v>
      </c>
      <c r="E41" s="51" t="s">
        <v>14</v>
      </c>
      <c r="F41" s="51" t="s">
        <v>14</v>
      </c>
      <c r="G41" s="51" t="s">
        <v>14</v>
      </c>
      <c r="H41" s="52" t="s">
        <v>14</v>
      </c>
      <c r="I41" s="38"/>
    </row>
    <row r="42" spans="1:9" ht="15.75">
      <c r="A42" s="86"/>
      <c r="B42" s="88"/>
      <c r="C42" s="74"/>
      <c r="D42" s="75"/>
      <c r="E42" s="74"/>
      <c r="F42" s="74"/>
      <c r="G42" s="74"/>
      <c r="H42" s="77"/>
      <c r="I42" s="38"/>
    </row>
    <row r="43" spans="1:9" ht="15.75">
      <c r="A43" s="73">
        <v>3761</v>
      </c>
      <c r="B43" s="88" t="s">
        <v>17</v>
      </c>
      <c r="C43" s="87">
        <v>67</v>
      </c>
      <c r="D43" s="87">
        <v>-25</v>
      </c>
      <c r="E43" s="87">
        <f>+I29</f>
        <v>15.82</v>
      </c>
      <c r="F43" s="87">
        <f>ROUND((100-D43-E43)/C43,1)</f>
        <v>1.6000000000000001</v>
      </c>
      <c r="G43" s="87">
        <v>1.6000000000000001</v>
      </c>
      <c r="H43" s="80">
        <f>+F43-G43</f>
        <v>0</v>
      </c>
      <c r="I43" s="38"/>
    </row>
    <row r="44" spans="1:9" ht="15.75">
      <c r="A44" s="73" t="s">
        <v>18</v>
      </c>
      <c r="B44" s="88" t="s">
        <v>19</v>
      </c>
      <c r="C44" s="87">
        <v>67</v>
      </c>
      <c r="D44" s="87">
        <v>-25</v>
      </c>
      <c r="E44" s="87">
        <f>+I29</f>
        <v>15.82</v>
      </c>
      <c r="F44" s="87">
        <f>ROUND((100-D44-E44)/C44,1)</f>
        <v>1.6000000000000001</v>
      </c>
      <c r="G44" s="87">
        <v>1.6000000000000001</v>
      </c>
      <c r="H44" s="80">
        <f>+F44-G44</f>
        <v>0</v>
      </c>
      <c r="I44" s="38"/>
    </row>
    <row r="45" spans="1:9" ht="15.75">
      <c r="A45" s="73"/>
      <c r="B45" s="88"/>
      <c r="C45" s="87"/>
      <c r="D45" s="87"/>
      <c r="E45" s="87"/>
      <c r="F45" s="87"/>
      <c r="G45" s="87"/>
      <c r="H45" s="80"/>
      <c r="I45" s="38"/>
    </row>
    <row r="46" spans="1:9" ht="15.75">
      <c r="A46" s="73">
        <v>3801</v>
      </c>
      <c r="B46" s="88" t="s">
        <v>20</v>
      </c>
      <c r="C46" s="87">
        <v>46</v>
      </c>
      <c r="D46" s="87">
        <v>-30</v>
      </c>
      <c r="E46" s="87">
        <f>+I33</f>
        <v>21.18</v>
      </c>
      <c r="F46" s="87">
        <f>ROUND((100-D46-E46)/C46,1)</f>
        <v>2.3999999999999999</v>
      </c>
      <c r="G46" s="87">
        <v>2.5</v>
      </c>
      <c r="H46" s="80">
        <f t="shared" si="4" ref="H46:H47">+F46-G46</f>
        <v>-0.10000000000000009</v>
      </c>
      <c r="I46" s="38"/>
    </row>
    <row r="47" spans="1:9" ht="16.5" thickBot="1">
      <c r="A47" s="84" t="s">
        <v>21</v>
      </c>
      <c r="B47" s="85" t="s">
        <v>22</v>
      </c>
      <c r="C47" s="71">
        <v>46</v>
      </c>
      <c r="D47" s="71">
        <v>-30</v>
      </c>
      <c r="E47" s="71">
        <f>+I33</f>
        <v>21.18</v>
      </c>
      <c r="F47" s="71">
        <f>ROUND((100-D47-E47)/C47,1)</f>
        <v>2.3999999999999999</v>
      </c>
      <c r="G47" s="71">
        <v>2.5</v>
      </c>
      <c r="H47" s="72">
        <f t="shared" si="4"/>
        <v>-0.10000000000000009</v>
      </c>
      <c r="I47" s="38"/>
    </row>
    <row r="48" ht="16.5" thickTop="1"/>
  </sheetData>
  <mergeCells count="7">
    <mergeCell ref="C8:J8"/>
    <mergeCell ref="A1:J1"/>
    <mergeCell ref="A2:J2"/>
    <mergeCell ref="A3:J3"/>
    <mergeCell ref="A4:J4"/>
    <mergeCell ref="A5:J5"/>
    <mergeCell ref="A6:J6"/>
  </mergeCells>
  <printOptions horizontalCentered="1"/>
  <pageMargins left="0.7" right="0.7" top="0.75" bottom="0.75" header="0.3" footer="0.3"/>
  <pageSetup orientation="landscape" scale="67" r:id="rId2"/>
  <headerFooter>
    <oddHeader>&amp;LFlorida Public Utilities Natural Gas Division
2023 Consolidated Depreciation Study
Docket No. 20220067&amp;RRevised Exhibit PSL-4 
Page &amp;P of &amp;N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