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bookViews>
    <workbookView xWindow="-110" yWindow="-110" windowWidth="19420" windowHeight="10420" tabRatio="797" activeTab="0"/>
  </bookViews>
  <sheets>
    <sheet name="TP4 July 2020" sheetId="1" r:id="rId1"/>
    <sheet name="TP3 Nov 2020" sheetId="2" r:id="rId2"/>
    <sheet name="SL2 Jan 2021" sheetId="3" r:id="rId3"/>
    <sheet name="TP3 Mar 2021" sheetId="4" r:id="rId4"/>
    <sheet name="SL1 May 2021" sheetId="5" r:id="rId5"/>
    <sheet name="TP3 Aug 2021" sheetId="6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<sst xmlns="http://schemas.openxmlformats.org/spreadsheetml/2006/main" count="310" uniqueCount="96">
  <si>
    <t>Turkey Point Unit 4</t>
  </si>
  <si>
    <t>Event Start</t>
  </si>
  <si>
    <t>Event End</t>
  </si>
  <si>
    <t>Seq. #</t>
  </si>
  <si>
    <t>Event Title</t>
  </si>
  <si>
    <t>MW Loss</t>
  </si>
  <si>
    <t>Outage Hours</t>
  </si>
  <si>
    <t>MWh Loss</t>
  </si>
  <si>
    <t>Replacement Cost ($/MWh)</t>
  </si>
  <si>
    <t>Replacement Cost ($)</t>
  </si>
  <si>
    <t>TN4 Fuel Cost ($/MWh)</t>
  </si>
  <si>
    <t>Nuclear Fuel Cost ($)</t>
  </si>
  <si>
    <t>Net Replacement Cost ($)</t>
  </si>
  <si>
    <t>Automatic Rx Trip due to main gen lockout from loss of exciter</t>
  </si>
  <si>
    <t>July 2020 - A4 Data</t>
  </si>
  <si>
    <t>TN4 Fuel Cost</t>
  </si>
  <si>
    <t>TN4 Heat Rate</t>
  </si>
  <si>
    <t>TN4 $/MWh</t>
  </si>
  <si>
    <t>July 2020 - A3 Data</t>
  </si>
  <si>
    <t>Fuel</t>
  </si>
  <si>
    <t>MWh</t>
  </si>
  <si>
    <t>% Mix</t>
  </si>
  <si>
    <t>Fuel Cost $</t>
  </si>
  <si>
    <t>$/MWh</t>
  </si>
  <si>
    <t>Demand $</t>
  </si>
  <si>
    <t>Rev. Fuel Cost $</t>
  </si>
  <si>
    <t>WA $/MWh</t>
  </si>
  <si>
    <t>Heavy Oil</t>
  </si>
  <si>
    <t>Light Oil</t>
  </si>
  <si>
    <t>Coal</t>
  </si>
  <si>
    <t>Gas</t>
  </si>
  <si>
    <t>Total</t>
  </si>
  <si>
    <t>November 2020 - A4 Data</t>
  </si>
  <si>
    <t>November 2020 - A3 Data</t>
  </si>
  <si>
    <t>St. Lucie Unit 2</t>
  </si>
  <si>
    <t>SL2 Fuel Cost ($/MWh)</t>
  </si>
  <si>
    <t>2B2 4KV Breaker Power Reduction</t>
  </si>
  <si>
    <t>2B2 4KV Breaker Shut down</t>
  </si>
  <si>
    <t>2B2 4KV Breaker Power Ascension</t>
  </si>
  <si>
    <t>2B2 Automatic shut down Motor Control Center</t>
  </si>
  <si>
    <t>2B2  Motor Control Center Power Ascension</t>
  </si>
  <si>
    <t>January 2021 - A4 Data</t>
  </si>
  <si>
    <t>SL2 Fuel Cost</t>
  </si>
  <si>
    <t>SL2 Heat Rate</t>
  </si>
  <si>
    <t>SL2 $/MWh</t>
  </si>
  <si>
    <t>January 2021 - A3 Data</t>
  </si>
  <si>
    <t>Turkey Point Unit 3</t>
  </si>
  <si>
    <t>TN3 Fuel Cost ($/MWh)</t>
  </si>
  <si>
    <t xml:space="preserve"> Automatic trip during reactor protection system testing</t>
  </si>
  <si>
    <t xml:space="preserve"> Automatic trip during reactor protection system power ascension</t>
  </si>
  <si>
    <t>Power reduction due to turbine runback</t>
  </si>
  <si>
    <t>March 2021 - A4 Data</t>
  </si>
  <si>
    <t>TN3 Fuel Cost</t>
  </si>
  <si>
    <t>TN3 Heat Rate</t>
  </si>
  <si>
    <t>TN3 $/MWh</t>
  </si>
  <si>
    <t>March 2021 - A3 Data</t>
  </si>
  <si>
    <t>St. Lucie Unit 1</t>
  </si>
  <si>
    <t>SL1 Fuel Cost ($/MWh)</t>
  </si>
  <si>
    <t>Outage Extension (no power ascension since part of planned outage)</t>
  </si>
  <si>
    <t>May 2021 - A4 Data</t>
  </si>
  <si>
    <t>SL1 Fuel Cost</t>
  </si>
  <si>
    <t>SL1 Heat Rate</t>
  </si>
  <si>
    <t>SL1 $/MWh</t>
  </si>
  <si>
    <t>May 2021 - A3 Data</t>
  </si>
  <si>
    <t>Unplanned power reduction due to Turbine Control Valve Auto Close</t>
  </si>
  <si>
    <t>Shutdown to repair Turbine Control Valve</t>
  </si>
  <si>
    <t>Turbine Control Valve Power Ascension</t>
  </si>
  <si>
    <t>August 2021 - A4 Data</t>
  </si>
  <si>
    <t>August 2021 - A3 Data</t>
  </si>
  <si>
    <t>A</t>
  </si>
  <si>
    <t>B</t>
  </si>
  <si>
    <t>C</t>
  </si>
  <si>
    <t>D</t>
  </si>
  <si>
    <t>E</t>
  </si>
  <si>
    <t>F = (B - A) * 24</t>
  </si>
  <si>
    <t>G = E * F</t>
  </si>
  <si>
    <t>H = WA $/MWh</t>
  </si>
  <si>
    <t>I = G * H</t>
  </si>
  <si>
    <t>J = TN4 $/MWh</t>
  </si>
  <si>
    <t>K = J * G</t>
  </si>
  <si>
    <t>J = TN3 $/MWh</t>
  </si>
  <si>
    <t>L = I - K</t>
  </si>
  <si>
    <t>J = SL2 $/MWh</t>
  </si>
  <si>
    <t>J = SL1 $/MWh</t>
  </si>
  <si>
    <t>PTN Unit 3 Unplanned Auto Turbine Runback</t>
  </si>
  <si>
    <t>PTN Unit 3 downpower to support FBM replacement</t>
  </si>
  <si>
    <t>Florida Power &amp; Light Company</t>
  </si>
  <si>
    <t>Docket No. 20220001-EI</t>
  </si>
  <si>
    <t xml:space="preserve">Staff’s 2nd Set of Interrogatories </t>
  </si>
  <si>
    <t>Attachment No. I, Interrogatory No. 4</t>
  </si>
  <si>
    <t>Page 6 of 6</t>
  </si>
  <si>
    <t>Page 5 of 6</t>
  </si>
  <si>
    <t>Page 4 of 6</t>
  </si>
  <si>
    <t>Page 3 of 6</t>
  </si>
  <si>
    <t>Page 2 of 6</t>
  </si>
  <si>
    <t>Page 1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</si>
</sst>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\ &quot;/Day&quot;"/>
    <numFmt numFmtId="165" formatCode="#,##0\ &quot;/Day&quot;"/>
    <numFmt numFmtId="166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6" tint="0.7999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</cellStyleXfs>
  <cellXfs count="60">
    <xf numFmtId="0" fontId="0" fillId="0" borderId="0" xfId="0"/>
    <xf numFmtId="0" fontId="2" fillId="0" borderId="0" xfId="20" applyFont="1">
      <alignment/>
      <protection/>
    </xf>
    <xf numFmtId="0" fontId="3" fillId="0" borderId="0" xfId="20" applyFont="1">
      <alignment/>
      <protection/>
    </xf>
    <xf numFmtId="0" fontId="2" fillId="0" borderId="0" xfId="20" applyFont="1" applyAlignment="1">
      <alignment horizontal="center"/>
      <protection/>
    </xf>
    <xf numFmtId="0" fontId="3" fillId="0" borderId="1" xfId="20" applyFont="1" applyBorder="1" applyAlignment="1">
      <alignment horizontal="center" vertical="center" wrapText="1"/>
      <protection/>
    </xf>
    <xf numFmtId="22" fontId="2" fillId="0" borderId="1" xfId="20" applyNumberFormat="1" applyFont="1" applyBorder="1" applyAlignment="1">
      <alignment horizontal="center" vertical="center"/>
      <protection/>
    </xf>
    <xf numFmtId="0" fontId="2" fillId="0" borderId="1" xfId="20" applyFont="1" applyBorder="1" applyAlignment="1">
      <alignment horizontal="center" vertical="center"/>
      <protection/>
    </xf>
    <xf numFmtId="0" fontId="2" fillId="0" borderId="1" xfId="20" applyFont="1" applyBorder="1" applyAlignment="1">
      <alignment horizontal="center" vertical="center" wrapText="1"/>
      <protection/>
    </xf>
    <xf numFmtId="2" fontId="2" fillId="0" borderId="1" xfId="20" applyNumberFormat="1" applyFont="1" applyBorder="1" applyAlignment="1">
      <alignment horizontal="center" vertical="center"/>
      <protection/>
    </xf>
    <xf numFmtId="40" fontId="2" fillId="0" borderId="1" xfId="20" applyNumberFormat="1" applyFont="1" applyBorder="1" applyAlignment="1">
      <alignment horizontal="center" vertical="center"/>
      <protection/>
    </xf>
    <xf numFmtId="3" fontId="2" fillId="0" borderId="2" xfId="20" applyNumberFormat="1" applyFont="1" applyBorder="1" applyAlignment="1">
      <alignment horizontal="center" vertical="center"/>
      <protection/>
    </xf>
    <xf numFmtId="8" fontId="2" fillId="0" borderId="1" xfId="20" applyNumberFormat="1" applyFont="1" applyBorder="1" applyAlignment="1">
      <alignment horizontal="center" vertical="center"/>
      <protection/>
    </xf>
    <xf numFmtId="6" fontId="2" fillId="0" borderId="1" xfId="20" applyNumberFormat="1" applyFont="1" applyBorder="1" applyAlignment="1">
      <alignment horizontal="center" vertical="center"/>
      <protection/>
    </xf>
    <xf numFmtId="4" fontId="3" fillId="0" borderId="1" xfId="20" applyNumberFormat="1" applyFont="1" applyBorder="1" applyAlignment="1">
      <alignment horizontal="center"/>
      <protection/>
    </xf>
    <xf numFmtId="3" fontId="3" fillId="0" borderId="1" xfId="20" applyNumberFormat="1" applyFont="1" applyBorder="1" applyAlignment="1">
      <alignment horizontal="center"/>
      <protection/>
    </xf>
    <xf numFmtId="6" fontId="2" fillId="0" borderId="0" xfId="20" applyNumberFormat="1" applyFont="1">
      <alignment/>
      <protection/>
    </xf>
    <xf numFmtId="6" fontId="3" fillId="0" borderId="1" xfId="20" applyNumberFormat="1" applyFont="1" applyBorder="1" applyAlignment="1">
      <alignment horizontal="center"/>
      <protection/>
    </xf>
    <xf numFmtId="164" fontId="3" fillId="0" borderId="1" xfId="20" applyNumberFormat="1" applyFont="1" applyBorder="1" applyAlignment="1">
      <alignment horizontal="center"/>
      <protection/>
    </xf>
    <xf numFmtId="0" fontId="3" fillId="0" borderId="1" xfId="20" applyFont="1" applyBorder="1" applyAlignment="1">
      <alignment horizontal="center"/>
      <protection/>
    </xf>
    <xf numFmtId="4" fontId="2" fillId="0" borderId="0" xfId="20" applyNumberFormat="1" applyFont="1" applyAlignment="1">
      <alignment horizontal="center"/>
      <protection/>
    </xf>
    <xf numFmtId="2" fontId="2" fillId="0" borderId="1" xfId="20" applyNumberFormat="1" applyFont="1" applyBorder="1" applyAlignment="1">
      <alignment horizontal="center"/>
      <protection/>
    </xf>
    <xf numFmtId="38" fontId="2" fillId="0" borderId="1" xfId="20" applyNumberFormat="1" applyFont="1" applyBorder="1" applyAlignment="1">
      <alignment horizontal="center"/>
      <protection/>
    </xf>
    <xf numFmtId="165" fontId="2" fillId="0" borderId="0" xfId="20" applyNumberFormat="1" applyFont="1">
      <alignment/>
      <protection/>
    </xf>
    <xf numFmtId="8" fontId="2" fillId="0" borderId="0" xfId="20" applyNumberFormat="1" applyFont="1">
      <alignment/>
      <protection/>
    </xf>
    <xf numFmtId="0" fontId="2" fillId="0" borderId="1" xfId="20" applyFont="1" applyBorder="1">
      <alignment/>
      <protection/>
    </xf>
    <xf numFmtId="37" fontId="2" fillId="0" borderId="1" xfId="20" applyNumberFormat="1" applyFont="1" applyBorder="1" applyAlignment="1">
      <alignment horizontal="center"/>
      <protection/>
    </xf>
    <xf numFmtId="10" fontId="2" fillId="0" borderId="1" xfId="20" applyNumberFormat="1" applyFont="1" applyBorder="1" applyAlignment="1">
      <alignment horizontal="center"/>
      <protection/>
    </xf>
    <xf numFmtId="6" fontId="2" fillId="0" borderId="1" xfId="20" applyNumberFormat="1" applyFont="1" applyBorder="1" applyAlignment="1">
      <alignment horizontal="center"/>
      <protection/>
    </xf>
    <xf numFmtId="8" fontId="2" fillId="0" borderId="1" xfId="20" applyNumberFormat="1" applyFont="1" applyBorder="1" applyAlignment="1">
      <alignment horizontal="center"/>
      <protection/>
    </xf>
    <xf numFmtId="0" fontId="3" fillId="0" borderId="1" xfId="20" applyFont="1" applyBorder="1">
      <alignment/>
      <protection/>
    </xf>
    <xf numFmtId="37" fontId="3" fillId="0" borderId="1" xfId="20" applyNumberFormat="1" applyFont="1" applyBorder="1" applyAlignment="1">
      <alignment horizontal="center"/>
      <protection/>
    </xf>
    <xf numFmtId="10" fontId="3" fillId="0" borderId="1" xfId="20" applyNumberFormat="1" applyFont="1" applyBorder="1" applyAlignment="1">
      <alignment horizontal="center"/>
      <protection/>
    </xf>
    <xf numFmtId="8" fontId="3" fillId="0" borderId="1" xfId="20" applyNumberFormat="1" applyFont="1" applyBorder="1">
      <alignment/>
      <protection/>
    </xf>
    <xf numFmtId="8" fontId="2" fillId="0" borderId="1" xfId="20" applyNumberFormat="1" applyFont="1" applyBorder="1">
      <alignment/>
      <protection/>
    </xf>
    <xf numFmtId="8" fontId="3" fillId="0" borderId="1" xfId="20" applyNumberFormat="1" applyFont="1" applyBorder="1" applyAlignment="1">
      <alignment horizontal="center"/>
      <protection/>
    </xf>
    <xf numFmtId="0" fontId="3" fillId="0" borderId="0" xfId="20" applyFont="1" applyAlignment="1">
      <alignment horizontal="center"/>
      <protection/>
    </xf>
    <xf numFmtId="6" fontId="2" fillId="0" borderId="0" xfId="20" applyNumberFormat="1" applyFont="1" applyAlignment="1">
      <alignment horizontal="center"/>
      <protection/>
    </xf>
    <xf numFmtId="22" fontId="2" fillId="0" borderId="0" xfId="20" applyNumberFormat="1" applyFont="1" applyAlignment="1">
      <alignment horizontal="center" vertical="center"/>
      <protection/>
    </xf>
    <xf numFmtId="0" fontId="2" fillId="0" borderId="0" xfId="20" applyFont="1" applyAlignment="1">
      <alignment horizontal="center" vertical="center"/>
      <protection/>
    </xf>
    <xf numFmtId="0" fontId="2" fillId="0" borderId="0" xfId="20" applyFont="1" applyAlignment="1">
      <alignment horizontal="center" vertical="center" wrapText="1"/>
      <protection/>
    </xf>
    <xf numFmtId="2" fontId="2" fillId="0" borderId="0" xfId="20" applyNumberFormat="1" applyFont="1" applyAlignment="1">
      <alignment horizontal="center" vertical="center"/>
      <protection/>
    </xf>
    <xf numFmtId="8" fontId="2" fillId="0" borderId="0" xfId="20" applyNumberFormat="1" applyFont="1" applyAlignment="1">
      <alignment horizontal="center" vertical="center"/>
      <protection/>
    </xf>
    <xf numFmtId="6" fontId="2" fillId="0" borderId="0" xfId="20" applyNumberFormat="1" applyFont="1" applyAlignment="1">
      <alignment horizontal="center" vertical="center"/>
      <protection/>
    </xf>
    <xf numFmtId="40" fontId="2" fillId="0" borderId="3" xfId="20" applyNumberFormat="1" applyFont="1" applyBorder="1" applyAlignment="1">
      <alignment horizontal="center" vertical="center"/>
      <protection/>
    </xf>
    <xf numFmtId="3" fontId="2" fillId="0" borderId="3" xfId="20" applyNumberFormat="1" applyFont="1" applyBorder="1" applyAlignment="1">
      <alignment horizontal="center" vertical="center"/>
      <protection/>
    </xf>
    <xf numFmtId="40" fontId="2" fillId="0" borderId="0" xfId="20" applyNumberFormat="1" applyFont="1" applyAlignment="1">
      <alignment horizontal="center" vertical="center"/>
      <protection/>
    </xf>
    <xf numFmtId="3" fontId="2" fillId="0" borderId="0" xfId="20" applyNumberFormat="1" applyFont="1" applyAlignment="1">
      <alignment horizontal="center" vertical="center"/>
      <protection/>
    </xf>
    <xf numFmtId="6" fontId="2" fillId="0" borderId="3" xfId="20" applyNumberFormat="1" applyFont="1" applyBorder="1" applyAlignment="1">
      <alignment horizontal="center" vertical="center"/>
      <protection/>
    </xf>
    <xf numFmtId="0" fontId="3" fillId="0" borderId="0" xfId="20" applyFont="1" applyAlignment="1">
      <alignment vertical="center"/>
      <protection/>
    </xf>
    <xf numFmtId="0" fontId="3" fillId="0" borderId="1" xfId="20" applyFont="1" applyBorder="1" applyAlignment="1">
      <alignment horizontal="center"/>
      <protection/>
    </xf>
    <xf numFmtId="0" fontId="3" fillId="0" borderId="2" xfId="20" applyFont="1" applyBorder="1" applyAlignment="1">
      <alignment horizontal="center" vertical="center" wrapText="1"/>
      <protection/>
    </xf>
    <xf numFmtId="0" fontId="3" fillId="2" borderId="1" xfId="20" applyFont="1" applyFill="1" applyBorder="1" applyAlignment="1">
      <alignment horizontal="center"/>
      <protection/>
    </xf>
    <xf numFmtId="0" fontId="3" fillId="0" borderId="1" xfId="20" applyFont="1" applyBorder="1" applyAlignment="1">
      <alignment horizontal="center"/>
      <protection/>
    </xf>
    <xf numFmtId="166" fontId="2" fillId="0" borderId="1" xfId="20" applyNumberFormat="1" applyFont="1" applyBorder="1" applyAlignment="1">
      <alignment horizontal="center"/>
      <protection/>
    </xf>
    <xf numFmtId="0" fontId="3" fillId="2" borderId="4" xfId="20" applyFont="1" applyFill="1" applyBorder="1" applyAlignment="1">
      <alignment horizontal="center"/>
      <protection/>
    </xf>
    <xf numFmtId="0" fontId="3" fillId="2" borderId="5" xfId="20" applyFont="1" applyFill="1" applyBorder="1" applyAlignment="1">
      <alignment horizontal="center"/>
      <protection/>
    </xf>
    <xf numFmtId="0" fontId="3" fillId="2" borderId="2" xfId="20" applyFont="1" applyFill="1" applyBorder="1" applyAlignment="1">
      <alignment horizontal="center"/>
      <protection/>
    </xf>
    <xf numFmtId="0" fontId="1" fillId="0" borderId="0" xfId="20">
      <alignment/>
      <protection/>
    </xf>
    <xf numFmtId="0" fontId="4" fillId="0" borderId="0" xfId="0" applyFont="1"/>
    <xf numFmtId="0" fontId="5" fillId="0" borderId="0" xfId="20" applyFont="1" applyAlignment="1">
      <alignment horizontal="left" vertical="center" indent="15"/>
      <protection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5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Relationship Id="rId6" Type="http://schemas.openxmlformats.org/officeDocument/2006/relationships/worksheet" Target="worksheets/sheet6.xml" /><Relationship Id="rId10" Type="http://schemas.openxmlformats.org/officeDocument/2006/relationships/customXml" Target="../customXml/item1.xml" /><Relationship Id="rId12" Type="http://schemas.openxmlformats.org/officeDocument/2006/relationships/customXml" Target="../customXml/item3.xml" /><Relationship Id="rId11" Type="http://schemas.openxmlformats.org/officeDocument/2006/relationships/customXml" Target="../customXml/item2.xml" /><Relationship Id="rId3" Type="http://schemas.openxmlformats.org/officeDocument/2006/relationships/worksheet" Target="worksheets/sheet3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7FCC-ED05-49B3-9F23-B027E8CFFE1B}">
  <sheetPr>
    <pageSetUpPr fitToPage="1"/>
  </sheetPr>
  <dimension ref="A1:M25"/>
  <sheetViews>
    <sheetView tabSelected="1" workbookViewId="0" topLeftCell="A1"/>
  </sheetViews>
  <sheetFormatPr defaultColWidth="9.1796875" defaultRowHeight="10.5"/>
  <cols>
    <col min="1" max="1" width="14.1428571428571" style="1" bestFit="1" customWidth="1"/>
    <col min="2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95</v>
      </c>
      <c r="J5" s="57"/>
      <c r="K5" s="57"/>
      <c r="L5" s="57"/>
      <c r="M5" s="57"/>
    </row>
    <row r="6" spans="1:10" ht="10.5">
      <c r="A6" s="48" t="s">
        <v>0</v>
      </c>
      <c r="B6" s="2"/>
      <c r="C6" s="2"/>
      <c r="D6" s="2"/>
      <c r="F6" s="35"/>
      <c r="G6" s="3"/>
      <c r="H6" s="3"/>
      <c r="I6" s="3"/>
      <c r="J6" s="3"/>
    </row>
    <row r="7" spans="1:12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</row>
    <row r="8" spans="1:12" ht="20.2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78</v>
      </c>
      <c r="K8" s="4" t="s">
        <v>79</v>
      </c>
      <c r="L8" s="4" t="s">
        <v>81</v>
      </c>
    </row>
    <row r="9" spans="1:12" ht="20">
      <c r="A9" s="5">
        <v>44017.881249999999</v>
      </c>
      <c r="B9" s="5">
        <v>44032.620833333334</v>
      </c>
      <c r="C9" s="6">
        <v>1</v>
      </c>
      <c r="D9" s="7" t="s">
        <v>13</v>
      </c>
      <c r="E9" s="8">
        <v>821</v>
      </c>
      <c r="F9" s="9">
        <f>(B9-A9)*24</f>
        <v>353.75000000005821</v>
      </c>
      <c r="G9" s="10">
        <f>E9*F9</f>
        <v>290428.75000004779</v>
      </c>
      <c r="H9" s="11">
        <f>I24</f>
        <v>11.299835533477715</v>
      </c>
      <c r="I9" s="12">
        <f>G9*H9</f>
        <v>3281797.1091940561</v>
      </c>
      <c r="J9" s="11">
        <f>A16</f>
        <v>6.4157327274150928</v>
      </c>
      <c r="K9" s="12">
        <f>J9*G9</f>
        <v>1863313.2363575627</v>
      </c>
      <c r="L9" s="12">
        <f>I9-K9</f>
        <v>1418483.8728364934</v>
      </c>
    </row>
    <row r="10" spans="1:12" ht="20">
      <c r="A10" s="5">
        <v>44032.621527777781</v>
      </c>
      <c r="B10" s="5">
        <v>44033.625</v>
      </c>
      <c r="C10" s="6">
        <v>2</v>
      </c>
      <c r="D10" s="7" t="s">
        <v>13</v>
      </c>
      <c r="E10" s="8">
        <v>301.69</v>
      </c>
      <c r="F10" s="9">
        <f>(B10-A10)*24</f>
        <v>24.083333333255723</v>
      </c>
      <c r="G10" s="10">
        <f>E10*F10</f>
        <v>7265.7008333099193</v>
      </c>
      <c r="H10" s="11">
        <f>H9</f>
        <v>11.299835533477715</v>
      </c>
      <c r="I10" s="12">
        <f>G10*H10</f>
        <v>82101.224451854068</v>
      </c>
      <c r="J10" s="11">
        <f>J9</f>
        <v>6.4157327274150928</v>
      </c>
      <c r="K10" s="12">
        <f>J10*G10</f>
        <v>46614.79462387356</v>
      </c>
      <c r="L10" s="12">
        <f>I10-K10</f>
        <v>35486.429827980508</v>
      </c>
    </row>
    <row r="11" spans="6:12" ht="10.5">
      <c r="F11" s="13">
        <f>SUM(F9:F10)</f>
        <v>377.83333333331393</v>
      </c>
      <c r="G11" s="14">
        <f>SUM(G9:G10)</f>
        <v>297694.4508333577</v>
      </c>
      <c r="K11" s="15"/>
      <c r="L11" s="16">
        <f>SUM(L9:L10)</f>
        <v>1453970.3026644739</v>
      </c>
    </row>
    <row r="12" spans="1:12" ht="10.5">
      <c r="A12" s="51" t="s">
        <v>14</v>
      </c>
      <c r="B12" s="51"/>
      <c r="L12" s="17">
        <f>(L11/F11)*24</f>
        <v>92356.296243359073</v>
      </c>
    </row>
    <row r="13" spans="1:12" ht="10.5">
      <c r="A13" s="18" t="s">
        <v>15</v>
      </c>
      <c r="B13" s="18" t="s">
        <v>16</v>
      </c>
      <c r="L13" s="19"/>
    </row>
    <row r="14" spans="1:12" ht="10">
      <c r="A14" s="20">
        <v>0.56924163624150081</v>
      </c>
      <c r="B14" s="21">
        <v>11270.666653577704</v>
      </c>
      <c r="L14" s="19"/>
    </row>
    <row r="15" spans="1:12" ht="10.5">
      <c r="A15" s="52" t="s">
        <v>17</v>
      </c>
      <c r="B15" s="52"/>
      <c r="L15" s="22"/>
    </row>
    <row r="16" spans="1:2" ht="10">
      <c r="A16" s="53">
        <f>(A14*B14)/1000</f>
        <v>6.4157327274150928</v>
      </c>
      <c r="B16" s="53"/>
    </row>
    <row r="18" spans="1:11" ht="10.5">
      <c r="A18" s="54" t="s">
        <v>18</v>
      </c>
      <c r="B18" s="55"/>
      <c r="C18" s="55"/>
      <c r="D18" s="55"/>
      <c r="E18" s="55"/>
      <c r="F18" s="55"/>
      <c r="G18" s="55"/>
      <c r="H18" s="55"/>
      <c r="I18" s="56"/>
      <c r="K18" s="23"/>
    </row>
    <row r="19" spans="1:9" ht="10.5">
      <c r="A19" s="18" t="s">
        <v>19</v>
      </c>
      <c r="B19" s="18" t="s">
        <v>20</v>
      </c>
      <c r="C19" s="18" t="s">
        <v>21</v>
      </c>
      <c r="D19" s="18" t="s">
        <v>22</v>
      </c>
      <c r="E19" s="18" t="s">
        <v>23</v>
      </c>
      <c r="F19" s="18" t="s">
        <v>24</v>
      </c>
      <c r="G19" s="18" t="s">
        <v>25</v>
      </c>
      <c r="H19" s="18" t="s">
        <v>23</v>
      </c>
      <c r="I19" s="18" t="s">
        <v>26</v>
      </c>
    </row>
    <row r="20" spans="1:9" ht="10">
      <c r="A20" s="24" t="s">
        <v>27</v>
      </c>
      <c r="B20" s="25">
        <v>7442.56</v>
      </c>
      <c r="C20" s="26">
        <f>B20/$B$24</f>
        <v>0.00074364998178224609</v>
      </c>
      <c r="D20" s="27">
        <v>967595.97000000009</v>
      </c>
      <c r="E20" s="28">
        <f>D20/B20</f>
        <v>130.00848767090895</v>
      </c>
      <c r="F20" s="27">
        <v>0</v>
      </c>
      <c r="G20" s="27">
        <f>D20-F20</f>
        <v>967595.97000000009</v>
      </c>
      <c r="H20" s="28">
        <f>G20/B20</f>
        <v>130.00848767090895</v>
      </c>
      <c r="I20" s="28">
        <f>H20*C20</f>
        <v>0.096680809488008806</v>
      </c>
    </row>
    <row r="21" spans="1:9" ht="10">
      <c r="A21" s="24" t="s">
        <v>28</v>
      </c>
      <c r="B21" s="25">
        <v>3893.6319882037064</v>
      </c>
      <c r="C21" s="26">
        <f>B21/$B$24</f>
        <v>0.00038904615577092517</v>
      </c>
      <c r="D21" s="27">
        <v>500080.34649999999</v>
      </c>
      <c r="E21" s="28">
        <f>D21/B21</f>
        <v>128.43544228500849</v>
      </c>
      <c r="F21" s="27">
        <v>0</v>
      </c>
      <c r="G21" s="27">
        <f t="shared" si="0" ref="G21:G23">D21-F21</f>
        <v>500080.34649999999</v>
      </c>
      <c r="H21" s="28">
        <f t="shared" si="1" ref="H21:H23">G21/B21</f>
        <v>128.43544228500849</v>
      </c>
      <c r="I21" s="28">
        <f>H21*C21</f>
        <v>0.049967315085721081</v>
      </c>
    </row>
    <row r="22" spans="1:9" ht="10">
      <c r="A22" s="24" t="s">
        <v>29</v>
      </c>
      <c r="B22" s="25">
        <v>185425.26801179629</v>
      </c>
      <c r="C22" s="26">
        <f>B22/$B$24</f>
        <v>0.018527428355154731</v>
      </c>
      <c r="D22" s="27">
        <v>6010505.1500000004</v>
      </c>
      <c r="E22" s="28">
        <f>D22/B22</f>
        <v>32.414703855882401</v>
      </c>
      <c r="F22" s="27">
        <v>0</v>
      </c>
      <c r="G22" s="27">
        <f t="shared" si="0"/>
        <v>6010505.1500000004</v>
      </c>
      <c r="H22" s="28">
        <f t="shared" si="1"/>
        <v>32.414703855882401</v>
      </c>
      <c r="I22" s="28">
        <f>H22*C22</f>
        <v>0.60056110334341894</v>
      </c>
    </row>
    <row r="23" spans="1:9" ht="10">
      <c r="A23" s="24" t="s">
        <v>30</v>
      </c>
      <c r="B23" s="25">
        <v>9811387.7799999993</v>
      </c>
      <c r="C23" s="26">
        <f>B23/$B$24</f>
        <v>0.98033987550729196</v>
      </c>
      <c r="D23" s="27">
        <v>192410990.28999999</v>
      </c>
      <c r="E23" s="28">
        <f>D23/B23</f>
        <v>19.610986193229436</v>
      </c>
      <c r="F23" s="27">
        <v>86798731.349999994</v>
      </c>
      <c r="G23" s="27">
        <f t="shared" si="0"/>
        <v>105612258.94</v>
      </c>
      <c r="H23" s="28">
        <f t="shared" si="1"/>
        <v>10.764252856796167</v>
      </c>
      <c r="I23" s="28">
        <f>H23*C23</f>
        <v>10.552626305560567</v>
      </c>
    </row>
    <row r="24" spans="1:9" ht="10.5">
      <c r="A24" s="29" t="s">
        <v>31</v>
      </c>
      <c r="B24" s="30">
        <f>SUM(B20:B23)</f>
        <v>10008149.24</v>
      </c>
      <c r="C24" s="31">
        <f>SUM(C20:C23)</f>
        <v>0.99999999999999989</v>
      </c>
      <c r="D24" s="16">
        <f>SUM(D20:D23)</f>
        <v>199889171.75650001</v>
      </c>
      <c r="E24" s="32"/>
      <c r="F24" s="16">
        <f>SUM(F20:F23)</f>
        <v>86798731.349999994</v>
      </c>
      <c r="G24" s="16">
        <f>SUM(G20:G23)</f>
        <v>113090440.4065</v>
      </c>
      <c r="H24" s="33"/>
      <c r="I24" s="34">
        <f>SUM(I20:I23)</f>
        <v>11.299835533477715</v>
      </c>
    </row>
    <row r="25" spans="1:4" ht="10.5">
      <c r="A25" s="35"/>
      <c r="B25" s="35"/>
      <c r="C25" s="35"/>
      <c r="D25" s="35"/>
    </row>
  </sheetData>
  <mergeCells count="4">
    <mergeCell ref="A12:B12"/>
    <mergeCell ref="A15:B15"/>
    <mergeCell ref="A16:B16"/>
    <mergeCell ref="A18:I18"/>
  </mergeCells>
  <pageMargins left="0.75" right="0.75" top="1" bottom="1" header="0.5" footer="0.5"/>
  <pageSetup orientation="landscape" scale="1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760C-DD7B-4DD6-8F58-CF7CD6D0F250}">
  <sheetPr>
    <pageSetUpPr fitToPage="1"/>
  </sheetPr>
  <dimension ref="A1:M25"/>
  <sheetViews>
    <sheetView workbookViewId="0" topLeftCell="A1"/>
  </sheetViews>
  <sheetFormatPr defaultColWidth="9.1796875" defaultRowHeight="10.5"/>
  <cols>
    <col min="1" max="1" width="14.1428571428571" style="1" bestFit="1" customWidth="1"/>
    <col min="2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94</v>
      </c>
      <c r="J5" s="57"/>
      <c r="K5" s="57"/>
      <c r="L5" s="57"/>
      <c r="M5" s="57"/>
    </row>
    <row r="6" spans="1:10" ht="10.5">
      <c r="A6" s="48" t="s">
        <v>46</v>
      </c>
      <c r="B6" s="2"/>
      <c r="C6" s="2"/>
      <c r="D6" s="2"/>
      <c r="F6" s="35"/>
      <c r="G6" s="3"/>
      <c r="H6" s="3"/>
      <c r="I6" s="3"/>
      <c r="J6" s="3"/>
    </row>
    <row r="7" spans="1:12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47</v>
      </c>
      <c r="K7" s="4" t="s">
        <v>11</v>
      </c>
      <c r="L7" s="4" t="s">
        <v>12</v>
      </c>
    </row>
    <row r="8" spans="1:12" ht="20.2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78</v>
      </c>
      <c r="K8" s="4" t="s">
        <v>79</v>
      </c>
      <c r="L8" s="4" t="s">
        <v>81</v>
      </c>
    </row>
    <row r="9" spans="1:12" ht="20">
      <c r="A9" s="5">
        <v>44142.137499999997</v>
      </c>
      <c r="B9" s="5">
        <v>44156.48541666667</v>
      </c>
      <c r="C9" s="6">
        <v>1</v>
      </c>
      <c r="D9" s="7" t="s">
        <v>84</v>
      </c>
      <c r="E9" s="8">
        <v>169.83</v>
      </c>
      <c r="F9" s="9">
        <f>(B9-A9)*24</f>
        <v>344.35000000015134</v>
      </c>
      <c r="G9" s="10">
        <f>E9*F9</f>
        <v>58480.960500025707</v>
      </c>
      <c r="H9" s="11">
        <f>I24</f>
        <v>19.759701133867356</v>
      </c>
      <c r="I9" s="12">
        <f>G9*H9</f>
        <v>1155566.3015020101</v>
      </c>
      <c r="J9" s="11">
        <f>A16</f>
        <v>5.1893168604099174</v>
      </c>
      <c r="K9" s="12">
        <f>J9*G9</f>
        <v>303476.23433574982</v>
      </c>
      <c r="L9" s="12">
        <f>I9-K9</f>
        <v>852090.06716626021</v>
      </c>
    </row>
    <row r="10" spans="1:12" ht="20">
      <c r="A10" s="5">
        <v>44156.486111111109</v>
      </c>
      <c r="B10" s="5">
        <v>44159.041666666664</v>
      </c>
      <c r="C10" s="6">
        <v>2</v>
      </c>
      <c r="D10" s="7" t="s">
        <v>85</v>
      </c>
      <c r="E10" s="8">
        <v>490.70</v>
      </c>
      <c r="F10" s="9">
        <f>(B10-A10)*24</f>
        <v>61.333333333313931</v>
      </c>
      <c r="G10" s="10">
        <f>E10*F10</f>
        <v>30096.266666657146</v>
      </c>
      <c r="H10" s="11">
        <f>H9</f>
        <v>19.759701133867356</v>
      </c>
      <c r="I10" s="12">
        <f>G10*H10</f>
        <v>594693.23457831948</v>
      </c>
      <c r="J10" s="11">
        <f>J9</f>
        <v>5.1893168604099174</v>
      </c>
      <c r="K10" s="12">
        <f>J10*G10</f>
        <v>156179.0640486769</v>
      </c>
      <c r="L10" s="12">
        <f>I10-K10</f>
        <v>438514.17052964261</v>
      </c>
    </row>
    <row r="11" spans="1:12" ht="10.5">
      <c r="A11" s="37"/>
      <c r="B11" s="37"/>
      <c r="C11" s="38"/>
      <c r="D11" s="39"/>
      <c r="E11" s="40"/>
      <c r="F11" s="13">
        <f>SUM(F9:F10)</f>
        <v>405.68333333346527</v>
      </c>
      <c r="G11" s="14">
        <f>SUM(G9:G10)</f>
        <v>88577.22716668286</v>
      </c>
      <c r="H11" s="41"/>
      <c r="I11" s="42"/>
      <c r="J11" s="41"/>
      <c r="K11" s="42"/>
      <c r="L11" s="16">
        <f>SUM(L9:L10)</f>
        <v>1290604.2376959028</v>
      </c>
    </row>
    <row r="12" spans="1:12" ht="10.5">
      <c r="A12" s="54" t="s">
        <v>32</v>
      </c>
      <c r="B12" s="56"/>
      <c r="C12" s="38"/>
      <c r="D12" s="39"/>
      <c r="E12" s="40"/>
      <c r="F12" s="43"/>
      <c r="G12" s="44"/>
      <c r="H12" s="41"/>
      <c r="I12" s="42"/>
      <c r="J12" s="41"/>
      <c r="K12" s="42"/>
      <c r="L12" s="17">
        <f>(L11/F11)*24</f>
        <v>76351.427726120368</v>
      </c>
    </row>
    <row r="13" spans="1:12" ht="10.5">
      <c r="A13" s="49" t="s">
        <v>52</v>
      </c>
      <c r="B13" s="49" t="s">
        <v>53</v>
      </c>
      <c r="C13" s="38"/>
      <c r="D13" s="39"/>
      <c r="E13" s="40"/>
      <c r="F13" s="45"/>
      <c r="G13" s="46"/>
      <c r="H13" s="41"/>
      <c r="I13" s="42"/>
      <c r="J13" s="41"/>
      <c r="K13" s="42"/>
      <c r="L13" s="47"/>
    </row>
    <row r="14" spans="1:12" ht="10">
      <c r="A14" s="20">
        <v>0.47730146598956258</v>
      </c>
      <c r="B14" s="21">
        <v>10872.199710619358</v>
      </c>
      <c r="K14" s="15"/>
      <c r="L14" s="19"/>
    </row>
    <row r="15" spans="1:2" ht="10.5">
      <c r="A15" s="52" t="s">
        <v>54</v>
      </c>
      <c r="B15" s="52"/>
    </row>
    <row r="16" spans="1:12" ht="10">
      <c r="A16" s="53">
        <f>(A14*B14)/1000</f>
        <v>5.1893168604099174</v>
      </c>
      <c r="B16" s="53"/>
      <c r="L16" s="19"/>
    </row>
    <row r="17" ht="10">
      <c r="K17" s="23"/>
    </row>
    <row r="18" spans="1:11" ht="10.5">
      <c r="A18" s="54" t="s">
        <v>33</v>
      </c>
      <c r="B18" s="55"/>
      <c r="C18" s="55"/>
      <c r="D18" s="55"/>
      <c r="E18" s="55"/>
      <c r="F18" s="55"/>
      <c r="G18" s="55"/>
      <c r="H18" s="55"/>
      <c r="I18" s="56"/>
      <c r="K18" s="23"/>
    </row>
    <row r="19" spans="1:9" ht="10.5">
      <c r="A19" s="49" t="s">
        <v>19</v>
      </c>
      <c r="B19" s="49" t="s">
        <v>20</v>
      </c>
      <c r="C19" s="49" t="s">
        <v>21</v>
      </c>
      <c r="D19" s="49" t="s">
        <v>22</v>
      </c>
      <c r="E19" s="49" t="s">
        <v>23</v>
      </c>
      <c r="F19" s="49" t="s">
        <v>24</v>
      </c>
      <c r="G19" s="49" t="s">
        <v>25</v>
      </c>
      <c r="H19" s="49" t="s">
        <v>23</v>
      </c>
      <c r="I19" s="49" t="s">
        <v>26</v>
      </c>
    </row>
    <row r="20" spans="1:9" ht="10">
      <c r="A20" s="24" t="s">
        <v>27</v>
      </c>
      <c r="B20" s="25">
        <v>696.19</v>
      </c>
      <c r="C20" s="26">
        <f>B20/$B$24</f>
        <v>9.4140748200630998E-05</v>
      </c>
      <c r="D20" s="27">
        <v>92932.00999999998</v>
      </c>
      <c r="E20" s="28">
        <f>D20/B20</f>
        <v>133.48656257630816</v>
      </c>
      <c r="F20" s="27">
        <v>0</v>
      </c>
      <c r="G20" s="27">
        <f>D20-F20</f>
        <v>92932.00999999998</v>
      </c>
      <c r="H20" s="28">
        <f>G20/B20</f>
        <v>133.48656257630816</v>
      </c>
      <c r="I20" s="28">
        <f>H20*C20</f>
        <v>0.012566524875663999</v>
      </c>
    </row>
    <row r="21" spans="1:9" ht="10">
      <c r="A21" s="24" t="s">
        <v>28</v>
      </c>
      <c r="B21" s="25">
        <v>982.20999999999992</v>
      </c>
      <c r="C21" s="26">
        <f>B21/$B$24</f>
        <v>0.0001328171681439575</v>
      </c>
      <c r="D21" s="27">
        <v>170546.05010000002</v>
      </c>
      <c r="E21" s="28">
        <f t="shared" si="0" ref="E21:E23">D21/B21</f>
        <v>173.63501705337967</v>
      </c>
      <c r="F21" s="27">
        <v>0</v>
      </c>
      <c r="G21" s="27">
        <f t="shared" si="1" ref="G21:G23">D21-F21</f>
        <v>170546.05010000002</v>
      </c>
      <c r="H21" s="28">
        <f t="shared" si="2" ref="H21:H23">G21/B21</f>
        <v>173.63501705337967</v>
      </c>
      <c r="I21" s="28">
        <f>H21*C21</f>
        <v>0.023061711255657653</v>
      </c>
    </row>
    <row r="22" spans="1:9" ht="10">
      <c r="A22" s="24" t="s">
        <v>29</v>
      </c>
      <c r="B22" s="25">
        <v>166720</v>
      </c>
      <c r="C22" s="26">
        <f>B22/$B$24</f>
        <v>0.022544342119262269</v>
      </c>
      <c r="D22" s="27">
        <v>5184225.79</v>
      </c>
      <c r="E22" s="28">
        <f t="shared" si="0"/>
        <v>31.095404210652593</v>
      </c>
      <c r="F22" s="27">
        <v>0</v>
      </c>
      <c r="G22" s="27">
        <f t="shared" si="1"/>
        <v>5184225.79</v>
      </c>
      <c r="H22" s="28">
        <f t="shared" si="2"/>
        <v>31.095404210652593</v>
      </c>
      <c r="I22" s="28">
        <f>H22*C22</f>
        <v>0.70102543086170055</v>
      </c>
    </row>
    <row r="23" spans="1:9" ht="10">
      <c r="A23" s="24" t="s">
        <v>30</v>
      </c>
      <c r="B23" s="25">
        <v>7226805.2000000011</v>
      </c>
      <c r="C23" s="26">
        <f>B23/$B$24</f>
        <v>0.9772286999643931</v>
      </c>
      <c r="D23" s="27">
        <v>218636264.26999998</v>
      </c>
      <c r="E23" s="28">
        <f t="shared" si="0"/>
        <v>30.253515657236747</v>
      </c>
      <c r="F23" s="27">
        <v>77956955.159999996</v>
      </c>
      <c r="G23" s="27">
        <f t="shared" si="1"/>
        <v>140679309.10999998</v>
      </c>
      <c r="H23" s="28">
        <f t="shared" si="2"/>
        <v>19.466320900693429</v>
      </c>
      <c r="I23" s="28">
        <f>H23*C23</f>
        <v>19.023047466874335</v>
      </c>
    </row>
    <row r="24" spans="1:9" ht="10.5">
      <c r="A24" s="29" t="s">
        <v>31</v>
      </c>
      <c r="B24" s="30">
        <f>SUM(B20:B23)</f>
        <v>7395203.6000000015</v>
      </c>
      <c r="C24" s="31">
        <f>SUM(C20:C23)</f>
        <v>1</v>
      </c>
      <c r="D24" s="16">
        <f>SUM(D20:D23)</f>
        <v>224083968.12009999</v>
      </c>
      <c r="E24" s="32"/>
      <c r="F24" s="16">
        <f>SUM(F20:F23)</f>
        <v>77956955.159999996</v>
      </c>
      <c r="G24" s="16">
        <f>SUM(G20:G23)</f>
        <v>146127012.9601</v>
      </c>
      <c r="H24" s="33"/>
      <c r="I24" s="34">
        <f>SUM(I20:I23)</f>
        <v>19.759701133867356</v>
      </c>
    </row>
    <row r="25" spans="1:4" ht="10.5">
      <c r="A25" s="35"/>
      <c r="B25" s="35"/>
      <c r="C25" s="35"/>
      <c r="D25" s="35"/>
    </row>
  </sheetData>
  <mergeCells count="4">
    <mergeCell ref="A12:B12"/>
    <mergeCell ref="A15:B15"/>
    <mergeCell ref="A16:B16"/>
    <mergeCell ref="A18:I18"/>
  </mergeCells>
  <pageMargins left="0.75" right="0.75" top="1" bottom="1" header="0.5" footer="0.5"/>
  <pageSetup orientation="landscape" scale="1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CD8A-9CF3-4290-9A26-51A918F5D81F}">
  <sheetPr>
    <pageSetUpPr fitToPage="1"/>
  </sheetPr>
  <dimension ref="A1:N27"/>
  <sheetViews>
    <sheetView workbookViewId="0" topLeftCell="A1"/>
  </sheetViews>
  <sheetFormatPr defaultColWidth="9.1796875" defaultRowHeight="10.5"/>
  <cols>
    <col min="1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93</v>
      </c>
      <c r="J5" s="57"/>
      <c r="K5" s="57"/>
      <c r="L5" s="57"/>
      <c r="M5" s="57"/>
    </row>
    <row r="6" spans="1:13" ht="10.5">
      <c r="A6" s="48" t="s">
        <v>34</v>
      </c>
      <c r="B6" s="36"/>
      <c r="C6" s="36"/>
      <c r="D6" s="36"/>
      <c r="K6" s="15"/>
      <c r="L6" s="15"/>
      <c r="M6" s="15"/>
    </row>
    <row r="7" spans="1:13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35</v>
      </c>
      <c r="K7" s="4" t="s">
        <v>11</v>
      </c>
      <c r="L7" s="4" t="s">
        <v>12</v>
      </c>
      <c r="M7" s="15"/>
    </row>
    <row r="8" spans="1:14" ht="20.2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82</v>
      </c>
      <c r="K8" s="4" t="s">
        <v>79</v>
      </c>
      <c r="L8" s="4" t="s">
        <v>81</v>
      </c>
      <c r="M8" s="15"/>
      <c r="N8" s="23"/>
    </row>
    <row r="9" spans="1:14" ht="20">
      <c r="A9" s="5">
        <v>44210.040277777778</v>
      </c>
      <c r="B9" s="5">
        <v>44210.354861111111</v>
      </c>
      <c r="C9" s="6">
        <v>1</v>
      </c>
      <c r="D9" s="7" t="s">
        <v>36</v>
      </c>
      <c r="E9" s="8">
        <v>511.15</v>
      </c>
      <c r="F9" s="9">
        <f>(B9-A9)*24</f>
        <v>7.5499999999883585</v>
      </c>
      <c r="G9" s="10">
        <f>E9*F9</f>
        <v>3859.1824999940491</v>
      </c>
      <c r="H9" s="11">
        <f>I27</f>
        <v>17.771254145073385</v>
      </c>
      <c r="I9" s="12">
        <f>G9*H9</f>
        <v>68582.512999613915</v>
      </c>
      <c r="J9" s="11">
        <f>A19</f>
        <v>4.4322650161307866</v>
      </c>
      <c r="K9" s="12">
        <f>J9*G9</f>
        <v>17104.919585587773</v>
      </c>
      <c r="L9" s="12">
        <f>I9-K9</f>
        <v>51477.593414026138</v>
      </c>
      <c r="M9" s="15"/>
      <c r="N9" s="23"/>
    </row>
    <row r="10" spans="1:14" ht="10">
      <c r="A10" s="5">
        <v>44210.354861111111</v>
      </c>
      <c r="B10" s="5">
        <v>44210.636111111111</v>
      </c>
      <c r="C10" s="6">
        <v>2</v>
      </c>
      <c r="D10" s="7" t="s">
        <v>37</v>
      </c>
      <c r="E10" s="8">
        <v>987</v>
      </c>
      <c r="F10" s="9">
        <f t="shared" si="0" ref="F10:F13">(B10-A10)*24</f>
        <v>6.75</v>
      </c>
      <c r="G10" s="10">
        <f t="shared" si="1" ref="G10:G13">E10*F10</f>
        <v>6662.25</v>
      </c>
      <c r="H10" s="11">
        <f>H9</f>
        <v>17.771254145073385</v>
      </c>
      <c r="I10" s="12">
        <f t="shared" si="2" ref="I10:I13">G10*H10</f>
        <v>118396.53792801515</v>
      </c>
      <c r="J10" s="11">
        <f>J9</f>
        <v>4.4322650161307866</v>
      </c>
      <c r="K10" s="12">
        <f>J10*G10</f>
        <v>29528.857603717333</v>
      </c>
      <c r="L10" s="12">
        <f>I10-K10</f>
        <v>88867.68032429782</v>
      </c>
      <c r="M10" s="15"/>
      <c r="N10" s="23"/>
    </row>
    <row r="11" spans="1:14" ht="20">
      <c r="A11" s="5">
        <v>44210.636111111111</v>
      </c>
      <c r="B11" s="5">
        <v>44212.26666666667</v>
      </c>
      <c r="C11" s="6">
        <v>3</v>
      </c>
      <c r="D11" s="7" t="s">
        <v>38</v>
      </c>
      <c r="E11" s="8">
        <v>154.37</v>
      </c>
      <c r="F11" s="9">
        <f t="shared" si="0"/>
        <v>39.133333333418705</v>
      </c>
      <c r="G11" s="10">
        <f t="shared" si="1"/>
        <v>6041.012666679846</v>
      </c>
      <c r="H11" s="11">
        <f t="shared" si="3" ref="H11:H13">H10</f>
        <v>17.771254145073385</v>
      </c>
      <c r="I11" s="12">
        <f t="shared" si="2"/>
        <v>107356.37139317504</v>
      </c>
      <c r="J11" s="11">
        <f t="shared" si="4" ref="J11:J13">J10</f>
        <v>4.4322650161307866</v>
      </c>
      <c r="K11" s="12">
        <f t="shared" si="5" ref="K11:K13">J11*G11</f>
        <v>26775.369104528036</v>
      </c>
      <c r="L11" s="12">
        <f t="shared" si="6" ref="L11:L13">I11-K11</f>
        <v>80581.002288646996</v>
      </c>
      <c r="M11" s="15"/>
      <c r="N11" s="23"/>
    </row>
    <row r="12" spans="1:14" ht="20">
      <c r="A12" s="5">
        <v>44216.765277777777</v>
      </c>
      <c r="B12" s="5">
        <v>44219.602777777778</v>
      </c>
      <c r="C12" s="6">
        <v>4</v>
      </c>
      <c r="D12" s="7" t="s">
        <v>39</v>
      </c>
      <c r="E12" s="8">
        <v>987</v>
      </c>
      <c r="F12" s="9">
        <f t="shared" si="0"/>
        <v>68.100000000034925</v>
      </c>
      <c r="G12" s="10">
        <f t="shared" si="1"/>
        <v>67214.700000034471</v>
      </c>
      <c r="H12" s="11">
        <f t="shared" si="3"/>
        <v>17.771254145073385</v>
      </c>
      <c r="I12" s="12">
        <f t="shared" si="2"/>
        <v>1194489.5159854766</v>
      </c>
      <c r="J12" s="11">
        <f t="shared" si="4"/>
        <v>4.4322650161307866</v>
      </c>
      <c r="K12" s="12">
        <f t="shared" si="5"/>
        <v>297913.36337987875</v>
      </c>
      <c r="L12" s="12">
        <f t="shared" si="6"/>
        <v>896576.15260559786</v>
      </c>
      <c r="M12" s="15"/>
      <c r="N12" s="23"/>
    </row>
    <row r="13" spans="1:13" ht="20">
      <c r="A13" s="5">
        <v>44219.602777777778</v>
      </c>
      <c r="B13" s="5">
        <v>44220.133333333331</v>
      </c>
      <c r="C13" s="6">
        <v>5</v>
      </c>
      <c r="D13" s="7" t="s">
        <v>40</v>
      </c>
      <c r="E13" s="8">
        <v>370.61</v>
      </c>
      <c r="F13" s="9">
        <f t="shared" si="0"/>
        <v>12.733333333279006</v>
      </c>
      <c r="G13" s="10">
        <f t="shared" si="1"/>
        <v>4719.1006666465328</v>
      </c>
      <c r="H13" s="11">
        <f t="shared" si="3"/>
        <v>17.771254145073385</v>
      </c>
      <c r="I13" s="12">
        <f t="shared" si="2"/>
        <v>83864.33728316077</v>
      </c>
      <c r="J13" s="11">
        <f t="shared" si="4"/>
        <v>4.4322650161307866</v>
      </c>
      <c r="K13" s="12">
        <f t="shared" si="5"/>
        <v>20916.304792376901</v>
      </c>
      <c r="L13" s="12">
        <f t="shared" si="6"/>
        <v>62948.032490783866</v>
      </c>
      <c r="M13" s="15"/>
    </row>
    <row r="14" spans="1:13" ht="10.5">
      <c r="A14" s="37"/>
      <c r="B14" s="37"/>
      <c r="C14" s="38"/>
      <c r="D14" s="39"/>
      <c r="E14" s="40"/>
      <c r="F14" s="13">
        <f>SUM(F9:F13)</f>
        <v>134.26666666672099</v>
      </c>
      <c r="G14" s="14">
        <f>SUM(G9:G13)</f>
        <v>88496.245833354886</v>
      </c>
      <c r="H14" s="41"/>
      <c r="I14" s="42"/>
      <c r="J14" s="41"/>
      <c r="K14" s="42"/>
      <c r="L14" s="16">
        <f>SUM(L9:L13)</f>
        <v>1180450.4611233526</v>
      </c>
      <c r="M14" s="15"/>
    </row>
    <row r="15" spans="1:13" ht="10.5">
      <c r="A15" s="54" t="s">
        <v>41</v>
      </c>
      <c r="B15" s="56"/>
      <c r="C15" s="38"/>
      <c r="D15" s="39"/>
      <c r="E15" s="40"/>
      <c r="F15" s="43"/>
      <c r="G15" s="44"/>
      <c r="H15" s="41"/>
      <c r="I15" s="42"/>
      <c r="J15" s="41"/>
      <c r="K15" s="42"/>
      <c r="L15" s="17">
        <f>(L14/F14)*24</f>
        <v>211004.05461977905</v>
      </c>
      <c r="M15" s="15"/>
    </row>
    <row r="16" spans="1:13" ht="10.5">
      <c r="A16" s="18" t="s">
        <v>42</v>
      </c>
      <c r="B16" s="18" t="s">
        <v>43</v>
      </c>
      <c r="C16" s="38"/>
      <c r="D16" s="39"/>
      <c r="E16" s="40"/>
      <c r="F16" s="45"/>
      <c r="G16" s="46"/>
      <c r="H16" s="41"/>
      <c r="I16" s="42"/>
      <c r="J16" s="41"/>
      <c r="K16" s="42"/>
      <c r="L16" s="47"/>
      <c r="M16" s="15"/>
    </row>
    <row r="17" spans="1:13" ht="10">
      <c r="A17" s="20">
        <v>0.43389564294502314</v>
      </c>
      <c r="B17" s="21">
        <v>10215.04845277365</v>
      </c>
      <c r="K17" s="15"/>
      <c r="L17" s="19"/>
      <c r="M17" s="15"/>
    </row>
    <row r="18" spans="1:13" ht="10.5">
      <c r="A18" s="52" t="s">
        <v>44</v>
      </c>
      <c r="B18" s="52"/>
      <c r="M18" s="15"/>
    </row>
    <row r="19" spans="1:13" ht="10">
      <c r="A19" s="53">
        <f>(A17*B17)/1000</f>
        <v>4.4322650161307866</v>
      </c>
      <c r="B19" s="53"/>
      <c r="L19" s="19"/>
      <c r="M19" s="15"/>
    </row>
    <row r="20" ht="10">
      <c r="K20" s="23"/>
    </row>
    <row r="21" spans="1:11" ht="10.5">
      <c r="A21" s="54" t="s">
        <v>45</v>
      </c>
      <c r="B21" s="55"/>
      <c r="C21" s="55"/>
      <c r="D21" s="55"/>
      <c r="E21" s="55"/>
      <c r="F21" s="55"/>
      <c r="G21" s="55"/>
      <c r="H21" s="55"/>
      <c r="I21" s="56"/>
      <c r="K21" s="23"/>
    </row>
    <row r="22" spans="1:9" ht="10.5">
      <c r="A22" s="18" t="s">
        <v>19</v>
      </c>
      <c r="B22" s="18" t="s">
        <v>20</v>
      </c>
      <c r="C22" s="18" t="s">
        <v>21</v>
      </c>
      <c r="D22" s="18" t="s">
        <v>22</v>
      </c>
      <c r="E22" s="18" t="s">
        <v>23</v>
      </c>
      <c r="F22" s="18" t="s">
        <v>24</v>
      </c>
      <c r="G22" s="18" t="s">
        <v>25</v>
      </c>
      <c r="H22" s="18" t="s">
        <v>23</v>
      </c>
      <c r="I22" s="18" t="s">
        <v>26</v>
      </c>
    </row>
    <row r="23" spans="1:9" ht="10">
      <c r="A23" s="24" t="s">
        <v>27</v>
      </c>
      <c r="B23" s="25">
        <v>-1845.50</v>
      </c>
      <c r="C23" s="26">
        <f>B23/$B$27</f>
        <v>-0.00032228603289696046</v>
      </c>
      <c r="D23" s="27">
        <v>0</v>
      </c>
      <c r="E23" s="28">
        <v>0</v>
      </c>
      <c r="F23" s="27">
        <v>0</v>
      </c>
      <c r="G23" s="27">
        <f>D23-F23</f>
        <v>0</v>
      </c>
      <c r="H23" s="28">
        <v>0</v>
      </c>
      <c r="I23" s="28">
        <f>H23*C23</f>
        <v>0</v>
      </c>
    </row>
    <row r="24" spans="1:9" ht="10">
      <c r="A24" s="24" t="s">
        <v>28</v>
      </c>
      <c r="B24" s="25">
        <v>5374.2961736719672</v>
      </c>
      <c r="C24" s="26">
        <f>B24/$B$27</f>
        <v>0.00093853188481498359</v>
      </c>
      <c r="D24" s="27">
        <v>779832.07160000002</v>
      </c>
      <c r="E24" s="28">
        <f t="shared" si="7" ref="E24:E26">D24/B24</f>
        <v>145.1040371426316</v>
      </c>
      <c r="F24" s="27">
        <v>0</v>
      </c>
      <c r="G24" s="27">
        <f t="shared" si="8" ref="G24:G26">D24-F24</f>
        <v>779832.07160000002</v>
      </c>
      <c r="H24" s="28">
        <f t="shared" si="9" ref="H24:H26">G24/B24</f>
        <v>145.1040371426316</v>
      </c>
      <c r="I24" s="28">
        <f>H24*C24</f>
        <v>0.13618476547373742</v>
      </c>
    </row>
    <row r="25" spans="1:9" ht="10">
      <c r="A25" s="24" t="s">
        <v>29</v>
      </c>
      <c r="B25" s="25">
        <v>152748.10382632804</v>
      </c>
      <c r="C25" s="26">
        <f>B25/$B$27</f>
        <v>0.026674928428458568</v>
      </c>
      <c r="D25" s="27">
        <v>1830141.46</v>
      </c>
      <c r="E25" s="28">
        <f t="shared" si="7"/>
        <v>11.981434886293839</v>
      </c>
      <c r="F25" s="27">
        <v>0</v>
      </c>
      <c r="G25" s="27">
        <f t="shared" si="8"/>
        <v>1830141.46</v>
      </c>
      <c r="H25" s="28">
        <f t="shared" si="9"/>
        <v>11.981434886293839</v>
      </c>
      <c r="I25" s="28">
        <f>H25*C25</f>
        <v>0.31960391806212474</v>
      </c>
    </row>
    <row r="26" spans="1:9" ht="10">
      <c r="A26" s="24" t="s">
        <v>30</v>
      </c>
      <c r="B26" s="25">
        <v>5570002.8999999994</v>
      </c>
      <c r="C26" s="26">
        <f>B26/$B$27</f>
        <v>0.97270882571962336</v>
      </c>
      <c r="D26" s="27">
        <v>179842135.94999999</v>
      </c>
      <c r="E26" s="28">
        <f t="shared" si="7"/>
        <v>32.287619805368507</v>
      </c>
      <c r="F26" s="27">
        <v>80688935.849999994</v>
      </c>
      <c r="G26" s="27">
        <f t="shared" si="8"/>
        <v>99153200.099999994</v>
      </c>
      <c r="H26" s="28">
        <f t="shared" si="9"/>
        <v>17.801283388918883</v>
      </c>
      <c r="I26" s="28">
        <f>H26*C26</f>
        <v>17.315465461537524</v>
      </c>
    </row>
    <row r="27" spans="1:9" ht="10.5">
      <c r="A27" s="29" t="s">
        <v>31</v>
      </c>
      <c r="B27" s="30">
        <f>SUM(B23:B26)</f>
        <v>5726279.7999999998</v>
      </c>
      <c r="C27" s="31">
        <f>SUM(C23:C26)</f>
        <v>1</v>
      </c>
      <c r="D27" s="16">
        <f>SUM(D23:D26)</f>
        <v>182452109.48159999</v>
      </c>
      <c r="E27" s="32"/>
      <c r="F27" s="16">
        <f>SUM(F23:F26)</f>
        <v>80688935.849999994</v>
      </c>
      <c r="G27" s="16">
        <f>SUM(G23:G26)</f>
        <v>101763173.63159999</v>
      </c>
      <c r="H27" s="33"/>
      <c r="I27" s="34">
        <f>SUM(I23:I26)</f>
        <v>17.771254145073385</v>
      </c>
    </row>
  </sheetData>
  <mergeCells count="4">
    <mergeCell ref="A15:B15"/>
    <mergeCell ref="A18:B18"/>
    <mergeCell ref="A19:B19"/>
    <mergeCell ref="A21:I21"/>
  </mergeCells>
  <pageMargins left="0.75" right="0.75" top="1" bottom="1" header="0.5" footer="0.5"/>
  <pageSetup orientation="landscape" scale="1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A98F-85F0-4F4B-A4DF-78AA802546BB}">
  <sheetPr>
    <pageSetUpPr fitToPage="1"/>
  </sheetPr>
  <dimension ref="A1:M25"/>
  <sheetViews>
    <sheetView workbookViewId="0" topLeftCell="A1"/>
  </sheetViews>
  <sheetFormatPr defaultColWidth="9.1796875" defaultRowHeight="10.5"/>
  <cols>
    <col min="1" max="1" width="14.1428571428571" style="1" bestFit="1" customWidth="1"/>
    <col min="2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92</v>
      </c>
      <c r="J5" s="57"/>
      <c r="K5" s="57"/>
      <c r="L5" s="57"/>
      <c r="M5" s="57"/>
    </row>
    <row r="6" spans="1:13" ht="10.5">
      <c r="A6" s="48" t="s">
        <v>46</v>
      </c>
      <c r="B6" s="36"/>
      <c r="C6" s="36"/>
      <c r="D6" s="36"/>
      <c r="K6" s="15"/>
      <c r="L6" s="15"/>
      <c r="M6" s="15"/>
    </row>
    <row r="7" spans="1:13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47</v>
      </c>
      <c r="K7" s="4" t="s">
        <v>11</v>
      </c>
      <c r="L7" s="4" t="s">
        <v>12</v>
      </c>
      <c r="M7" s="15"/>
    </row>
    <row r="8" spans="1:13" ht="20.2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80</v>
      </c>
      <c r="K8" s="4" t="s">
        <v>79</v>
      </c>
      <c r="L8" s="4" t="s">
        <v>81</v>
      </c>
      <c r="M8" s="15"/>
    </row>
    <row r="9" spans="1:13" ht="20">
      <c r="A9" s="5">
        <v>44256.463888888888</v>
      </c>
      <c r="B9" s="5">
        <v>44259.888194444444</v>
      </c>
      <c r="C9" s="6">
        <v>1</v>
      </c>
      <c r="D9" s="7" t="s">
        <v>48</v>
      </c>
      <c r="E9" s="8">
        <v>837</v>
      </c>
      <c r="F9" s="9">
        <f>(B9-A9)*24</f>
        <v>82.183333333348855</v>
      </c>
      <c r="G9" s="10">
        <f>E9*F9</f>
        <v>68787.450000012992</v>
      </c>
      <c r="H9" s="11">
        <f>I25</f>
        <v>20.637949569679208</v>
      </c>
      <c r="I9" s="12">
        <f>G9*H9</f>
        <v>1419631.9241270982</v>
      </c>
      <c r="J9" s="11">
        <f>A17</f>
        <v>4.9943926262282528</v>
      </c>
      <c r="K9" s="12">
        <f>J9*G9</f>
        <v>343551.53305710951</v>
      </c>
      <c r="L9" s="12">
        <f>I9-K9</f>
        <v>1076080.3910699887</v>
      </c>
      <c r="M9" s="15"/>
    </row>
    <row r="10" spans="1:13" ht="30">
      <c r="A10" s="5">
        <v>44259.888888888891</v>
      </c>
      <c r="B10" s="5">
        <v>44260.708333333336</v>
      </c>
      <c r="C10" s="6">
        <v>2</v>
      </c>
      <c r="D10" s="7" t="s">
        <v>49</v>
      </c>
      <c r="E10" s="8">
        <v>306.04000000000002</v>
      </c>
      <c r="F10" s="9">
        <f>(B10-A10)*24</f>
        <v>19.666666666686069</v>
      </c>
      <c r="G10" s="10">
        <f>E10*F10</f>
        <v>6018.786666672605</v>
      </c>
      <c r="H10" s="11">
        <f>H9</f>
        <v>20.637949569679208</v>
      </c>
      <c r="I10" s="12">
        <f>G10*H10</f>
        <v>124215.41569744684</v>
      </c>
      <c r="J10" s="11">
        <f>J9</f>
        <v>4.9943926262282528</v>
      </c>
      <c r="K10" s="12">
        <f>J10*G10</f>
        <v>30060.183746870582</v>
      </c>
      <c r="L10" s="12">
        <f>I10-K10</f>
        <v>94155.231950576257</v>
      </c>
      <c r="M10" s="15"/>
    </row>
    <row r="11" spans="1:13" ht="20">
      <c r="A11" s="5">
        <v>44279.802083333336</v>
      </c>
      <c r="B11" s="5">
        <v>44280.833333333336</v>
      </c>
      <c r="C11" s="6">
        <v>3</v>
      </c>
      <c r="D11" s="7" t="s">
        <v>50</v>
      </c>
      <c r="E11" s="8">
        <v>94.29</v>
      </c>
      <c r="F11" s="9">
        <f>(B11-A11)*24</f>
        <v>24.75</v>
      </c>
      <c r="G11" s="10">
        <f>E11*F11</f>
        <v>2333.6775000000002</v>
      </c>
      <c r="H11" s="11">
        <f>H10</f>
        <v>20.637949569679208</v>
      </c>
      <c r="I11" s="12">
        <f>G11*H11</f>
        <v>48162.318556895058</v>
      </c>
      <c r="J11" s="11">
        <f>J10</f>
        <v>4.9943926262282528</v>
      </c>
      <c r="K11" s="12">
        <f>J11*G11</f>
        <v>11655.301697994784</v>
      </c>
      <c r="L11" s="12">
        <f>I11-K11</f>
        <v>36507.016858900271</v>
      </c>
      <c r="M11" s="15"/>
    </row>
    <row r="12" spans="1:13" ht="10.5">
      <c r="A12" s="37"/>
      <c r="B12" s="37"/>
      <c r="C12" s="38"/>
      <c r="D12" s="39"/>
      <c r="E12" s="40"/>
      <c r="F12" s="13">
        <f>SUM(F9:F11)</f>
        <v>126.60000000003493</v>
      </c>
      <c r="G12" s="14">
        <f>SUM(G9:G11)</f>
        <v>77139.914166685601</v>
      </c>
      <c r="H12" s="41"/>
      <c r="I12" s="42"/>
      <c r="J12" s="41"/>
      <c r="K12" s="42"/>
      <c r="L12" s="16">
        <f>SUM(L9:L11)</f>
        <v>1206742.6398794651</v>
      </c>
      <c r="M12" s="15"/>
    </row>
    <row r="13" spans="1:13" ht="10.5">
      <c r="A13" s="54" t="s">
        <v>51</v>
      </c>
      <c r="B13" s="56"/>
      <c r="C13" s="38"/>
      <c r="D13" s="39"/>
      <c r="E13" s="40"/>
      <c r="F13" s="43"/>
      <c r="G13" s="44"/>
      <c r="H13" s="41"/>
      <c r="I13" s="42"/>
      <c r="J13" s="41"/>
      <c r="K13" s="42"/>
      <c r="L13" s="17">
        <f>(L12/F12)*24</f>
        <v>228766.37722827151</v>
      </c>
      <c r="M13" s="15"/>
    </row>
    <row r="14" spans="1:13" ht="10.5">
      <c r="A14" s="18" t="s">
        <v>52</v>
      </c>
      <c r="B14" s="18" t="s">
        <v>53</v>
      </c>
      <c r="C14" s="38"/>
      <c r="D14" s="39"/>
      <c r="E14" s="40"/>
      <c r="F14" s="45"/>
      <c r="G14" s="46"/>
      <c r="H14" s="41"/>
      <c r="I14" s="42"/>
      <c r="J14" s="41"/>
      <c r="K14" s="42"/>
      <c r="L14" s="47"/>
      <c r="M14" s="15"/>
    </row>
    <row r="15" spans="1:13" ht="10">
      <c r="A15" s="20">
        <v>0.48093856979158595</v>
      </c>
      <c r="B15" s="21">
        <v>10384.678917294086</v>
      </c>
      <c r="K15" s="15"/>
      <c r="L15" s="19"/>
      <c r="M15" s="15"/>
    </row>
    <row r="16" spans="1:13" ht="10.5">
      <c r="A16" s="52" t="s">
        <v>54</v>
      </c>
      <c r="B16" s="52"/>
      <c r="M16" s="15"/>
    </row>
    <row r="17" spans="1:13" ht="10">
      <c r="A17" s="53">
        <f>(A15*B15)/1000</f>
        <v>4.9943926262282528</v>
      </c>
      <c r="B17" s="53"/>
      <c r="L17" s="19"/>
      <c r="M17" s="15"/>
    </row>
    <row r="18" ht="10">
      <c r="K18" s="23"/>
    </row>
    <row r="19" spans="1:11" ht="10.5">
      <c r="A19" s="54" t="s">
        <v>55</v>
      </c>
      <c r="B19" s="55"/>
      <c r="C19" s="55"/>
      <c r="D19" s="55"/>
      <c r="E19" s="55"/>
      <c r="F19" s="55"/>
      <c r="G19" s="55"/>
      <c r="H19" s="55"/>
      <c r="I19" s="56"/>
      <c r="K19" s="23"/>
    </row>
    <row r="20" spans="1:9" ht="10.5">
      <c r="A20" s="18" t="s">
        <v>19</v>
      </c>
      <c r="B20" s="18" t="s">
        <v>20</v>
      </c>
      <c r="C20" s="18" t="s">
        <v>21</v>
      </c>
      <c r="D20" s="18" t="s">
        <v>22</v>
      </c>
      <c r="E20" s="18" t="s">
        <v>23</v>
      </c>
      <c r="F20" s="18" t="s">
        <v>24</v>
      </c>
      <c r="G20" s="18" t="s">
        <v>25</v>
      </c>
      <c r="H20" s="18" t="s">
        <v>23</v>
      </c>
      <c r="I20" s="18" t="s">
        <v>26</v>
      </c>
    </row>
    <row r="21" spans="1:9" ht="10">
      <c r="A21" s="24" t="s">
        <v>27</v>
      </c>
      <c r="B21" s="25">
        <v>7493.02</v>
      </c>
      <c r="C21" s="26">
        <f>B21/$B$25</f>
        <v>0.0011317540368431971</v>
      </c>
      <c r="D21" s="27">
        <v>967309.62000000011</v>
      </c>
      <c r="E21" s="28">
        <f t="shared" si="0" ref="E21:E24">D21/B21</f>
        <v>129.09476019015031</v>
      </c>
      <c r="F21" s="27">
        <v>0</v>
      </c>
      <c r="G21" s="27">
        <f>D21-F21</f>
        <v>967309.62000000011</v>
      </c>
      <c r="H21" s="28">
        <f t="shared" si="1" ref="H21:H24">G21/B21</f>
        <v>129.09476019015031</v>
      </c>
      <c r="I21" s="28">
        <f>H21*C21</f>
        <v>0.14610351598050708</v>
      </c>
    </row>
    <row r="22" spans="1:9" ht="10">
      <c r="A22" s="24" t="s">
        <v>28</v>
      </c>
      <c r="B22" s="25">
        <v>3724.3498590902013</v>
      </c>
      <c r="C22" s="26">
        <f>B22/$B$25</f>
        <v>0.00056252992620355047</v>
      </c>
      <c r="D22" s="27">
        <v>490603.00210000004</v>
      </c>
      <c r="E22" s="28">
        <f t="shared" si="0"/>
        <v>131.72849508285628</v>
      </c>
      <c r="F22" s="27">
        <v>0</v>
      </c>
      <c r="G22" s="27">
        <f t="shared" si="2" ref="G22:G24">D22-F22</f>
        <v>490603.00210000004</v>
      </c>
      <c r="H22" s="28">
        <f t="shared" si="1"/>
        <v>131.72849508285628</v>
      </c>
      <c r="I22" s="28">
        <f>H22*C22</f>
        <v>0.074101220617863908</v>
      </c>
    </row>
    <row r="23" spans="1:9" ht="10">
      <c r="A23" s="24" t="s">
        <v>29</v>
      </c>
      <c r="B23" s="25">
        <v>167673.29014090981</v>
      </c>
      <c r="C23" s="26">
        <f>B23/$B$25</f>
        <v>0.025325559385635611</v>
      </c>
      <c r="D23" s="27">
        <v>5388631.3399999999</v>
      </c>
      <c r="E23" s="28">
        <f t="shared" si="0"/>
        <v>32.13768475272051</v>
      </c>
      <c r="F23" s="27">
        <v>0</v>
      </c>
      <c r="G23" s="27">
        <f t="shared" si="2"/>
        <v>5388631.3399999999</v>
      </c>
      <c r="H23" s="28">
        <f t="shared" si="1"/>
        <v>32.13768475272051</v>
      </c>
      <c r="I23" s="28">
        <f>H23*C23</f>
        <v>0.81390484372185934</v>
      </c>
    </row>
    <row r="24" spans="1:9" ht="10">
      <c r="A24" s="24" t="s">
        <v>30</v>
      </c>
      <c r="B24" s="25">
        <v>6441823.5200000014</v>
      </c>
      <c r="C24" s="26">
        <f>B24/$B$25</f>
        <v>0.97298015665131765</v>
      </c>
      <c r="D24" s="27">
        <v>212154964.42000005</v>
      </c>
      <c r="E24" s="28">
        <f t="shared" si="0"/>
        <v>32.93399202280537</v>
      </c>
      <c r="F24" s="27">
        <v>82363543.019999996</v>
      </c>
      <c r="G24" s="27">
        <f t="shared" si="2"/>
        <v>129791421.40000005</v>
      </c>
      <c r="H24" s="28">
        <f t="shared" si="1"/>
        <v>20.148242341168643</v>
      </c>
      <c r="I24" s="28">
        <f>H24*C24</f>
        <v>19.603839989358978</v>
      </c>
    </row>
    <row r="25" spans="1:9" ht="10.5">
      <c r="A25" s="29" t="s">
        <v>31</v>
      </c>
      <c r="B25" s="30">
        <f>SUM(B21:B24)</f>
        <v>6620714.1800000016</v>
      </c>
      <c r="C25" s="31">
        <f>SUM(C21:C24)</f>
        <v>1</v>
      </c>
      <c r="D25" s="16">
        <f>SUM(D21:D24)</f>
        <v>219001508.38210005</v>
      </c>
      <c r="E25" s="32"/>
      <c r="F25" s="16">
        <f>SUM(F21:F24)</f>
        <v>82363543.019999996</v>
      </c>
      <c r="G25" s="16">
        <f>SUM(G21:G24)</f>
        <v>136637965.36210007</v>
      </c>
      <c r="H25" s="33"/>
      <c r="I25" s="34">
        <f>SUM(I21:I24)</f>
        <v>20.637949569679208</v>
      </c>
    </row>
  </sheetData>
  <mergeCells count="4">
    <mergeCell ref="A13:B13"/>
    <mergeCell ref="A16:B16"/>
    <mergeCell ref="A17:B17"/>
    <mergeCell ref="A19:I19"/>
  </mergeCells>
  <pageMargins left="0.75" right="0.75" top="1" bottom="1" header="0.5" footer="0.5"/>
  <pageSetup orientation="landscape" scale="1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8E7C-E782-4D1A-8743-DF3EFDC19D8E}">
  <sheetPr>
    <pageSetUpPr fitToPage="1"/>
  </sheetPr>
  <dimension ref="A1:N23"/>
  <sheetViews>
    <sheetView workbookViewId="0" topLeftCell="A1"/>
  </sheetViews>
  <sheetFormatPr defaultColWidth="9.1796875" defaultRowHeight="10.5"/>
  <cols>
    <col min="1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91</v>
      </c>
      <c r="J5" s="57"/>
      <c r="K5" s="57"/>
      <c r="L5" s="57"/>
      <c r="M5" s="57"/>
    </row>
    <row r="6" spans="1:13" ht="10.5">
      <c r="A6" s="48" t="s">
        <v>56</v>
      </c>
      <c r="B6" s="36"/>
      <c r="C6" s="36"/>
      <c r="D6" s="36"/>
      <c r="K6" s="15"/>
      <c r="L6" s="15"/>
      <c r="M6" s="15"/>
    </row>
    <row r="7" spans="1:13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57</v>
      </c>
      <c r="K7" s="4" t="s">
        <v>11</v>
      </c>
      <c r="L7" s="4" t="s">
        <v>12</v>
      </c>
      <c r="M7" s="15"/>
    </row>
    <row r="8" spans="1:14" ht="21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83</v>
      </c>
      <c r="K8" s="4" t="s">
        <v>79</v>
      </c>
      <c r="L8" s="4" t="s">
        <v>81</v>
      </c>
      <c r="M8" s="15"/>
      <c r="N8" s="23"/>
    </row>
    <row r="9" spans="1:13" ht="30">
      <c r="A9" s="5">
        <v>44330.000694444447</v>
      </c>
      <c r="B9" s="5">
        <v>44333.897222222222</v>
      </c>
      <c r="C9" s="6">
        <v>1</v>
      </c>
      <c r="D9" s="7" t="s">
        <v>58</v>
      </c>
      <c r="E9" s="8">
        <v>981</v>
      </c>
      <c r="F9" s="9">
        <f>(B9-A9)*24</f>
        <v>93.516666666604578</v>
      </c>
      <c r="G9" s="10">
        <f>E9*F9</f>
        <v>91739.849999939092</v>
      </c>
      <c r="H9" s="11">
        <f>I23</f>
        <v>21.481375392532925</v>
      </c>
      <c r="I9" s="12">
        <f>G9*H9</f>
        <v>1970698.1563033534</v>
      </c>
      <c r="J9" s="11">
        <f>A15</f>
        <v>4.9399118477522475</v>
      </c>
      <c r="K9" s="12">
        <f>J9*G9</f>
        <v>453186.77192571311</v>
      </c>
      <c r="L9" s="12">
        <f>I9-K9</f>
        <v>1517511.3843776402</v>
      </c>
      <c r="M9" s="15"/>
    </row>
    <row r="10" spans="1:13" ht="10.5">
      <c r="A10" s="37"/>
      <c r="B10" s="37"/>
      <c r="C10" s="38"/>
      <c r="D10" s="39"/>
      <c r="E10" s="40"/>
      <c r="F10" s="13">
        <f>SUM(F9:F9)</f>
        <v>93.516666666604578</v>
      </c>
      <c r="G10" s="14">
        <f>SUM(G9:G9)</f>
        <v>91739.849999939092</v>
      </c>
      <c r="H10" s="41"/>
      <c r="I10" s="42"/>
      <c r="J10" s="41"/>
      <c r="K10" s="42"/>
      <c r="L10" s="16">
        <f>SUM(L9:L9)</f>
        <v>1517511.3843776402</v>
      </c>
      <c r="M10" s="15"/>
    </row>
    <row r="11" spans="1:13" ht="10.5">
      <c r="A11" s="54" t="s">
        <v>59</v>
      </c>
      <c r="B11" s="56"/>
      <c r="C11" s="38"/>
      <c r="D11" s="39"/>
      <c r="E11" s="40"/>
      <c r="F11" s="43"/>
      <c r="G11" s="44"/>
      <c r="H11" s="41"/>
      <c r="I11" s="42"/>
      <c r="J11" s="41"/>
      <c r="K11" s="42"/>
      <c r="L11" s="17">
        <f>(L10/F10)*24</f>
        <v>389452.21769831626</v>
      </c>
      <c r="M11" s="15"/>
    </row>
    <row r="12" spans="1:13" ht="10.5">
      <c r="A12" s="18" t="s">
        <v>60</v>
      </c>
      <c r="B12" s="18" t="s">
        <v>61</v>
      </c>
      <c r="C12" s="38"/>
      <c r="D12" s="39"/>
      <c r="E12" s="40"/>
      <c r="F12" s="45"/>
      <c r="G12" s="46"/>
      <c r="H12" s="41"/>
      <c r="I12" s="42"/>
      <c r="J12" s="41"/>
      <c r="K12" s="42"/>
      <c r="L12" s="47"/>
      <c r="M12" s="15"/>
    </row>
    <row r="13" spans="1:13" ht="10">
      <c r="A13" s="20">
        <v>0.46623906329908604</v>
      </c>
      <c r="B13" s="21">
        <v>10595.233725800792</v>
      </c>
      <c r="K13" s="15"/>
      <c r="L13" s="19"/>
      <c r="M13" s="15"/>
    </row>
    <row r="14" spans="1:13" ht="10.5">
      <c r="A14" s="52" t="s">
        <v>62</v>
      </c>
      <c r="B14" s="52"/>
      <c r="M14" s="15"/>
    </row>
    <row r="15" spans="1:13" ht="10">
      <c r="A15" s="53">
        <f>(A13*B13)/1000</f>
        <v>4.9399118477522475</v>
      </c>
      <c r="B15" s="53"/>
      <c r="L15" s="19"/>
      <c r="M15" s="15"/>
    </row>
    <row r="16" ht="10">
      <c r="K16" s="23"/>
    </row>
    <row r="17" spans="1:11" ht="10.5">
      <c r="A17" s="54" t="s">
        <v>63</v>
      </c>
      <c r="B17" s="55"/>
      <c r="C17" s="55"/>
      <c r="D17" s="55"/>
      <c r="E17" s="55"/>
      <c r="F17" s="55"/>
      <c r="G17" s="55"/>
      <c r="H17" s="55"/>
      <c r="I17" s="56"/>
      <c r="K17" s="23"/>
    </row>
    <row r="18" spans="1:9" ht="10.5">
      <c r="A18" s="18" t="s">
        <v>19</v>
      </c>
      <c r="B18" s="18" t="s">
        <v>20</v>
      </c>
      <c r="C18" s="18" t="s">
        <v>21</v>
      </c>
      <c r="D18" s="18" t="s">
        <v>22</v>
      </c>
      <c r="E18" s="18" t="s">
        <v>23</v>
      </c>
      <c r="F18" s="18" t="s">
        <v>24</v>
      </c>
      <c r="G18" s="18" t="s">
        <v>25</v>
      </c>
      <c r="H18" s="18" t="s">
        <v>23</v>
      </c>
      <c r="I18" s="18" t="s">
        <v>26</v>
      </c>
    </row>
    <row r="19" spans="1:9" ht="10">
      <c r="A19" s="24" t="s">
        <v>27</v>
      </c>
      <c r="B19" s="25">
        <v>10933.59</v>
      </c>
      <c r="C19" s="26">
        <f>B19/$B$23</f>
        <v>0.0012935905885448577</v>
      </c>
      <c r="D19" s="27">
        <v>1449516.69</v>
      </c>
      <c r="E19" s="28">
        <f t="shared" si="0" ref="E19:E22">D19/B19</f>
        <v>132.57463376621951</v>
      </c>
      <c r="F19" s="27">
        <v>0</v>
      </c>
      <c r="G19" s="27">
        <f>D19-F19</f>
        <v>1449516.69</v>
      </c>
      <c r="H19" s="28">
        <f t="shared" si="1" ref="H19:H22">G19/B19</f>
        <v>132.57463376621951</v>
      </c>
      <c r="I19" s="28">
        <f>H19*C19</f>
        <v>0.17149729851976284</v>
      </c>
    </row>
    <row r="20" spans="1:9" ht="10">
      <c r="A20" s="24" t="s">
        <v>28</v>
      </c>
      <c r="B20" s="25">
        <v>8988.2312398819431</v>
      </c>
      <c r="C20" s="26">
        <f>B20/$B$23</f>
        <v>0.0010634285115480057</v>
      </c>
      <c r="D20" s="27">
        <v>1242012.9303000001</v>
      </c>
      <c r="E20" s="28">
        <f t="shared" si="0"/>
        <v>138.18212918121515</v>
      </c>
      <c r="F20" s="27">
        <v>0</v>
      </c>
      <c r="G20" s="27">
        <f t="shared" si="2" ref="G20:G22">D20-F20</f>
        <v>1242012.9303000001</v>
      </c>
      <c r="H20" s="28">
        <f t="shared" si="1"/>
        <v>138.18212918121515</v>
      </c>
      <c r="I20" s="28">
        <f>H20*C20</f>
        <v>0.14694681595771386</v>
      </c>
    </row>
    <row r="21" spans="1:9" ht="10">
      <c r="A21" s="24" t="s">
        <v>29</v>
      </c>
      <c r="B21" s="25">
        <v>179097.50876011804</v>
      </c>
      <c r="C21" s="26">
        <f>B21/$B$23</f>
        <v>0.0211896414410929</v>
      </c>
      <c r="D21" s="27">
        <v>10707124.52</v>
      </c>
      <c r="E21" s="28">
        <f t="shared" si="0"/>
        <v>59.783771388696685</v>
      </c>
      <c r="F21" s="27">
        <v>0</v>
      </c>
      <c r="G21" s="27">
        <f t="shared" si="2"/>
        <v>10707124.52</v>
      </c>
      <c r="H21" s="28">
        <f t="shared" si="1"/>
        <v>59.783771388696685</v>
      </c>
      <c r="I21" s="28">
        <f>H21*C21</f>
        <v>1.2667966797227512</v>
      </c>
    </row>
    <row r="22" spans="1:9" ht="10">
      <c r="A22" s="24" t="s">
        <v>30</v>
      </c>
      <c r="B22" s="25">
        <v>8253106.1700000009</v>
      </c>
      <c r="C22" s="26">
        <f>B22/$B$23</f>
        <v>0.9764533394588143</v>
      </c>
      <c r="D22" s="27">
        <v>252830399.70000002</v>
      </c>
      <c r="E22" s="28">
        <f t="shared" si="0"/>
        <v>30.634574969971577</v>
      </c>
      <c r="F22" s="27">
        <v>84665773.109999999</v>
      </c>
      <c r="G22" s="27">
        <f t="shared" si="2"/>
        <v>168164626.59000003</v>
      </c>
      <c r="H22" s="28">
        <f t="shared" si="1"/>
        <v>20.375919457001245</v>
      </c>
      <c r="I22" s="28">
        <f>H22*C22</f>
        <v>19.896134598332697</v>
      </c>
    </row>
    <row r="23" spans="1:9" ht="10.5">
      <c r="A23" s="29" t="s">
        <v>31</v>
      </c>
      <c r="B23" s="30">
        <f>SUM(B19:B22)</f>
        <v>8452125.5</v>
      </c>
      <c r="C23" s="31">
        <f>SUM(C19:C22)</f>
        <v>1</v>
      </c>
      <c r="D23" s="16">
        <f>SUM(D19:D22)</f>
        <v>266229053.84030002</v>
      </c>
      <c r="E23" s="32"/>
      <c r="F23" s="16">
        <f>SUM(F19:F22)</f>
        <v>84665773.109999999</v>
      </c>
      <c r="G23" s="16">
        <f>SUM(G19:G22)</f>
        <v>181563280.73030004</v>
      </c>
      <c r="H23" s="33"/>
      <c r="I23" s="34">
        <f>SUM(I19:I22)</f>
        <v>21.481375392532925</v>
      </c>
    </row>
  </sheetData>
  <mergeCells count="4">
    <mergeCell ref="A11:B11"/>
    <mergeCell ref="A14:B14"/>
    <mergeCell ref="A15:B15"/>
    <mergeCell ref="A17:I17"/>
  </mergeCells>
  <pageMargins left="0.75" right="0.75" top="1" bottom="1" header="0.5" footer="0.5"/>
  <pageSetup orientation="landscape" scale="1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98DF-AE10-4638-94E4-E72F44568146}">
  <sheetPr>
    <pageSetUpPr fitToPage="1"/>
  </sheetPr>
  <dimension ref="A1:O25"/>
  <sheetViews>
    <sheetView workbookViewId="0" topLeftCell="A1"/>
  </sheetViews>
  <sheetFormatPr defaultColWidth="9.1796875" defaultRowHeight="10.5"/>
  <cols>
    <col min="1" max="1" width="14.1428571428571" style="1" bestFit="1" customWidth="1"/>
    <col min="2" max="3" width="13.2857142857143" style="1" customWidth="1"/>
    <col min="4" max="4" width="22" style="1" customWidth="1"/>
    <col min="5" max="12" width="13.2857142857143" style="1" customWidth="1"/>
    <col min="13" max="13" width="9.14285714285714" style="1" customWidth="1"/>
    <col min="14" max="14" width="9.14285714285714" style="1"/>
    <col min="15" max="15" width="10.1428571428571" style="1" bestFit="1" customWidth="1"/>
    <col min="16" max="16384" width="9.14285714285714" style="1"/>
  </cols>
  <sheetData>
    <row r="1" spans="1:13" s="58" customFormat="1" ht="13">
      <c r="A1" s="57"/>
      <c r="B1" s="57"/>
      <c r="C1" s="57"/>
      <c r="D1" s="57"/>
      <c r="E1" s="57"/>
      <c r="F1" s="57"/>
      <c r="H1" s="59" t="s">
        <v>86</v>
      </c>
      <c r="J1" s="57"/>
      <c r="K1" s="57"/>
      <c r="L1" s="57"/>
      <c r="M1" s="57"/>
    </row>
    <row r="2" spans="1:13" s="58" customFormat="1" ht="13">
      <c r="A2" s="57"/>
      <c r="B2" s="57"/>
      <c r="C2" s="57"/>
      <c r="D2" s="57"/>
      <c r="E2" s="57"/>
      <c r="F2" s="57"/>
      <c r="H2" s="59" t="s">
        <v>87</v>
      </c>
      <c r="J2" s="57"/>
      <c r="K2" s="57"/>
      <c r="L2" s="57"/>
      <c r="M2" s="57"/>
    </row>
    <row r="3" spans="1:13" s="58" customFormat="1" ht="13">
      <c r="A3" s="57"/>
      <c r="B3" s="57"/>
      <c r="C3" s="57"/>
      <c r="D3" s="57"/>
      <c r="E3" s="57"/>
      <c r="F3" s="57"/>
      <c r="H3" s="59" t="s">
        <v>88</v>
      </c>
      <c r="J3" s="57"/>
      <c r="K3" s="57"/>
      <c r="L3" s="57"/>
      <c r="M3" s="57"/>
    </row>
    <row r="4" spans="1:13" s="58" customFormat="1" ht="13">
      <c r="A4" s="57"/>
      <c r="B4" s="57"/>
      <c r="C4" s="57"/>
      <c r="D4" s="57"/>
      <c r="E4" s="57"/>
      <c r="F4" s="57"/>
      <c r="H4" s="59" t="s">
        <v>89</v>
      </c>
      <c r="J4" s="57"/>
      <c r="K4" s="57"/>
      <c r="L4" s="57"/>
      <c r="M4" s="57"/>
    </row>
    <row r="5" spans="1:13" s="58" customFormat="1" ht="13">
      <c r="A5" s="57"/>
      <c r="B5" s="57"/>
      <c r="C5" s="57"/>
      <c r="D5" s="57"/>
      <c r="E5" s="57"/>
      <c r="F5" s="57"/>
      <c r="H5" s="59" t="s">
        <v>90</v>
      </c>
      <c r="J5" s="57"/>
      <c r="K5" s="57"/>
      <c r="L5" s="57"/>
      <c r="M5" s="57"/>
    </row>
    <row r="6" spans="1:13" ht="10.5">
      <c r="A6" s="48" t="s">
        <v>46</v>
      </c>
      <c r="B6" s="36"/>
      <c r="C6" s="36"/>
      <c r="D6" s="36"/>
      <c r="K6" s="15"/>
      <c r="L6" s="15"/>
      <c r="M6" s="15"/>
    </row>
    <row r="7" spans="1:13" ht="2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47</v>
      </c>
      <c r="K7" s="4" t="s">
        <v>11</v>
      </c>
      <c r="L7" s="4" t="s">
        <v>12</v>
      </c>
      <c r="M7" s="15"/>
    </row>
    <row r="8" spans="1:13" ht="20.2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50" t="s">
        <v>75</v>
      </c>
      <c r="H8" s="4" t="s">
        <v>76</v>
      </c>
      <c r="I8" s="4" t="s">
        <v>77</v>
      </c>
      <c r="J8" s="4" t="s">
        <v>80</v>
      </c>
      <c r="K8" s="4" t="s">
        <v>79</v>
      </c>
      <c r="L8" s="4" t="s">
        <v>81</v>
      </c>
      <c r="M8" s="15"/>
    </row>
    <row r="9" spans="1:15" ht="30">
      <c r="A9" s="5">
        <v>44413.0625</v>
      </c>
      <c r="B9" s="5">
        <v>44421.915972222225</v>
      </c>
      <c r="C9" s="6">
        <v>1</v>
      </c>
      <c r="D9" s="7" t="s">
        <v>64</v>
      </c>
      <c r="E9" s="8">
        <v>249.63</v>
      </c>
      <c r="F9" s="9">
        <f>(B9-A9)*24</f>
        <v>212.48333333339542</v>
      </c>
      <c r="G9" s="10">
        <f>E9*F9</f>
        <v>53042.2145000155</v>
      </c>
      <c r="H9" s="11">
        <f>I25</f>
        <v>28.461857912284422</v>
      </c>
      <c r="I9" s="12">
        <f>G9*H9</f>
        <v>1509679.9724523537</v>
      </c>
      <c r="J9" s="11">
        <f>A17</f>
        <v>5.3814496436146726</v>
      </c>
      <c r="K9" s="12">
        <f>J9*G9</f>
        <v>285444.00631764141</v>
      </c>
      <c r="L9" s="12">
        <f>I9-K9</f>
        <v>1224235.9661347123</v>
      </c>
      <c r="M9" s="15"/>
      <c r="O9" s="23"/>
    </row>
    <row r="10" spans="1:13" ht="20">
      <c r="A10" s="5">
        <v>44421.916666666664</v>
      </c>
      <c r="B10" s="5">
        <v>44424.818055555559</v>
      </c>
      <c r="C10" s="6">
        <v>2</v>
      </c>
      <c r="D10" s="7" t="s">
        <v>65</v>
      </c>
      <c r="E10" s="8">
        <v>837</v>
      </c>
      <c r="F10" s="9">
        <f t="shared" si="0" ref="F10:F11">(B10-A10)*24</f>
        <v>69.633333333476912</v>
      </c>
      <c r="G10" s="10">
        <f t="shared" si="1" ref="G10:G11">E10*F10</f>
        <v>58283.100000120176</v>
      </c>
      <c r="H10" s="11">
        <f>H9</f>
        <v>28.461857912284422</v>
      </c>
      <c r="I10" s="12">
        <f t="shared" si="2" ref="I10:I11">G10*H10</f>
        <v>1658845.3108908846</v>
      </c>
      <c r="J10" s="11">
        <f>J9</f>
        <v>5.3814496436146726</v>
      </c>
      <c r="K10" s="12">
        <f>J10*G10</f>
        <v>313647.56772440503</v>
      </c>
      <c r="L10" s="12">
        <f t="shared" si="3" ref="L10:L11">I10-K10</f>
        <v>1345197.7431664795</v>
      </c>
      <c r="M10" s="15"/>
    </row>
    <row r="11" spans="1:13" ht="20">
      <c r="A11" s="5">
        <v>44424.818749999999</v>
      </c>
      <c r="B11" s="5">
        <v>44425.958333333336</v>
      </c>
      <c r="C11" s="6">
        <v>3</v>
      </c>
      <c r="D11" s="7" t="s">
        <v>66</v>
      </c>
      <c r="E11" s="8">
        <v>312.75</v>
      </c>
      <c r="F11" s="9">
        <f t="shared" si="0"/>
        <v>27.350000000093132</v>
      </c>
      <c r="G11" s="10">
        <f t="shared" si="1"/>
        <v>8553.7125000291271</v>
      </c>
      <c r="H11" s="11">
        <f>H9</f>
        <v>28.461857912284422</v>
      </c>
      <c r="I11" s="12">
        <f t="shared" si="2"/>
        <v>243454.54979836018</v>
      </c>
      <c r="J11" s="11">
        <f>J10</f>
        <v>5.3814496436146726</v>
      </c>
      <c r="K11" s="12">
        <f>J11*G11</f>
        <v>46031.373084864113</v>
      </c>
      <c r="L11" s="12">
        <f t="shared" si="3"/>
        <v>197423.17671349607</v>
      </c>
      <c r="M11" s="15"/>
    </row>
    <row r="12" spans="1:13" ht="10.5">
      <c r="A12" s="37"/>
      <c r="B12" s="37"/>
      <c r="C12" s="38"/>
      <c r="D12" s="39"/>
      <c r="E12" s="40"/>
      <c r="F12" s="13">
        <f>SUM(F9:F11)</f>
        <v>309.46666666696547</v>
      </c>
      <c r="G12" s="14">
        <f>SUM(G9:G11)</f>
        <v>119879.0270001648</v>
      </c>
      <c r="H12" s="41"/>
      <c r="I12" s="42"/>
      <c r="J12" s="41"/>
      <c r="K12" s="42"/>
      <c r="L12" s="16">
        <f>SUM(L9:L11)</f>
        <v>2766856.8860146878</v>
      </c>
      <c r="M12" s="15"/>
    </row>
    <row r="13" spans="1:13" ht="10.5">
      <c r="A13" s="54" t="s">
        <v>67</v>
      </c>
      <c r="B13" s="56"/>
      <c r="C13" s="38"/>
      <c r="D13" s="39"/>
      <c r="E13" s="40"/>
      <c r="F13" s="43"/>
      <c r="G13" s="44"/>
      <c r="H13" s="41"/>
      <c r="I13" s="42"/>
      <c r="J13" s="41"/>
      <c r="K13" s="42"/>
      <c r="L13" s="17">
        <f>(L12/F12)*24</f>
        <v>214577.44053518435</v>
      </c>
      <c r="M13" s="15"/>
    </row>
    <row r="14" spans="1:13" ht="10.5">
      <c r="A14" s="18" t="s">
        <v>52</v>
      </c>
      <c r="B14" s="18" t="s">
        <v>53</v>
      </c>
      <c r="C14" s="38"/>
      <c r="D14" s="39"/>
      <c r="E14" s="40"/>
      <c r="F14" s="45"/>
      <c r="G14" s="46"/>
      <c r="H14" s="41"/>
      <c r="I14" s="42"/>
      <c r="J14" s="41"/>
      <c r="K14" s="42"/>
      <c r="L14" s="47"/>
      <c r="M14" s="15"/>
    </row>
    <row r="15" spans="1:13" ht="10">
      <c r="A15" s="20">
        <v>0.49677670028225984</v>
      </c>
      <c r="B15" s="21">
        <v>10832.733581420036</v>
      </c>
      <c r="K15" s="15"/>
      <c r="L15" s="19"/>
      <c r="M15" s="15"/>
    </row>
    <row r="16" spans="1:13" ht="10.5">
      <c r="A16" s="52" t="s">
        <v>54</v>
      </c>
      <c r="B16" s="52"/>
      <c r="M16" s="15"/>
    </row>
    <row r="17" spans="1:13" ht="10">
      <c r="A17" s="53">
        <f>(A15*B15)/1000</f>
        <v>5.3814496436146726</v>
      </c>
      <c r="B17" s="53"/>
      <c r="L17" s="19"/>
      <c r="M17" s="15"/>
    </row>
    <row r="18" ht="10">
      <c r="K18" s="23"/>
    </row>
    <row r="19" spans="1:11" ht="10.5">
      <c r="A19" s="54" t="s">
        <v>68</v>
      </c>
      <c r="B19" s="55"/>
      <c r="C19" s="55"/>
      <c r="D19" s="55"/>
      <c r="E19" s="55"/>
      <c r="F19" s="55"/>
      <c r="G19" s="55"/>
      <c r="H19" s="55"/>
      <c r="I19" s="56"/>
      <c r="K19" s="23"/>
    </row>
    <row r="20" spans="1:9" ht="10.5">
      <c r="A20" s="18" t="s">
        <v>19</v>
      </c>
      <c r="B20" s="18" t="s">
        <v>20</v>
      </c>
      <c r="C20" s="18" t="s">
        <v>21</v>
      </c>
      <c r="D20" s="18" t="s">
        <v>22</v>
      </c>
      <c r="E20" s="18" t="s">
        <v>23</v>
      </c>
      <c r="F20" s="18" t="s">
        <v>24</v>
      </c>
      <c r="G20" s="18" t="s">
        <v>25</v>
      </c>
      <c r="H20" s="18" t="s">
        <v>23</v>
      </c>
      <c r="I20" s="18" t="s">
        <v>26</v>
      </c>
    </row>
    <row r="21" spans="1:9" ht="10">
      <c r="A21" s="24" t="s">
        <v>27</v>
      </c>
      <c r="B21" s="25">
        <v>2246.2600000000002</v>
      </c>
      <c r="C21" s="26">
        <f>B21/$B$25</f>
        <v>0.00022306339075847399</v>
      </c>
      <c r="D21" s="27">
        <v>314780.73654000001</v>
      </c>
      <c r="E21" s="28">
        <f t="shared" si="4" ref="E21:E24">D21/B21</f>
        <v>140.1354858921051</v>
      </c>
      <c r="F21" s="27">
        <v>0</v>
      </c>
      <c r="G21" s="27">
        <f>D21-F21</f>
        <v>314780.73654000001</v>
      </c>
      <c r="H21" s="28">
        <f t="shared" si="5" ref="H21:H24">G21/B21</f>
        <v>140.1354858921051</v>
      </c>
      <c r="I21" s="28">
        <f>H21*C21</f>
        <v>0.031259096648679256</v>
      </c>
    </row>
    <row r="22" spans="1:9" ht="10">
      <c r="A22" s="24" t="s">
        <v>28</v>
      </c>
      <c r="B22" s="25">
        <v>3425.2411697738262</v>
      </c>
      <c r="C22" s="26">
        <f>B22/$B$25</f>
        <v>0.00034014135028681965</v>
      </c>
      <c r="D22" s="27">
        <v>446656.48179999989</v>
      </c>
      <c r="E22" s="28">
        <f t="shared" si="4"/>
        <v>130.40146946192792</v>
      </c>
      <c r="F22" s="27">
        <v>0</v>
      </c>
      <c r="G22" s="27">
        <f t="shared" si="6" ref="G22:G24">D22-F22</f>
        <v>446656.48179999989</v>
      </c>
      <c r="H22" s="28">
        <f t="shared" si="5"/>
        <v>130.40146946192792</v>
      </c>
      <c r="I22" s="28">
        <f>H22*C22</f>
        <v>0.044354931902165641</v>
      </c>
    </row>
    <row r="23" spans="1:9" ht="10">
      <c r="A23" s="24" t="s">
        <v>29</v>
      </c>
      <c r="B23" s="25">
        <v>151046.53883022617</v>
      </c>
      <c r="C23" s="26">
        <f>B23/$B$25</f>
        <v>0.014999578460998171</v>
      </c>
      <c r="D23" s="27">
        <v>5557391.4900000002</v>
      </c>
      <c r="E23" s="28">
        <f t="shared" si="4"/>
        <v>36.792577526363694</v>
      </c>
      <c r="F23" s="27">
        <v>0</v>
      </c>
      <c r="G23" s="27">
        <f t="shared" si="6"/>
        <v>5557391.4900000002</v>
      </c>
      <c r="H23" s="28">
        <f t="shared" si="5"/>
        <v>36.792577526363694</v>
      </c>
      <c r="I23" s="28">
        <f>H23*C23</f>
        <v>0.55187315338905019</v>
      </c>
    </row>
    <row r="24" spans="1:9" ht="10">
      <c r="A24" s="24" t="s">
        <v>30</v>
      </c>
      <c r="B24" s="25">
        <v>9913334.2100000009</v>
      </c>
      <c r="C24" s="26">
        <f>B24/$B$25</f>
        <v>0.98443721679795659</v>
      </c>
      <c r="D24" s="27">
        <v>365832639.55044007</v>
      </c>
      <c r="E24" s="28">
        <f t="shared" si="4"/>
        <v>36.90308747801614</v>
      </c>
      <c r="F24" s="27">
        <v>85539071.950000003</v>
      </c>
      <c r="G24" s="27">
        <f t="shared" si="6"/>
        <v>280293567.60044008</v>
      </c>
      <c r="H24" s="28">
        <f t="shared" si="5"/>
        <v>28.274399073290201</v>
      </c>
      <c r="I24" s="28">
        <f>H24*C24</f>
        <v>27.834370730344528</v>
      </c>
    </row>
    <row r="25" spans="1:9" ht="10.5">
      <c r="A25" s="29" t="s">
        <v>31</v>
      </c>
      <c r="B25" s="30">
        <f>SUM(B21:B24)</f>
        <v>10070052.25</v>
      </c>
      <c r="C25" s="31">
        <f>SUM(C21:C24)</f>
        <v>1</v>
      </c>
      <c r="D25" s="16">
        <f>SUM(D21:D24)</f>
        <v>372151468.25878006</v>
      </c>
      <c r="E25" s="32"/>
      <c r="F25" s="16">
        <f>SUM(F21:F24)</f>
        <v>85539071.950000003</v>
      </c>
      <c r="G25" s="16">
        <f>SUM(G21:G24)</f>
        <v>286612396.30878007</v>
      </c>
      <c r="H25" s="33"/>
      <c r="I25" s="34">
        <f>SUM(I21:I24)</f>
        <v>28.461857912284422</v>
      </c>
    </row>
  </sheetData>
  <mergeCells count="4">
    <mergeCell ref="A13:B13"/>
    <mergeCell ref="A16:B16"/>
    <mergeCell ref="A17:B17"/>
    <mergeCell ref="A19:I19"/>
  </mergeCells>
  <pageMargins left="0.75" right="0.75" top="1" bottom="1" header="0.5" footer="0.5"/>
  <pageSetup orientation="landscape" scale="1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MB xmlns="EE824195-4260-46D7-98A1-60997F4FBA82">0</MB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214</SRCH_DocketId>
    <Pgs xmlns="EE824195-4260-46D7-98A1-60997F4FBA82">6</Pgs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EE824195-4260-46D7-98A1-60997F4FBA82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93B954069314BB9A5238D740A5742" ma:contentTypeVersion="" ma:contentTypeDescription="Create a new document." ma:contentTypeScope="" ma:versionID="4c8cfca514f4f68f38c108cfdacb4b0c">
  <xsd:schema xmlns:xsd="http://www.w3.org/2001/XMLSchema" xmlns:xs="http://www.w3.org/2001/XMLSchema" xmlns:p="http://schemas.microsoft.com/office/2006/metadata/properties" xmlns:ns2="c85253b9-0a55-49a1-98ad-b5b6252d7079" xmlns:ns3="EE824195-4260-46D7-98A1-60997F4FBA82" xmlns:ns4="8b86ae58-4ff9-4300-8876-bb89783e485c" xmlns:ns5="d45cdb80-29a5-403f-961d-5d96f3e310b8" targetNamespace="http://schemas.microsoft.com/office/2006/metadata/properties" ma:root="true" ma:fieldsID="a4265fa54ce8e5cf91488aacb7357d7c" ns2:_="" ns3:_="" ns4:_="" ns5:_="">
    <xsd:import namespace="c85253b9-0a55-49a1-98ad-b5b6252d7079"/>
    <xsd:import namespace="EE824195-4260-46D7-98A1-60997F4FBA82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4195-4260-46D7-98A1-60997F4FBA82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1D2644-7DBA-4CA2-B3FF-1AF68E22A568}">
  <ds:schemaRefs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purl.org/dc/dcmitype/"/>
    <ds:schemaRef ds:uri="http://schemas.microsoft.com/office/infopath/2007/PartnerControls"/>
    <ds:schemaRef ds:uri="EE824195-4260-46D7-98A1-60997F4FBA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45cdb80-29a5-403f-961d-5d96f3e310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B9ED35-8F43-421C-A775-77D8E4DA3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03B85-7C5C-4465-9A8F-65EB6C083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EE824195-4260-46D7-98A1-60997F4FBA82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