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20137160-5B4F-4E07-A6E0-3779C60FFE5F}" xr6:coauthVersionLast="46" xr6:coauthVersionMax="46" xr10:uidLastSave="{00000000-0000-0000-0000-000000000000}"/>
  <bookViews>
    <workbookView xWindow="31035" yWindow="525" windowWidth="22755" windowHeight="13020" activeTab="5" xr2:uid="{00000000-000D-0000-FFFF-FFFF00000000}"/>
  </bookViews>
  <sheets>
    <sheet name="B-1" sheetId="3" r:id="rId1"/>
    <sheet name="Cap Str" sheetId="6" r:id="rId2"/>
    <sheet name="RB Report" sheetId="5" r:id="rId3"/>
    <sheet name="PE_FCG - RAF_ 39 Detailed Juri" sheetId="1" r:id="rId4"/>
    <sheet name="PE_FCG - RAF_ 39 Detailed J (2)" sheetId="4" r:id="rId5"/>
    <sheet name="Scenario Data" sheetId="2" r:id="rId6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I">#REF!</definedName>
    <definedName name="\M">#REF!</definedName>
    <definedName name="\N">#REF!</definedName>
    <definedName name="\P">#REF!</definedName>
    <definedName name="\R">#REF!</definedName>
    <definedName name="\Z">#REF!</definedName>
    <definedName name="_B2">#REF!</definedName>
    <definedName name="_B3">#REF!</definedName>
    <definedName name="_Key1" hidden="1">#REF!</definedName>
    <definedName name="_LIB01">#REF!</definedName>
    <definedName name="_LIB87">#REF!</definedName>
    <definedName name="_Order1" hidden="1">255</definedName>
    <definedName name="_Sort" hidden="1">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SST01">#REF!</definedName>
    <definedName name="ASST87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OVER">#REF!</definedName>
    <definedName name="DIST_MTCE_1">#REF!</definedName>
    <definedName name="DIST_OP_1">#REF!</definedName>
    <definedName name="EXEC">#REF!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INCOME01">#REF!</definedName>
    <definedName name="INCOME87">#REF!</definedName>
    <definedName name="INDEX">#REF!</definedName>
    <definedName name="INT_FY86">#REF!</definedName>
    <definedName name="INTERIM">#REF!</definedName>
    <definedName name="NOI">#REF!</definedName>
    <definedName name="PAGE_5">#REF!</definedName>
    <definedName name="PAGE_6">#REF!</definedName>
    <definedName name="_xlnm.Print_Area" localSheetId="0">'B-1'!$A$3:$Q$108</definedName>
    <definedName name="_xlnm.Print_Area">#REF!</definedName>
    <definedName name="_xlnm.Print_Titles" localSheetId="4">'PE_FCG - RAF_ 39 Detailed J (2)'!$A:$F,'PE_FCG - RAF_ 39 Detailed J (2)'!$3:$7</definedName>
    <definedName name="_xlnm.Print_Titles" localSheetId="3">'PE_FCG - RAF_ 39 Detailed Juri'!$A:$C,'PE_FCG - RAF_ 39 Detailed Juri'!$3:$7</definedName>
    <definedName name="PROD_1">#REF!</definedName>
    <definedName name="RATE">#REF!</definedName>
    <definedName name="RATEBASE">#REF!</definedName>
    <definedName name="ROR">#REF!</definedName>
    <definedName name="SALES_1">#REF!</definedName>
    <definedName name="SCHA2">#REF!</definedName>
    <definedName name="SCHA4RC">#REF!</definedName>
    <definedName name="SCHA6RC">#REF!</definedName>
    <definedName name="SCHB12PAGE1">#REF!</definedName>
    <definedName name="SCHB12PAGE2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4" i="3" l="1"/>
  <c r="A85" i="3" s="1"/>
  <c r="A86" i="3" s="1"/>
  <c r="A87" i="3" s="1"/>
  <c r="A88" i="3" s="1"/>
  <c r="A89" i="3" s="1"/>
  <c r="A90" i="3" s="1"/>
  <c r="A91" i="3" s="1"/>
  <c r="A92" i="3" s="1"/>
  <c r="A94" i="3" s="1"/>
  <c r="A96" i="3" s="1"/>
  <c r="A97" i="3" s="1"/>
  <c r="A98" i="3" s="1"/>
  <c r="A99" i="3" s="1"/>
  <c r="A100" i="3" s="1"/>
  <c r="A102" i="3" s="1"/>
  <c r="A104" i="3" s="1"/>
  <c r="A83" i="3"/>
  <c r="A82" i="3"/>
  <c r="A32" i="3"/>
  <c r="A33" i="3" s="1"/>
  <c r="A34" i="3" s="1"/>
  <c r="A35" i="3" s="1"/>
  <c r="A36" i="3" s="1"/>
  <c r="A37" i="3" s="1"/>
  <c r="A38" i="3" s="1"/>
  <c r="A39" i="3" s="1"/>
  <c r="A41" i="3" s="1"/>
  <c r="A43" i="3" s="1"/>
  <c r="A44" i="3" s="1"/>
  <c r="A45" i="3" s="1"/>
  <c r="A46" i="3" s="1"/>
  <c r="A47" i="3" s="1"/>
  <c r="A49" i="3" s="1"/>
  <c r="A51" i="3" s="1"/>
  <c r="A31" i="3"/>
  <c r="A30" i="3"/>
  <c r="A28" i="3"/>
  <c r="A26" i="3"/>
  <c r="A25" i="3"/>
  <c r="A23" i="3"/>
  <c r="A21" i="3"/>
  <c r="A20" i="3"/>
  <c r="A18" i="3"/>
  <c r="O13" i="6"/>
  <c r="T351" i="4"/>
  <c r="T345" i="4"/>
  <c r="T337" i="4"/>
  <c r="T323" i="4"/>
  <c r="T316" i="4"/>
  <c r="T308" i="4"/>
  <c r="T303" i="4"/>
  <c r="T297" i="4"/>
  <c r="T287" i="4"/>
  <c r="T282" i="4"/>
  <c r="T277" i="4"/>
  <c r="T272" i="4"/>
  <c r="T264" i="4"/>
  <c r="T149" i="4"/>
  <c r="T154" i="4"/>
  <c r="T159" i="4"/>
  <c r="T164" i="4"/>
  <c r="T170" i="4"/>
  <c r="T176" i="4"/>
  <c r="T178" i="4"/>
  <c r="T185" i="4"/>
  <c r="G80" i="1"/>
  <c r="E79" i="1"/>
  <c r="F79" i="1"/>
  <c r="G79" i="1"/>
  <c r="H79" i="1"/>
  <c r="I79" i="1"/>
  <c r="J79" i="1"/>
  <c r="K79" i="1"/>
  <c r="L79" i="1"/>
  <c r="M79" i="1"/>
  <c r="N79" i="1"/>
  <c r="O79" i="1"/>
  <c r="P79" i="1"/>
  <c r="E80" i="1"/>
  <c r="F80" i="1"/>
  <c r="H80" i="1"/>
  <c r="I80" i="1"/>
  <c r="J80" i="1"/>
  <c r="K80" i="1"/>
  <c r="L80" i="1"/>
  <c r="M80" i="1"/>
  <c r="N80" i="1"/>
  <c r="O80" i="1"/>
  <c r="P80" i="1"/>
  <c r="D80" i="1"/>
  <c r="D79" i="1"/>
  <c r="D78" i="1"/>
  <c r="E78" i="1"/>
  <c r="F78" i="1"/>
  <c r="F81" i="1" s="1"/>
  <c r="G78" i="1"/>
  <c r="H78" i="1"/>
  <c r="I78" i="1"/>
  <c r="I81" i="1" s="1"/>
  <c r="K78" i="1"/>
  <c r="L78" i="1"/>
  <c r="M78" i="1"/>
  <c r="N78" i="1"/>
  <c r="O78" i="1"/>
  <c r="P78" i="1"/>
  <c r="Q78" i="1"/>
  <c r="J78" i="1"/>
  <c r="T253" i="4"/>
  <c r="T246" i="4"/>
  <c r="T245" i="4"/>
  <c r="T244" i="4"/>
  <c r="T252" i="4"/>
  <c r="Q11" i="1"/>
  <c r="Q27" i="1"/>
  <c r="Q15" i="1"/>
  <c r="Q79" i="1" s="1"/>
  <c r="Q67" i="1"/>
  <c r="Q73" i="1"/>
  <c r="Q75" i="1"/>
  <c r="Q33" i="1"/>
  <c r="Q35" i="1"/>
  <c r="Q36" i="1"/>
  <c r="Q38" i="1"/>
  <c r="Q80" i="1" s="1"/>
  <c r="Q39" i="1"/>
  <c r="Q41" i="1"/>
  <c r="Q42" i="1"/>
  <c r="Q44" i="1"/>
  <c r="Q46" i="1"/>
  <c r="Q47" i="1"/>
  <c r="Q48" i="1"/>
  <c r="Q50" i="1"/>
  <c r="Q51" i="1"/>
  <c r="Q53" i="1"/>
  <c r="Q54" i="1"/>
  <c r="Q56" i="1"/>
  <c r="Q57" i="1"/>
  <c r="Q59" i="1"/>
  <c r="Q60" i="1"/>
  <c r="Q61" i="1"/>
  <c r="Q62" i="1"/>
  <c r="Q63" i="1"/>
  <c r="Q64" i="1"/>
  <c r="Q65" i="1"/>
  <c r="Q66" i="1"/>
  <c r="Q30" i="1"/>
  <c r="Q14" i="1"/>
  <c r="Q13" i="1"/>
  <c r="Q10" i="1"/>
  <c r="Q9" i="1"/>
  <c r="Q8" i="1"/>
  <c r="Q72" i="1"/>
  <c r="Q71" i="1"/>
  <c r="Q70" i="1"/>
  <c r="Q69" i="1"/>
  <c r="Q32" i="1"/>
  <c r="Q29" i="1"/>
  <c r="Q18" i="1"/>
  <c r="Q19" i="1"/>
  <c r="Q20" i="1"/>
  <c r="Q21" i="1"/>
  <c r="Q22" i="1"/>
  <c r="Q23" i="1"/>
  <c r="Q24" i="1"/>
  <c r="Q25" i="1"/>
  <c r="Q26" i="1"/>
  <c r="Q17" i="1"/>
  <c r="R106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J81" i="1" l="1"/>
  <c r="H81" i="1"/>
  <c r="G81" i="1"/>
  <c r="D81" i="1"/>
  <c r="M81" i="1"/>
  <c r="P81" i="1"/>
  <c r="E81" i="1"/>
  <c r="O81" i="1"/>
  <c r="K81" i="1"/>
  <c r="Q81" i="1"/>
  <c r="N81" i="1"/>
  <c r="L81" i="1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O71" i="3"/>
  <c r="N71" i="3"/>
  <c r="M71" i="3"/>
  <c r="L71" i="3"/>
  <c r="K71" i="3"/>
  <c r="J71" i="3"/>
  <c r="J74" i="3" s="1"/>
  <c r="I71" i="3"/>
  <c r="H71" i="3"/>
  <c r="G71" i="3"/>
  <c r="F71" i="3"/>
  <c r="E71" i="3"/>
  <c r="D71" i="3"/>
  <c r="C71" i="3"/>
  <c r="O47" i="3"/>
  <c r="N47" i="3"/>
  <c r="M47" i="3"/>
  <c r="L47" i="3"/>
  <c r="K47" i="3"/>
  <c r="J47" i="3"/>
  <c r="I47" i="3"/>
  <c r="H47" i="3"/>
  <c r="G47" i="3"/>
  <c r="F47" i="3"/>
  <c r="E47" i="3"/>
  <c r="D47" i="3"/>
  <c r="O46" i="3"/>
  <c r="N46" i="3"/>
  <c r="M46" i="3"/>
  <c r="L46" i="3"/>
  <c r="K46" i="3"/>
  <c r="J46" i="3"/>
  <c r="I46" i="3"/>
  <c r="H46" i="3"/>
  <c r="G46" i="3"/>
  <c r="F46" i="3"/>
  <c r="E46" i="3"/>
  <c r="D46" i="3"/>
  <c r="O45" i="3"/>
  <c r="N45" i="3"/>
  <c r="M45" i="3"/>
  <c r="L45" i="3"/>
  <c r="K45" i="3"/>
  <c r="J45" i="3"/>
  <c r="I45" i="3"/>
  <c r="H45" i="3"/>
  <c r="G45" i="3"/>
  <c r="F45" i="3"/>
  <c r="E45" i="3"/>
  <c r="D45" i="3"/>
  <c r="O44" i="3"/>
  <c r="N44" i="3"/>
  <c r="M44" i="3"/>
  <c r="L44" i="3"/>
  <c r="K44" i="3"/>
  <c r="J44" i="3"/>
  <c r="I44" i="3"/>
  <c r="H44" i="3"/>
  <c r="G44" i="3"/>
  <c r="F44" i="3"/>
  <c r="E44" i="3"/>
  <c r="D44" i="3"/>
  <c r="O43" i="3"/>
  <c r="O125" i="3" s="1"/>
  <c r="N43" i="3"/>
  <c r="N125" i="3" s="1"/>
  <c r="M43" i="3"/>
  <c r="L43" i="3"/>
  <c r="K43" i="3"/>
  <c r="J43" i="3"/>
  <c r="I43" i="3"/>
  <c r="H43" i="3"/>
  <c r="G43" i="3"/>
  <c r="F43" i="3"/>
  <c r="F125" i="3" s="1"/>
  <c r="E43" i="3"/>
  <c r="E125" i="3" s="1"/>
  <c r="D43" i="3"/>
  <c r="O39" i="3"/>
  <c r="N39" i="3"/>
  <c r="M39" i="3"/>
  <c r="L39" i="3"/>
  <c r="K39" i="3"/>
  <c r="J39" i="3"/>
  <c r="I39" i="3"/>
  <c r="H39" i="3"/>
  <c r="G39" i="3"/>
  <c r="F39" i="3"/>
  <c r="E39" i="3"/>
  <c r="D39" i="3"/>
  <c r="O38" i="3"/>
  <c r="N38" i="3"/>
  <c r="M38" i="3"/>
  <c r="L38" i="3"/>
  <c r="K38" i="3"/>
  <c r="J38" i="3"/>
  <c r="I38" i="3"/>
  <c r="H38" i="3"/>
  <c r="G38" i="3"/>
  <c r="F38" i="3"/>
  <c r="E38" i="3"/>
  <c r="D38" i="3"/>
  <c r="O37" i="3"/>
  <c r="N37" i="3"/>
  <c r="M37" i="3"/>
  <c r="L37" i="3"/>
  <c r="K37" i="3"/>
  <c r="J37" i="3"/>
  <c r="I37" i="3"/>
  <c r="H37" i="3"/>
  <c r="G37" i="3"/>
  <c r="F37" i="3"/>
  <c r="E37" i="3"/>
  <c r="D37" i="3"/>
  <c r="O36" i="3"/>
  <c r="N36" i="3"/>
  <c r="M36" i="3"/>
  <c r="L36" i="3"/>
  <c r="K36" i="3"/>
  <c r="J36" i="3"/>
  <c r="I36" i="3"/>
  <c r="H36" i="3"/>
  <c r="G36" i="3"/>
  <c r="F36" i="3"/>
  <c r="E36" i="3"/>
  <c r="D36" i="3"/>
  <c r="O35" i="3"/>
  <c r="N35" i="3"/>
  <c r="M35" i="3"/>
  <c r="L35" i="3"/>
  <c r="K35" i="3"/>
  <c r="J35" i="3"/>
  <c r="I35" i="3"/>
  <c r="H35" i="3"/>
  <c r="G35" i="3"/>
  <c r="F35" i="3"/>
  <c r="E35" i="3"/>
  <c r="D35" i="3"/>
  <c r="O34" i="3"/>
  <c r="N34" i="3"/>
  <c r="M34" i="3"/>
  <c r="L34" i="3"/>
  <c r="K34" i="3"/>
  <c r="J34" i="3"/>
  <c r="I34" i="3"/>
  <c r="H34" i="3"/>
  <c r="G34" i="3"/>
  <c r="F34" i="3"/>
  <c r="E34" i="3"/>
  <c r="D34" i="3"/>
  <c r="O33" i="3"/>
  <c r="N33" i="3"/>
  <c r="M33" i="3"/>
  <c r="L33" i="3"/>
  <c r="K33" i="3"/>
  <c r="J33" i="3"/>
  <c r="I33" i="3"/>
  <c r="H33" i="3"/>
  <c r="G33" i="3"/>
  <c r="F33" i="3"/>
  <c r="E33" i="3"/>
  <c r="D33" i="3"/>
  <c r="O32" i="3"/>
  <c r="N32" i="3"/>
  <c r="M32" i="3"/>
  <c r="L32" i="3"/>
  <c r="K32" i="3"/>
  <c r="J32" i="3"/>
  <c r="I32" i="3"/>
  <c r="H32" i="3"/>
  <c r="G32" i="3"/>
  <c r="F32" i="3"/>
  <c r="E32" i="3"/>
  <c r="D32" i="3"/>
  <c r="O31" i="3"/>
  <c r="N31" i="3"/>
  <c r="M31" i="3"/>
  <c r="L31" i="3"/>
  <c r="K31" i="3"/>
  <c r="J31" i="3"/>
  <c r="I31" i="3"/>
  <c r="H31" i="3"/>
  <c r="G31" i="3"/>
  <c r="F31" i="3"/>
  <c r="E31" i="3"/>
  <c r="D31" i="3"/>
  <c r="O30" i="3"/>
  <c r="N30" i="3"/>
  <c r="M30" i="3"/>
  <c r="L30" i="3"/>
  <c r="K30" i="3"/>
  <c r="J30" i="3"/>
  <c r="I30" i="3"/>
  <c r="H30" i="3"/>
  <c r="G30" i="3"/>
  <c r="F30" i="3"/>
  <c r="E30" i="3"/>
  <c r="D30" i="3"/>
  <c r="O26" i="3"/>
  <c r="N26" i="3"/>
  <c r="M26" i="3"/>
  <c r="L26" i="3"/>
  <c r="K26" i="3"/>
  <c r="J26" i="3"/>
  <c r="I26" i="3"/>
  <c r="H26" i="3"/>
  <c r="G26" i="3"/>
  <c r="F26" i="3"/>
  <c r="E26" i="3"/>
  <c r="D26" i="3"/>
  <c r="O25" i="3"/>
  <c r="O117" i="3" s="1"/>
  <c r="N25" i="3"/>
  <c r="N117" i="3" s="1"/>
  <c r="M25" i="3"/>
  <c r="M117" i="3" s="1"/>
  <c r="L25" i="3"/>
  <c r="K25" i="3"/>
  <c r="J25" i="3"/>
  <c r="I25" i="3"/>
  <c r="H25" i="3"/>
  <c r="G25" i="3"/>
  <c r="G117" i="3" s="1"/>
  <c r="F25" i="3"/>
  <c r="E25" i="3"/>
  <c r="E117" i="3" s="1"/>
  <c r="D25" i="3"/>
  <c r="D117" i="3" s="1"/>
  <c r="O21" i="3"/>
  <c r="N21" i="3"/>
  <c r="M21" i="3"/>
  <c r="L21" i="3"/>
  <c r="K21" i="3"/>
  <c r="J21" i="3"/>
  <c r="I21" i="3"/>
  <c r="H21" i="3"/>
  <c r="G21" i="3"/>
  <c r="F21" i="3"/>
  <c r="E21" i="3"/>
  <c r="D21" i="3"/>
  <c r="O18" i="3"/>
  <c r="N18" i="3"/>
  <c r="M18" i="3"/>
  <c r="L18" i="3"/>
  <c r="K18" i="3"/>
  <c r="J18" i="3"/>
  <c r="I18" i="3"/>
  <c r="H18" i="3"/>
  <c r="G18" i="3"/>
  <c r="F18" i="3"/>
  <c r="E18" i="3"/>
  <c r="D18" i="3"/>
  <c r="O17" i="3"/>
  <c r="N17" i="3"/>
  <c r="M17" i="3"/>
  <c r="L17" i="3"/>
  <c r="L118" i="3" s="1"/>
  <c r="K17" i="3"/>
  <c r="J17" i="3"/>
  <c r="J118" i="3" s="1"/>
  <c r="I17" i="3"/>
  <c r="H17" i="3"/>
  <c r="G17" i="3"/>
  <c r="F17" i="3"/>
  <c r="E17" i="3"/>
  <c r="D17" i="3"/>
  <c r="R52" i="3"/>
  <c r="C47" i="3"/>
  <c r="C46" i="3"/>
  <c r="C45" i="3"/>
  <c r="C44" i="3"/>
  <c r="C43" i="3"/>
  <c r="C39" i="3"/>
  <c r="C38" i="3"/>
  <c r="C37" i="3"/>
  <c r="C36" i="3"/>
  <c r="C35" i="3"/>
  <c r="C34" i="3"/>
  <c r="C33" i="3"/>
  <c r="C32" i="3"/>
  <c r="C31" i="3"/>
  <c r="C30" i="3"/>
  <c r="C26" i="3"/>
  <c r="C25" i="3"/>
  <c r="C21" i="3"/>
  <c r="C18" i="3"/>
  <c r="C17" i="3"/>
  <c r="P98" i="3"/>
  <c r="P83" i="3"/>
  <c r="S83" i="3" s="1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P100" i="3"/>
  <c r="S100" i="3" s="1"/>
  <c r="P99" i="3"/>
  <c r="S99" i="3" s="1"/>
  <c r="P97" i="3"/>
  <c r="S97" i="3" s="1"/>
  <c r="P96" i="3"/>
  <c r="S96" i="3" s="1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P92" i="3"/>
  <c r="S92" i="3" s="1"/>
  <c r="P91" i="3"/>
  <c r="P90" i="3"/>
  <c r="P89" i="3"/>
  <c r="S89" i="3" s="1"/>
  <c r="P88" i="3"/>
  <c r="P87" i="3"/>
  <c r="S87" i="3" s="1"/>
  <c r="P86" i="3"/>
  <c r="S86" i="3" s="1"/>
  <c r="P85" i="3"/>
  <c r="S85" i="3" s="1"/>
  <c r="P84" i="3"/>
  <c r="S84" i="3" s="1"/>
  <c r="P82" i="3"/>
  <c r="S82" i="3" s="1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P78" i="3"/>
  <c r="S78" i="3" s="1"/>
  <c r="P77" i="3"/>
  <c r="S77" i="3" s="1"/>
  <c r="P76" i="3"/>
  <c r="H119" i="3" l="1"/>
  <c r="H117" i="3"/>
  <c r="E118" i="3"/>
  <c r="I117" i="3"/>
  <c r="F119" i="3"/>
  <c r="F117" i="3"/>
  <c r="F118" i="3"/>
  <c r="F120" i="3" s="1"/>
  <c r="J117" i="3"/>
  <c r="K117" i="3"/>
  <c r="L119" i="3"/>
  <c r="L117" i="3"/>
  <c r="L120" i="3" s="1"/>
  <c r="D125" i="3"/>
  <c r="C117" i="3"/>
  <c r="H125" i="3"/>
  <c r="H133" i="3" s="1"/>
  <c r="I125" i="3"/>
  <c r="I133" i="3" s="1"/>
  <c r="J125" i="3"/>
  <c r="J133" i="3" s="1"/>
  <c r="O118" i="3"/>
  <c r="K119" i="3"/>
  <c r="K125" i="3"/>
  <c r="K133" i="3" s="1"/>
  <c r="L125" i="3"/>
  <c r="L133" i="3" s="1"/>
  <c r="M125" i="3"/>
  <c r="M133" i="3" s="1"/>
  <c r="O119" i="3"/>
  <c r="D118" i="3"/>
  <c r="G118" i="3"/>
  <c r="H118" i="3"/>
  <c r="H120" i="3" s="1"/>
  <c r="D119" i="3"/>
  <c r="L74" i="3"/>
  <c r="K118" i="3"/>
  <c r="G119" i="3"/>
  <c r="E119" i="3"/>
  <c r="E120" i="3" s="1"/>
  <c r="I118" i="3"/>
  <c r="M118" i="3"/>
  <c r="I119" i="3"/>
  <c r="N118" i="3"/>
  <c r="J119" i="3"/>
  <c r="G125" i="3"/>
  <c r="G133" i="3" s="1"/>
  <c r="M119" i="3"/>
  <c r="N133" i="3"/>
  <c r="N119" i="3"/>
  <c r="C125" i="3"/>
  <c r="C133" i="3" s="1"/>
  <c r="C118" i="3"/>
  <c r="D84" i="1" s="1"/>
  <c r="C119" i="3"/>
  <c r="D133" i="3"/>
  <c r="E133" i="3"/>
  <c r="O133" i="3"/>
  <c r="S98" i="3"/>
  <c r="F133" i="3"/>
  <c r="C74" i="3"/>
  <c r="C104" i="3" s="1"/>
  <c r="C115" i="3" s="1"/>
  <c r="G74" i="3"/>
  <c r="G104" i="3" s="1"/>
  <c r="G115" i="3" s="1"/>
  <c r="K74" i="3"/>
  <c r="K104" i="3" s="1"/>
  <c r="K115" i="3" s="1"/>
  <c r="N74" i="3"/>
  <c r="N104" i="3" s="1"/>
  <c r="N115" i="3" s="1"/>
  <c r="D74" i="3"/>
  <c r="D104" i="3" s="1"/>
  <c r="D115" i="3" s="1"/>
  <c r="J104" i="3"/>
  <c r="J115" i="3" s="1"/>
  <c r="O74" i="3"/>
  <c r="O104" i="3" s="1"/>
  <c r="O115" i="3" s="1"/>
  <c r="F74" i="3"/>
  <c r="F104" i="3" s="1"/>
  <c r="F115" i="3" s="1"/>
  <c r="E49" i="3"/>
  <c r="J49" i="3"/>
  <c r="M74" i="3"/>
  <c r="M104" i="3" s="1"/>
  <c r="M115" i="3" s="1"/>
  <c r="I74" i="3"/>
  <c r="I104" i="3" s="1"/>
  <c r="I115" i="3" s="1"/>
  <c r="H49" i="3"/>
  <c r="K20" i="3"/>
  <c r="K23" i="3" s="1"/>
  <c r="G28" i="3"/>
  <c r="O41" i="3"/>
  <c r="G49" i="3"/>
  <c r="H28" i="3"/>
  <c r="M20" i="3"/>
  <c r="M23" i="3" s="1"/>
  <c r="I28" i="3"/>
  <c r="I49" i="3"/>
  <c r="L28" i="3"/>
  <c r="D41" i="3"/>
  <c r="M28" i="3"/>
  <c r="E41" i="3"/>
  <c r="M49" i="3"/>
  <c r="P94" i="3"/>
  <c r="P102" i="3"/>
  <c r="L104" i="3"/>
  <c r="L115" i="3" s="1"/>
  <c r="C28" i="3"/>
  <c r="O28" i="3"/>
  <c r="G41" i="3"/>
  <c r="O49" i="3"/>
  <c r="N20" i="3"/>
  <c r="N23" i="3" s="1"/>
  <c r="H41" i="3"/>
  <c r="E20" i="3"/>
  <c r="E23" i="3" s="1"/>
  <c r="I41" i="3"/>
  <c r="J28" i="3"/>
  <c r="F20" i="3"/>
  <c r="F23" i="3" s="1"/>
  <c r="J41" i="3"/>
  <c r="H74" i="3"/>
  <c r="H104" i="3" s="1"/>
  <c r="H115" i="3" s="1"/>
  <c r="H20" i="3"/>
  <c r="H23" i="3" s="1"/>
  <c r="D28" i="3"/>
  <c r="L41" i="3"/>
  <c r="E28" i="3"/>
  <c r="M41" i="3"/>
  <c r="P80" i="3"/>
  <c r="G20" i="3"/>
  <c r="G23" i="3" s="1"/>
  <c r="O20" i="3"/>
  <c r="O23" i="3" s="1"/>
  <c r="K28" i="3"/>
  <c r="K41" i="3"/>
  <c r="K49" i="3"/>
  <c r="I20" i="3"/>
  <c r="I23" i="3" s="1"/>
  <c r="P71" i="3"/>
  <c r="S71" i="3" s="1"/>
  <c r="J20" i="3"/>
  <c r="J23" i="3" s="1"/>
  <c r="F28" i="3"/>
  <c r="N28" i="3"/>
  <c r="F41" i="3"/>
  <c r="N41" i="3"/>
  <c r="F49" i="3"/>
  <c r="N49" i="3"/>
  <c r="P72" i="3"/>
  <c r="S72" i="3" s="1"/>
  <c r="C41" i="3"/>
  <c r="D20" i="3"/>
  <c r="D23" i="3" s="1"/>
  <c r="L20" i="3"/>
  <c r="L23" i="3" s="1"/>
  <c r="D49" i="3"/>
  <c r="L49" i="3"/>
  <c r="P46" i="3"/>
  <c r="S46" i="3" s="1"/>
  <c r="E74" i="3"/>
  <c r="E104" i="3" s="1"/>
  <c r="E115" i="3" s="1"/>
  <c r="P47" i="3"/>
  <c r="S47" i="3" s="1"/>
  <c r="C49" i="3"/>
  <c r="P44" i="3"/>
  <c r="S44" i="3" s="1"/>
  <c r="P45" i="3"/>
  <c r="S45" i="3" s="1"/>
  <c r="P43" i="3"/>
  <c r="P32" i="3"/>
  <c r="S32" i="3" s="1"/>
  <c r="P37" i="3"/>
  <c r="S37" i="3" s="1"/>
  <c r="P38" i="3"/>
  <c r="S38" i="3" s="1"/>
  <c r="P39" i="3"/>
  <c r="S39" i="3" s="1"/>
  <c r="P26" i="3"/>
  <c r="S26" i="3" s="1"/>
  <c r="P25" i="3"/>
  <c r="P31" i="3"/>
  <c r="S31" i="3" s="1"/>
  <c r="P33" i="3"/>
  <c r="S33" i="3" s="1"/>
  <c r="P34" i="3"/>
  <c r="S34" i="3" s="1"/>
  <c r="P35" i="3"/>
  <c r="S35" i="3" s="1"/>
  <c r="P36" i="3"/>
  <c r="S36" i="3" s="1"/>
  <c r="P18" i="3"/>
  <c r="S18" i="3" s="1"/>
  <c r="P21" i="3"/>
  <c r="S21" i="3" s="1"/>
  <c r="P30" i="3"/>
  <c r="P17" i="3"/>
  <c r="C20" i="3"/>
  <c r="C23" i="3" s="1"/>
  <c r="J120" i="3" l="1"/>
  <c r="P117" i="3"/>
  <c r="M120" i="3"/>
  <c r="G120" i="3"/>
  <c r="I120" i="3"/>
  <c r="K120" i="3"/>
  <c r="D120" i="3"/>
  <c r="N120" i="3"/>
  <c r="O120" i="3"/>
  <c r="C120" i="3"/>
  <c r="P119" i="3"/>
  <c r="P118" i="3"/>
  <c r="S43" i="3"/>
  <c r="P125" i="3"/>
  <c r="P133" i="3" s="1"/>
  <c r="G51" i="3"/>
  <c r="G114" i="3" s="1"/>
  <c r="N51" i="3"/>
  <c r="N114" i="3" s="1"/>
  <c r="F51" i="3"/>
  <c r="F114" i="3" s="1"/>
  <c r="J51" i="3"/>
  <c r="J114" i="3" s="1"/>
  <c r="L51" i="3"/>
  <c r="L114" i="3" s="1"/>
  <c r="O51" i="3"/>
  <c r="O114" i="3" s="1"/>
  <c r="E51" i="3"/>
  <c r="E114" i="3" s="1"/>
  <c r="I51" i="3"/>
  <c r="I114" i="3" s="1"/>
  <c r="H51" i="3"/>
  <c r="H114" i="3" s="1"/>
  <c r="M51" i="3"/>
  <c r="M114" i="3" s="1"/>
  <c r="P74" i="3"/>
  <c r="S30" i="3"/>
  <c r="P41" i="3"/>
  <c r="S17" i="3"/>
  <c r="P28" i="3"/>
  <c r="K51" i="3"/>
  <c r="K114" i="3" s="1"/>
  <c r="S25" i="3"/>
  <c r="R104" i="3"/>
  <c r="R107" i="3" s="1"/>
  <c r="P104" i="3"/>
  <c r="P115" i="3" s="1"/>
  <c r="D51" i="3"/>
  <c r="D114" i="3" s="1"/>
  <c r="P49" i="3"/>
  <c r="C51" i="3"/>
  <c r="C114" i="3" s="1"/>
  <c r="P20" i="3"/>
  <c r="P23" i="3" s="1"/>
  <c r="P120" i="3" l="1"/>
  <c r="H126" i="3"/>
  <c r="H128" i="3"/>
  <c r="J126" i="3"/>
  <c r="J128" i="3"/>
  <c r="D126" i="3"/>
  <c r="D128" i="3"/>
  <c r="I126" i="3"/>
  <c r="I128" i="3"/>
  <c r="E126" i="3"/>
  <c r="E128" i="3"/>
  <c r="L126" i="3"/>
  <c r="L128" i="3"/>
  <c r="O126" i="3"/>
  <c r="O128" i="3"/>
  <c r="K126" i="3"/>
  <c r="K128" i="3"/>
  <c r="F126" i="3"/>
  <c r="F128" i="3"/>
  <c r="N126" i="3"/>
  <c r="N128" i="3"/>
  <c r="G126" i="3"/>
  <c r="G128" i="3"/>
  <c r="M126" i="3"/>
  <c r="M128" i="3"/>
  <c r="C126" i="3"/>
  <c r="C128" i="3"/>
  <c r="R51" i="3"/>
  <c r="R53" i="3" s="1"/>
  <c r="P51" i="3"/>
  <c r="P114" i="3" s="1"/>
  <c r="O129" i="3" l="1"/>
  <c r="O130" i="3" s="1"/>
  <c r="L129" i="3"/>
  <c r="L130" i="3" s="1"/>
  <c r="P126" i="3"/>
  <c r="P128" i="3"/>
  <c r="E129" i="3"/>
  <c r="E130" i="3" s="1"/>
  <c r="I129" i="3"/>
  <c r="I130" i="3" s="1"/>
  <c r="K129" i="3"/>
  <c r="K130" i="3" s="1"/>
  <c r="M129" i="3"/>
  <c r="M130" i="3" s="1"/>
  <c r="G129" i="3"/>
  <c r="G130" i="3" s="1"/>
  <c r="D129" i="3"/>
  <c r="D130" i="3" s="1"/>
  <c r="N129" i="3"/>
  <c r="N130" i="3" s="1"/>
  <c r="J129" i="3"/>
  <c r="J130" i="3" s="1"/>
  <c r="F129" i="3"/>
  <c r="F130" i="3" s="1"/>
  <c r="H129" i="3"/>
  <c r="H130" i="3" s="1"/>
  <c r="C129" i="3"/>
  <c r="C130" i="3" s="1"/>
  <c r="P129" i="3" l="1"/>
  <c r="P130" i="3" s="1"/>
</calcChain>
</file>

<file path=xl/sharedStrings.xml><?xml version="1.0" encoding="utf-8"?>
<sst xmlns="http://schemas.openxmlformats.org/spreadsheetml/2006/main" count="2244" uniqueCount="435">
  <si>
    <t>FPLM: 2022 FCG Rate Case</t>
  </si>
  <si>
    <t>Report Rollup in Level 1 of RA - Report Rollup - Balance Sheet</t>
  </si>
  <si>
    <t>Report Rollup in Level 2 of RA - Report Rollup - Balance Sheet</t>
  </si>
  <si>
    <t>Report Rollup in Level 3 of RA - Report Rollup - Balance Sheet</t>
  </si>
  <si>
    <t>a-Dec - 2020</t>
  </si>
  <si>
    <t>a-Jan - 2021</t>
  </si>
  <si>
    <t>a-Feb - 2021</t>
  </si>
  <si>
    <t>a-Mar - 2021</t>
  </si>
  <si>
    <t>a-Apr - 2021</t>
  </si>
  <si>
    <t>a-May - 2021</t>
  </si>
  <si>
    <t>a-Jun - 2021</t>
  </si>
  <si>
    <t>a-Jul - 2021</t>
  </si>
  <si>
    <t>a-Aug - 2021</t>
  </si>
  <si>
    <t>a-Sep - 2021</t>
  </si>
  <si>
    <t>a-Oct - 2021</t>
  </si>
  <si>
    <t>a-Nov - 2021</t>
  </si>
  <si>
    <t>a-Dec - 2021</t>
  </si>
  <si>
    <t>1: Company per Book</t>
  </si>
  <si>
    <t>TOTAL ASSETS</t>
  </si>
  <si>
    <t>NET UTILITY PLANT</t>
  </si>
  <si>
    <t>TOTAL PLANT IN SERVICE</t>
  </si>
  <si>
    <t>CONSTRUCTION WORK IN PROGRESS</t>
  </si>
  <si>
    <t>TOTAL ACCUM DEPRECIATION</t>
  </si>
  <si>
    <t>TOTAL OTHER PROPERTY AND INVESTMENT</t>
  </si>
  <si>
    <t>OTHER INVESTMENT</t>
  </si>
  <si>
    <t>OTHER SPECIAL FUNDS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</si>
  <si>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</si>
  <si>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</si>
  <si>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</si>
  <si>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</si>
  <si>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</si>
  <si>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</si>
  <si>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</si>
  <si>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</si>
  <si>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</si>
  <si>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</si>
  <si>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</si>
  <si>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FAS109 REGULATORY ASSET</t>
  </si>
  <si>
    <t>~</t>
  </si>
  <si>
    <t>OTHER REG ASSETS</t>
  </si>
  <si>
    <t>OTHER DEFERRED DEBITS</t>
  </si>
  <si>
    <t>MISC DEFERRED DEBITS</t>
  </si>
  <si>
    <t>LOSS ON REACQUIRED DEBT</t>
  </si>
  <si>
    <t>ACCUM DEF INC TAX DB</t>
  </si>
  <si>
    <t>TOTAL LIABILITIES</t>
  </si>
  <si>
    <t>TOTAL PROPRIETARY CAPITAL</t>
  </si>
  <si>
    <t>MISCELLANEOUS PAID IN CAPITAL</t>
  </si>
  <si>
    <t>UNAPPROP RETAINED EARNINGS</t>
  </si>
  <si>
    <t>LONG TERM DEBT</t>
  </si>
  <si>
    <t>NON CURRENT CAPITAL LEASES</t>
  </si>
  <si>
    <t>NON CURRENT LIABILITIES</t>
  </si>
  <si>
    <t>ACCUM PROVISION LIABILITY</t>
  </si>
  <si>
    <t>CURRENT LIABILITIES</t>
  </si>
  <si>
    <t>ACCOUNTS PAYABLE</t>
  </si>
  <si>
    <t>NOTES PAYABLE ASSOC COMP</t>
  </si>
  <si>
    <t>ACCTS PAYABLE ASSOC COMPANIES</t>
  </si>
  <si>
    <t>CUSTOMER DEPOSITS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</si>
  <si>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</si>
  <si>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</si>
  <si>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</si>
  <si>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</si>
  <si>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</si>
  <si>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</si>
  <si>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FAS109 REGULATORY LIABILITY</t>
  </si>
  <si>
    <t>OTHER REGULATORY LIABILITY</t>
  </si>
  <si>
    <t>ACCUM DEFERRED INCOME TAX</t>
  </si>
  <si>
    <t>Scenario Data</t>
  </si>
  <si>
    <t>Scenario</t>
  </si>
  <si>
    <t>FPLM: 2022 FCG Rate Case</t>
  </si>
  <si>
    <t>Software Release</t>
  </si>
  <si>
    <t>20.08.7</t>
  </si>
  <si>
    <t>Version ID</t>
  </si>
  <si>
    <t>1</t>
  </si>
  <si>
    <t>Scenario Comments</t>
  </si>
  <si>
    <t/>
  </si>
  <si>
    <t>Date &amp; Time of Shared Run</t>
  </si>
  <si>
    <t>Run executed live at time of report</t>
  </si>
  <si>
    <t>Date &amp; Time Exported</t>
  </si>
  <si>
    <t>03/29/2022 13:48:37</t>
  </si>
  <si>
    <t xml:space="preserve">Time Data Cases: Actuals / Multidim / [ Time Data ] </t>
  </si>
  <si>
    <t>FPLM: Actuals (Empty)-Locked / FPLM: 2022 FCG Rate Case v2 - Multidim-Locked / FPLM: FP&amp;A Time Data - 2022 FCG Rate Case v2-Locked / FPLM: FCG Actual Adjustments - 2022 FCG Rate Case v2-Locked / FPLM: Tax Time Data - 2022 FCG Rate Case v2-Locked / RA: History - FPL 2021 Pre-Merger / RA: History Merged Live / RA: History - FCG Live</t>
  </si>
  <si>
    <t>Base-Attribute / Formula / Tree / [ Attribute Overlays ]</t>
  </si>
  <si>
    <t>Base Attribute Case - 2022 FCG Rate Case-Locked / Formula Case - 2022 FCG Rate Case-Locked / Tree Case - 2022 FCG Rate Case v2-Locked / CDR: Interface Attributes Live - 2022 FCG Rate Case-Locked / FPLM: Overlay Attributes - 2022 FCG Rate Case v2-Locked</t>
  </si>
  <si>
    <t>Start Year</t>
  </si>
  <si>
    <t>2019</t>
  </si>
  <si>
    <t>Actuals Through</t>
  </si>
  <si>
    <t>12/2021</t>
  </si>
  <si>
    <t>Years to Run/Run Monthly</t>
  </si>
  <si>
    <t>8 (Monthly: 8)</t>
  </si>
  <si>
    <t>Scenario Type &amp; User-Defined Scenario Type</t>
  </si>
  <si>
    <t>Detailed Model</t>
  </si>
  <si>
    <t>Report Data</t>
  </si>
  <si>
    <t>RAF: 39 Detailed Juris COS ID Balance Sheet</t>
  </si>
  <si>
    <t>Sequence Set</t>
  </si>
  <si>
    <t>Financial Model</t>
  </si>
  <si>
    <t>View Name</t>
  </si>
  <si>
    <t>RA Forecast - HIST_JUR_DATA w/ Attributes</t>
  </si>
  <si>
    <t>Dataset/Calc</t>
  </si>
  <si>
    <t>219) RAD - HIST_JUR_DATA w/Attributes</t>
  </si>
  <si>
    <t>Row Headers</t>
  </si>
  <si>
    <t>Report Rollup in Level 1 of RA - Report Rollup - Balance Sheet,Report Rollup in Level 2 of RA - Report Rollup - Balance Sheet,Report Rollup in Level 3 of RA - Report Rollup - Balance Sheet</t>
  </si>
  <si>
    <t>Column Headers</t>
  </si>
  <si>
    <t>FM 2020 - 2026 Monthly with Annual,Jur Type</t>
  </si>
  <si>
    <t>Time Setting</t>
  </si>
  <si>
    <t>Filters</t>
  </si>
  <si>
    <t xml:space="preserve">Planning Entity: PE_FCG
Period Type is limited to this element: 0: Monthly
INC/BAL is limited to this element: BAL: Balance Sheet
Jur Type is limited to this element: 1: Company per Book
</t>
  </si>
  <si>
    <t xml:space="preserve">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</si>
  <si>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</si>
  <si>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</si>
  <si>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</si>
  <si>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</si>
  <si>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</si>
  <si>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</si>
  <si>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</si>
  <si>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</si>
  <si>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</si>
  <si>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</si>
  <si>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</si>
  <si>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</si>
  <si>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</si>
  <si>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13 Month</t>
  </si>
  <si>
    <t>Line No.</t>
  </si>
  <si>
    <t>Assets</t>
  </si>
  <si>
    <t>Average</t>
  </si>
  <si>
    <t>Reference</t>
  </si>
  <si>
    <t>RATE BASE</t>
  </si>
  <si>
    <t>2</t>
  </si>
  <si>
    <t>CWIP</t>
  </si>
  <si>
    <t>GROSS UTILITY PLANT</t>
  </si>
  <si>
    <t>ACCUM. PROVISION FOR DEPR.</t>
  </si>
  <si>
    <t xml:space="preserve">     NET PLANT</t>
  </si>
  <si>
    <t>INVESTMENT IN SUBSIDIARY CO.</t>
  </si>
  <si>
    <t>NON UTILITY PROPERTY</t>
  </si>
  <si>
    <t xml:space="preserve">     TOTAL PROPERTY &amp; INVEST.</t>
  </si>
  <si>
    <t>WORKING CAP.</t>
  </si>
  <si>
    <t>TEMP CASH INVESTMENTS</t>
  </si>
  <si>
    <t>CUST. ACCTS. REC.-GAS</t>
  </si>
  <si>
    <t>ACCUM. PROV. UNCOLLECT. ACCTS.</t>
  </si>
  <si>
    <t>RECEIVABLE ASSOC. COMPANIES</t>
  </si>
  <si>
    <t>PLANT &amp; OPER.MATERIAL &amp; SUPPL.</t>
  </si>
  <si>
    <t xml:space="preserve">     TOTAL CURR.&amp; ACCR. ASSETS</t>
  </si>
  <si>
    <t>CAP. STRUCTURE</t>
  </si>
  <si>
    <t xml:space="preserve">     TOTAL DEFERRED CHARGES</t>
  </si>
  <si>
    <t xml:space="preserve">  TOTAL ASSETS</t>
  </si>
  <si>
    <t>Capitalization &amp; Liabilities</t>
  </si>
  <si>
    <t xml:space="preserve">     TOTAL STOCKHOLDERS EQUITY</t>
  </si>
  <si>
    <t>FM BONDS</t>
  </si>
  <si>
    <t>OTHER LT DEBT</t>
  </si>
  <si>
    <t xml:space="preserve">     TOTAL LONG TERM DEBT</t>
  </si>
  <si>
    <t>NOTES PAYABLE</t>
  </si>
  <si>
    <t>ACCOUNTS PAY. ASSOC. CO.</t>
  </si>
  <si>
    <t>DIVIDENDS DECLARED</t>
  </si>
  <si>
    <t>INACTIVE DEPOSITS</t>
  </si>
  <si>
    <t>CONSERVATION COST TRUE-UP</t>
  </si>
  <si>
    <t>MISC. CURRENT LIABILITIES</t>
  </si>
  <si>
    <t xml:space="preserve">     TOTAL CURR.&amp; ACCRUED LIAB.</t>
  </si>
  <si>
    <t xml:space="preserve">     TOTAL DEFERRED CREDITS</t>
  </si>
  <si>
    <t xml:space="preserve">   TOTAL CAPITAL. &amp; LIAB.</t>
  </si>
  <si>
    <t>9283710: Accm Deferred Income Taxes- Other-St-Gas</t>
  </si>
  <si>
    <t>G-BAL883000: ACCUM DEFERRED INCOME TAXES - OTHER</t>
  </si>
  <si>
    <t>9283610: Accm Defer Income Taxes- Other-Fed-Gas</t>
  </si>
  <si>
    <t>9282710: Accm Defer Income Taxes-Oth Prop-St-Gas</t>
  </si>
  <si>
    <t>G-BAL882000: ACCUM DEFERRED INCOME TAXES - OTHER PROPERTY</t>
  </si>
  <si>
    <t>9282610: Accm Defer Income Taxes-Oth Prop-Fed-Gas</t>
  </si>
  <si>
    <t>9254664: Other Regulatory Liabilities-SAFE-Gas</t>
  </si>
  <si>
    <t>G-BAL854664: OTHER REG LIAB - SAFE</t>
  </si>
  <si>
    <t>9254663: Other Regulatory Liabilities-PGA-Gas</t>
  </si>
  <si>
    <t>G-BAL854663: OTHER REG LIAB - PGA</t>
  </si>
  <si>
    <t>9254662: Other Regulatory Liabilities-ECP-Gas</t>
  </si>
  <si>
    <t>G-BAL854662: OTHER REG LIAB - ECP</t>
  </si>
  <si>
    <t>9254665: Oth Reg Liab-Deferred Clause Revenue-GAS</t>
  </si>
  <si>
    <t>G-BAL854660: OTHER REG LIAB - OTHER</t>
  </si>
  <si>
    <t>9254660: Other Regulatory Liabilities-GAS</t>
  </si>
  <si>
    <t>9254661: Other Regulatory Liabilities-FAS 109-GAS</t>
  </si>
  <si>
    <t>G-BAL854661: OTHER REG LIAB - FAS109 - DEFERRED TAXES</t>
  </si>
  <si>
    <t>9253950: Oth Def Credits-Miscellaneous-Gas</t>
  </si>
  <si>
    <t>G-BAL853000: OTHER DEFD CREDITS - OTHER</t>
  </si>
  <si>
    <t>9242937: Misc Curr &amp; Accr Liab-Bonus-Gas</t>
  </si>
  <si>
    <t>G-BAL742000: MISC CURR &amp; ACC LIAB - OTHER</t>
  </si>
  <si>
    <t>9242920: Misc Curr &amp; Accr Liab-Other-Gas</t>
  </si>
  <si>
    <t>9242900: Misc Curr &amp; Accr Liab-Accrued Expenses-Gas</t>
  </si>
  <si>
    <t>9242680: Misc Curr &amp; Accr Liab-Capital-Gas</t>
  </si>
  <si>
    <t>9241600: Tax Collections Payable-Gas</t>
  </si>
  <si>
    <t>G-BAL741000: TAX COLLECTIONS PAYABLE</t>
  </si>
  <si>
    <t>9237901: Interest Accrued-Intercompany-Gas</t>
  </si>
  <si>
    <t>G-BAL737000: INTEREST ACCRUED ON LONG - TERM DEBT</t>
  </si>
  <si>
    <t>9237900: Interest Accrued-Gas</t>
  </si>
  <si>
    <t>9236705: Taxes Accrued-Real &amp; Personal Property-Gas</t>
  </si>
  <si>
    <t>G-BAL736705: TAXES ACCRUED - CITY &amp; COUNTY REAL &amp; PERSONAL PROPERTY</t>
  </si>
  <si>
    <t>9236615: Taxes Accrued-Regulatory Assessment Fee-Gas</t>
  </si>
  <si>
    <t>G-BAL736615: TAXES ACCRUED - REVENUE TAXES</t>
  </si>
  <si>
    <t>9236613: Taxes Accr-FICA-Gas</t>
  </si>
  <si>
    <t>G-BAL736611: TAXES ACCRUED - OTHER</t>
  </si>
  <si>
    <t>9236611: Taxes Accr-FUTA-Gas</t>
  </si>
  <si>
    <t>9236610: Taxes Accr-State Inc Tax-Gas</t>
  </si>
  <si>
    <t>G-BAL736610: TAXES ACCRUED - STATE INCOME TAXES</t>
  </si>
  <si>
    <t>9236600: Taxes Accr-Federal Inc Tax-Gas</t>
  </si>
  <si>
    <t>G-BAL736600: TAXES ACCRUED - FEDERAL INCOME TAXES</t>
  </si>
  <si>
    <t>9235700: Customer Deposits-Gas</t>
  </si>
  <si>
    <t>G-BAL735000: CUSTOMER DEPOSITS - ACTIVE</t>
  </si>
  <si>
    <t>9234600: Accounts Payable to Associated Co's-Gas</t>
  </si>
  <si>
    <t>G-BAL734000: ACCTS PAYABLE - ASSOCIATED COMPANIES</t>
  </si>
  <si>
    <t>9233600: Notes Payable to Associated Co's-Gas</t>
  </si>
  <si>
    <t>G-BAL733000: NOTES PAYABLE - ASSOCIATED COMPANIES</t>
  </si>
  <si>
    <t>9232770: Accts Pay - Trade &amp; GRIR &amp; Disc &amp; Freight Clr-Gas</t>
  </si>
  <si>
    <t>G-BAL732000: ACCTS PAY - GENERAL</t>
  </si>
  <si>
    <t>9232700: Accounts Payable-Gas</t>
  </si>
  <si>
    <t>9228301: Accm Provision Pensions &amp; Benefits-Gas</t>
  </si>
  <si>
    <t>G-BAL628301: ACC PROV PENS &amp; BENEFITS</t>
  </si>
  <si>
    <t>9228350: Accm Provision Pensions &amp; Benefits-SERP-Gas</t>
  </si>
  <si>
    <t>G-BAL628300: ACC PROV PENS &amp; BENEFITS - SERP</t>
  </si>
  <si>
    <t>9228210: Accm Provision for Injuries &amp; Damages-Gas</t>
  </si>
  <si>
    <t>G-BAL628200: ACCUM PROV INJURIES &amp; DAMAGES - WORKERS COMPENSATION</t>
  </si>
  <si>
    <t>9228600: Accm Prov Property Insur-Storm FD-GAS</t>
  </si>
  <si>
    <t>G-BAL628100: ACCUM PROVISION FOR PROPERTY INSURANCE</t>
  </si>
  <si>
    <t>9228100: Accm Prov Property Insur-Storm FD</t>
  </si>
  <si>
    <t>9227003: Oblig Capital Lease NonCur-Financing-Gas</t>
  </si>
  <si>
    <t>G-BAL627000: OBLIGATIONS UNDER CAPITAL LEASES - NONCURRENT (NUC)</t>
  </si>
  <si>
    <t>9243003: Obligations Capital Lease Cur-Financing-Gas</t>
  </si>
  <si>
    <t>G-BAL743000: CURRENT OBLIGATIONS UNDER CAPITAL LEASES</t>
  </si>
  <si>
    <t>9223600: Advances from Assoc Cos-I/CO Notes Pay-Gas</t>
  </si>
  <si>
    <t>G-BAL523000: ADVANCES FROM ASSOCIATED COMPANIES</t>
  </si>
  <si>
    <t>9216999: Current Year Retained Earnings(BI Only)</t>
  </si>
  <si>
    <t>G-BAL416000: UNAPPROPRIATED RETAINED EARNINGS</t>
  </si>
  <si>
    <t>9216000: Unappropriated Retained Earnings-FERC</t>
  </si>
  <si>
    <t>9211600: Miscellaneous Paid-in Capital-Gas</t>
  </si>
  <si>
    <t>G-BAL411000: MISCELLANEOUS PAID-IN CAPITAL</t>
  </si>
  <si>
    <t>9190720: Accm Deferred Income Taxes-St-Storm Fd-Gas</t>
  </si>
  <si>
    <t>G-BAL390000: ACCUMULATED DEFERRED INCOME TAXES</t>
  </si>
  <si>
    <t>9190710: Accm Deferred Income Taxes-State-Gas</t>
  </si>
  <si>
    <t>9190620: Accm Deferred Income Taxes-Fed-Storm Fd-Gas</t>
  </si>
  <si>
    <t>9190610: Accm Deferred Income Taxes-Federal-Gas</t>
  </si>
  <si>
    <t>9190220: Accm Deferred Income Taxes-St-Storm Fd</t>
  </si>
  <si>
    <t>9190120: Accm Deferred Income Taxes-Fed-Storm Fd</t>
  </si>
  <si>
    <t>9189600: Unamortized Loss on Reacquired Debt-Gas</t>
  </si>
  <si>
    <t>G-BAL389000: UNAMORTIZED LOSS ON REACQUIRED DEBT</t>
  </si>
  <si>
    <t>9186932: Other Assets: Deferred 2022 FCG Rate Case</t>
  </si>
  <si>
    <t>G-BAL386932: MISC DEF DEBITS - 2022 FCG RATE CASE</t>
  </si>
  <si>
    <t>9186701: Misc Deferred Debits-Defer Pension-Gas</t>
  </si>
  <si>
    <t>G-BAL386701: MISC DEF DEBITS - DEFERRED PENSION DEBIT</t>
  </si>
  <si>
    <t>9186700: Misc Deferred Debits-Gas</t>
  </si>
  <si>
    <t>G-BAL386700: MISC DEF DEBITS - OTHER</t>
  </si>
  <si>
    <t>9182615: Other Reg Assets-PGA Clause-Gas</t>
  </si>
  <si>
    <t>G-BAL382615: OTHER REG ASSETS - PGA CLAUSE</t>
  </si>
  <si>
    <t>9182614: Other Reg Assets-ECP Clause-Gas</t>
  </si>
  <si>
    <t>G-BAL382614: OTHER REG ASSETS - ECP CLAUSE</t>
  </si>
  <si>
    <t>9182613: Other Reg Assets-CRA Clause-Gas</t>
  </si>
  <si>
    <t>G-BAL382613: OTHER REG ASSETS - CRA CLAUSE</t>
  </si>
  <si>
    <t>9182612: Other Reg Assets-AEP Clause-Gas</t>
  </si>
  <si>
    <t>G-BAL382612: OTHER REG ASSETS - AEP CLAUSE</t>
  </si>
  <si>
    <t>9182611: Other Reg Assets-SAFE Clause-Gas</t>
  </si>
  <si>
    <t>G-BAL382611: OTHER REG ASSETS - SAFE CLAUSE</t>
  </si>
  <si>
    <t>9182601: Oth Reg Assets-Rate Case-Gas</t>
  </si>
  <si>
    <t>G-BAL382601: OTHER REG ASSETS - RATE CASE</t>
  </si>
  <si>
    <t>9182339: Other Reg Assets-NonCur FAS 158 Pension-Gas</t>
  </si>
  <si>
    <t>G-BAL382339: OTHER REG ASSETS - FAS 158 PENSION</t>
  </si>
  <si>
    <t>9182338: Other Regulatory Assets-Gas</t>
  </si>
  <si>
    <t>G-BAL382300: OTHER REG ASSETS - OTHER</t>
  </si>
  <si>
    <t>9182600: Oth Reg Assets-FAS 109-Gas</t>
  </si>
  <si>
    <t>G-BAL382600: OTHER REG ASSETS - FAS109 - DEFERRED TAXES</t>
  </si>
  <si>
    <t>9173600: Accrued Utility Revenue-Unbld Rev-FPSC-Gas</t>
  </si>
  <si>
    <t>G-BAL273100: ACCRUED REVENUE - UNBILLED-FPSC-GAS</t>
  </si>
  <si>
    <t>9173228: Accrued Utility Rev-Deferred Clause Revenue-GAS</t>
  </si>
  <si>
    <t>G-BAL273000: ACCRUED REVENUE - DEFERRED CLAUSE REVENUE</t>
  </si>
  <si>
    <t>9165620: Prepayments-Insurance-Gas</t>
  </si>
  <si>
    <t>G-BAL265000: PREPAYMENTS - GENERAL</t>
  </si>
  <si>
    <t>9165610: Prepayments-Gas</t>
  </si>
  <si>
    <t>9164600: Gas Stored-Fuel-Current-Gas</t>
  </si>
  <si>
    <t>G-BAL264000: STORES EXPENSE</t>
  </si>
  <si>
    <t>9154600: Plant Materials &amp; Oper Supplies-Inv M&amp;S-Gas</t>
  </si>
  <si>
    <t>G-BAL254000: PLANT MATERIALS &amp; OPERATING SUPPLIES</t>
  </si>
  <si>
    <t>9146600: Accounts Receivable frm Associated Co's-Gas</t>
  </si>
  <si>
    <t>G-BAL246000: ACCTS RECEIV FROM ASSOCIATED COMPANIES</t>
  </si>
  <si>
    <t>9144700: Accum Prov Uncollectible Accounts Cr - Gas</t>
  </si>
  <si>
    <t>G-BAL244000: ACCUM PROVISION FR UNCOLLECTIBLE ACCTS</t>
  </si>
  <si>
    <t>9143900: Other Accounts Receivable-Gas</t>
  </si>
  <si>
    <t>G-BAL243000: OTH ACCTS REC - MISCELLANEOUS</t>
  </si>
  <si>
    <t>9142600: Customer Accounts Receivable-Gas</t>
  </si>
  <si>
    <t>G-BAL242000: CUSTOMER ACCOUNTS RECEIVABLE</t>
  </si>
  <si>
    <t>9136601: Temporary Cash Investments-Gas</t>
  </si>
  <si>
    <t>G-BAL236000: TEMPORARY CASH INVESTMENTS</t>
  </si>
  <si>
    <t>9131600: Cash-Gas</t>
  </si>
  <si>
    <t>G-BAL231000: CASH</t>
  </si>
  <si>
    <t>9128601: Other Special Funds-SERP Fund UnQual-Gas</t>
  </si>
  <si>
    <t>G-BAL128000: OTHER SPECIAL FUNDS - GENERAL</t>
  </si>
  <si>
    <t>9123099: Investment in Associated Companies-Gas</t>
  </si>
  <si>
    <t>G-BAL123000: INVESTMENT IN ASSOCIATED COMPANIES</t>
  </si>
  <si>
    <t>ACCUM DEPR GENERAL PLANT</t>
  </si>
  <si>
    <t>9111601: Accm Prov Amortization-Fin Leases-Gas</t>
  </si>
  <si>
    <t>G-BAL008900: ACC PROV DEPR &amp; AMORT - PROPERTY UNDER CAPITAL LEASES</t>
  </si>
  <si>
    <t>9115600: Accm Prov Amort-Plt Acqu Adjmt-Gas</t>
  </si>
  <si>
    <t>G-BAL008800: ACCM PROV AMORT - PLANT ACQ ADJUSTMENT AGL</t>
  </si>
  <si>
    <t>9111603: Accm Provision Amort-Cloud-Gas</t>
  </si>
  <si>
    <t>G-BAL008720: ACC PROV DEPR &amp; AMORT - GENERAL PLANT OTHER</t>
  </si>
  <si>
    <t>9108600: Accum Prov Deprec Plant - Gas</t>
  </si>
  <si>
    <t>G-BAL008710: ACC PROV DEPR &amp; AMORT - GENERAL PLANT STRUCTURES</t>
  </si>
  <si>
    <t>G-BAL008600: ACC PROV DEPR &amp; AMORT - GENERAL PLANT TRANSPORTATION EQUIP</t>
  </si>
  <si>
    <t>ACCUM DEPR DISTRIB EXCL ECCR</t>
  </si>
  <si>
    <t>G-BAL008580: ACC PROV DEPR &amp; AMORT - STORAGE</t>
  </si>
  <si>
    <t>9108601: Accum Prov Deprec SAFE Clause-Gas</t>
  </si>
  <si>
    <t>G-BAL008565: ACC PROV DEPR &amp; AMORT - DISTRIBUTION ACCT 382 - SAFE</t>
  </si>
  <si>
    <t>G-BAL008564: ACC PROV DEPR &amp; AMORT - DISTRIBUTION ACCT 381 - SAFE</t>
  </si>
  <si>
    <t>G-BAL008563: ACC PROV DEPR &amp; AMORT - DISTRIBUTION ACCT 380 - SAFE</t>
  </si>
  <si>
    <t>G-BAL008562: ACC PROV DEPR &amp; AMORT - DISTRIBUTION ACCT 376 - SAFE</t>
  </si>
  <si>
    <t>G-BAL008520: ACC PROV DEPR &amp; AMORT - DISTRIBUTION ACCT 387</t>
  </si>
  <si>
    <t>G-BAL008519: ACC PROV DEPR &amp; AMORT - DISTRIBUTION ACCT 385</t>
  </si>
  <si>
    <t>G-BAL008518: ACC PROV DEPR &amp; AMORT - DISTRIBUTION ACCT 384</t>
  </si>
  <si>
    <t>G-BAL008517: ACC PROV DEPR &amp; AMORT - DISTRIBUTION ACCT 383</t>
  </si>
  <si>
    <t>G-BAL008516: ACC PROV DEPR &amp; AMORT - DISTRIBUTION ACCT 382</t>
  </si>
  <si>
    <t>G-BAL008515: ACC PROV DEPR &amp; AMORT - DISTRIBUTION ACCT 381</t>
  </si>
  <si>
    <t>G-BAL008514: ACC PROV DEPR &amp; AMORT - DISTRIBUTION ACCT 380</t>
  </si>
  <si>
    <t>G-BAL008513: ACC PROV DEPR &amp; AMORT - DISTRIBUTION ACCT 379</t>
  </si>
  <si>
    <t>G-BAL008512: ACC PROV DEPR &amp; AMORT - DISTRIBUTION ACCT 378</t>
  </si>
  <si>
    <t>G-BAL008511: ACC PROV DEPR &amp; AMORT - DISTRIBUTION ACCT 376</t>
  </si>
  <si>
    <t>G-BAL008510: ACC PROV DEPR &amp; AMORT - DISTRIBUTION ACCT 375</t>
  </si>
  <si>
    <t>G-BAL008509: ACC PROV DEPR &amp; AMORT - DISTRIBUTION ACCT 374</t>
  </si>
  <si>
    <t>ACCUM DEPR INTANGIBLE</t>
  </si>
  <si>
    <t>G-BAL008000: ACC PROV DEPR &amp; AMORT - INTANGIBLE</t>
  </si>
  <si>
    <t>9111600: Accm Prov Amortiz-Util Plant-Gas</t>
  </si>
  <si>
    <t>9107600: Construction Work in Progress-Gas</t>
  </si>
  <si>
    <t>G-BAL007701: CWIP - SAFE CLAUSE</t>
  </si>
  <si>
    <t>G-BAL007600: CWIP - GENERAL</t>
  </si>
  <si>
    <t>9107100: Construction Work in Progress</t>
  </si>
  <si>
    <t>G-BAL007500: CWIP - DISTRIBUTION</t>
  </si>
  <si>
    <t>G-BAL007300: CWIP - STORAGE PLANT</t>
  </si>
  <si>
    <t>G-BAL007000: CWIP - INTANGIBLE PLANT</t>
  </si>
  <si>
    <t>GENERAL PLANT</t>
  </si>
  <si>
    <t>9101111: Plant-Capital Leases-Financing-Gas</t>
  </si>
  <si>
    <t>G-BAL001900: PROPERTY UNDER CAPITAL LEASES</t>
  </si>
  <si>
    <t>9114601: Pant Acquistion Adjs-Gas</t>
  </si>
  <si>
    <t>G-BAL001800: PLANT ACQUISITION ADJUSTMENT AGL</t>
  </si>
  <si>
    <t>9106601: Completed Const Not Class-Ppd Cloud-Gas</t>
  </si>
  <si>
    <t>G-BAL001720: PLT IN SERV - GENERAL PLANT OTHER</t>
  </si>
  <si>
    <t>9106600: Comp Const Not Class-Gas</t>
  </si>
  <si>
    <t>9101060: Plt in Svc-Gas</t>
  </si>
  <si>
    <t>G-BAL001711: PLT IN SERV - GENERAL PLANT STRUCTURES - SAFE</t>
  </si>
  <si>
    <t>G-BAL001710: PLT IN SERV - GENERAL PLANT STRUCTURES</t>
  </si>
  <si>
    <t>G-BAL001600: PLT IN SERV - GENERAL PLANT TRANSPORTATION EQUIP</t>
  </si>
  <si>
    <t>DISTRIBUTION EXCL ECCR</t>
  </si>
  <si>
    <t>G-BAL001580: PLT IN SERV - STORAGE</t>
  </si>
  <si>
    <t>G-BAL001565: PLT IN SERV - DISTRIBUTION ACCT 382 - SAFE</t>
  </si>
  <si>
    <t>G-BAL001564: PLT IN SERV - DISTRIBUTION ACCT 381 - SAFE</t>
  </si>
  <si>
    <t>G-BAL001563: PLT IN SERV - DISTRIBUTION ACCT 380 - SAFE</t>
  </si>
  <si>
    <t>G-BAL001562: PLT IN SERV - DISTRIBUTION ACCT 376 - SAFE</t>
  </si>
  <si>
    <t>G-BAL001520: PLT IN SERV - DISTRIBUTION ACCT 387</t>
  </si>
  <si>
    <t>G-BAL001519: PLT IN SERV - DISTRIBUTION ACCT 385</t>
  </si>
  <si>
    <t>G-BAL001518: PLT IN SERV - DISTRIBUTION ACCT 384</t>
  </si>
  <si>
    <t>G-BAL001517: PLT IN SERV - DISTRIBUTION ACCT 383</t>
  </si>
  <si>
    <t>G-BAL001516: PLT IN SERV - DISTRIBUTION ACCT 382</t>
  </si>
  <si>
    <t>G-BAL001515: PLT IN SERV - DISTRIBUTION ACCT 381</t>
  </si>
  <si>
    <t>G-BAL001514: PLT IN SERV - DISTRIBUTION ACCT 380</t>
  </si>
  <si>
    <t>G-BAL001513: PLT IN SERV - DISTRIBUTION ACCT 379</t>
  </si>
  <si>
    <t>G-BAL001512: PLT IN SERV - DISTRIBUTION ACCT 378</t>
  </si>
  <si>
    <t>G-BAL001511: PLT IN SERV - DISTRIBUTION ACCT 376</t>
  </si>
  <si>
    <t>9106060: Compl Const Not Classifed-WO Problems-Gas</t>
  </si>
  <si>
    <t>G-BAL001510: PLT IN SERV - DISTRIBUTION ACCT 375</t>
  </si>
  <si>
    <t>G-BAL001509: PLT IN SERV - DISTRIBUTION ACCT 374</t>
  </si>
  <si>
    <t>INTANGIBLE</t>
  </si>
  <si>
    <t>G-BAL001000: PLT IN SERV - INTANGIBLE</t>
  </si>
  <si>
    <t>FERC Account</t>
  </si>
  <si>
    <t>COS ID</t>
  </si>
  <si>
    <t>Report Rollup in Level 4 of RA - Report Rollup - Balance Sheet</t>
  </si>
  <si>
    <t>SERP</t>
  </si>
  <si>
    <t>Inv in Assoc</t>
  </si>
  <si>
    <t>ADVANCES FROM ASSOCIATED COMPANIES</t>
  </si>
  <si>
    <t>Total on page</t>
  </si>
  <si>
    <t>Total on BS</t>
  </si>
  <si>
    <t>Check</t>
  </si>
  <si>
    <t>13MA</t>
  </si>
  <si>
    <t>check</t>
  </si>
  <si>
    <t>Check to BS - Assets</t>
  </si>
  <si>
    <t>Check to BS - Liabilities</t>
  </si>
  <si>
    <t>RB</t>
  </si>
  <si>
    <t>CS</t>
  </si>
  <si>
    <t>WC</t>
  </si>
  <si>
    <t>PE_FCG - RAF: 38 Detailed Juris COS ID Rate Base</t>
  </si>
  <si>
    <t>a-2020</t>
  </si>
  <si>
    <t>a-2021</t>
  </si>
  <si>
    <t>Company per Book</t>
  </si>
  <si>
    <t>TOTAL WORKING CAPITAL ASSETS</t>
  </si>
  <si>
    <t>TOTAL WORKING CAPITAL LIABILITIES</t>
  </si>
  <si>
    <t>non-utility</t>
  </si>
  <si>
    <t>variance</t>
  </si>
  <si>
    <t>check to RB Report</t>
  </si>
  <si>
    <t xml:space="preserve">PE_FCG - RAF: 52A Hist Rate Base/Capital Structure Report 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</si>
  <si>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</si>
  <si>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</si>
  <si>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</si>
  <si>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</si>
  <si>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</si>
  <si>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</si>
  <si>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</si>
  <si>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</si>
  <si>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</si>
  <si>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</si>
  <si>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</si>
  <si>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</si>
  <si>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</si>
  <si>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Total</t>
  </si>
  <si>
    <t>Florida City Gas</t>
  </si>
  <si>
    <t>Monthly</t>
  </si>
  <si>
    <t>Capital Structure Balances</t>
  </si>
  <si>
    <t>JURCAPTOT</t>
  </si>
  <si>
    <t>10: Juris Adj Utility</t>
  </si>
  <si>
    <t>2: Non Utility</t>
  </si>
  <si>
    <t>3: Utility per Book</t>
  </si>
  <si>
    <t>4: Commission Adj per Book</t>
  </si>
  <si>
    <t>5: Company Adj per Book</t>
  </si>
  <si>
    <t>6.5: Non-Retail</t>
  </si>
  <si>
    <t>6: Adj Utility per Book</t>
  </si>
  <si>
    <t>7: Juris Utility</t>
  </si>
  <si>
    <t>8: Juris Commission Adj</t>
  </si>
  <si>
    <t>9: Juris Company Adj</t>
  </si>
  <si>
    <t>Capital Structure Cost Rates</t>
  </si>
  <si>
    <t>JURCAPCRT</t>
  </si>
  <si>
    <t>Capital Structure Prorata Component Balances</t>
  </si>
  <si>
    <t>JURCAPPRO</t>
  </si>
  <si>
    <t>Capital Structure Ratios</t>
  </si>
  <si>
    <t>JURCAPRAT</t>
  </si>
  <si>
    <t>Capital Structure Weighted Cost Rates</t>
  </si>
  <si>
    <t>JURCAPWTD</t>
  </si>
  <si>
    <t>Annual</t>
  </si>
  <si>
    <t>Year-End</t>
  </si>
  <si>
    <t>check to Cap Str</t>
  </si>
  <si>
    <t>Historic Base Year Data:  12/31/21</t>
  </si>
  <si>
    <t xml:space="preserve">                                              </t>
  </si>
  <si>
    <t xml:space="preserve">                                                 </t>
  </si>
  <si>
    <t>NON-UTILITY</t>
  </si>
  <si>
    <t>20220069-GU</t>
  </si>
  <si>
    <t>FCG 000657</t>
  </si>
  <si>
    <t>FCG 000658</t>
  </si>
  <si>
    <t>FCG 000659</t>
  </si>
  <si>
    <t>FCG 000660</t>
  </si>
  <si>
    <t>FCG 000661</t>
  </si>
  <si>
    <t>FCG 000662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</si>
</sst>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);[Red]\(#,##0\);&quot; &quot;"/>
    <numFmt numFmtId="165" formatCode="[$$-409]#,##0"/>
    <numFmt numFmtId="166" formatCode="_(* #,##0_);_(* \(#,##0\);_(* &quot;-&quot;??_);_(@_)"/>
    <numFmt numFmtId="167" formatCode="#,##0_)"/>
    <numFmt numFmtId="168" formatCode="#,##0.00%_);[Red]\(#,##0.00%\);&quot; &quot;"/>
  </numFmts>
  <fonts count="19" x14ac:knownFonts="1">
    <font>
      <sz val="11"/>
      <color indexed="8"/>
      <name val="Calibri"/>
      <family val="2"/>
      <scheme val="minor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E2EFDA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0"/>
  </cellStyleXfs>
  <cellXfs count="101">
    <xf numFmtId="0" fontId="0" fillId="0" borderId="0" xfId="0"/>
    <xf numFmtId="0" fontId="0" fillId="0" borderId="1" xfId="0" applyBorder="1"/>
    <xf numFmtId="0" fontId="1" fillId="2" borderId="0" xfId="0" applyFont="1" applyFill="1" applyAlignment="1">
      <alignment indent="1"/>
    </xf>
    <xf numFmtId="0" fontId="3" fillId="0" borderId="0" xfId="0" applyFont="1" applyAlignment="1">
      <alignment indent="1"/>
    </xf>
    <xf numFmtId="0" fontId="2" fillId="3" borderId="0" xfId="0" applyFont="1" applyFill="1" applyAlignment="1">
      <alignment indent="1"/>
    </xf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164" fontId="12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4" fillId="0" borderId="2" xfId="0" applyNumberFormat="1" applyFont="1" applyBorder="1" applyAlignment="1">
      <alignment horizontal="right" vertical="center"/>
    </xf>
    <xf numFmtId="0" fontId="16" fillId="0" borderId="0" xfId="2"/>
    <xf numFmtId="0" fontId="16" fillId="0" borderId="0" xfId="2" applyAlignment="1">
      <alignment horizontal="right"/>
    </xf>
    <xf numFmtId="0" fontId="16" fillId="0" borderId="0" xfId="2" applyAlignment="1">
      <alignment horizontal="left" vertical="center"/>
    </xf>
    <xf numFmtId="0" fontId="16" fillId="0" borderId="4" xfId="2" applyBorder="1" applyAlignment="1">
      <alignment horizontal="fill"/>
    </xf>
    <xf numFmtId="0" fontId="16" fillId="0" borderId="4" xfId="2" applyBorder="1" applyAlignment="1">
      <alignment horizontal="right"/>
    </xf>
    <xf numFmtId="0" fontId="16" fillId="0" borderId="4" xfId="2" applyBorder="1"/>
    <xf numFmtId="0" fontId="16" fillId="0" borderId="0" xfId="2" applyAlignment="1">
      <alignment horizontal="fill"/>
    </xf>
    <xf numFmtId="0" fontId="16" fillId="0" borderId="0" xfId="2" applyAlignment="1">
      <alignment vertical="center"/>
    </xf>
    <xf numFmtId="0" fontId="16" fillId="4" borderId="0" xfId="2" applyFill="1"/>
    <xf numFmtId="0" fontId="16" fillId="0" borderId="0" xfId="2" applyAlignment="1" applyProtection="1">
      <alignment horizontal="right"/>
      <protection locked="0"/>
    </xf>
    <xf numFmtId="0" fontId="16" fillId="0" borderId="0" xfId="2" applyAlignment="1">
      <alignment horizontal="center"/>
    </xf>
    <xf numFmtId="1" fontId="16" fillId="0" borderId="0" xfId="2" applyNumberFormat="1" applyAlignment="1">
      <alignment horizontal="center"/>
    </xf>
    <xf numFmtId="0" fontId="16" fillId="0" borderId="0" xfId="2" applyAlignment="1">
      <alignment horizontal="left"/>
    </xf>
    <xf numFmtId="165" fontId="16" fillId="0" borderId="0" xfId="2" applyNumberFormat="1" applyAlignment="1">
      <alignment horizontal="right"/>
    </xf>
    <xf numFmtId="3" fontId="16" fillId="0" borderId="0" xfId="2" applyNumberFormat="1" applyAlignment="1">
      <alignment horizontal="right"/>
    </xf>
    <xf numFmtId="3" fontId="16" fillId="0" borderId="5" xfId="2" applyNumberFormat="1" applyBorder="1" applyAlignment="1">
      <alignment horizontal="right"/>
    </xf>
    <xf numFmtId="0" fontId="16" fillId="0" borderId="5" xfId="2" applyBorder="1" applyAlignment="1">
      <alignment horizontal="right"/>
    </xf>
    <xf numFmtId="0" fontId="16" fillId="0" borderId="6" xfId="2" applyBorder="1" applyAlignment="1">
      <alignment horizontal="right"/>
    </xf>
    <xf numFmtId="164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66" fontId="16" fillId="0" borderId="0" xfId="1" applyNumberFormat="1" applyFont="1" applyAlignment="1">
      <alignment horizontal="right"/>
    </xf>
    <xf numFmtId="3" fontId="17" fillId="0" borderId="0" xfId="2" applyNumberFormat="1" applyFont="1"/>
    <xf numFmtId="0" fontId="17" fillId="0" borderId="0" xfId="2" applyFont="1"/>
    <xf numFmtId="0" fontId="17" fillId="0" borderId="0" xfId="2" applyFont="1" applyAlignment="1">
      <alignment horizontal="right"/>
    </xf>
    <xf numFmtId="0" fontId="16" fillId="0" borderId="0" xfId="2" applyFill="1"/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18" fillId="5" borderId="0" xfId="1" applyFont="1" applyFill="1" applyAlignment="1">
      <alignment horizontal="center"/>
    </xf>
    <xf numFmtId="166" fontId="0" fillId="0" borderId="0" xfId="1" applyNumberFormat="1" applyFont="1"/>
    <xf numFmtId="166" fontId="18" fillId="5" borderId="0" xfId="1" applyNumberFormat="1" applyFont="1" applyFill="1" applyAlignment="1">
      <alignment horizontal="center"/>
    </xf>
    <xf numFmtId="166" fontId="16" fillId="0" borderId="0" xfId="2" applyNumberFormat="1" applyAlignment="1">
      <alignment horizontal="right"/>
    </xf>
    <xf numFmtId="43" fontId="18" fillId="5" borderId="0" xfId="1" applyFont="1" applyFill="1" applyAlignment="1">
      <alignment horizontal="right"/>
    </xf>
    <xf numFmtId="0" fontId="18" fillId="5" borderId="0" xfId="2" applyFont="1" applyFill="1"/>
    <xf numFmtId="166" fontId="16" fillId="0" borderId="7" xfId="1" applyNumberFormat="1" applyFont="1" applyBorder="1" applyAlignment="1">
      <alignment horizontal="right"/>
    </xf>
    <xf numFmtId="166" fontId="0" fillId="0" borderId="0" xfId="0" applyNumberFormat="1"/>
    <xf numFmtId="166" fontId="16" fillId="0" borderId="0" xfId="1" applyNumberFormat="1" applyFont="1" applyBorder="1" applyAlignment="1">
      <alignment horizontal="right"/>
    </xf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3"/>
    </xf>
    <xf numFmtId="164" fontId="5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164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16" fillId="5" borderId="0" xfId="2" applyFill="1"/>
    <xf numFmtId="166" fontId="16" fillId="5" borderId="7" xfId="2" applyNumberFormat="1" applyFill="1" applyBorder="1" applyAlignment="1">
      <alignment horizontal="right"/>
    </xf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168" fontId="5" fillId="0" borderId="0" xfId="0" applyNumberFormat="1" applyFont="1" applyAlignment="1">
      <alignment horizontal="right"/>
    </xf>
    <xf numFmtId="166" fontId="16" fillId="0" borderId="0" xfId="2" applyNumberFormat="1" applyFill="1" applyAlignment="1">
      <alignment horizontal="right"/>
    </xf>
    <xf numFmtId="0" fontId="16" fillId="5" borderId="7" xfId="2" applyFill="1" applyBorder="1"/>
    <xf numFmtId="0" fontId="16" fillId="0" borderId="0" xfId="2" applyFill="1" applyAlignment="1">
      <alignment horizontal="left"/>
    </xf>
    <xf numFmtId="166" fontId="16" fillId="0" borderId="0" xfId="1" applyNumberFormat="1" applyFont="1" applyFill="1" applyAlignment="1">
      <alignment horizontal="right"/>
    </xf>
    <xf numFmtId="3" fontId="16" fillId="0" borderId="0" xfId="2" applyNumberFormat="1" applyFill="1" applyAlignment="1">
      <alignment horizontal="right"/>
    </xf>
    <xf numFmtId="0" fontId="16" fillId="0" borderId="0" xfId="2" applyFill="1" applyAlignment="1">
      <alignment horizontal="center"/>
    </xf>
    <xf numFmtId="0" fontId="17" fillId="0" borderId="0" xfId="2" applyFont="1" applyFill="1"/>
    <xf numFmtId="0" fontId="18" fillId="5" borderId="0" xfId="2" applyFont="1" applyFill="1" applyAlignment="1">
      <alignment horizontal="left"/>
    </xf>
    <xf numFmtId="0" fontId="16" fillId="5" borderId="0" xfId="2" applyFill="1" applyAlignment="1">
      <alignment horizontal="left"/>
    </xf>
    <xf numFmtId="0" fontId="16" fillId="5" borderId="7" xfId="2" applyFill="1" applyBorder="1" applyAlignment="1">
      <alignment horizontal="left"/>
    </xf>
    <xf numFmtId="17" fontId="16" fillId="0" borderId="0" xfId="2" applyNumberForma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F9028534-83C5-4CE5-B85D-8B864C0C3B5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62F2-8814-4F79-90E4-8D047DA62FBC}">
  <dimension ref="A1:AC133"/>
  <sheetViews>
    <sheetView showGridLines="0" showOutlineSymbols="0" zoomScale="70" zoomScaleNormal="70" workbookViewId="0"/>
  </sheetViews>
  <sheetFormatPr defaultColWidth="12.42578125" defaultRowHeight="15" x14ac:dyDescent="0.2"/>
  <cols>
    <col min="1" max="1" width="11.140625" style="16" customWidth="1"/>
    <col min="2" max="2" width="45.85546875" style="16" customWidth="1"/>
    <col min="3" max="12" width="16.28515625" style="17" customWidth="1"/>
    <col min="13" max="13" width="18.85546875" style="17" bestFit="1" customWidth="1"/>
    <col min="14" max="16" width="16.28515625" style="17" customWidth="1"/>
    <col min="17" max="17" width="24" style="16" customWidth="1"/>
    <col min="18" max="18" width="43.85546875" style="16" bestFit="1" customWidth="1"/>
    <col min="19" max="19" width="12.42578125" style="16" customWidth="1"/>
    <col min="20" max="20" width="33.42578125" style="16" customWidth="1"/>
    <col min="21" max="256" width="12.42578125" style="16"/>
    <col min="257" max="257" width="11.140625" style="16" customWidth="1"/>
    <col min="258" max="258" width="45.85546875" style="16" customWidth="1"/>
    <col min="259" max="272" width="15" style="16" customWidth="1"/>
    <col min="273" max="273" width="24" style="16" customWidth="1"/>
    <col min="274" max="512" width="12.42578125" style="16"/>
    <col min="513" max="513" width="11.140625" style="16" customWidth="1"/>
    <col min="514" max="514" width="45.85546875" style="16" customWidth="1"/>
    <col min="515" max="528" width="15" style="16" customWidth="1"/>
    <col min="529" max="529" width="24" style="16" customWidth="1"/>
    <col min="530" max="768" width="12.42578125" style="16"/>
    <col min="769" max="769" width="11.140625" style="16" customWidth="1"/>
    <col min="770" max="770" width="45.85546875" style="16" customWidth="1"/>
    <col min="771" max="784" width="15" style="16" customWidth="1"/>
    <col min="785" max="785" width="24" style="16" customWidth="1"/>
    <col min="786" max="1024" width="12.42578125" style="16"/>
    <col min="1025" max="1025" width="11.140625" style="16" customWidth="1"/>
    <col min="1026" max="1026" width="45.85546875" style="16" customWidth="1"/>
    <col min="1027" max="1040" width="15" style="16" customWidth="1"/>
    <col min="1041" max="1041" width="24" style="16" customWidth="1"/>
    <col min="1042" max="1280" width="12.42578125" style="16"/>
    <col min="1281" max="1281" width="11.140625" style="16" customWidth="1"/>
    <col min="1282" max="1282" width="45.85546875" style="16" customWidth="1"/>
    <col min="1283" max="1296" width="15" style="16" customWidth="1"/>
    <col min="1297" max="1297" width="24" style="16" customWidth="1"/>
    <col min="1298" max="1536" width="12.42578125" style="16"/>
    <col min="1537" max="1537" width="11.140625" style="16" customWidth="1"/>
    <col min="1538" max="1538" width="45.85546875" style="16" customWidth="1"/>
    <col min="1539" max="1552" width="15" style="16" customWidth="1"/>
    <col min="1553" max="1553" width="24" style="16" customWidth="1"/>
    <col min="1554" max="1792" width="12.42578125" style="16"/>
    <col min="1793" max="1793" width="11.140625" style="16" customWidth="1"/>
    <col min="1794" max="1794" width="45.85546875" style="16" customWidth="1"/>
    <col min="1795" max="1808" width="15" style="16" customWidth="1"/>
    <col min="1809" max="1809" width="24" style="16" customWidth="1"/>
    <col min="1810" max="2048" width="12.42578125" style="16"/>
    <col min="2049" max="2049" width="11.140625" style="16" customWidth="1"/>
    <col min="2050" max="2050" width="45.85546875" style="16" customWidth="1"/>
    <col min="2051" max="2064" width="15" style="16" customWidth="1"/>
    <col min="2065" max="2065" width="24" style="16" customWidth="1"/>
    <col min="2066" max="2304" width="12.42578125" style="16"/>
    <col min="2305" max="2305" width="11.140625" style="16" customWidth="1"/>
    <col min="2306" max="2306" width="45.85546875" style="16" customWidth="1"/>
    <col min="2307" max="2320" width="15" style="16" customWidth="1"/>
    <col min="2321" max="2321" width="24" style="16" customWidth="1"/>
    <col min="2322" max="2560" width="12.42578125" style="16"/>
    <col min="2561" max="2561" width="11.140625" style="16" customWidth="1"/>
    <col min="2562" max="2562" width="45.85546875" style="16" customWidth="1"/>
    <col min="2563" max="2576" width="15" style="16" customWidth="1"/>
    <col min="2577" max="2577" width="24" style="16" customWidth="1"/>
    <col min="2578" max="2816" width="12.42578125" style="16"/>
    <col min="2817" max="2817" width="11.140625" style="16" customWidth="1"/>
    <col min="2818" max="2818" width="45.85546875" style="16" customWidth="1"/>
    <col min="2819" max="2832" width="15" style="16" customWidth="1"/>
    <col min="2833" max="2833" width="24" style="16" customWidth="1"/>
    <col min="2834" max="3072" width="12.42578125" style="16"/>
    <col min="3073" max="3073" width="11.140625" style="16" customWidth="1"/>
    <col min="3074" max="3074" width="45.85546875" style="16" customWidth="1"/>
    <col min="3075" max="3088" width="15" style="16" customWidth="1"/>
    <col min="3089" max="3089" width="24" style="16" customWidth="1"/>
    <col min="3090" max="3328" width="12.42578125" style="16"/>
    <col min="3329" max="3329" width="11.140625" style="16" customWidth="1"/>
    <col min="3330" max="3330" width="45.85546875" style="16" customWidth="1"/>
    <col min="3331" max="3344" width="15" style="16" customWidth="1"/>
    <col min="3345" max="3345" width="24" style="16" customWidth="1"/>
    <col min="3346" max="3584" width="12.42578125" style="16"/>
    <col min="3585" max="3585" width="11.140625" style="16" customWidth="1"/>
    <col min="3586" max="3586" width="45.85546875" style="16" customWidth="1"/>
    <col min="3587" max="3600" width="15" style="16" customWidth="1"/>
    <col min="3601" max="3601" width="24" style="16" customWidth="1"/>
    <col min="3602" max="3840" width="12.42578125" style="16"/>
    <col min="3841" max="3841" width="11.140625" style="16" customWidth="1"/>
    <col min="3842" max="3842" width="45.85546875" style="16" customWidth="1"/>
    <col min="3843" max="3856" width="15" style="16" customWidth="1"/>
    <col min="3857" max="3857" width="24" style="16" customWidth="1"/>
    <col min="3858" max="4096" width="12.42578125" style="16"/>
    <col min="4097" max="4097" width="11.140625" style="16" customWidth="1"/>
    <col min="4098" max="4098" width="45.85546875" style="16" customWidth="1"/>
    <col min="4099" max="4112" width="15" style="16" customWidth="1"/>
    <col min="4113" max="4113" width="24" style="16" customWidth="1"/>
    <col min="4114" max="4352" width="12.42578125" style="16"/>
    <col min="4353" max="4353" width="11.140625" style="16" customWidth="1"/>
    <col min="4354" max="4354" width="45.85546875" style="16" customWidth="1"/>
    <col min="4355" max="4368" width="15" style="16" customWidth="1"/>
    <col min="4369" max="4369" width="24" style="16" customWidth="1"/>
    <col min="4370" max="4608" width="12.42578125" style="16"/>
    <col min="4609" max="4609" width="11.140625" style="16" customWidth="1"/>
    <col min="4610" max="4610" width="45.85546875" style="16" customWidth="1"/>
    <col min="4611" max="4624" width="15" style="16" customWidth="1"/>
    <col min="4625" max="4625" width="24" style="16" customWidth="1"/>
    <col min="4626" max="4864" width="12.42578125" style="16"/>
    <col min="4865" max="4865" width="11.140625" style="16" customWidth="1"/>
    <col min="4866" max="4866" width="45.85546875" style="16" customWidth="1"/>
    <col min="4867" max="4880" width="15" style="16" customWidth="1"/>
    <col min="4881" max="4881" width="24" style="16" customWidth="1"/>
    <col min="4882" max="5120" width="12.42578125" style="16"/>
    <col min="5121" max="5121" width="11.140625" style="16" customWidth="1"/>
    <col min="5122" max="5122" width="45.85546875" style="16" customWidth="1"/>
    <col min="5123" max="5136" width="15" style="16" customWidth="1"/>
    <col min="5137" max="5137" width="24" style="16" customWidth="1"/>
    <col min="5138" max="5376" width="12.42578125" style="16"/>
    <col min="5377" max="5377" width="11.140625" style="16" customWidth="1"/>
    <col min="5378" max="5378" width="45.85546875" style="16" customWidth="1"/>
    <col min="5379" max="5392" width="15" style="16" customWidth="1"/>
    <col min="5393" max="5393" width="24" style="16" customWidth="1"/>
    <col min="5394" max="5632" width="12.42578125" style="16"/>
    <col min="5633" max="5633" width="11.140625" style="16" customWidth="1"/>
    <col min="5634" max="5634" width="45.85546875" style="16" customWidth="1"/>
    <col min="5635" max="5648" width="15" style="16" customWidth="1"/>
    <col min="5649" max="5649" width="24" style="16" customWidth="1"/>
    <col min="5650" max="5888" width="12.42578125" style="16"/>
    <col min="5889" max="5889" width="11.140625" style="16" customWidth="1"/>
    <col min="5890" max="5890" width="45.85546875" style="16" customWidth="1"/>
    <col min="5891" max="5904" width="15" style="16" customWidth="1"/>
    <col min="5905" max="5905" width="24" style="16" customWidth="1"/>
    <col min="5906" max="6144" width="12.42578125" style="16"/>
    <col min="6145" max="6145" width="11.140625" style="16" customWidth="1"/>
    <col min="6146" max="6146" width="45.85546875" style="16" customWidth="1"/>
    <col min="6147" max="6160" width="15" style="16" customWidth="1"/>
    <col min="6161" max="6161" width="24" style="16" customWidth="1"/>
    <col min="6162" max="6400" width="12.42578125" style="16"/>
    <col min="6401" max="6401" width="11.140625" style="16" customWidth="1"/>
    <col min="6402" max="6402" width="45.85546875" style="16" customWidth="1"/>
    <col min="6403" max="6416" width="15" style="16" customWidth="1"/>
    <col min="6417" max="6417" width="24" style="16" customWidth="1"/>
    <col min="6418" max="6656" width="12.42578125" style="16"/>
    <col min="6657" max="6657" width="11.140625" style="16" customWidth="1"/>
    <col min="6658" max="6658" width="45.85546875" style="16" customWidth="1"/>
    <col min="6659" max="6672" width="15" style="16" customWidth="1"/>
    <col min="6673" max="6673" width="24" style="16" customWidth="1"/>
    <col min="6674" max="6912" width="12.42578125" style="16"/>
    <col min="6913" max="6913" width="11.140625" style="16" customWidth="1"/>
    <col min="6914" max="6914" width="45.85546875" style="16" customWidth="1"/>
    <col min="6915" max="6928" width="15" style="16" customWidth="1"/>
    <col min="6929" max="6929" width="24" style="16" customWidth="1"/>
    <col min="6930" max="7168" width="12.42578125" style="16"/>
    <col min="7169" max="7169" width="11.140625" style="16" customWidth="1"/>
    <col min="7170" max="7170" width="45.85546875" style="16" customWidth="1"/>
    <col min="7171" max="7184" width="15" style="16" customWidth="1"/>
    <col min="7185" max="7185" width="24" style="16" customWidth="1"/>
    <col min="7186" max="7424" width="12.42578125" style="16"/>
    <col min="7425" max="7425" width="11.140625" style="16" customWidth="1"/>
    <col min="7426" max="7426" width="45.85546875" style="16" customWidth="1"/>
    <col min="7427" max="7440" width="15" style="16" customWidth="1"/>
    <col min="7441" max="7441" width="24" style="16" customWidth="1"/>
    <col min="7442" max="7680" width="12.42578125" style="16"/>
    <col min="7681" max="7681" width="11.140625" style="16" customWidth="1"/>
    <col min="7682" max="7682" width="45.85546875" style="16" customWidth="1"/>
    <col min="7683" max="7696" width="15" style="16" customWidth="1"/>
    <col min="7697" max="7697" width="24" style="16" customWidth="1"/>
    <col min="7698" max="7936" width="12.42578125" style="16"/>
    <col min="7937" max="7937" width="11.140625" style="16" customWidth="1"/>
    <col min="7938" max="7938" width="45.85546875" style="16" customWidth="1"/>
    <col min="7939" max="7952" width="15" style="16" customWidth="1"/>
    <col min="7953" max="7953" width="24" style="16" customWidth="1"/>
    <col min="7954" max="8192" width="12.42578125" style="16"/>
    <col min="8193" max="8193" width="11.140625" style="16" customWidth="1"/>
    <col min="8194" max="8194" width="45.85546875" style="16" customWidth="1"/>
    <col min="8195" max="8208" width="15" style="16" customWidth="1"/>
    <col min="8209" max="8209" width="24" style="16" customWidth="1"/>
    <col min="8210" max="8448" width="12.42578125" style="16"/>
    <col min="8449" max="8449" width="11.140625" style="16" customWidth="1"/>
    <col min="8450" max="8450" width="45.85546875" style="16" customWidth="1"/>
    <col min="8451" max="8464" width="15" style="16" customWidth="1"/>
    <col min="8465" max="8465" width="24" style="16" customWidth="1"/>
    <col min="8466" max="8704" width="12.42578125" style="16"/>
    <col min="8705" max="8705" width="11.140625" style="16" customWidth="1"/>
    <col min="8706" max="8706" width="45.85546875" style="16" customWidth="1"/>
    <col min="8707" max="8720" width="15" style="16" customWidth="1"/>
    <col min="8721" max="8721" width="24" style="16" customWidth="1"/>
    <col min="8722" max="8960" width="12.42578125" style="16"/>
    <col min="8961" max="8961" width="11.140625" style="16" customWidth="1"/>
    <col min="8962" max="8962" width="45.85546875" style="16" customWidth="1"/>
    <col min="8963" max="8976" width="15" style="16" customWidth="1"/>
    <col min="8977" max="8977" width="24" style="16" customWidth="1"/>
    <col min="8978" max="9216" width="12.42578125" style="16"/>
    <col min="9217" max="9217" width="11.140625" style="16" customWidth="1"/>
    <col min="9218" max="9218" width="45.85546875" style="16" customWidth="1"/>
    <col min="9219" max="9232" width="15" style="16" customWidth="1"/>
    <col min="9233" max="9233" width="24" style="16" customWidth="1"/>
    <col min="9234" max="9472" width="12.42578125" style="16"/>
    <col min="9473" max="9473" width="11.140625" style="16" customWidth="1"/>
    <col min="9474" max="9474" width="45.85546875" style="16" customWidth="1"/>
    <col min="9475" max="9488" width="15" style="16" customWidth="1"/>
    <col min="9489" max="9489" width="24" style="16" customWidth="1"/>
    <col min="9490" max="9728" width="12.42578125" style="16"/>
    <col min="9729" max="9729" width="11.140625" style="16" customWidth="1"/>
    <col min="9730" max="9730" width="45.85546875" style="16" customWidth="1"/>
    <col min="9731" max="9744" width="15" style="16" customWidth="1"/>
    <col min="9745" max="9745" width="24" style="16" customWidth="1"/>
    <col min="9746" max="9984" width="12.42578125" style="16"/>
    <col min="9985" max="9985" width="11.140625" style="16" customWidth="1"/>
    <col min="9986" max="9986" width="45.85546875" style="16" customWidth="1"/>
    <col min="9987" max="10000" width="15" style="16" customWidth="1"/>
    <col min="10001" max="10001" width="24" style="16" customWidth="1"/>
    <col min="10002" max="10240" width="12.42578125" style="16"/>
    <col min="10241" max="10241" width="11.140625" style="16" customWidth="1"/>
    <col min="10242" max="10242" width="45.85546875" style="16" customWidth="1"/>
    <col min="10243" max="10256" width="15" style="16" customWidth="1"/>
    <col min="10257" max="10257" width="24" style="16" customWidth="1"/>
    <col min="10258" max="10496" width="12.42578125" style="16"/>
    <col min="10497" max="10497" width="11.140625" style="16" customWidth="1"/>
    <col min="10498" max="10498" width="45.85546875" style="16" customWidth="1"/>
    <col min="10499" max="10512" width="15" style="16" customWidth="1"/>
    <col min="10513" max="10513" width="24" style="16" customWidth="1"/>
    <col min="10514" max="10752" width="12.42578125" style="16"/>
    <col min="10753" max="10753" width="11.140625" style="16" customWidth="1"/>
    <col min="10754" max="10754" width="45.85546875" style="16" customWidth="1"/>
    <col min="10755" max="10768" width="15" style="16" customWidth="1"/>
    <col min="10769" max="10769" width="24" style="16" customWidth="1"/>
    <col min="10770" max="11008" width="12.42578125" style="16"/>
    <col min="11009" max="11009" width="11.140625" style="16" customWidth="1"/>
    <col min="11010" max="11010" width="45.85546875" style="16" customWidth="1"/>
    <col min="11011" max="11024" width="15" style="16" customWidth="1"/>
    <col min="11025" max="11025" width="24" style="16" customWidth="1"/>
    <col min="11026" max="11264" width="12.42578125" style="16"/>
    <col min="11265" max="11265" width="11.140625" style="16" customWidth="1"/>
    <col min="11266" max="11266" width="45.85546875" style="16" customWidth="1"/>
    <col min="11267" max="11280" width="15" style="16" customWidth="1"/>
    <col min="11281" max="11281" width="24" style="16" customWidth="1"/>
    <col min="11282" max="11520" width="12.42578125" style="16"/>
    <col min="11521" max="11521" width="11.140625" style="16" customWidth="1"/>
    <col min="11522" max="11522" width="45.85546875" style="16" customWidth="1"/>
    <col min="11523" max="11536" width="15" style="16" customWidth="1"/>
    <col min="11537" max="11537" width="24" style="16" customWidth="1"/>
    <col min="11538" max="11776" width="12.42578125" style="16"/>
    <col min="11777" max="11777" width="11.140625" style="16" customWidth="1"/>
    <col min="11778" max="11778" width="45.85546875" style="16" customWidth="1"/>
    <col min="11779" max="11792" width="15" style="16" customWidth="1"/>
    <col min="11793" max="11793" width="24" style="16" customWidth="1"/>
    <col min="11794" max="12032" width="12.42578125" style="16"/>
    <col min="12033" max="12033" width="11.140625" style="16" customWidth="1"/>
    <col min="12034" max="12034" width="45.85546875" style="16" customWidth="1"/>
    <col min="12035" max="12048" width="15" style="16" customWidth="1"/>
    <col min="12049" max="12049" width="24" style="16" customWidth="1"/>
    <col min="12050" max="12288" width="12.42578125" style="16"/>
    <col min="12289" max="12289" width="11.140625" style="16" customWidth="1"/>
    <col min="12290" max="12290" width="45.85546875" style="16" customWidth="1"/>
    <col min="12291" max="12304" width="15" style="16" customWidth="1"/>
    <col min="12305" max="12305" width="24" style="16" customWidth="1"/>
    <col min="12306" max="12544" width="12.42578125" style="16"/>
    <col min="12545" max="12545" width="11.140625" style="16" customWidth="1"/>
    <col min="12546" max="12546" width="45.85546875" style="16" customWidth="1"/>
    <col min="12547" max="12560" width="15" style="16" customWidth="1"/>
    <col min="12561" max="12561" width="24" style="16" customWidth="1"/>
    <col min="12562" max="12800" width="12.42578125" style="16"/>
    <col min="12801" max="12801" width="11.140625" style="16" customWidth="1"/>
    <col min="12802" max="12802" width="45.85546875" style="16" customWidth="1"/>
    <col min="12803" max="12816" width="15" style="16" customWidth="1"/>
    <col min="12817" max="12817" width="24" style="16" customWidth="1"/>
    <col min="12818" max="13056" width="12.42578125" style="16"/>
    <col min="13057" max="13057" width="11.140625" style="16" customWidth="1"/>
    <col min="13058" max="13058" width="45.85546875" style="16" customWidth="1"/>
    <col min="13059" max="13072" width="15" style="16" customWidth="1"/>
    <col min="13073" max="13073" width="24" style="16" customWidth="1"/>
    <col min="13074" max="13312" width="12.42578125" style="16"/>
    <col min="13313" max="13313" width="11.140625" style="16" customWidth="1"/>
    <col min="13314" max="13314" width="45.85546875" style="16" customWidth="1"/>
    <col min="13315" max="13328" width="15" style="16" customWidth="1"/>
    <col min="13329" max="13329" width="24" style="16" customWidth="1"/>
    <col min="13330" max="13568" width="12.42578125" style="16"/>
    <col min="13569" max="13569" width="11.140625" style="16" customWidth="1"/>
    <col min="13570" max="13570" width="45.85546875" style="16" customWidth="1"/>
    <col min="13571" max="13584" width="15" style="16" customWidth="1"/>
    <col min="13585" max="13585" width="24" style="16" customWidth="1"/>
    <col min="13586" max="13824" width="12.42578125" style="16"/>
    <col min="13825" max="13825" width="11.140625" style="16" customWidth="1"/>
    <col min="13826" max="13826" width="45.85546875" style="16" customWidth="1"/>
    <col min="13827" max="13840" width="15" style="16" customWidth="1"/>
    <col min="13841" max="13841" width="24" style="16" customWidth="1"/>
    <col min="13842" max="14080" width="12.42578125" style="16"/>
    <col min="14081" max="14081" width="11.140625" style="16" customWidth="1"/>
    <col min="14082" max="14082" width="45.85546875" style="16" customWidth="1"/>
    <col min="14083" max="14096" width="15" style="16" customWidth="1"/>
    <col min="14097" max="14097" width="24" style="16" customWidth="1"/>
    <col min="14098" max="14336" width="12.42578125" style="16"/>
    <col min="14337" max="14337" width="11.140625" style="16" customWidth="1"/>
    <col min="14338" max="14338" width="45.85546875" style="16" customWidth="1"/>
    <col min="14339" max="14352" width="15" style="16" customWidth="1"/>
    <col min="14353" max="14353" width="24" style="16" customWidth="1"/>
    <col min="14354" max="14592" width="12.42578125" style="16"/>
    <col min="14593" max="14593" width="11.140625" style="16" customWidth="1"/>
    <col min="14594" max="14594" width="45.85546875" style="16" customWidth="1"/>
    <col min="14595" max="14608" width="15" style="16" customWidth="1"/>
    <col min="14609" max="14609" width="24" style="16" customWidth="1"/>
    <col min="14610" max="14848" width="12.42578125" style="16"/>
    <col min="14849" max="14849" width="11.140625" style="16" customWidth="1"/>
    <col min="14850" max="14850" width="45.85546875" style="16" customWidth="1"/>
    <col min="14851" max="14864" width="15" style="16" customWidth="1"/>
    <col min="14865" max="14865" width="24" style="16" customWidth="1"/>
    <col min="14866" max="15104" width="12.42578125" style="16"/>
    <col min="15105" max="15105" width="11.140625" style="16" customWidth="1"/>
    <col min="15106" max="15106" width="45.85546875" style="16" customWidth="1"/>
    <col min="15107" max="15120" width="15" style="16" customWidth="1"/>
    <col min="15121" max="15121" width="24" style="16" customWidth="1"/>
    <col min="15122" max="15360" width="12.42578125" style="16"/>
    <col min="15361" max="15361" width="11.140625" style="16" customWidth="1"/>
    <col min="15362" max="15362" width="45.85546875" style="16" customWidth="1"/>
    <col min="15363" max="15376" width="15" style="16" customWidth="1"/>
    <col min="15377" max="15377" width="24" style="16" customWidth="1"/>
    <col min="15378" max="15616" width="12.42578125" style="16"/>
    <col min="15617" max="15617" width="11.140625" style="16" customWidth="1"/>
    <col min="15618" max="15618" width="45.85546875" style="16" customWidth="1"/>
    <col min="15619" max="15632" width="15" style="16" customWidth="1"/>
    <col min="15633" max="15633" width="24" style="16" customWidth="1"/>
    <col min="15634" max="15872" width="12.42578125" style="16"/>
    <col min="15873" max="15873" width="11.140625" style="16" customWidth="1"/>
    <col min="15874" max="15874" width="45.85546875" style="16" customWidth="1"/>
    <col min="15875" max="15888" width="15" style="16" customWidth="1"/>
    <col min="15889" max="15889" width="24" style="16" customWidth="1"/>
    <col min="15890" max="16128" width="12.42578125" style="16"/>
    <col min="16129" max="16129" width="11.140625" style="16" customWidth="1"/>
    <col min="16130" max="16130" width="45.85546875" style="16" customWidth="1"/>
    <col min="16131" max="16144" width="15" style="16" customWidth="1"/>
    <col min="16145" max="16145" width="24" style="16" customWidth="1"/>
    <col min="16146" max="16384" width="12.42578125" style="16"/>
  </cols>
  <sheetData>
    <row r="1" spans="1:29" x14ac:dyDescent="0.2">
      <c r="A1" s="16" t="s">
        <v>429</v>
      </c>
    </row>
    <row r="2" spans="1:29" x14ac:dyDescent="0.2">
      <c r="A2" s="16" t="s">
        <v>428</v>
      </c>
    </row>
    <row r="3" spans="1:29" x14ac:dyDescent="0.2">
      <c r="E3" s="18"/>
    </row>
    <row r="4" spans="1:29" ht="15.75" thickBot="1" x14ac:dyDescent="0.25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16" t="s">
        <v>106</v>
      </c>
      <c r="S4" s="16" t="s">
        <v>106</v>
      </c>
    </row>
    <row r="5" spans="1:29" x14ac:dyDescent="0.2">
      <c r="A5" s="22"/>
      <c r="B5" s="22"/>
    </row>
    <row r="6" spans="1:29" x14ac:dyDescent="0.2">
      <c r="F6" s="18"/>
      <c r="O6" s="18"/>
    </row>
    <row r="7" spans="1:29" x14ac:dyDescent="0.2">
      <c r="F7" s="18"/>
      <c r="O7" s="23" t="s">
        <v>424</v>
      </c>
    </row>
    <row r="8" spans="1:29" x14ac:dyDescent="0.2">
      <c r="O8" s="18"/>
    </row>
    <row r="9" spans="1:29" x14ac:dyDescent="0.2">
      <c r="J9" s="17" t="s">
        <v>106</v>
      </c>
      <c r="L9" s="17" t="s">
        <v>425</v>
      </c>
    </row>
    <row r="10" spans="1:29" x14ac:dyDescent="0.2">
      <c r="L10" s="17" t="s">
        <v>426</v>
      </c>
      <c r="O10" s="25" t="s">
        <v>106</v>
      </c>
    </row>
    <row r="11" spans="1:29" ht="15.75" thickBot="1" x14ac:dyDescent="0.25">
      <c r="A11" s="21"/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/>
    </row>
    <row r="12" spans="1:29" x14ac:dyDescent="0.2">
      <c r="A12" s="22"/>
      <c r="B12" s="22"/>
      <c r="R12" s="16" t="s">
        <v>106</v>
      </c>
      <c r="S12" s="16" t="s">
        <v>106</v>
      </c>
      <c r="T12" s="16" t="s">
        <v>106</v>
      </c>
      <c r="U12" s="16" t="s">
        <v>106</v>
      </c>
      <c r="V12" s="16" t="s">
        <v>106</v>
      </c>
      <c r="W12" s="16" t="s">
        <v>106</v>
      </c>
      <c r="X12" s="16" t="s">
        <v>106</v>
      </c>
    </row>
    <row r="13" spans="1:29" x14ac:dyDescent="0.2">
      <c r="A13" s="17"/>
      <c r="C13" s="26" t="s">
        <v>107</v>
      </c>
      <c r="D13" s="26" t="s">
        <v>108</v>
      </c>
      <c r="E13" s="26" t="s">
        <v>109</v>
      </c>
      <c r="F13" s="26" t="s">
        <v>110</v>
      </c>
      <c r="G13" s="26" t="s">
        <v>111</v>
      </c>
      <c r="H13" s="26" t="s">
        <v>112</v>
      </c>
      <c r="I13" s="26" t="s">
        <v>113</v>
      </c>
      <c r="J13" s="26" t="s">
        <v>114</v>
      </c>
      <c r="K13" s="26" t="s">
        <v>115</v>
      </c>
      <c r="L13" s="26" t="s">
        <v>116</v>
      </c>
      <c r="M13" s="26" t="s">
        <v>117</v>
      </c>
      <c r="N13" s="26" t="s">
        <v>118</v>
      </c>
      <c r="O13" s="26" t="s">
        <v>119</v>
      </c>
      <c r="P13" s="26" t="s">
        <v>120</v>
      </c>
      <c r="Q13" s="27"/>
      <c r="Y13" s="16" t="s">
        <v>106</v>
      </c>
      <c r="AA13" s="16" t="s">
        <v>106</v>
      </c>
      <c r="AC13" s="16" t="s">
        <v>106</v>
      </c>
    </row>
    <row r="14" spans="1:29" x14ac:dyDescent="0.2">
      <c r="A14" s="16" t="s">
        <v>121</v>
      </c>
      <c r="B14" s="26" t="s">
        <v>122</v>
      </c>
      <c r="C14" s="98">
        <v>44166</v>
      </c>
      <c r="D14" s="98">
        <v>44197</v>
      </c>
      <c r="E14" s="98">
        <v>44228</v>
      </c>
      <c r="F14" s="98">
        <v>44256</v>
      </c>
      <c r="G14" s="98">
        <v>44287</v>
      </c>
      <c r="H14" s="98">
        <v>44317</v>
      </c>
      <c r="I14" s="98">
        <v>44348</v>
      </c>
      <c r="J14" s="98">
        <v>44378</v>
      </c>
      <c r="K14" s="98">
        <v>44409</v>
      </c>
      <c r="L14" s="98">
        <v>44440</v>
      </c>
      <c r="M14" s="98">
        <v>44470</v>
      </c>
      <c r="N14" s="98">
        <v>44501</v>
      </c>
      <c r="O14" s="98">
        <v>44531</v>
      </c>
      <c r="P14" s="26" t="s">
        <v>123</v>
      </c>
      <c r="Q14" s="26" t="s">
        <v>124</v>
      </c>
      <c r="S14" s="51" t="s">
        <v>369</v>
      </c>
      <c r="Y14" s="16" t="s">
        <v>106</v>
      </c>
      <c r="AA14" s="16" t="s">
        <v>106</v>
      </c>
      <c r="AC14" s="16" t="s">
        <v>106</v>
      </c>
    </row>
    <row r="15" spans="1:29" ht="15.75" thickBot="1" x14ac:dyDescent="0.25">
      <c r="A15" s="19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  <c r="S15" s="51"/>
      <c r="Y15" s="16" t="s">
        <v>106</v>
      </c>
      <c r="AA15" s="16" t="s">
        <v>106</v>
      </c>
      <c r="AC15" s="16" t="s">
        <v>106</v>
      </c>
    </row>
    <row r="16" spans="1:29" x14ac:dyDescent="0.2">
      <c r="A16" s="22"/>
      <c r="S16" s="51"/>
    </row>
    <row r="17" spans="1:27" x14ac:dyDescent="0.2">
      <c r="A17" s="28" t="s">
        <v>72</v>
      </c>
      <c r="B17" s="16" t="s">
        <v>20</v>
      </c>
      <c r="C17" s="42">
        <f>SUMIFS('PE_FCG - RAF_ 39 Detailed Juri'!D:D,'PE_FCG - RAF_ 39 Detailed Juri'!$C:$C,'B-1'!$R17)</f>
        <v>527039150.99000001</v>
      </c>
      <c r="D17" s="42">
        <f>SUMIFS('PE_FCG - RAF_ 39 Detailed Juri'!E:E,'PE_FCG - RAF_ 39 Detailed Juri'!$C:$C,'B-1'!$R17)</f>
        <v>528110560.61999989</v>
      </c>
      <c r="E17" s="42">
        <f>SUMIFS('PE_FCG - RAF_ 39 Detailed Juri'!F:F,'PE_FCG - RAF_ 39 Detailed Juri'!$C:$C,'B-1'!$R17)</f>
        <v>521944929.94</v>
      </c>
      <c r="F17" s="42">
        <f>SUMIFS('PE_FCG - RAF_ 39 Detailed Juri'!G:G,'PE_FCG - RAF_ 39 Detailed Juri'!$C:$C,'B-1'!$R17)</f>
        <v>523414230.6400001</v>
      </c>
      <c r="G17" s="42">
        <f>SUMIFS('PE_FCG - RAF_ 39 Detailed Juri'!H:H,'PE_FCG - RAF_ 39 Detailed Juri'!$C:$C,'B-1'!$R17)</f>
        <v>532981873.90999997</v>
      </c>
      <c r="H17" s="42">
        <f>SUMIFS('PE_FCG - RAF_ 39 Detailed Juri'!I:I,'PE_FCG - RAF_ 39 Detailed Juri'!$C:$C,'B-1'!$R17)</f>
        <v>535490547.75</v>
      </c>
      <c r="I17" s="42">
        <f>SUMIFS('PE_FCG - RAF_ 39 Detailed Juri'!J:J,'PE_FCG - RAF_ 39 Detailed Juri'!$C:$C,'B-1'!$R17)</f>
        <v>546577697.65999973</v>
      </c>
      <c r="J17" s="42">
        <f>SUMIFS('PE_FCG - RAF_ 39 Detailed Juri'!K:K,'PE_FCG - RAF_ 39 Detailed Juri'!$C:$C,'B-1'!$R17)</f>
        <v>551995828.08999979</v>
      </c>
      <c r="K17" s="42">
        <f>SUMIFS('PE_FCG - RAF_ 39 Detailed Juri'!L:L,'PE_FCG - RAF_ 39 Detailed Juri'!$C:$C,'B-1'!$R17)</f>
        <v>554435044.79999995</v>
      </c>
      <c r="L17" s="42">
        <f>SUMIFS('PE_FCG - RAF_ 39 Detailed Juri'!M:M,'PE_FCG - RAF_ 39 Detailed Juri'!$C:$C,'B-1'!$R17)</f>
        <v>556385765.54999995</v>
      </c>
      <c r="M17" s="42">
        <f>SUMIFS('PE_FCG - RAF_ 39 Detailed Juri'!N:N,'PE_FCG - RAF_ 39 Detailed Juri'!$C:$C,'B-1'!$R17)</f>
        <v>557682568.92999983</v>
      </c>
      <c r="N17" s="42">
        <f>SUMIFS('PE_FCG - RAF_ 39 Detailed Juri'!O:O,'PE_FCG - RAF_ 39 Detailed Juri'!$C:$C,'B-1'!$R17)</f>
        <v>561877704.37</v>
      </c>
      <c r="O17" s="42">
        <f>SUMIFS('PE_FCG - RAF_ 39 Detailed Juri'!P:P,'PE_FCG - RAF_ 39 Detailed Juri'!$C:$C,'B-1'!$R17)</f>
        <v>564697273.78999996</v>
      </c>
      <c r="P17" s="29">
        <f>(SUM(C17:O17))/13</f>
        <v>543279475.15692306</v>
      </c>
      <c r="Q17" s="26" t="s">
        <v>125</v>
      </c>
      <c r="R17" s="10" t="s">
        <v>20</v>
      </c>
      <c r="S17" s="51">
        <f>VLOOKUP(R17,'PE_FCG - RAF_ 39 Detailed Juri'!C:Q,15,FALSE)-P17</f>
        <v>0</v>
      </c>
    </row>
    <row r="18" spans="1:27" x14ac:dyDescent="0.2">
      <c r="A18" s="28">
        <f>A17+1</f>
        <v>2</v>
      </c>
      <c r="B18" s="16" t="s">
        <v>127</v>
      </c>
      <c r="C18" s="42">
        <f>SUMIFS('PE_FCG - RAF_ 39 Detailed Juri'!D:D,'PE_FCG - RAF_ 39 Detailed Juri'!$C:$C,'B-1'!$R18)</f>
        <v>31684402.270000007</v>
      </c>
      <c r="D18" s="42">
        <f>SUMIFS('PE_FCG - RAF_ 39 Detailed Juri'!E:E,'PE_FCG - RAF_ 39 Detailed Juri'!$C:$C,'B-1'!$R18)</f>
        <v>32239316.590000007</v>
      </c>
      <c r="E18" s="42">
        <f>SUMIFS('PE_FCG - RAF_ 39 Detailed Juri'!F:F,'PE_FCG - RAF_ 39 Detailed Juri'!$C:$C,'B-1'!$R18)</f>
        <v>33620606.320000008</v>
      </c>
      <c r="F18" s="42">
        <f>SUMIFS('PE_FCG - RAF_ 39 Detailed Juri'!G:G,'PE_FCG - RAF_ 39 Detailed Juri'!$C:$C,'B-1'!$R18)</f>
        <v>33672355.829999998</v>
      </c>
      <c r="G18" s="42">
        <f>SUMIFS('PE_FCG - RAF_ 39 Detailed Juri'!H:H,'PE_FCG - RAF_ 39 Detailed Juri'!$C:$C,'B-1'!$R18)</f>
        <v>25769312.009999998</v>
      </c>
      <c r="H18" s="42">
        <f>SUMIFS('PE_FCG - RAF_ 39 Detailed Juri'!I:I,'PE_FCG - RAF_ 39 Detailed Juri'!$C:$C,'B-1'!$R18)</f>
        <v>25795972.07</v>
      </c>
      <c r="I18" s="42">
        <f>SUMIFS('PE_FCG - RAF_ 39 Detailed Juri'!J:J,'PE_FCG - RAF_ 39 Detailed Juri'!$C:$C,'B-1'!$R18)</f>
        <v>25281386.709999997</v>
      </c>
      <c r="J18" s="42">
        <f>SUMIFS('PE_FCG - RAF_ 39 Detailed Juri'!K:K,'PE_FCG - RAF_ 39 Detailed Juri'!$C:$C,'B-1'!$R18)</f>
        <v>22920548.299999997</v>
      </c>
      <c r="K18" s="42">
        <f>SUMIFS('PE_FCG - RAF_ 39 Detailed Juri'!L:L,'PE_FCG - RAF_ 39 Detailed Juri'!$C:$C,'B-1'!$R18)</f>
        <v>23532006.780000009</v>
      </c>
      <c r="L18" s="42">
        <f>SUMIFS('PE_FCG - RAF_ 39 Detailed Juri'!M:M,'PE_FCG - RAF_ 39 Detailed Juri'!$C:$C,'B-1'!$R18)</f>
        <v>23256479.390000001</v>
      </c>
      <c r="M18" s="42">
        <f>SUMIFS('PE_FCG - RAF_ 39 Detailed Juri'!N:N,'PE_FCG - RAF_ 39 Detailed Juri'!$C:$C,'B-1'!$R18)</f>
        <v>25320374.789999999</v>
      </c>
      <c r="N18" s="42">
        <f>SUMIFS('PE_FCG - RAF_ 39 Detailed Juri'!O:O,'PE_FCG - RAF_ 39 Detailed Juri'!$C:$C,'B-1'!$R18)</f>
        <v>23773693.329999998</v>
      </c>
      <c r="O18" s="42">
        <f>SUMIFS('PE_FCG - RAF_ 39 Detailed Juri'!P:P,'PE_FCG - RAF_ 39 Detailed Juri'!$C:$C,'B-1'!$R18)</f>
        <v>31968305.329999994</v>
      </c>
      <c r="P18" s="30">
        <f>(SUM(C18:O18))/13</f>
        <v>27602673.824615385</v>
      </c>
      <c r="Q18" s="26" t="s">
        <v>125</v>
      </c>
      <c r="R18" s="10" t="s">
        <v>21</v>
      </c>
      <c r="S18" s="51">
        <f>VLOOKUP(R18,'PE_FCG - RAF_ 39 Detailed Juri'!C:Q,15,FALSE)-P18</f>
        <v>0</v>
      </c>
    </row>
    <row r="19" spans="1:27" ht="7.5" customHeight="1" x14ac:dyDescent="0.2">
      <c r="A19" s="28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26"/>
      <c r="S19" s="51"/>
    </row>
    <row r="20" spans="1:27" x14ac:dyDescent="0.2">
      <c r="A20" s="28">
        <f>A18+1</f>
        <v>3</v>
      </c>
      <c r="B20" s="16" t="s">
        <v>128</v>
      </c>
      <c r="C20" s="30">
        <f>SUM(C17:C18)</f>
        <v>558723553.25999999</v>
      </c>
      <c r="D20" s="30">
        <f t="shared" ref="D20:O20" si="0">SUM(D17:D18)</f>
        <v>560349877.20999992</v>
      </c>
      <c r="E20" s="30">
        <f t="shared" si="0"/>
        <v>555565536.25999999</v>
      </c>
      <c r="F20" s="30">
        <f t="shared" si="0"/>
        <v>557086586.47000015</v>
      </c>
      <c r="G20" s="30">
        <f t="shared" si="0"/>
        <v>558751185.91999996</v>
      </c>
      <c r="H20" s="30">
        <f t="shared" si="0"/>
        <v>561286519.82000005</v>
      </c>
      <c r="I20" s="30">
        <f t="shared" si="0"/>
        <v>571859084.36999977</v>
      </c>
      <c r="J20" s="30">
        <f t="shared" si="0"/>
        <v>574916376.38999975</v>
      </c>
      <c r="K20" s="30">
        <f t="shared" si="0"/>
        <v>577967051.57999992</v>
      </c>
      <c r="L20" s="30">
        <f t="shared" si="0"/>
        <v>579642244.93999994</v>
      </c>
      <c r="M20" s="30">
        <f t="shared" si="0"/>
        <v>583002943.71999979</v>
      </c>
      <c r="N20" s="30">
        <f t="shared" si="0"/>
        <v>585651397.70000005</v>
      </c>
      <c r="O20" s="30">
        <f t="shared" si="0"/>
        <v>596665579.12</v>
      </c>
      <c r="P20" s="30">
        <f>SUM(P17:P18)</f>
        <v>570882148.98153841</v>
      </c>
      <c r="Q20" s="26"/>
      <c r="S20" s="51"/>
    </row>
    <row r="21" spans="1:27" x14ac:dyDescent="0.2">
      <c r="A21" s="28">
        <f>A20+1</f>
        <v>4</v>
      </c>
      <c r="B21" s="16" t="s">
        <v>129</v>
      </c>
      <c r="C21" s="42">
        <f>SUMIFS('PE_FCG - RAF_ 39 Detailed Juri'!D:D,'PE_FCG - RAF_ 39 Detailed Juri'!$C:$C,'B-1'!$R21)</f>
        <v>-201614270.40999994</v>
      </c>
      <c r="D21" s="42">
        <f>SUMIFS('PE_FCG - RAF_ 39 Detailed Juri'!E:E,'PE_FCG - RAF_ 39 Detailed Juri'!$C:$C,'B-1'!$R21)</f>
        <v>-202869640.31000003</v>
      </c>
      <c r="E21" s="42">
        <f>SUMIFS('PE_FCG - RAF_ 39 Detailed Juri'!F:F,'PE_FCG - RAF_ 39 Detailed Juri'!$C:$C,'B-1'!$R21)</f>
        <v>-195161975.47</v>
      </c>
      <c r="F21" s="42">
        <f>SUMIFS('PE_FCG - RAF_ 39 Detailed Juri'!G:G,'PE_FCG - RAF_ 39 Detailed Juri'!$C:$C,'B-1'!$R21)</f>
        <v>-195142624.43000004</v>
      </c>
      <c r="G21" s="42">
        <f>SUMIFS('PE_FCG - RAF_ 39 Detailed Juri'!H:H,'PE_FCG - RAF_ 39 Detailed Juri'!$C:$C,'B-1'!$R21)</f>
        <v>-195132203.25999999</v>
      </c>
      <c r="H21" s="42">
        <f>SUMIFS('PE_FCG - RAF_ 39 Detailed Juri'!I:I,'PE_FCG - RAF_ 39 Detailed Juri'!$C:$C,'B-1'!$R21)</f>
        <v>-195638324.86000004</v>
      </c>
      <c r="I21" s="42">
        <f>SUMIFS('PE_FCG - RAF_ 39 Detailed Juri'!J:J,'PE_FCG - RAF_ 39 Detailed Juri'!$C:$C,'B-1'!$R21)</f>
        <v>-196563102.91999996</v>
      </c>
      <c r="J21" s="42">
        <f>SUMIFS('PE_FCG - RAF_ 39 Detailed Juri'!K:K,'PE_FCG - RAF_ 39 Detailed Juri'!$C:$C,'B-1'!$R21)</f>
        <v>-197410290.65000007</v>
      </c>
      <c r="K21" s="42">
        <f>SUMIFS('PE_FCG - RAF_ 39 Detailed Juri'!L:L,'PE_FCG - RAF_ 39 Detailed Juri'!$C:$C,'B-1'!$R21)</f>
        <v>-199593350.60999998</v>
      </c>
      <c r="L21" s="42">
        <f>SUMIFS('PE_FCG - RAF_ 39 Detailed Juri'!M:M,'PE_FCG - RAF_ 39 Detailed Juri'!$C:$C,'B-1'!$R21)</f>
        <v>-200703504.33000004</v>
      </c>
      <c r="M21" s="42">
        <f>SUMIFS('PE_FCG - RAF_ 39 Detailed Juri'!N:N,'PE_FCG - RAF_ 39 Detailed Juri'!$C:$C,'B-1'!$R21)</f>
        <v>-201955939.43000004</v>
      </c>
      <c r="N21" s="42">
        <f>SUMIFS('PE_FCG - RAF_ 39 Detailed Juri'!O:O,'PE_FCG - RAF_ 39 Detailed Juri'!$C:$C,'B-1'!$R21)</f>
        <v>-202976559.98000008</v>
      </c>
      <c r="O21" s="42">
        <f>SUMIFS('PE_FCG - RAF_ 39 Detailed Juri'!P:P,'PE_FCG - RAF_ 39 Detailed Juri'!$C:$C,'B-1'!$R21)</f>
        <v>-202913016.30999997</v>
      </c>
      <c r="P21" s="42">
        <f>(SUM(C21:O21))/13</f>
        <v>-199051907.92076921</v>
      </c>
      <c r="Q21" s="26" t="s">
        <v>125</v>
      </c>
      <c r="R21" s="10" t="s">
        <v>22</v>
      </c>
      <c r="S21" s="51">
        <f>VLOOKUP(R21,'PE_FCG - RAF_ 39 Detailed Juri'!C:Q,15,FALSE)-P21</f>
        <v>0</v>
      </c>
    </row>
    <row r="22" spans="1:27" x14ac:dyDescent="0.2">
      <c r="A22" s="2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6"/>
      <c r="S22" s="51"/>
    </row>
    <row r="23" spans="1:27" x14ac:dyDescent="0.2">
      <c r="A23" s="28">
        <f>A21+1</f>
        <v>5</v>
      </c>
      <c r="B23" s="16" t="s">
        <v>130</v>
      </c>
      <c r="C23" s="30">
        <f t="shared" ref="C23:P23" si="1">C20+C21</f>
        <v>357109282.85000002</v>
      </c>
      <c r="D23" s="30">
        <f t="shared" ref="D23:O23" si="2">D20+D21</f>
        <v>357480236.89999986</v>
      </c>
      <c r="E23" s="30">
        <f t="shared" si="2"/>
        <v>360403560.78999996</v>
      </c>
      <c r="F23" s="30">
        <f t="shared" si="2"/>
        <v>361943962.04000008</v>
      </c>
      <c r="G23" s="30">
        <f t="shared" si="2"/>
        <v>363618982.65999997</v>
      </c>
      <c r="H23" s="30">
        <f t="shared" si="2"/>
        <v>365648194.96000004</v>
      </c>
      <c r="I23" s="30">
        <f t="shared" si="2"/>
        <v>375295981.44999981</v>
      </c>
      <c r="J23" s="30">
        <f t="shared" si="2"/>
        <v>377506085.73999965</v>
      </c>
      <c r="K23" s="30">
        <f t="shared" si="2"/>
        <v>378373700.96999991</v>
      </c>
      <c r="L23" s="30">
        <f t="shared" si="2"/>
        <v>378938740.6099999</v>
      </c>
      <c r="M23" s="30">
        <f t="shared" si="2"/>
        <v>381047004.28999972</v>
      </c>
      <c r="N23" s="30">
        <f t="shared" si="2"/>
        <v>382674837.71999997</v>
      </c>
      <c r="O23" s="30">
        <f t="shared" si="2"/>
        <v>393752562.81000006</v>
      </c>
      <c r="P23" s="30">
        <f t="shared" si="1"/>
        <v>371830241.0607692</v>
      </c>
      <c r="Q23" s="26"/>
      <c r="S23" s="51"/>
    </row>
    <row r="24" spans="1:27" x14ac:dyDescent="0.2">
      <c r="A24" s="28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26"/>
      <c r="S24" s="51"/>
    </row>
    <row r="25" spans="1:27" s="46" customFormat="1" x14ac:dyDescent="0.2">
      <c r="A25" s="90">
        <f>A23+1</f>
        <v>6</v>
      </c>
      <c r="B25" s="46" t="s">
        <v>131</v>
      </c>
      <c r="C25" s="91">
        <f>SUMIFS('PE_FCG - RAF_ 39 Detailed Juri'!D:D,'PE_FCG - RAF_ 39 Detailed Juri'!$C:$C,'B-1'!$R25)</f>
        <v>0</v>
      </c>
      <c r="D25" s="91">
        <f>SUMIFS('PE_FCG - RAF_ 39 Detailed Juri'!E:E,'PE_FCG - RAF_ 39 Detailed Juri'!$C:$C,'B-1'!$R25)</f>
        <v>0</v>
      </c>
      <c r="E25" s="91">
        <f>SUMIFS('PE_FCG - RAF_ 39 Detailed Juri'!F:F,'PE_FCG - RAF_ 39 Detailed Juri'!$C:$C,'B-1'!$R25)</f>
        <v>0</v>
      </c>
      <c r="F25" s="91">
        <f>SUMIFS('PE_FCG - RAF_ 39 Detailed Juri'!G:G,'PE_FCG - RAF_ 39 Detailed Juri'!$C:$C,'B-1'!$R25)</f>
        <v>0</v>
      </c>
      <c r="G25" s="91">
        <f>SUMIFS('PE_FCG - RAF_ 39 Detailed Juri'!H:H,'PE_FCG - RAF_ 39 Detailed Juri'!$C:$C,'B-1'!$R25)</f>
        <v>0</v>
      </c>
      <c r="H25" s="91">
        <f>SUMIFS('PE_FCG - RAF_ 39 Detailed Juri'!I:I,'PE_FCG - RAF_ 39 Detailed Juri'!$C:$C,'B-1'!$R25)</f>
        <v>0</v>
      </c>
      <c r="I25" s="91">
        <f>SUMIFS('PE_FCG - RAF_ 39 Detailed Juri'!J:J,'PE_FCG - RAF_ 39 Detailed Juri'!$C:$C,'B-1'!$R25)</f>
        <v>0</v>
      </c>
      <c r="J25" s="91">
        <f>SUMIFS('PE_FCG - RAF_ 39 Detailed Juri'!K:K,'PE_FCG - RAF_ 39 Detailed Juri'!$C:$C,'B-1'!$R25)</f>
        <v>0</v>
      </c>
      <c r="K25" s="91">
        <f>SUMIFS('PE_FCG - RAF_ 39 Detailed Juri'!L:L,'PE_FCG - RAF_ 39 Detailed Juri'!$C:$C,'B-1'!$R25)</f>
        <v>0</v>
      </c>
      <c r="L25" s="91">
        <f>SUMIFS('PE_FCG - RAF_ 39 Detailed Juri'!M:M,'PE_FCG - RAF_ 39 Detailed Juri'!$C:$C,'B-1'!$R25)</f>
        <v>0</v>
      </c>
      <c r="M25" s="91">
        <f>SUMIFS('PE_FCG - RAF_ 39 Detailed Juri'!N:N,'PE_FCG - RAF_ 39 Detailed Juri'!$C:$C,'B-1'!$R25)</f>
        <v>20000000</v>
      </c>
      <c r="N25" s="91">
        <f>SUMIFS('PE_FCG - RAF_ 39 Detailed Juri'!O:O,'PE_FCG - RAF_ 39 Detailed Juri'!$C:$C,'B-1'!$R25)</f>
        <v>20000000</v>
      </c>
      <c r="O25" s="91">
        <f>SUMIFS('PE_FCG - RAF_ 39 Detailed Juri'!P:P,'PE_FCG - RAF_ 39 Detailed Juri'!$C:$C,'B-1'!$R25)</f>
        <v>0</v>
      </c>
      <c r="P25" s="92">
        <f>(SUM(C25:O25))/13</f>
        <v>3076923.076923077</v>
      </c>
      <c r="Q25" s="93" t="s">
        <v>427</v>
      </c>
      <c r="R25" s="41" t="s">
        <v>24</v>
      </c>
      <c r="S25" s="51">
        <f>VLOOKUP(R25,'PE_FCG - RAF_ 39 Detailed Juri'!C:Q,15,FALSE)-P25</f>
        <v>0</v>
      </c>
      <c r="T25" s="94"/>
      <c r="V25" s="46" t="s">
        <v>363</v>
      </c>
    </row>
    <row r="26" spans="1:27" s="46" customFormat="1" x14ac:dyDescent="0.2">
      <c r="A26" s="90">
        <f>A25+1</f>
        <v>7</v>
      </c>
      <c r="B26" s="46" t="s">
        <v>132</v>
      </c>
      <c r="C26" s="91">
        <f>SUMIFS('PE_FCG - RAF_ 39 Detailed Juri'!D:D,'PE_FCG - RAF_ 39 Detailed Juri'!$C:$C,'B-1'!$R26)</f>
        <v>54339.32</v>
      </c>
      <c r="D26" s="91">
        <f>SUMIFS('PE_FCG - RAF_ 39 Detailed Juri'!E:E,'PE_FCG - RAF_ 39 Detailed Juri'!$C:$C,'B-1'!$R26)</f>
        <v>54339.32</v>
      </c>
      <c r="E26" s="91">
        <f>SUMIFS('PE_FCG - RAF_ 39 Detailed Juri'!F:F,'PE_FCG - RAF_ 39 Detailed Juri'!$C:$C,'B-1'!$R26)</f>
        <v>54339.32</v>
      </c>
      <c r="F26" s="91">
        <f>SUMIFS('PE_FCG - RAF_ 39 Detailed Juri'!G:G,'PE_FCG - RAF_ 39 Detailed Juri'!$C:$C,'B-1'!$R26)</f>
        <v>54340.88</v>
      </c>
      <c r="G26" s="91">
        <f>SUMIFS('PE_FCG - RAF_ 39 Detailed Juri'!H:H,'PE_FCG - RAF_ 39 Detailed Juri'!$C:$C,'B-1'!$R26)</f>
        <v>54340.88</v>
      </c>
      <c r="H26" s="91">
        <f>SUMIFS('PE_FCG - RAF_ 39 Detailed Juri'!I:I,'PE_FCG - RAF_ 39 Detailed Juri'!$C:$C,'B-1'!$R26)</f>
        <v>54340.88</v>
      </c>
      <c r="I26" s="91">
        <f>SUMIFS('PE_FCG - RAF_ 39 Detailed Juri'!J:J,'PE_FCG - RAF_ 39 Detailed Juri'!$C:$C,'B-1'!$R26)</f>
        <v>54342.25</v>
      </c>
      <c r="J26" s="91">
        <f>SUMIFS('PE_FCG - RAF_ 39 Detailed Juri'!K:K,'PE_FCG - RAF_ 39 Detailed Juri'!$C:$C,'B-1'!$R26)</f>
        <v>54342.25</v>
      </c>
      <c r="K26" s="91">
        <f>SUMIFS('PE_FCG - RAF_ 39 Detailed Juri'!L:L,'PE_FCG - RAF_ 39 Detailed Juri'!$C:$C,'B-1'!$R26)</f>
        <v>54342.25</v>
      </c>
      <c r="L26" s="91">
        <f>SUMIFS('PE_FCG - RAF_ 39 Detailed Juri'!M:M,'PE_FCG - RAF_ 39 Detailed Juri'!$C:$C,'B-1'!$R26)</f>
        <v>54343.62</v>
      </c>
      <c r="M26" s="91">
        <f>SUMIFS('PE_FCG - RAF_ 39 Detailed Juri'!N:N,'PE_FCG - RAF_ 39 Detailed Juri'!$C:$C,'B-1'!$R26)</f>
        <v>54343.62</v>
      </c>
      <c r="N26" s="91">
        <f>SUMIFS('PE_FCG - RAF_ 39 Detailed Juri'!O:O,'PE_FCG - RAF_ 39 Detailed Juri'!$C:$C,'B-1'!$R26)</f>
        <v>54343.62</v>
      </c>
      <c r="O26" s="91">
        <f>SUMIFS('PE_FCG - RAF_ 39 Detailed Juri'!P:P,'PE_FCG - RAF_ 39 Detailed Juri'!$C:$C,'B-1'!$R26)</f>
        <v>54344.98</v>
      </c>
      <c r="P26" s="92">
        <f>(SUM(C26:O26))/13</f>
        <v>54341.783846153841</v>
      </c>
      <c r="Q26" s="93" t="s">
        <v>427</v>
      </c>
      <c r="R26" s="41" t="s">
        <v>25</v>
      </c>
      <c r="S26" s="51">
        <f>VLOOKUP(R26,'PE_FCG - RAF_ 39 Detailed Juri'!C:Q,15,FALSE)-P26</f>
        <v>0</v>
      </c>
      <c r="T26" s="94"/>
      <c r="V26" s="46" t="s">
        <v>362</v>
      </c>
    </row>
    <row r="27" spans="1:27" x14ac:dyDescent="0.2">
      <c r="A27" s="2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26"/>
      <c r="S27" s="51"/>
    </row>
    <row r="28" spans="1:27" x14ac:dyDescent="0.2">
      <c r="A28" s="28">
        <f>A26+1</f>
        <v>8</v>
      </c>
      <c r="B28" s="16" t="s">
        <v>133</v>
      </c>
      <c r="C28" s="30">
        <f>SUM(C25:C27)</f>
        <v>54339.32</v>
      </c>
      <c r="D28" s="30">
        <f t="shared" ref="D28:O28" si="3">SUM(D25:D27)</f>
        <v>54339.32</v>
      </c>
      <c r="E28" s="30">
        <f t="shared" si="3"/>
        <v>54339.32</v>
      </c>
      <c r="F28" s="30">
        <f t="shared" si="3"/>
        <v>54340.88</v>
      </c>
      <c r="G28" s="30">
        <f t="shared" si="3"/>
        <v>54340.88</v>
      </c>
      <c r="H28" s="30">
        <f t="shared" si="3"/>
        <v>54340.88</v>
      </c>
      <c r="I28" s="30">
        <f t="shared" si="3"/>
        <v>54342.25</v>
      </c>
      <c r="J28" s="30">
        <f t="shared" si="3"/>
        <v>54342.25</v>
      </c>
      <c r="K28" s="30">
        <f t="shared" si="3"/>
        <v>54342.25</v>
      </c>
      <c r="L28" s="30">
        <f t="shared" si="3"/>
        <v>54343.62</v>
      </c>
      <c r="M28" s="30">
        <f t="shared" si="3"/>
        <v>20054343.620000001</v>
      </c>
      <c r="N28" s="30">
        <f t="shared" si="3"/>
        <v>20054343.620000001</v>
      </c>
      <c r="O28" s="30">
        <f t="shared" si="3"/>
        <v>54344.98</v>
      </c>
      <c r="P28" s="30">
        <f t="shared" ref="P28:P41" si="4">(SUM(C28:O28))/13</f>
        <v>3131264.8607692304</v>
      </c>
      <c r="Q28" s="26"/>
      <c r="S28" s="51"/>
    </row>
    <row r="29" spans="1:27" x14ac:dyDescent="0.2">
      <c r="A29" s="28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26"/>
      <c r="S29" s="51"/>
    </row>
    <row r="30" spans="1:27" x14ac:dyDescent="0.2">
      <c r="A30" s="28">
        <f>A28+1</f>
        <v>9</v>
      </c>
      <c r="B30" s="16" t="s">
        <v>27</v>
      </c>
      <c r="C30" s="42">
        <f>SUMIFS('PE_FCG - RAF_ 39 Detailed Juri'!D:D,'PE_FCG - RAF_ 39 Detailed Juri'!$C:$C,'B-1'!$R30)</f>
        <v>3627210.19</v>
      </c>
      <c r="D30" s="42">
        <f>SUMIFS('PE_FCG - RAF_ 39 Detailed Juri'!E:E,'PE_FCG - RAF_ 39 Detailed Juri'!$C:$C,'B-1'!$R30)</f>
        <v>2669372.7999999998</v>
      </c>
      <c r="E30" s="42">
        <f>SUMIFS('PE_FCG - RAF_ 39 Detailed Juri'!F:F,'PE_FCG - RAF_ 39 Detailed Juri'!$C:$C,'B-1'!$R30)</f>
        <v>2529524.13</v>
      </c>
      <c r="F30" s="42">
        <f>SUMIFS('PE_FCG - RAF_ 39 Detailed Juri'!G:G,'PE_FCG - RAF_ 39 Detailed Juri'!$C:$C,'B-1'!$R30)</f>
        <v>2016530.52</v>
      </c>
      <c r="G30" s="42">
        <f>SUMIFS('PE_FCG - RAF_ 39 Detailed Juri'!H:H,'PE_FCG - RAF_ 39 Detailed Juri'!$C:$C,'B-1'!$R30)</f>
        <v>2282443.08</v>
      </c>
      <c r="H30" s="42">
        <f>SUMIFS('PE_FCG - RAF_ 39 Detailed Juri'!I:I,'PE_FCG - RAF_ 39 Detailed Juri'!$C:$C,'B-1'!$R30)</f>
        <v>1765083.4300000002</v>
      </c>
      <c r="I30" s="42">
        <f>SUMIFS('PE_FCG - RAF_ 39 Detailed Juri'!J:J,'PE_FCG - RAF_ 39 Detailed Juri'!$C:$C,'B-1'!$R30)</f>
        <v>2250557.5499999998</v>
      </c>
      <c r="J30" s="42">
        <f>SUMIFS('PE_FCG - RAF_ 39 Detailed Juri'!K:K,'PE_FCG - RAF_ 39 Detailed Juri'!$C:$C,'B-1'!$R30)</f>
        <v>-1323871.2600000002</v>
      </c>
      <c r="K30" s="42">
        <f>SUMIFS('PE_FCG - RAF_ 39 Detailed Juri'!L:L,'PE_FCG - RAF_ 39 Detailed Juri'!$C:$C,'B-1'!$R30)</f>
        <v>3057637.3500000006</v>
      </c>
      <c r="L30" s="42">
        <f>SUMIFS('PE_FCG - RAF_ 39 Detailed Juri'!M:M,'PE_FCG - RAF_ 39 Detailed Juri'!$C:$C,'B-1'!$R30)</f>
        <v>4899518.59</v>
      </c>
      <c r="M30" s="42">
        <f>SUMIFS('PE_FCG - RAF_ 39 Detailed Juri'!N:N,'PE_FCG - RAF_ 39 Detailed Juri'!$C:$C,'B-1'!$R30)</f>
        <v>2447998.56</v>
      </c>
      <c r="N30" s="42">
        <f>SUMIFS('PE_FCG - RAF_ 39 Detailed Juri'!O:O,'PE_FCG - RAF_ 39 Detailed Juri'!$C:$C,'B-1'!$R30)</f>
        <v>-543230.37999999989</v>
      </c>
      <c r="O30" s="42">
        <f>SUMIFS('PE_FCG - RAF_ 39 Detailed Juri'!P:P,'PE_FCG - RAF_ 39 Detailed Juri'!$C:$C,'B-1'!$R30)</f>
        <v>2350818.94</v>
      </c>
      <c r="P30" s="30">
        <f t="shared" si="4"/>
        <v>2156122.576923077</v>
      </c>
      <c r="Q30" s="26" t="s">
        <v>134</v>
      </c>
      <c r="R30" s="10" t="s">
        <v>27</v>
      </c>
      <c r="S30" s="51">
        <f>VLOOKUP(R30,'PE_FCG - RAF_ 39 Detailed Juri'!C:Q,15,FALSE)-P30</f>
        <v>0</v>
      </c>
    </row>
    <row r="31" spans="1:27" x14ac:dyDescent="0.2">
      <c r="A31" s="28">
        <f>A30+1</f>
        <v>10</v>
      </c>
      <c r="B31" s="16" t="s">
        <v>135</v>
      </c>
      <c r="C31" s="42">
        <f>SUMIFS('PE_FCG - RAF_ 39 Detailed Juri'!D:D,'PE_FCG - RAF_ 39 Detailed Juri'!$C:$C,'B-1'!$R31)</f>
        <v>3640841.7899999996</v>
      </c>
      <c r="D31" s="42">
        <f>SUMIFS('PE_FCG - RAF_ 39 Detailed Juri'!E:E,'PE_FCG - RAF_ 39 Detailed Juri'!$C:$C,'B-1'!$R31)</f>
        <v>1766208.7</v>
      </c>
      <c r="E31" s="42">
        <f>SUMIFS('PE_FCG - RAF_ 39 Detailed Juri'!F:F,'PE_FCG - RAF_ 39 Detailed Juri'!$C:$C,'B-1'!$R31)</f>
        <v>2698010.77</v>
      </c>
      <c r="F31" s="42">
        <f>SUMIFS('PE_FCG - RAF_ 39 Detailed Juri'!G:G,'PE_FCG - RAF_ 39 Detailed Juri'!$C:$C,'B-1'!$R31)</f>
        <v>2498835.15</v>
      </c>
      <c r="G31" s="42">
        <f>SUMIFS('PE_FCG - RAF_ 39 Detailed Juri'!H:H,'PE_FCG - RAF_ 39 Detailed Juri'!$C:$C,'B-1'!$R31)</f>
        <v>2368734.58</v>
      </c>
      <c r="H31" s="42">
        <f>SUMIFS('PE_FCG - RAF_ 39 Detailed Juri'!I:I,'PE_FCG - RAF_ 39 Detailed Juri'!$C:$C,'B-1'!$R31)</f>
        <v>2768211.71</v>
      </c>
      <c r="I31" s="42">
        <f>SUMIFS('PE_FCG - RAF_ 39 Detailed Juri'!J:J,'PE_FCG - RAF_ 39 Detailed Juri'!$C:$C,'B-1'!$R31)</f>
        <v>4016718.5999999996</v>
      </c>
      <c r="J31" s="42">
        <f>SUMIFS('PE_FCG - RAF_ 39 Detailed Juri'!K:K,'PE_FCG - RAF_ 39 Detailed Juri'!$C:$C,'B-1'!$R31)</f>
        <v>6099678.6600000001</v>
      </c>
      <c r="K31" s="42">
        <f>SUMIFS('PE_FCG - RAF_ 39 Detailed Juri'!L:L,'PE_FCG - RAF_ 39 Detailed Juri'!$C:$C,'B-1'!$R31)</f>
        <v>4362478.0600000005</v>
      </c>
      <c r="L31" s="42">
        <f>SUMIFS('PE_FCG - RAF_ 39 Detailed Juri'!M:M,'PE_FCG - RAF_ 39 Detailed Juri'!$C:$C,'B-1'!$R31)</f>
        <v>10158943.369999999</v>
      </c>
      <c r="M31" s="42">
        <f>SUMIFS('PE_FCG - RAF_ 39 Detailed Juri'!N:N,'PE_FCG - RAF_ 39 Detailed Juri'!$C:$C,'B-1'!$R31)</f>
        <v>11707481.619999999</v>
      </c>
      <c r="N31" s="42">
        <f>SUMIFS('PE_FCG - RAF_ 39 Detailed Juri'!O:O,'PE_FCG - RAF_ 39 Detailed Juri'!$C:$C,'B-1'!$R31)</f>
        <v>13351257.16</v>
      </c>
      <c r="O31" s="42">
        <f>SUMIFS('PE_FCG - RAF_ 39 Detailed Juri'!P:P,'PE_FCG - RAF_ 39 Detailed Juri'!$C:$C,'B-1'!$R31)</f>
        <v>4929690.01</v>
      </c>
      <c r="P31" s="30">
        <f t="shared" si="4"/>
        <v>5412853.0907692304</v>
      </c>
      <c r="Q31" s="26" t="s">
        <v>134</v>
      </c>
      <c r="R31" s="10" t="s">
        <v>28</v>
      </c>
      <c r="S31" s="51">
        <f>VLOOKUP(R31,'PE_FCG - RAF_ 39 Detailed Juri'!C:Q,15,FALSE)-P31</f>
        <v>0</v>
      </c>
      <c r="AA31" s="16" t="s">
        <v>106</v>
      </c>
    </row>
    <row r="32" spans="1:27" x14ac:dyDescent="0.2">
      <c r="A32" s="28">
        <f t="shared" ref="A32:A39" si="5">A31+1</f>
        <v>11</v>
      </c>
      <c r="B32" s="16" t="s">
        <v>136</v>
      </c>
      <c r="C32" s="42">
        <f>SUMIFS('PE_FCG - RAF_ 39 Detailed Juri'!D:D,'PE_FCG - RAF_ 39 Detailed Juri'!$C:$C,'B-1'!$R32)</f>
        <v>13523313.42</v>
      </c>
      <c r="D32" s="42">
        <f>SUMIFS('PE_FCG - RAF_ 39 Detailed Juri'!E:E,'PE_FCG - RAF_ 39 Detailed Juri'!$C:$C,'B-1'!$R32)</f>
        <v>13975689.1</v>
      </c>
      <c r="E32" s="42">
        <f>SUMIFS('PE_FCG - RAF_ 39 Detailed Juri'!F:F,'PE_FCG - RAF_ 39 Detailed Juri'!$C:$C,'B-1'!$R32)</f>
        <v>13764997.76</v>
      </c>
      <c r="F32" s="42">
        <f>SUMIFS('PE_FCG - RAF_ 39 Detailed Juri'!G:G,'PE_FCG - RAF_ 39 Detailed Juri'!$C:$C,'B-1'!$R32)</f>
        <v>11835411.52</v>
      </c>
      <c r="G32" s="42">
        <f>SUMIFS('PE_FCG - RAF_ 39 Detailed Juri'!H:H,'PE_FCG - RAF_ 39 Detailed Juri'!$C:$C,'B-1'!$R32)</f>
        <v>13031988.619999999</v>
      </c>
      <c r="H32" s="42">
        <f>SUMIFS('PE_FCG - RAF_ 39 Detailed Juri'!I:I,'PE_FCG - RAF_ 39 Detailed Juri'!$C:$C,'B-1'!$R32)</f>
        <v>13273368.109999999</v>
      </c>
      <c r="I32" s="42">
        <f>SUMIFS('PE_FCG - RAF_ 39 Detailed Juri'!J:J,'PE_FCG - RAF_ 39 Detailed Juri'!$C:$C,'B-1'!$R32)</f>
        <v>7505704.8599999994</v>
      </c>
      <c r="J32" s="42">
        <f>SUMIFS('PE_FCG - RAF_ 39 Detailed Juri'!K:K,'PE_FCG - RAF_ 39 Detailed Juri'!$C:$C,'B-1'!$R32)</f>
        <v>13242735.379999999</v>
      </c>
      <c r="K32" s="42">
        <f>SUMIFS('PE_FCG - RAF_ 39 Detailed Juri'!L:L,'PE_FCG - RAF_ 39 Detailed Juri'!$C:$C,'B-1'!$R32)</f>
        <v>12455930.120000001</v>
      </c>
      <c r="L32" s="42">
        <f>SUMIFS('PE_FCG - RAF_ 39 Detailed Juri'!M:M,'PE_FCG - RAF_ 39 Detailed Juri'!$C:$C,'B-1'!$R32)</f>
        <v>12738534.67</v>
      </c>
      <c r="M32" s="42">
        <f>SUMIFS('PE_FCG - RAF_ 39 Detailed Juri'!N:N,'PE_FCG - RAF_ 39 Detailed Juri'!$C:$C,'B-1'!$R32)</f>
        <v>13165586.880000001</v>
      </c>
      <c r="N32" s="42">
        <f>SUMIFS('PE_FCG - RAF_ 39 Detailed Juri'!O:O,'PE_FCG - RAF_ 39 Detailed Juri'!$C:$C,'B-1'!$R32)</f>
        <v>12888786.690000001</v>
      </c>
      <c r="O32" s="42">
        <f>SUMIFS('PE_FCG - RAF_ 39 Detailed Juri'!P:P,'PE_FCG - RAF_ 39 Detailed Juri'!$C:$C,'B-1'!$R32)</f>
        <v>13181708.369999999</v>
      </c>
      <c r="P32" s="30">
        <f t="shared" si="4"/>
        <v>12660288.884615384</v>
      </c>
      <c r="Q32" s="26" t="s">
        <v>134</v>
      </c>
      <c r="R32" s="10" t="s">
        <v>29</v>
      </c>
      <c r="S32" s="51">
        <f>VLOOKUP(R32,'PE_FCG - RAF_ 39 Detailed Juri'!C:Q,15,FALSE)-P32</f>
        <v>0</v>
      </c>
    </row>
    <row r="33" spans="1:20" x14ac:dyDescent="0.2">
      <c r="A33" s="28">
        <f t="shared" si="5"/>
        <v>12</v>
      </c>
      <c r="B33" s="16" t="s">
        <v>30</v>
      </c>
      <c r="C33" s="42">
        <f>SUMIFS('PE_FCG - RAF_ 39 Detailed Juri'!D:D,'PE_FCG - RAF_ 39 Detailed Juri'!$C:$C,'B-1'!$R33)</f>
        <v>1884.63</v>
      </c>
      <c r="D33" s="42">
        <f>SUMIFS('PE_FCG - RAF_ 39 Detailed Juri'!E:E,'PE_FCG - RAF_ 39 Detailed Juri'!$C:$C,'B-1'!$R33)</f>
        <v>99.27</v>
      </c>
      <c r="E33" s="42">
        <f>SUMIFS('PE_FCG - RAF_ 39 Detailed Juri'!F:F,'PE_FCG - RAF_ 39 Detailed Juri'!$C:$C,'B-1'!$R33)</f>
        <v>-502509.25</v>
      </c>
      <c r="F33" s="42">
        <f>SUMIFS('PE_FCG - RAF_ 39 Detailed Juri'!G:G,'PE_FCG - RAF_ 39 Detailed Juri'!$C:$C,'B-1'!$R33)</f>
        <v>-1265.72999999998</v>
      </c>
      <c r="G33" s="42">
        <f>SUMIFS('PE_FCG - RAF_ 39 Detailed Juri'!H:H,'PE_FCG - RAF_ 39 Detailed Juri'!$C:$C,'B-1'!$R33)</f>
        <v>7518.84</v>
      </c>
      <c r="H33" s="42">
        <f>SUMIFS('PE_FCG - RAF_ 39 Detailed Juri'!I:I,'PE_FCG - RAF_ 39 Detailed Juri'!$C:$C,'B-1'!$R33)</f>
        <v>-3283.86</v>
      </c>
      <c r="I33" s="42">
        <f>SUMIFS('PE_FCG - RAF_ 39 Detailed Juri'!J:J,'PE_FCG - RAF_ 39 Detailed Juri'!$C:$C,'B-1'!$R33)</f>
        <v>-25101</v>
      </c>
      <c r="J33" s="42">
        <f>SUMIFS('PE_FCG - RAF_ 39 Detailed Juri'!K:K,'PE_FCG - RAF_ 39 Detailed Juri'!$C:$C,'B-1'!$R33)</f>
        <v>422469.36</v>
      </c>
      <c r="K33" s="42">
        <f>SUMIFS('PE_FCG - RAF_ 39 Detailed Juri'!L:L,'PE_FCG - RAF_ 39 Detailed Juri'!$C:$C,'B-1'!$R33)</f>
        <v>-6181.0499999999902</v>
      </c>
      <c r="L33" s="42">
        <f>SUMIFS('PE_FCG - RAF_ 39 Detailed Juri'!M:M,'PE_FCG - RAF_ 39 Detailed Juri'!$C:$C,'B-1'!$R33)</f>
        <v>-398.82</v>
      </c>
      <c r="M33" s="42">
        <f>SUMIFS('PE_FCG - RAF_ 39 Detailed Juri'!N:N,'PE_FCG - RAF_ 39 Detailed Juri'!$C:$C,'B-1'!$R33)</f>
        <v>183205.75999999998</v>
      </c>
      <c r="N33" s="42">
        <f>SUMIFS('PE_FCG - RAF_ 39 Detailed Juri'!O:O,'PE_FCG - RAF_ 39 Detailed Juri'!$C:$C,'B-1'!$R33)</f>
        <v>117969.29000000001</v>
      </c>
      <c r="O33" s="42">
        <f>SUMIFS('PE_FCG - RAF_ 39 Detailed Juri'!P:P,'PE_FCG - RAF_ 39 Detailed Juri'!$C:$C,'B-1'!$R33)</f>
        <v>109501.93999999999</v>
      </c>
      <c r="P33" s="30">
        <f t="shared" si="4"/>
        <v>23377.644615384619</v>
      </c>
      <c r="Q33" s="26" t="s">
        <v>134</v>
      </c>
      <c r="R33" s="10" t="s">
        <v>30</v>
      </c>
      <c r="S33" s="51">
        <f>VLOOKUP(R33,'PE_FCG - RAF_ 39 Detailed Juri'!C:Q,15,FALSE)-P33</f>
        <v>0</v>
      </c>
    </row>
    <row r="34" spans="1:20" x14ac:dyDescent="0.2">
      <c r="A34" s="28">
        <f t="shared" si="5"/>
        <v>13</v>
      </c>
      <c r="B34" s="16" t="s">
        <v>137</v>
      </c>
      <c r="C34" s="42">
        <f>SUMIFS('PE_FCG - RAF_ 39 Detailed Juri'!D:D,'PE_FCG - RAF_ 39 Detailed Juri'!$C:$C,'B-1'!$R34)</f>
        <v>-1135380.51</v>
      </c>
      <c r="D34" s="42">
        <f>SUMIFS('PE_FCG - RAF_ 39 Detailed Juri'!E:E,'PE_FCG - RAF_ 39 Detailed Juri'!$C:$C,'B-1'!$R34)</f>
        <v>-1323446.6599999999</v>
      </c>
      <c r="E34" s="42">
        <f>SUMIFS('PE_FCG - RAF_ 39 Detailed Juri'!F:F,'PE_FCG - RAF_ 39 Detailed Juri'!$C:$C,'B-1'!$R34)</f>
        <v>-794590.21</v>
      </c>
      <c r="F34" s="42">
        <f>SUMIFS('PE_FCG - RAF_ 39 Detailed Juri'!G:G,'PE_FCG - RAF_ 39 Detailed Juri'!$C:$C,'B-1'!$R34)</f>
        <v>-832713.97</v>
      </c>
      <c r="G34" s="42">
        <f>SUMIFS('PE_FCG - RAF_ 39 Detailed Juri'!H:H,'PE_FCG - RAF_ 39 Detailed Juri'!$C:$C,'B-1'!$R34)</f>
        <v>-788102.09</v>
      </c>
      <c r="H34" s="42">
        <f>SUMIFS('PE_FCG - RAF_ 39 Detailed Juri'!I:I,'PE_FCG - RAF_ 39 Detailed Juri'!$C:$C,'B-1'!$R34)</f>
        <v>-865499.92999999993</v>
      </c>
      <c r="I34" s="42">
        <f>SUMIFS('PE_FCG - RAF_ 39 Detailed Juri'!J:J,'PE_FCG - RAF_ 39 Detailed Juri'!$C:$C,'B-1'!$R34)</f>
        <v>-879814.89</v>
      </c>
      <c r="J34" s="42">
        <f>SUMIFS('PE_FCG - RAF_ 39 Detailed Juri'!K:K,'PE_FCG - RAF_ 39 Detailed Juri'!$C:$C,'B-1'!$R34)</f>
        <v>-873758.17</v>
      </c>
      <c r="K34" s="42">
        <f>SUMIFS('PE_FCG - RAF_ 39 Detailed Juri'!L:L,'PE_FCG - RAF_ 39 Detailed Juri'!$C:$C,'B-1'!$R34)</f>
        <v>-811946.58000000007</v>
      </c>
      <c r="L34" s="42">
        <f>SUMIFS('PE_FCG - RAF_ 39 Detailed Juri'!M:M,'PE_FCG - RAF_ 39 Detailed Juri'!$C:$C,'B-1'!$R34)</f>
        <v>-849550.96</v>
      </c>
      <c r="M34" s="42">
        <f>SUMIFS('PE_FCG - RAF_ 39 Detailed Juri'!N:N,'PE_FCG - RAF_ 39 Detailed Juri'!$C:$C,'B-1'!$R34)</f>
        <v>-883357.78999999992</v>
      </c>
      <c r="N34" s="42">
        <f>SUMIFS('PE_FCG - RAF_ 39 Detailed Juri'!O:O,'PE_FCG - RAF_ 39 Detailed Juri'!$C:$C,'B-1'!$R34)</f>
        <v>-881531.45000000007</v>
      </c>
      <c r="O34" s="42">
        <f>SUMIFS('PE_FCG - RAF_ 39 Detailed Juri'!P:P,'PE_FCG - RAF_ 39 Detailed Juri'!$C:$C,'B-1'!$R34)</f>
        <v>-793102.72</v>
      </c>
      <c r="P34" s="30">
        <f t="shared" si="4"/>
        <v>-900984.30230769212</v>
      </c>
      <c r="Q34" s="26" t="s">
        <v>134</v>
      </c>
      <c r="R34" s="10" t="s">
        <v>31</v>
      </c>
      <c r="S34" s="51">
        <f>VLOOKUP(R34,'PE_FCG - RAF_ 39 Detailed Juri'!C:Q,15,FALSE)-P34</f>
        <v>0</v>
      </c>
    </row>
    <row r="35" spans="1:20" x14ac:dyDescent="0.2">
      <c r="A35" s="28">
        <f t="shared" si="5"/>
        <v>14</v>
      </c>
      <c r="B35" s="16" t="s">
        <v>138</v>
      </c>
      <c r="C35" s="42">
        <f>SUMIFS('PE_FCG - RAF_ 39 Detailed Juri'!D:D,'PE_FCG - RAF_ 39 Detailed Juri'!$C:$C,'B-1'!$R35)</f>
        <v>282537.39</v>
      </c>
      <c r="D35" s="42">
        <f>SUMIFS('PE_FCG - RAF_ 39 Detailed Juri'!E:E,'PE_FCG - RAF_ 39 Detailed Juri'!$C:$C,'B-1'!$R35)</f>
        <v>1885.98000000004</v>
      </c>
      <c r="E35" s="42">
        <f>SUMIFS('PE_FCG - RAF_ 39 Detailed Juri'!F:F,'PE_FCG - RAF_ 39 Detailed Juri'!$C:$C,'B-1'!$R35)</f>
        <v>23219.8</v>
      </c>
      <c r="F35" s="42">
        <f>SUMIFS('PE_FCG - RAF_ 39 Detailed Juri'!G:G,'PE_FCG - RAF_ 39 Detailed Juri'!$C:$C,'B-1'!$R35)</f>
        <v>105077.84</v>
      </c>
      <c r="G35" s="42">
        <f>SUMIFS('PE_FCG - RAF_ 39 Detailed Juri'!H:H,'PE_FCG - RAF_ 39 Detailed Juri'!$C:$C,'B-1'!$R35)</f>
        <v>34616.53</v>
      </c>
      <c r="H35" s="42">
        <f>SUMIFS('PE_FCG - RAF_ 39 Detailed Juri'!I:I,'PE_FCG - RAF_ 39 Detailed Juri'!$C:$C,'B-1'!$R35)</f>
        <v>53851.91</v>
      </c>
      <c r="I35" s="42">
        <f>SUMIFS('PE_FCG - RAF_ 39 Detailed Juri'!J:J,'PE_FCG - RAF_ 39 Detailed Juri'!$C:$C,'B-1'!$R35)</f>
        <v>23879.63</v>
      </c>
      <c r="J35" s="42">
        <f>SUMIFS('PE_FCG - RAF_ 39 Detailed Juri'!K:K,'PE_FCG - RAF_ 39 Detailed Juri'!$C:$C,'B-1'!$R35)</f>
        <v>68913.210000000006</v>
      </c>
      <c r="K35" s="42">
        <f>SUMIFS('PE_FCG - RAF_ 39 Detailed Juri'!L:L,'PE_FCG - RAF_ 39 Detailed Juri'!$C:$C,'B-1'!$R35)</f>
        <v>56095.750000000007</v>
      </c>
      <c r="L35" s="42">
        <f>SUMIFS('PE_FCG - RAF_ 39 Detailed Juri'!M:M,'PE_FCG - RAF_ 39 Detailed Juri'!$C:$C,'B-1'!$R35)</f>
        <v>42413.55</v>
      </c>
      <c r="M35" s="42">
        <f>SUMIFS('PE_FCG - RAF_ 39 Detailed Juri'!N:N,'PE_FCG - RAF_ 39 Detailed Juri'!$C:$C,'B-1'!$R35)</f>
        <v>354508.35000000003</v>
      </c>
      <c r="N35" s="42">
        <f>SUMIFS('PE_FCG - RAF_ 39 Detailed Juri'!O:O,'PE_FCG - RAF_ 39 Detailed Juri'!$C:$C,'B-1'!$R35)</f>
        <v>52683.309999999939</v>
      </c>
      <c r="O35" s="42">
        <f>SUMIFS('PE_FCG - RAF_ 39 Detailed Juri'!P:P,'PE_FCG - RAF_ 39 Detailed Juri'!$C:$C,'B-1'!$R35)</f>
        <v>-1604.02</v>
      </c>
      <c r="P35" s="30">
        <f t="shared" si="4"/>
        <v>84467.63307692307</v>
      </c>
      <c r="Q35" s="26" t="s">
        <v>134</v>
      </c>
      <c r="R35" s="10" t="s">
        <v>32</v>
      </c>
      <c r="S35" s="51">
        <f>VLOOKUP(R35,'PE_FCG - RAF_ 39 Detailed Juri'!C:Q,15,FALSE)-P35</f>
        <v>0</v>
      </c>
    </row>
    <row r="36" spans="1:20" x14ac:dyDescent="0.2">
      <c r="A36" s="28">
        <f t="shared" si="5"/>
        <v>15</v>
      </c>
      <c r="B36" s="16" t="s">
        <v>139</v>
      </c>
      <c r="C36" s="42">
        <f>SUMIFS('PE_FCG - RAF_ 39 Detailed Juri'!D:D,'PE_FCG - RAF_ 39 Detailed Juri'!$C:$C,'B-1'!$R36)</f>
        <v>13791.01</v>
      </c>
      <c r="D36" s="42">
        <f>SUMIFS('PE_FCG - RAF_ 39 Detailed Juri'!E:E,'PE_FCG - RAF_ 39 Detailed Juri'!$C:$C,'B-1'!$R36)</f>
        <v>13791.01</v>
      </c>
      <c r="E36" s="42">
        <f>SUMIFS('PE_FCG - RAF_ 39 Detailed Juri'!F:F,'PE_FCG - RAF_ 39 Detailed Juri'!$C:$C,'B-1'!$R36)</f>
        <v>13791.01</v>
      </c>
      <c r="F36" s="42">
        <f>SUMIFS('PE_FCG - RAF_ 39 Detailed Juri'!G:G,'PE_FCG - RAF_ 39 Detailed Juri'!$C:$C,'B-1'!$R36)</f>
        <v>13791.01</v>
      </c>
      <c r="G36" s="42">
        <f>SUMIFS('PE_FCG - RAF_ 39 Detailed Juri'!H:H,'PE_FCG - RAF_ 39 Detailed Juri'!$C:$C,'B-1'!$R36)</f>
        <v>13791.01</v>
      </c>
      <c r="H36" s="42">
        <f>SUMIFS('PE_FCG - RAF_ 39 Detailed Juri'!I:I,'PE_FCG - RAF_ 39 Detailed Juri'!$C:$C,'B-1'!$R36)</f>
        <v>13791.01</v>
      </c>
      <c r="I36" s="42">
        <f>SUMIFS('PE_FCG - RAF_ 39 Detailed Juri'!J:J,'PE_FCG - RAF_ 39 Detailed Juri'!$C:$C,'B-1'!$R36)</f>
        <v>13727.29</v>
      </c>
      <c r="J36" s="42">
        <f>SUMIFS('PE_FCG - RAF_ 39 Detailed Juri'!K:K,'PE_FCG - RAF_ 39 Detailed Juri'!$C:$C,'B-1'!$R36)</f>
        <v>13727.29</v>
      </c>
      <c r="K36" s="42">
        <f>SUMIFS('PE_FCG - RAF_ 39 Detailed Juri'!L:L,'PE_FCG - RAF_ 39 Detailed Juri'!$C:$C,'B-1'!$R36)</f>
        <v>13727.29</v>
      </c>
      <c r="L36" s="42">
        <f>SUMIFS('PE_FCG - RAF_ 39 Detailed Juri'!M:M,'PE_FCG - RAF_ 39 Detailed Juri'!$C:$C,'B-1'!$R36)</f>
        <v>13727.29</v>
      </c>
      <c r="M36" s="42">
        <f>SUMIFS('PE_FCG - RAF_ 39 Detailed Juri'!N:N,'PE_FCG - RAF_ 39 Detailed Juri'!$C:$C,'B-1'!$R36)</f>
        <v>13727.29</v>
      </c>
      <c r="N36" s="42">
        <f>SUMIFS('PE_FCG - RAF_ 39 Detailed Juri'!O:O,'PE_FCG - RAF_ 39 Detailed Juri'!$C:$C,'B-1'!$R36)</f>
        <v>13727.29</v>
      </c>
      <c r="O36" s="42">
        <f>SUMIFS('PE_FCG - RAF_ 39 Detailed Juri'!P:P,'PE_FCG - RAF_ 39 Detailed Juri'!$C:$C,'B-1'!$R36)</f>
        <v>13727.29</v>
      </c>
      <c r="P36" s="30">
        <f t="shared" si="4"/>
        <v>13756.699230769234</v>
      </c>
      <c r="Q36" s="26" t="s">
        <v>134</v>
      </c>
      <c r="R36" s="10" t="s">
        <v>33</v>
      </c>
      <c r="S36" s="51">
        <f>VLOOKUP(R36,'PE_FCG - RAF_ 39 Detailed Juri'!C:Q,15,FALSE)-P36</f>
        <v>0</v>
      </c>
    </row>
    <row r="37" spans="1:20" x14ac:dyDescent="0.2">
      <c r="A37" s="28">
        <f t="shared" si="5"/>
        <v>16</v>
      </c>
      <c r="B37" s="16" t="s">
        <v>34</v>
      </c>
      <c r="C37" s="42">
        <f>SUMIFS('PE_FCG - RAF_ 39 Detailed Juri'!D:D,'PE_FCG - RAF_ 39 Detailed Juri'!$C:$C,'B-1'!$R37)</f>
        <v>214888.34999999998</v>
      </c>
      <c r="D37" s="42">
        <f>SUMIFS('PE_FCG - RAF_ 39 Detailed Juri'!E:E,'PE_FCG - RAF_ 39 Detailed Juri'!$C:$C,'B-1'!$R37)</f>
        <v>282700.84999999998</v>
      </c>
      <c r="E37" s="42">
        <f>SUMIFS('PE_FCG - RAF_ 39 Detailed Juri'!F:F,'PE_FCG - RAF_ 39 Detailed Juri'!$C:$C,'B-1'!$R37)</f>
        <v>305730.45999999996</v>
      </c>
      <c r="F37" s="42">
        <f>SUMIFS('PE_FCG - RAF_ 39 Detailed Juri'!G:G,'PE_FCG - RAF_ 39 Detailed Juri'!$C:$C,'B-1'!$R37)</f>
        <v>376975.57</v>
      </c>
      <c r="G37" s="42">
        <f>SUMIFS('PE_FCG - RAF_ 39 Detailed Juri'!H:H,'PE_FCG - RAF_ 39 Detailed Juri'!$C:$C,'B-1'!$R37)</f>
        <v>376677.48</v>
      </c>
      <c r="H37" s="42">
        <f>SUMIFS('PE_FCG - RAF_ 39 Detailed Juri'!I:I,'PE_FCG - RAF_ 39 Detailed Juri'!$C:$C,'B-1'!$R37)</f>
        <v>361689.13</v>
      </c>
      <c r="I37" s="42">
        <f>SUMIFS('PE_FCG - RAF_ 39 Detailed Juri'!J:J,'PE_FCG - RAF_ 39 Detailed Juri'!$C:$C,'B-1'!$R37)</f>
        <v>405943.69</v>
      </c>
      <c r="J37" s="42">
        <f>SUMIFS('PE_FCG - RAF_ 39 Detailed Juri'!K:K,'PE_FCG - RAF_ 39 Detailed Juri'!$C:$C,'B-1'!$R37)</f>
        <v>388227.06</v>
      </c>
      <c r="K37" s="42">
        <f>SUMIFS('PE_FCG - RAF_ 39 Detailed Juri'!L:L,'PE_FCG - RAF_ 39 Detailed Juri'!$C:$C,'B-1'!$R37)</f>
        <v>418674.68</v>
      </c>
      <c r="L37" s="42">
        <f>SUMIFS('PE_FCG - RAF_ 39 Detailed Juri'!M:M,'PE_FCG - RAF_ 39 Detailed Juri'!$C:$C,'B-1'!$R37)</f>
        <v>415077.99</v>
      </c>
      <c r="M37" s="42">
        <f>SUMIFS('PE_FCG - RAF_ 39 Detailed Juri'!N:N,'PE_FCG - RAF_ 39 Detailed Juri'!$C:$C,'B-1'!$R37)</f>
        <v>419347.14999999997</v>
      </c>
      <c r="N37" s="42">
        <f>SUMIFS('PE_FCG - RAF_ 39 Detailed Juri'!O:O,'PE_FCG - RAF_ 39 Detailed Juri'!$C:$C,'B-1'!$R37)</f>
        <v>437822.68000000005</v>
      </c>
      <c r="O37" s="42">
        <f>SUMIFS('PE_FCG - RAF_ 39 Detailed Juri'!P:P,'PE_FCG - RAF_ 39 Detailed Juri'!$C:$C,'B-1'!$R37)</f>
        <v>440505.35</v>
      </c>
      <c r="P37" s="30">
        <f t="shared" si="4"/>
        <v>372635.41846153844</v>
      </c>
      <c r="Q37" s="26" t="s">
        <v>134</v>
      </c>
      <c r="R37" s="10" t="s">
        <v>34</v>
      </c>
      <c r="S37" s="51">
        <f>VLOOKUP(R37,'PE_FCG - RAF_ 39 Detailed Juri'!C:Q,15,FALSE)-P37</f>
        <v>0</v>
      </c>
    </row>
    <row r="38" spans="1:20" x14ac:dyDescent="0.2">
      <c r="A38" s="28">
        <f t="shared" si="5"/>
        <v>17</v>
      </c>
      <c r="B38" s="16" t="s">
        <v>35</v>
      </c>
      <c r="C38" s="42">
        <f>SUMIFS('PE_FCG - RAF_ 39 Detailed Juri'!D:D,'PE_FCG - RAF_ 39 Detailed Juri'!$C:$C,'B-1'!$R38)</f>
        <v>11652483.550000001</v>
      </c>
      <c r="D38" s="42">
        <f>SUMIFS('PE_FCG - RAF_ 39 Detailed Juri'!E:E,'PE_FCG - RAF_ 39 Detailed Juri'!$C:$C,'B-1'!$R38)</f>
        <v>11744257.75</v>
      </c>
      <c r="E38" s="42">
        <f>SUMIFS('PE_FCG - RAF_ 39 Detailed Juri'!F:F,'PE_FCG - RAF_ 39 Detailed Juri'!$C:$C,'B-1'!$R38)</f>
        <v>11890241.59</v>
      </c>
      <c r="F38" s="42">
        <f>SUMIFS('PE_FCG - RAF_ 39 Detailed Juri'!G:G,'PE_FCG - RAF_ 39 Detailed Juri'!$C:$C,'B-1'!$R38)</f>
        <v>11595334.85</v>
      </c>
      <c r="G38" s="42">
        <f>SUMIFS('PE_FCG - RAF_ 39 Detailed Juri'!H:H,'PE_FCG - RAF_ 39 Detailed Juri'!$C:$C,'B-1'!$R38)</f>
        <v>11784071.98</v>
      </c>
      <c r="H38" s="42">
        <f>SUMIFS('PE_FCG - RAF_ 39 Detailed Juri'!I:I,'PE_FCG - RAF_ 39 Detailed Juri'!$C:$C,'B-1'!$R38)</f>
        <v>11659167.5</v>
      </c>
      <c r="I38" s="42">
        <f>SUMIFS('PE_FCG - RAF_ 39 Detailed Juri'!J:J,'PE_FCG - RAF_ 39 Detailed Juri'!$C:$C,'B-1'!$R38)</f>
        <v>11506008.65</v>
      </c>
      <c r="J38" s="42">
        <f>SUMIFS('PE_FCG - RAF_ 39 Detailed Juri'!K:K,'PE_FCG - RAF_ 39 Detailed Juri'!$C:$C,'B-1'!$R38)</f>
        <v>11439856.319999998</v>
      </c>
      <c r="K38" s="42">
        <f>SUMIFS('PE_FCG - RAF_ 39 Detailed Juri'!L:L,'PE_FCG - RAF_ 39 Detailed Juri'!$C:$C,'B-1'!$R38)</f>
        <v>11261681.449999999</v>
      </c>
      <c r="L38" s="42">
        <f>SUMIFS('PE_FCG - RAF_ 39 Detailed Juri'!M:M,'PE_FCG - RAF_ 39 Detailed Juri'!$C:$C,'B-1'!$R38)</f>
        <v>11134834.180000002</v>
      </c>
      <c r="M38" s="42">
        <f>SUMIFS('PE_FCG - RAF_ 39 Detailed Juri'!N:N,'PE_FCG - RAF_ 39 Detailed Juri'!$C:$C,'B-1'!$R38)</f>
        <v>11054564.210000001</v>
      </c>
      <c r="N38" s="42">
        <f>SUMIFS('PE_FCG - RAF_ 39 Detailed Juri'!O:O,'PE_FCG - RAF_ 39 Detailed Juri'!$C:$C,'B-1'!$R38)</f>
        <v>11101542.979999999</v>
      </c>
      <c r="O38" s="42">
        <f>SUMIFS('PE_FCG - RAF_ 39 Detailed Juri'!P:P,'PE_FCG - RAF_ 39 Detailed Juri'!$C:$C,'B-1'!$R38)</f>
        <v>11390777.73</v>
      </c>
      <c r="P38" s="30">
        <f t="shared" ref="P38" si="6">(SUM(C38:O38))/13</f>
        <v>11478063.287692307</v>
      </c>
      <c r="Q38" s="26" t="s">
        <v>134</v>
      </c>
      <c r="R38" s="10" t="s">
        <v>35</v>
      </c>
      <c r="S38" s="51">
        <f>VLOOKUP(R38,'PE_FCG - RAF_ 39 Detailed Juri'!C:Q,15,FALSE)-P38</f>
        <v>0</v>
      </c>
    </row>
    <row r="39" spans="1:20" x14ac:dyDescent="0.2">
      <c r="A39" s="28">
        <f t="shared" si="5"/>
        <v>18</v>
      </c>
      <c r="B39" s="16" t="s">
        <v>36</v>
      </c>
      <c r="C39" s="42">
        <f>SUMIFS('PE_FCG - RAF_ 39 Detailed Juri'!D:D,'PE_FCG - RAF_ 39 Detailed Juri'!$C:$C,'B-1'!$R39)</f>
        <v>152419.04999999999</v>
      </c>
      <c r="D39" s="42">
        <f>SUMIFS('PE_FCG - RAF_ 39 Detailed Juri'!E:E,'PE_FCG - RAF_ 39 Detailed Juri'!$C:$C,'B-1'!$R39)</f>
        <v>146491.72999999998</v>
      </c>
      <c r="E39" s="42">
        <f>SUMIFS('PE_FCG - RAF_ 39 Detailed Juri'!F:F,'PE_FCG - RAF_ 39 Detailed Juri'!$C:$C,'B-1'!$R39)</f>
        <v>231815.67</v>
      </c>
      <c r="F39" s="42">
        <f>SUMIFS('PE_FCG - RAF_ 39 Detailed Juri'!G:G,'PE_FCG - RAF_ 39 Detailed Juri'!$C:$C,'B-1'!$R39)</f>
        <v>1631387.03</v>
      </c>
      <c r="G39" s="42">
        <f>SUMIFS('PE_FCG - RAF_ 39 Detailed Juri'!H:H,'PE_FCG - RAF_ 39 Detailed Juri'!$C:$C,'B-1'!$R39)</f>
        <v>0</v>
      </c>
      <c r="H39" s="42">
        <f>SUMIFS('PE_FCG - RAF_ 39 Detailed Juri'!I:I,'PE_FCG - RAF_ 39 Detailed Juri'!$C:$C,'B-1'!$R39)</f>
        <v>0</v>
      </c>
      <c r="I39" s="42">
        <f>SUMIFS('PE_FCG - RAF_ 39 Detailed Juri'!J:J,'PE_FCG - RAF_ 39 Detailed Juri'!$C:$C,'B-1'!$R39)</f>
        <v>4883804.54</v>
      </c>
      <c r="J39" s="42">
        <f>SUMIFS('PE_FCG - RAF_ 39 Detailed Juri'!K:K,'PE_FCG - RAF_ 39 Detailed Juri'!$C:$C,'B-1'!$R39)</f>
        <v>-278541.2799999998</v>
      </c>
      <c r="K39" s="42">
        <f>SUMIFS('PE_FCG - RAF_ 39 Detailed Juri'!L:L,'PE_FCG - RAF_ 39 Detailed Juri'!$C:$C,'B-1'!$R39)</f>
        <v>-379762.44000000018</v>
      </c>
      <c r="L39" s="42">
        <f>SUMIFS('PE_FCG - RAF_ 39 Detailed Juri'!M:M,'PE_FCG - RAF_ 39 Detailed Juri'!$C:$C,'B-1'!$R39)</f>
        <v>-351688.99</v>
      </c>
      <c r="M39" s="42">
        <f>SUMIFS('PE_FCG - RAF_ 39 Detailed Juri'!N:N,'PE_FCG - RAF_ 39 Detailed Juri'!$C:$C,'B-1'!$R39)</f>
        <v>-298372.78000000003</v>
      </c>
      <c r="N39" s="42">
        <f>SUMIFS('PE_FCG - RAF_ 39 Detailed Juri'!O:O,'PE_FCG - RAF_ 39 Detailed Juri'!$C:$C,'B-1'!$R39)</f>
        <v>285757.02</v>
      </c>
      <c r="O39" s="42">
        <f>SUMIFS('PE_FCG - RAF_ 39 Detailed Juri'!P:P,'PE_FCG - RAF_ 39 Detailed Juri'!$C:$C,'B-1'!$R39)</f>
        <v>614433.58000000007</v>
      </c>
      <c r="P39" s="30">
        <f t="shared" si="4"/>
        <v>510595.62538461533</v>
      </c>
      <c r="Q39" s="26" t="s">
        <v>134</v>
      </c>
      <c r="R39" s="10" t="s">
        <v>36</v>
      </c>
      <c r="S39" s="51">
        <f>VLOOKUP(R39,'PE_FCG - RAF_ 39 Detailed Juri'!C:Q,15,FALSE)-P39</f>
        <v>0</v>
      </c>
    </row>
    <row r="40" spans="1:20" x14ac:dyDescent="0.2">
      <c r="A40" s="2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26"/>
      <c r="S40" s="51"/>
    </row>
    <row r="41" spans="1:20" x14ac:dyDescent="0.2">
      <c r="A41" s="28">
        <f>A39+1</f>
        <v>19</v>
      </c>
      <c r="B41" s="16" t="s">
        <v>140</v>
      </c>
      <c r="C41" s="30">
        <f>SUM(C30:C40)</f>
        <v>31973988.870000001</v>
      </c>
      <c r="D41" s="30">
        <f t="shared" ref="D41:O41" si="7">SUM(D30:D40)</f>
        <v>29277050.530000005</v>
      </c>
      <c r="E41" s="30">
        <f t="shared" si="7"/>
        <v>30160231.730000004</v>
      </c>
      <c r="F41" s="30">
        <f t="shared" si="7"/>
        <v>29239363.789999999</v>
      </c>
      <c r="G41" s="30">
        <f t="shared" si="7"/>
        <v>29111740.030000005</v>
      </c>
      <c r="H41" s="30">
        <f t="shared" si="7"/>
        <v>29026379.010000002</v>
      </c>
      <c r="I41" s="30">
        <f t="shared" si="7"/>
        <v>29701428.919999994</v>
      </c>
      <c r="J41" s="30">
        <f t="shared" si="7"/>
        <v>29199436.569999993</v>
      </c>
      <c r="K41" s="30">
        <f t="shared" si="7"/>
        <v>30428334.629999995</v>
      </c>
      <c r="L41" s="30">
        <f t="shared" si="7"/>
        <v>38201410.869999997</v>
      </c>
      <c r="M41" s="30">
        <f t="shared" si="7"/>
        <v>38164689.25</v>
      </c>
      <c r="N41" s="30">
        <f t="shared" si="7"/>
        <v>36824784.590000004</v>
      </c>
      <c r="O41" s="30">
        <f t="shared" si="7"/>
        <v>32236456.470000006</v>
      </c>
      <c r="P41" s="30">
        <f t="shared" si="4"/>
        <v>31811176.558461539</v>
      </c>
      <c r="Q41" s="26"/>
      <c r="S41" s="51"/>
    </row>
    <row r="42" spans="1:20" x14ac:dyDescent="0.2">
      <c r="A42" s="2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26"/>
      <c r="S42" s="51"/>
    </row>
    <row r="43" spans="1:20" s="46" customFormat="1" x14ac:dyDescent="0.2">
      <c r="A43" s="90">
        <f>A41+1</f>
        <v>20</v>
      </c>
      <c r="B43" s="46" t="s">
        <v>37</v>
      </c>
      <c r="C43" s="91">
        <f>SUMIFS('PE_FCG - RAF_ 39 Detailed Juri'!D:D,'PE_FCG - RAF_ 39 Detailed Juri'!$C:$C,'B-1'!$R43)</f>
        <v>426942</v>
      </c>
      <c r="D43" s="91">
        <f>SUMIFS('PE_FCG - RAF_ 39 Detailed Juri'!E:E,'PE_FCG - RAF_ 39 Detailed Juri'!$C:$C,'B-1'!$R43)</f>
        <v>426942</v>
      </c>
      <c r="E43" s="91">
        <f>SUMIFS('PE_FCG - RAF_ 39 Detailed Juri'!F:F,'PE_FCG - RAF_ 39 Detailed Juri'!$C:$C,'B-1'!$R43)</f>
        <v>426942</v>
      </c>
      <c r="F43" s="91">
        <f>SUMIFS('PE_FCG - RAF_ 39 Detailed Juri'!G:G,'PE_FCG - RAF_ 39 Detailed Juri'!$C:$C,'B-1'!$R43)</f>
        <v>374885</v>
      </c>
      <c r="G43" s="91">
        <f>SUMIFS('PE_FCG - RAF_ 39 Detailed Juri'!H:H,'PE_FCG - RAF_ 39 Detailed Juri'!$C:$C,'B-1'!$R43)</f>
        <v>374885</v>
      </c>
      <c r="H43" s="91">
        <f>SUMIFS('PE_FCG - RAF_ 39 Detailed Juri'!I:I,'PE_FCG - RAF_ 39 Detailed Juri'!$C:$C,'B-1'!$R43)</f>
        <v>374885</v>
      </c>
      <c r="I43" s="91">
        <f>SUMIFS('PE_FCG - RAF_ 39 Detailed Juri'!J:J,'PE_FCG - RAF_ 39 Detailed Juri'!$C:$C,'B-1'!$R43)</f>
        <v>316158</v>
      </c>
      <c r="J43" s="91">
        <f>SUMIFS('PE_FCG - RAF_ 39 Detailed Juri'!K:K,'PE_FCG - RAF_ 39 Detailed Juri'!$C:$C,'B-1'!$R43)</f>
        <v>316158</v>
      </c>
      <c r="K43" s="91">
        <f>SUMIFS('PE_FCG - RAF_ 39 Detailed Juri'!L:L,'PE_FCG - RAF_ 39 Detailed Juri'!$C:$C,'B-1'!$R43)</f>
        <v>316158</v>
      </c>
      <c r="L43" s="91">
        <f>SUMIFS('PE_FCG - RAF_ 39 Detailed Juri'!M:M,'PE_FCG - RAF_ 39 Detailed Juri'!$C:$C,'B-1'!$R43)</f>
        <v>255807</v>
      </c>
      <c r="M43" s="91">
        <f>SUMIFS('PE_FCG - RAF_ 39 Detailed Juri'!N:N,'PE_FCG - RAF_ 39 Detailed Juri'!$C:$C,'B-1'!$R43)</f>
        <v>255807</v>
      </c>
      <c r="N43" s="91">
        <f>SUMIFS('PE_FCG - RAF_ 39 Detailed Juri'!O:O,'PE_FCG - RAF_ 39 Detailed Juri'!$C:$C,'B-1'!$R43)</f>
        <v>255807</v>
      </c>
      <c r="O43" s="91">
        <f>SUMIFS('PE_FCG - RAF_ 39 Detailed Juri'!P:P,'PE_FCG - RAF_ 39 Detailed Juri'!$C:$C,'B-1'!$R43)</f>
        <v>213471</v>
      </c>
      <c r="P43" s="92">
        <f>(SUM(C43:O43))/13</f>
        <v>333449.76923076925</v>
      </c>
      <c r="Q43" s="93" t="s">
        <v>141</v>
      </c>
      <c r="R43" s="48" t="s">
        <v>37</v>
      </c>
      <c r="S43" s="51">
        <f>VLOOKUP(R43,'PE_FCG - RAF_ 39 Detailed Juri'!C:Q,15,FALSE)-P43</f>
        <v>0</v>
      </c>
      <c r="T43" s="94"/>
    </row>
    <row r="44" spans="1:20" s="46" customFormat="1" x14ac:dyDescent="0.2">
      <c r="A44" s="90">
        <f>A43+1</f>
        <v>21</v>
      </c>
      <c r="B44" s="46" t="s">
        <v>39</v>
      </c>
      <c r="C44" s="91">
        <f>SUMIFS('PE_FCG - RAF_ 39 Detailed Juri'!D:D,'PE_FCG - RAF_ 39 Detailed Juri'!$C:$C,'B-1'!$R44)</f>
        <v>16127697.57</v>
      </c>
      <c r="D44" s="91">
        <f>SUMIFS('PE_FCG - RAF_ 39 Detailed Juri'!E:E,'PE_FCG - RAF_ 39 Detailed Juri'!$C:$C,'B-1'!$R44)</f>
        <v>15847772.77</v>
      </c>
      <c r="E44" s="91">
        <f>SUMIFS('PE_FCG - RAF_ 39 Detailed Juri'!F:F,'PE_FCG - RAF_ 39 Detailed Juri'!$C:$C,'B-1'!$R44)</f>
        <v>16626335.390000001</v>
      </c>
      <c r="F44" s="91">
        <f>SUMIFS('PE_FCG - RAF_ 39 Detailed Juri'!G:G,'PE_FCG - RAF_ 39 Detailed Juri'!$C:$C,'B-1'!$R44)</f>
        <v>16973456.68</v>
      </c>
      <c r="G44" s="91">
        <f>SUMIFS('PE_FCG - RAF_ 39 Detailed Juri'!H:H,'PE_FCG - RAF_ 39 Detailed Juri'!$C:$C,'B-1'!$R44)</f>
        <v>16166565.4</v>
      </c>
      <c r="H44" s="91">
        <f>SUMIFS('PE_FCG - RAF_ 39 Detailed Juri'!I:I,'PE_FCG - RAF_ 39 Detailed Juri'!$C:$C,'B-1'!$R44)</f>
        <v>15825869.510000002</v>
      </c>
      <c r="I44" s="91">
        <f>SUMIFS('PE_FCG - RAF_ 39 Detailed Juri'!J:J,'PE_FCG - RAF_ 39 Detailed Juri'!$C:$C,'B-1'!$R44)</f>
        <v>15301503.110000001</v>
      </c>
      <c r="J44" s="91">
        <f>SUMIFS('PE_FCG - RAF_ 39 Detailed Juri'!K:K,'PE_FCG - RAF_ 39 Detailed Juri'!$C:$C,'B-1'!$R44)</f>
        <v>15291236.51</v>
      </c>
      <c r="K44" s="91">
        <f>SUMIFS('PE_FCG - RAF_ 39 Detailed Juri'!L:L,'PE_FCG - RAF_ 39 Detailed Juri'!$C:$C,'B-1'!$R44)</f>
        <v>14878701.01</v>
      </c>
      <c r="L44" s="91">
        <f>SUMIFS('PE_FCG - RAF_ 39 Detailed Juri'!M:M,'PE_FCG - RAF_ 39 Detailed Juri'!$C:$C,'B-1'!$R44)</f>
        <v>7934367.6099999994</v>
      </c>
      <c r="M44" s="91">
        <f>SUMIFS('PE_FCG - RAF_ 39 Detailed Juri'!N:N,'PE_FCG - RAF_ 39 Detailed Juri'!$C:$C,'B-1'!$R44)</f>
        <v>7960626.7799999993</v>
      </c>
      <c r="N44" s="91">
        <f>SUMIFS('PE_FCG - RAF_ 39 Detailed Juri'!O:O,'PE_FCG - RAF_ 39 Detailed Juri'!$C:$C,'B-1'!$R44)</f>
        <v>9890096.2899999991</v>
      </c>
      <c r="O44" s="91">
        <f>SUMIFS('PE_FCG - RAF_ 39 Detailed Juri'!P:P,'PE_FCG - RAF_ 39 Detailed Juri'!$C:$C,'B-1'!$R44)</f>
        <v>11099411.970000001</v>
      </c>
      <c r="P44" s="92">
        <f>(SUM(C44:O44))/13</f>
        <v>13840280.046153845</v>
      </c>
      <c r="Q44" s="93" t="s">
        <v>134</v>
      </c>
      <c r="R44" s="48" t="s">
        <v>39</v>
      </c>
      <c r="S44" s="51">
        <f>VLOOKUP(R44,'PE_FCG - RAF_ 39 Detailed Juri'!C:Q,15,FALSE)-P44</f>
        <v>0</v>
      </c>
      <c r="T44" s="94"/>
    </row>
    <row r="45" spans="1:20" s="46" customFormat="1" x14ac:dyDescent="0.2">
      <c r="A45" s="90">
        <f t="shared" ref="A45:A47" si="8">A44+1</f>
        <v>22</v>
      </c>
      <c r="B45" s="46" t="s">
        <v>40</v>
      </c>
      <c r="C45" s="91">
        <f>SUMIFS('PE_FCG - RAF_ 39 Detailed Juri'!D:D,'PE_FCG - RAF_ 39 Detailed Juri'!$C:$C,'B-1'!$R45)</f>
        <v>2355360.37</v>
      </c>
      <c r="D45" s="91">
        <f>SUMIFS('PE_FCG - RAF_ 39 Detailed Juri'!E:E,'PE_FCG - RAF_ 39 Detailed Juri'!$C:$C,'B-1'!$R45)</f>
        <v>2437644.0200000005</v>
      </c>
      <c r="E45" s="91">
        <f>SUMIFS('PE_FCG - RAF_ 39 Detailed Juri'!F:F,'PE_FCG - RAF_ 39 Detailed Juri'!$C:$C,'B-1'!$R45)</f>
        <v>2519927.02</v>
      </c>
      <c r="F45" s="91">
        <f>SUMIFS('PE_FCG - RAF_ 39 Detailed Juri'!G:G,'PE_FCG - RAF_ 39 Detailed Juri'!$C:$C,'B-1'!$R45)</f>
        <v>2602210.02</v>
      </c>
      <c r="G45" s="91">
        <f>SUMIFS('PE_FCG - RAF_ 39 Detailed Juri'!H:H,'PE_FCG - RAF_ 39 Detailed Juri'!$C:$C,'B-1'!$R45)</f>
        <v>2684493.02</v>
      </c>
      <c r="H45" s="91">
        <f>SUMIFS('PE_FCG - RAF_ 39 Detailed Juri'!I:I,'PE_FCG - RAF_ 39 Detailed Juri'!$C:$C,'B-1'!$R45)</f>
        <v>2766776.02</v>
      </c>
      <c r="I45" s="91">
        <f>SUMIFS('PE_FCG - RAF_ 39 Detailed Juri'!J:J,'PE_FCG - RAF_ 39 Detailed Juri'!$C:$C,'B-1'!$R45)</f>
        <v>2849059.02</v>
      </c>
      <c r="J45" s="91">
        <f>SUMIFS('PE_FCG - RAF_ 39 Detailed Juri'!K:K,'PE_FCG - RAF_ 39 Detailed Juri'!$C:$C,'B-1'!$R45)</f>
        <v>2931342.02</v>
      </c>
      <c r="K45" s="91">
        <f>SUMIFS('PE_FCG - RAF_ 39 Detailed Juri'!L:L,'PE_FCG - RAF_ 39 Detailed Juri'!$C:$C,'B-1'!$R45)</f>
        <v>3004124.95</v>
      </c>
      <c r="L45" s="91">
        <f>SUMIFS('PE_FCG - RAF_ 39 Detailed Juri'!M:M,'PE_FCG - RAF_ 39 Detailed Juri'!$C:$C,'B-1'!$R45)</f>
        <v>3086407.95</v>
      </c>
      <c r="M45" s="91">
        <f>SUMIFS('PE_FCG - RAF_ 39 Detailed Juri'!N:N,'PE_FCG - RAF_ 39 Detailed Juri'!$C:$C,'B-1'!$R45)</f>
        <v>3168690.95</v>
      </c>
      <c r="N45" s="91">
        <f>SUMIFS('PE_FCG - RAF_ 39 Detailed Juri'!O:O,'PE_FCG - RAF_ 39 Detailed Juri'!$C:$C,'B-1'!$R45)</f>
        <v>3149828.91</v>
      </c>
      <c r="O45" s="91">
        <f>SUMIFS('PE_FCG - RAF_ 39 Detailed Juri'!P:P,'PE_FCG - RAF_ 39 Detailed Juri'!$C:$C,'B-1'!$R45)</f>
        <v>3106032.4600000004</v>
      </c>
      <c r="P45" s="92">
        <f>(SUM(C45:O45))/13</f>
        <v>2820145.902307692</v>
      </c>
      <c r="Q45" s="93" t="s">
        <v>134</v>
      </c>
      <c r="R45" s="48" t="s">
        <v>40</v>
      </c>
      <c r="S45" s="51">
        <f>VLOOKUP(R45,'PE_FCG - RAF_ 39 Detailed Juri'!C:Q,15,FALSE)-P45</f>
        <v>0</v>
      </c>
      <c r="T45" s="94"/>
    </row>
    <row r="46" spans="1:20" x14ac:dyDescent="0.2">
      <c r="A46" s="90">
        <f t="shared" si="8"/>
        <v>23</v>
      </c>
      <c r="B46" s="16" t="s">
        <v>42</v>
      </c>
      <c r="C46" s="42">
        <f>SUMIFS('PE_FCG - RAF_ 39 Detailed Juri'!D:D,'PE_FCG - RAF_ 39 Detailed Juri'!$C:$C,'B-1'!$R46)</f>
        <v>578738.70000000007</v>
      </c>
      <c r="D46" s="42">
        <f>SUMIFS('PE_FCG - RAF_ 39 Detailed Juri'!E:E,'PE_FCG - RAF_ 39 Detailed Juri'!$C:$C,'B-1'!$R46)</f>
        <v>565877.84</v>
      </c>
      <c r="E46" s="42">
        <f>SUMIFS('PE_FCG - RAF_ 39 Detailed Juri'!F:F,'PE_FCG - RAF_ 39 Detailed Juri'!$C:$C,'B-1'!$R46)</f>
        <v>553016.98</v>
      </c>
      <c r="F46" s="42">
        <f>SUMIFS('PE_FCG - RAF_ 39 Detailed Juri'!G:G,'PE_FCG - RAF_ 39 Detailed Juri'!$C:$C,'B-1'!$R46)</f>
        <v>540156.12</v>
      </c>
      <c r="G46" s="42">
        <f>SUMIFS('PE_FCG - RAF_ 39 Detailed Juri'!H:H,'PE_FCG - RAF_ 39 Detailed Juri'!$C:$C,'B-1'!$R46)</f>
        <v>527295.26</v>
      </c>
      <c r="H46" s="42">
        <f>SUMIFS('PE_FCG - RAF_ 39 Detailed Juri'!I:I,'PE_FCG - RAF_ 39 Detailed Juri'!$C:$C,'B-1'!$R46)</f>
        <v>514434.4</v>
      </c>
      <c r="I46" s="42">
        <f>SUMIFS('PE_FCG - RAF_ 39 Detailed Juri'!J:J,'PE_FCG - RAF_ 39 Detailed Juri'!$C:$C,'B-1'!$R46)</f>
        <v>501573.54000000004</v>
      </c>
      <c r="J46" s="42">
        <f>SUMIFS('PE_FCG - RAF_ 39 Detailed Juri'!K:K,'PE_FCG - RAF_ 39 Detailed Juri'!$C:$C,'B-1'!$R46)</f>
        <v>488712.68</v>
      </c>
      <c r="K46" s="42">
        <f>SUMIFS('PE_FCG - RAF_ 39 Detailed Juri'!L:L,'PE_FCG - RAF_ 39 Detailed Juri'!$C:$C,'B-1'!$R46)</f>
        <v>475851.82</v>
      </c>
      <c r="L46" s="42">
        <f>SUMIFS('PE_FCG - RAF_ 39 Detailed Juri'!M:M,'PE_FCG - RAF_ 39 Detailed Juri'!$C:$C,'B-1'!$R46)</f>
        <v>462990.96</v>
      </c>
      <c r="M46" s="42">
        <f>SUMIFS('PE_FCG - RAF_ 39 Detailed Juri'!N:N,'PE_FCG - RAF_ 39 Detailed Juri'!$C:$C,'B-1'!$R46)</f>
        <v>450130.10000000003</v>
      </c>
      <c r="N46" s="42">
        <f>SUMIFS('PE_FCG - RAF_ 39 Detailed Juri'!O:O,'PE_FCG - RAF_ 39 Detailed Juri'!$C:$C,'B-1'!$R46)</f>
        <v>437269.24</v>
      </c>
      <c r="O46" s="42">
        <f>SUMIFS('PE_FCG - RAF_ 39 Detailed Juri'!P:P,'PE_FCG - RAF_ 39 Detailed Juri'!$C:$C,'B-1'!$R46)</f>
        <v>424408.38</v>
      </c>
      <c r="P46" s="30">
        <f>(SUM(C46:O46))/13</f>
        <v>501573.54000000004</v>
      </c>
      <c r="Q46" s="26" t="s">
        <v>141</v>
      </c>
      <c r="R46" s="12" t="s">
        <v>42</v>
      </c>
      <c r="S46" s="51">
        <f>VLOOKUP(R46,'PE_FCG - RAF_ 39 Detailed Juri'!C:Q,15,FALSE)-P46</f>
        <v>0</v>
      </c>
    </row>
    <row r="47" spans="1:20" x14ac:dyDescent="0.2">
      <c r="A47" s="90">
        <f t="shared" si="8"/>
        <v>24</v>
      </c>
      <c r="B47" s="16" t="s">
        <v>43</v>
      </c>
      <c r="C47" s="42">
        <f>SUMIFS('PE_FCG - RAF_ 39 Detailed Juri'!D:D,'PE_FCG - RAF_ 39 Detailed Juri'!$C:$C,'B-1'!$R47)</f>
        <v>6057546</v>
      </c>
      <c r="D47" s="42">
        <f>SUMIFS('PE_FCG - RAF_ 39 Detailed Juri'!E:E,'PE_FCG - RAF_ 39 Detailed Juri'!$C:$C,'B-1'!$R47)</f>
        <v>6122322</v>
      </c>
      <c r="E47" s="42">
        <f>SUMIFS('PE_FCG - RAF_ 39 Detailed Juri'!F:F,'PE_FCG - RAF_ 39 Detailed Juri'!$C:$C,'B-1'!$R47)</f>
        <v>6013823</v>
      </c>
      <c r="F47" s="42">
        <f>SUMIFS('PE_FCG - RAF_ 39 Detailed Juri'!G:G,'PE_FCG - RAF_ 39 Detailed Juri'!$C:$C,'B-1'!$R47)</f>
        <v>5614009</v>
      </c>
      <c r="G47" s="42">
        <f>SUMIFS('PE_FCG - RAF_ 39 Detailed Juri'!H:H,'PE_FCG - RAF_ 39 Detailed Juri'!$C:$C,'B-1'!$R47)</f>
        <v>5650258</v>
      </c>
      <c r="H47" s="42">
        <f>SUMIFS('PE_FCG - RAF_ 39 Detailed Juri'!I:I,'PE_FCG - RAF_ 39 Detailed Juri'!$C:$C,'B-1'!$R47)</f>
        <v>5689014</v>
      </c>
      <c r="I47" s="42">
        <f>SUMIFS('PE_FCG - RAF_ 39 Detailed Juri'!J:J,'PE_FCG - RAF_ 39 Detailed Juri'!$C:$C,'B-1'!$R47)</f>
        <v>7771725</v>
      </c>
      <c r="J47" s="42">
        <f>SUMIFS('PE_FCG - RAF_ 39 Detailed Juri'!K:K,'PE_FCG - RAF_ 39 Detailed Juri'!$C:$C,'B-1'!$R47)</f>
        <v>7788088</v>
      </c>
      <c r="K47" s="42">
        <f>SUMIFS('PE_FCG - RAF_ 39 Detailed Juri'!L:L,'PE_FCG - RAF_ 39 Detailed Juri'!$C:$C,'B-1'!$R47)</f>
        <v>7759049</v>
      </c>
      <c r="L47" s="42">
        <f>SUMIFS('PE_FCG - RAF_ 39 Detailed Juri'!M:M,'PE_FCG - RAF_ 39 Detailed Juri'!$C:$C,'B-1'!$R47)</f>
        <v>7788523</v>
      </c>
      <c r="M47" s="42">
        <f>SUMIFS('PE_FCG - RAF_ 39 Detailed Juri'!N:N,'PE_FCG - RAF_ 39 Detailed Juri'!$C:$C,'B-1'!$R47)</f>
        <v>7812893</v>
      </c>
      <c r="N47" s="42">
        <f>SUMIFS('PE_FCG - RAF_ 39 Detailed Juri'!O:O,'PE_FCG - RAF_ 39 Detailed Juri'!$C:$C,'B-1'!$R47)</f>
        <v>7821533</v>
      </c>
      <c r="O47" s="42">
        <f>SUMIFS('PE_FCG - RAF_ 39 Detailed Juri'!P:P,'PE_FCG - RAF_ 39 Detailed Juri'!$C:$C,'B-1'!$R47)</f>
        <v>7791878</v>
      </c>
      <c r="P47" s="30">
        <f>(SUM(C47:O47))/13</f>
        <v>6898512.384615385</v>
      </c>
      <c r="Q47" s="26" t="s">
        <v>141</v>
      </c>
      <c r="R47" s="12" t="s">
        <v>43</v>
      </c>
      <c r="S47" s="51">
        <f>VLOOKUP(R47,'PE_FCG - RAF_ 39 Detailed Juri'!C:Q,15,FALSE)-P47</f>
        <v>0</v>
      </c>
    </row>
    <row r="48" spans="1:20" x14ac:dyDescent="0.2">
      <c r="A48" s="28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6"/>
    </row>
    <row r="49" spans="1:23" x14ac:dyDescent="0.2">
      <c r="A49" s="28">
        <f>A47+1</f>
        <v>25</v>
      </c>
      <c r="B49" s="16" t="s">
        <v>142</v>
      </c>
      <c r="C49" s="30">
        <f t="shared" ref="C49" si="9">SUM(C43:C47)</f>
        <v>25546284.640000001</v>
      </c>
      <c r="D49" s="30">
        <f t="shared" ref="D49:O49" si="10">SUM(D43:D47)</f>
        <v>25400558.629999999</v>
      </c>
      <c r="E49" s="30">
        <f t="shared" si="10"/>
        <v>26140044.390000001</v>
      </c>
      <c r="F49" s="30">
        <f t="shared" si="10"/>
        <v>26104716.82</v>
      </c>
      <c r="G49" s="30">
        <f t="shared" si="10"/>
        <v>25403496.680000003</v>
      </c>
      <c r="H49" s="30">
        <f t="shared" si="10"/>
        <v>25170978.93</v>
      </c>
      <c r="I49" s="30">
        <f t="shared" si="10"/>
        <v>26740018.670000002</v>
      </c>
      <c r="J49" s="30">
        <f t="shared" si="10"/>
        <v>26815537.210000001</v>
      </c>
      <c r="K49" s="30">
        <f t="shared" si="10"/>
        <v>26433884.780000001</v>
      </c>
      <c r="L49" s="30">
        <f t="shared" si="10"/>
        <v>19528096.52</v>
      </c>
      <c r="M49" s="30">
        <f t="shared" si="10"/>
        <v>19648147.829999998</v>
      </c>
      <c r="N49" s="30">
        <f t="shared" si="10"/>
        <v>21554534.439999998</v>
      </c>
      <c r="O49" s="30">
        <f t="shared" si="10"/>
        <v>22635201.810000002</v>
      </c>
      <c r="P49" s="30">
        <f t="shared" ref="P49" si="11">(SUM(C49:O49))/13</f>
        <v>24393961.642307695</v>
      </c>
      <c r="Q49" s="26"/>
    </row>
    <row r="50" spans="1:23" x14ac:dyDescent="0.2">
      <c r="A50" s="28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1"/>
      <c r="Q50" s="26"/>
      <c r="R50" s="45" t="s">
        <v>367</v>
      </c>
    </row>
    <row r="51" spans="1:23" x14ac:dyDescent="0.2">
      <c r="A51" s="28">
        <f>A49+1</f>
        <v>26</v>
      </c>
      <c r="B51" s="16" t="s">
        <v>143</v>
      </c>
      <c r="C51" s="30">
        <f>SUM(C49,C41,C28,C23)</f>
        <v>414683895.68000001</v>
      </c>
      <c r="D51" s="30">
        <f t="shared" ref="D51:O51" si="12">SUM(D49,D41,D28,D23)</f>
        <v>412212185.37999988</v>
      </c>
      <c r="E51" s="30">
        <f t="shared" si="12"/>
        <v>416758176.22999996</v>
      </c>
      <c r="F51" s="30">
        <f t="shared" si="12"/>
        <v>417342383.53000009</v>
      </c>
      <c r="G51" s="30">
        <f t="shared" si="12"/>
        <v>418188560.25</v>
      </c>
      <c r="H51" s="30">
        <f t="shared" si="12"/>
        <v>419899893.78000003</v>
      </c>
      <c r="I51" s="30">
        <f t="shared" si="12"/>
        <v>431791771.28999978</v>
      </c>
      <c r="J51" s="30">
        <f t="shared" si="12"/>
        <v>433575401.76999962</v>
      </c>
      <c r="K51" s="30">
        <f t="shared" si="12"/>
        <v>435290262.62999988</v>
      </c>
      <c r="L51" s="30">
        <f t="shared" si="12"/>
        <v>436722591.61999989</v>
      </c>
      <c r="M51" s="30">
        <f t="shared" si="12"/>
        <v>458914184.98999971</v>
      </c>
      <c r="N51" s="30">
        <f t="shared" si="12"/>
        <v>461108500.37</v>
      </c>
      <c r="O51" s="30">
        <f t="shared" si="12"/>
        <v>448678566.07000005</v>
      </c>
      <c r="P51" s="30">
        <f t="shared" ref="P51" si="13">(SUM(C51:O51))/13</f>
        <v>431166644.12230766</v>
      </c>
      <c r="Q51" s="26"/>
      <c r="R51" s="43">
        <f>SUM(C51:O51)</f>
        <v>5605166373.5899992</v>
      </c>
      <c r="S51" s="44" t="s">
        <v>365</v>
      </c>
    </row>
    <row r="52" spans="1:23" ht="15.75" thickBot="1" x14ac:dyDescent="0.25">
      <c r="A52" s="28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26"/>
      <c r="R52" s="43">
        <f>SUM('PE_FCG - RAF_ 39 Detailed Juri'!D44:P44)</f>
        <v>5605166373.5899982</v>
      </c>
      <c r="S52" s="44" t="s">
        <v>366</v>
      </c>
    </row>
    <row r="53" spans="1:23" ht="15.75" thickTop="1" x14ac:dyDescent="0.2">
      <c r="A53" s="22"/>
      <c r="B53" s="22"/>
      <c r="R53" s="43">
        <f>+R52-R51</f>
        <v>0</v>
      </c>
    </row>
    <row r="54" spans="1:23" ht="15.75" thickBot="1" x14ac:dyDescent="0.25">
      <c r="A54" s="19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/>
    </row>
    <row r="57" spans="1:23" x14ac:dyDescent="0.2">
      <c r="E57" s="18"/>
      <c r="O57" s="28"/>
    </row>
    <row r="58" spans="1:23" ht="15.75" thickBot="1" x14ac:dyDescent="0.25">
      <c r="A58" s="19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1"/>
    </row>
    <row r="59" spans="1:23" x14ac:dyDescent="0.2">
      <c r="A59" s="22"/>
      <c r="B59" s="22"/>
      <c r="S59" s="16" t="s">
        <v>106</v>
      </c>
      <c r="T59" s="16" t="s">
        <v>106</v>
      </c>
      <c r="U59" s="16" t="s">
        <v>106</v>
      </c>
      <c r="V59" s="16" t="s">
        <v>106</v>
      </c>
      <c r="W59" s="16" t="s">
        <v>106</v>
      </c>
    </row>
    <row r="60" spans="1:23" x14ac:dyDescent="0.2">
      <c r="F60" s="18"/>
      <c r="O60" s="18"/>
    </row>
    <row r="61" spans="1:23" x14ac:dyDescent="0.2">
      <c r="F61" s="18"/>
      <c r="O61" s="23"/>
    </row>
    <row r="62" spans="1:23" x14ac:dyDescent="0.2">
      <c r="B62" s="23"/>
      <c r="O62" s="18"/>
    </row>
    <row r="64" spans="1:23" x14ac:dyDescent="0.2">
      <c r="A64" s="24"/>
      <c r="B64" s="24"/>
      <c r="O64" s="25"/>
    </row>
    <row r="65" spans="1:20" ht="15.75" thickBot="1" x14ac:dyDescent="0.25">
      <c r="A65" s="21"/>
      <c r="B65" s="2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/>
    </row>
    <row r="66" spans="1:20" x14ac:dyDescent="0.2">
      <c r="A66" s="22"/>
      <c r="B66" s="22"/>
    </row>
    <row r="67" spans="1:20" x14ac:dyDescent="0.2">
      <c r="A67" s="17"/>
      <c r="C67" s="26" t="s">
        <v>107</v>
      </c>
      <c r="D67" s="26" t="s">
        <v>108</v>
      </c>
      <c r="E67" s="26" t="s">
        <v>109</v>
      </c>
      <c r="F67" s="26" t="s">
        <v>110</v>
      </c>
      <c r="G67" s="26" t="s">
        <v>111</v>
      </c>
      <c r="H67" s="26" t="s">
        <v>112</v>
      </c>
      <c r="I67" s="26" t="s">
        <v>113</v>
      </c>
      <c r="J67" s="26" t="s">
        <v>114</v>
      </c>
      <c r="K67" s="26" t="s">
        <v>115</v>
      </c>
      <c r="L67" s="26" t="s">
        <v>116</v>
      </c>
      <c r="M67" s="26" t="s">
        <v>117</v>
      </c>
      <c r="N67" s="26" t="s">
        <v>118</v>
      </c>
      <c r="O67" s="26" t="s">
        <v>119</v>
      </c>
      <c r="P67" s="26" t="s">
        <v>120</v>
      </c>
      <c r="Q67" s="27"/>
    </row>
    <row r="68" spans="1:20" x14ac:dyDescent="0.2">
      <c r="A68" s="16" t="s">
        <v>121</v>
      </c>
      <c r="B68" s="26" t="s">
        <v>144</v>
      </c>
      <c r="C68" s="98">
        <v>44166</v>
      </c>
      <c r="D68" s="98">
        <v>44197</v>
      </c>
      <c r="E68" s="98">
        <v>44228</v>
      </c>
      <c r="F68" s="98">
        <v>44256</v>
      </c>
      <c r="G68" s="98">
        <v>44287</v>
      </c>
      <c r="H68" s="98">
        <v>44317</v>
      </c>
      <c r="I68" s="98">
        <v>44348</v>
      </c>
      <c r="J68" s="98">
        <v>44378</v>
      </c>
      <c r="K68" s="98">
        <v>44409</v>
      </c>
      <c r="L68" s="98">
        <v>44440</v>
      </c>
      <c r="M68" s="98">
        <v>44470</v>
      </c>
      <c r="N68" s="98">
        <v>44501</v>
      </c>
      <c r="O68" s="98">
        <v>44531</v>
      </c>
      <c r="P68" s="26" t="s">
        <v>123</v>
      </c>
      <c r="Q68" s="26" t="s">
        <v>124</v>
      </c>
    </row>
    <row r="69" spans="1:20" ht="15.75" thickBot="1" x14ac:dyDescent="0.25">
      <c r="A69" s="19"/>
      <c r="B69" s="2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1"/>
    </row>
    <row r="70" spans="1:20" x14ac:dyDescent="0.2">
      <c r="A70" s="22"/>
    </row>
    <row r="71" spans="1:20" x14ac:dyDescent="0.2">
      <c r="A71" s="28" t="s">
        <v>72</v>
      </c>
      <c r="B71" s="16" t="s">
        <v>46</v>
      </c>
      <c r="C71" s="42">
        <f>SUMIFS('PE_FCG - RAF_ 39 Detailed Juri'!D:D,'PE_FCG - RAF_ 39 Detailed Juri'!$C:$C,'B-1'!$R71)</f>
        <v>-151380644</v>
      </c>
      <c r="D71" s="42">
        <f>SUMIFS('PE_FCG - RAF_ 39 Detailed Juri'!E:E,'PE_FCG - RAF_ 39 Detailed Juri'!$C:$C,'B-1'!$R71)</f>
        <v>-151380644</v>
      </c>
      <c r="E71" s="42">
        <f>SUMIFS('PE_FCG - RAF_ 39 Detailed Juri'!F:F,'PE_FCG - RAF_ 39 Detailed Juri'!$C:$C,'B-1'!$R71)</f>
        <v>-151380644</v>
      </c>
      <c r="F71" s="42">
        <f>SUMIFS('PE_FCG - RAF_ 39 Detailed Juri'!G:G,'PE_FCG - RAF_ 39 Detailed Juri'!$C:$C,'B-1'!$R71)</f>
        <v>-151380644</v>
      </c>
      <c r="G71" s="42">
        <f>SUMIFS('PE_FCG - RAF_ 39 Detailed Juri'!H:H,'PE_FCG - RAF_ 39 Detailed Juri'!$C:$C,'B-1'!$R71)</f>
        <v>-151380644</v>
      </c>
      <c r="H71" s="42">
        <f>SUMIFS('PE_FCG - RAF_ 39 Detailed Juri'!I:I,'PE_FCG - RAF_ 39 Detailed Juri'!$C:$C,'B-1'!$R71)</f>
        <v>-151380644</v>
      </c>
      <c r="I71" s="42">
        <f>SUMIFS('PE_FCG - RAF_ 39 Detailed Juri'!J:J,'PE_FCG - RAF_ 39 Detailed Juri'!$C:$C,'B-1'!$R71)</f>
        <v>-151380644</v>
      </c>
      <c r="J71" s="42">
        <f>SUMIFS('PE_FCG - RAF_ 39 Detailed Juri'!K:K,'PE_FCG - RAF_ 39 Detailed Juri'!$C:$C,'B-1'!$R71)</f>
        <v>-151380644</v>
      </c>
      <c r="K71" s="42">
        <f>SUMIFS('PE_FCG - RAF_ 39 Detailed Juri'!L:L,'PE_FCG - RAF_ 39 Detailed Juri'!$C:$C,'B-1'!$R71)</f>
        <v>-151380644</v>
      </c>
      <c r="L71" s="42">
        <f>SUMIFS('PE_FCG - RAF_ 39 Detailed Juri'!M:M,'PE_FCG - RAF_ 39 Detailed Juri'!$C:$C,'B-1'!$R71)</f>
        <v>-151380644</v>
      </c>
      <c r="M71" s="42">
        <f>SUMIFS('PE_FCG - RAF_ 39 Detailed Juri'!N:N,'PE_FCG - RAF_ 39 Detailed Juri'!$C:$C,'B-1'!$R71)</f>
        <v>-151380644</v>
      </c>
      <c r="N71" s="42">
        <f>SUMIFS('PE_FCG - RAF_ 39 Detailed Juri'!O:O,'PE_FCG - RAF_ 39 Detailed Juri'!$C:$C,'B-1'!$R71)</f>
        <v>-151380644</v>
      </c>
      <c r="O71" s="42">
        <f>SUMIFS('PE_FCG - RAF_ 39 Detailed Juri'!P:P,'PE_FCG - RAF_ 39 Detailed Juri'!$C:$C,'B-1'!$R71)</f>
        <v>-151380644</v>
      </c>
      <c r="P71" s="42">
        <f>(SUM(C71:O71))/13</f>
        <v>-151380644</v>
      </c>
      <c r="Q71" s="26" t="s">
        <v>141</v>
      </c>
      <c r="R71" s="10" t="s">
        <v>46</v>
      </c>
      <c r="S71" s="51">
        <f>VLOOKUP(R71,'PE_FCG - RAF_ 39 Detailed Juri'!C:Q,15,FALSE)-P71</f>
        <v>0</v>
      </c>
    </row>
    <row r="72" spans="1:20" x14ac:dyDescent="0.2">
      <c r="A72" s="28" t="s">
        <v>126</v>
      </c>
      <c r="B72" s="16" t="s">
        <v>47</v>
      </c>
      <c r="C72" s="42">
        <f>SUMIFS('PE_FCG - RAF_ 39 Detailed Juri'!D:D,'PE_FCG - RAF_ 39 Detailed Juri'!$C:$C,'B-1'!$R72)</f>
        <v>-11602366.310000001</v>
      </c>
      <c r="D72" s="42">
        <f>SUMIFS('PE_FCG - RAF_ 39 Detailed Juri'!E:E,'PE_FCG - RAF_ 39 Detailed Juri'!$C:$C,'B-1'!$R72)</f>
        <v>-12770993.83</v>
      </c>
      <c r="E72" s="42">
        <f>SUMIFS('PE_FCG - RAF_ 39 Detailed Juri'!F:F,'PE_FCG - RAF_ 39 Detailed Juri'!$C:$C,'B-1'!$R72)</f>
        <v>-14197039.23</v>
      </c>
      <c r="F72" s="42">
        <f>SUMIFS('PE_FCG - RAF_ 39 Detailed Juri'!G:G,'PE_FCG - RAF_ 39 Detailed Juri'!$C:$C,'B-1'!$R72)</f>
        <v>-15529718.390000001</v>
      </c>
      <c r="G72" s="42">
        <f>SUMIFS('PE_FCG - RAF_ 39 Detailed Juri'!H:H,'PE_FCG - RAF_ 39 Detailed Juri'!$C:$C,'B-1'!$R72)</f>
        <v>-16669706.350000001</v>
      </c>
      <c r="H72" s="42">
        <f>SUMIFS('PE_FCG - RAF_ 39 Detailed Juri'!I:I,'PE_FCG - RAF_ 39 Detailed Juri'!$C:$C,'B-1'!$R72)</f>
        <v>-17754176.190000001</v>
      </c>
      <c r="I72" s="42">
        <f>SUMIFS('PE_FCG - RAF_ 39 Detailed Juri'!J:J,'PE_FCG - RAF_ 39 Detailed Juri'!$C:$C,'B-1'!$R72)</f>
        <v>-18722990.93</v>
      </c>
      <c r="J72" s="42">
        <f>SUMIFS('PE_FCG - RAF_ 39 Detailed Juri'!K:K,'PE_FCG - RAF_ 39 Detailed Juri'!$C:$C,'B-1'!$R72)</f>
        <v>-19925180.890000001</v>
      </c>
      <c r="K72" s="42">
        <f>SUMIFS('PE_FCG - RAF_ 39 Detailed Juri'!L:L,'PE_FCG - RAF_ 39 Detailed Juri'!$C:$C,'B-1'!$R72)</f>
        <v>-21082489.960000001</v>
      </c>
      <c r="L72" s="42">
        <f>SUMIFS('PE_FCG - RAF_ 39 Detailed Juri'!M:M,'PE_FCG - RAF_ 39 Detailed Juri'!$C:$C,'B-1'!$R72)</f>
        <v>-22194242.66</v>
      </c>
      <c r="M72" s="42">
        <f>SUMIFS('PE_FCG - RAF_ 39 Detailed Juri'!N:N,'PE_FCG - RAF_ 39 Detailed Juri'!$C:$C,'B-1'!$R72)</f>
        <v>-23348964.34</v>
      </c>
      <c r="N72" s="42">
        <f>SUMIFS('PE_FCG - RAF_ 39 Detailed Juri'!O:O,'PE_FCG - RAF_ 39 Detailed Juri'!$C:$C,'B-1'!$R72)</f>
        <v>-24884105.870000001</v>
      </c>
      <c r="O72" s="42">
        <f>SUMIFS('PE_FCG - RAF_ 39 Detailed Juri'!P:P,'PE_FCG - RAF_ 39 Detailed Juri'!$C:$C,'B-1'!$R72)</f>
        <v>-6225454.6900000013</v>
      </c>
      <c r="P72" s="42">
        <f>(SUM(C72:O72))/13</f>
        <v>-17300571.510769233</v>
      </c>
      <c r="Q72" s="26" t="s">
        <v>141</v>
      </c>
      <c r="R72" s="10" t="s">
        <v>47</v>
      </c>
      <c r="S72" s="51">
        <f>VLOOKUP(R72,'PE_FCG - RAF_ 39 Detailed Juri'!C:Q,15,FALSE)-P72</f>
        <v>0</v>
      </c>
    </row>
    <row r="73" spans="1:20" x14ac:dyDescent="0.2">
      <c r="A73" s="28"/>
      <c r="B73" s="16" t="s">
        <v>106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26"/>
      <c r="S73" s="51"/>
    </row>
    <row r="74" spans="1:20" x14ac:dyDescent="0.2">
      <c r="A74" s="28">
        <v>3</v>
      </c>
      <c r="B74" s="16" t="s">
        <v>145</v>
      </c>
      <c r="C74" s="42">
        <f t="shared" ref="C74:O74" si="14">SUM(C71:C72)</f>
        <v>-162983010.31</v>
      </c>
      <c r="D74" s="42">
        <f t="shared" si="14"/>
        <v>-164151637.83000001</v>
      </c>
      <c r="E74" s="42">
        <f t="shared" si="14"/>
        <v>-165577683.22999999</v>
      </c>
      <c r="F74" s="42">
        <f t="shared" si="14"/>
        <v>-166910362.38999999</v>
      </c>
      <c r="G74" s="42">
        <f t="shared" si="14"/>
        <v>-168050350.34999999</v>
      </c>
      <c r="H74" s="42">
        <f t="shared" si="14"/>
        <v>-169134820.19</v>
      </c>
      <c r="I74" s="42">
        <f t="shared" si="14"/>
        <v>-170103634.93000001</v>
      </c>
      <c r="J74" s="42">
        <f t="shared" si="14"/>
        <v>-171305824.88999999</v>
      </c>
      <c r="K74" s="42">
        <f t="shared" si="14"/>
        <v>-172463133.96000001</v>
      </c>
      <c r="L74" s="42">
        <f t="shared" si="14"/>
        <v>-173574886.66</v>
      </c>
      <c r="M74" s="42">
        <f t="shared" si="14"/>
        <v>-174729608.34</v>
      </c>
      <c r="N74" s="42">
        <f t="shared" si="14"/>
        <v>-176264749.87</v>
      </c>
      <c r="O74" s="42">
        <f t="shared" si="14"/>
        <v>-157606098.69</v>
      </c>
      <c r="P74" s="42">
        <f t="shared" ref="P74" si="15">(SUM(C74:O74))/13</f>
        <v>-168681215.51076922</v>
      </c>
      <c r="Q74" s="26"/>
      <c r="S74" s="51"/>
    </row>
    <row r="75" spans="1:20" x14ac:dyDescent="0.2">
      <c r="A75" s="28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26"/>
      <c r="S75" s="51"/>
    </row>
    <row r="76" spans="1:20" x14ac:dyDescent="0.2">
      <c r="A76" s="28">
        <v>4</v>
      </c>
      <c r="B76" s="16" t="s">
        <v>146</v>
      </c>
      <c r="C76" s="42">
        <f>SUMIFS('PE_FCG - RAF_ 39 Detailed Juri'!D:D,'PE_FCG - RAF_ 39 Detailed Juri'!$C:$C,'B-1'!$R76)</f>
        <v>0</v>
      </c>
      <c r="D76" s="42">
        <f>SUMIFS('PE_FCG - RAF_ 39 Detailed Juri'!E:E,'PE_FCG - RAF_ 39 Detailed Juri'!$C:$C,'B-1'!$R76)</f>
        <v>0</v>
      </c>
      <c r="E76" s="42">
        <f>SUMIFS('PE_FCG - RAF_ 39 Detailed Juri'!F:F,'PE_FCG - RAF_ 39 Detailed Juri'!$C:$C,'B-1'!$R76)</f>
        <v>0</v>
      </c>
      <c r="F76" s="42">
        <f>SUMIFS('PE_FCG - RAF_ 39 Detailed Juri'!G:G,'PE_FCG - RAF_ 39 Detailed Juri'!$C:$C,'B-1'!$R76)</f>
        <v>0</v>
      </c>
      <c r="G76" s="42">
        <f>SUMIFS('PE_FCG - RAF_ 39 Detailed Juri'!H:H,'PE_FCG - RAF_ 39 Detailed Juri'!$C:$C,'B-1'!$R76)</f>
        <v>0</v>
      </c>
      <c r="H76" s="42">
        <f>SUMIFS('PE_FCG - RAF_ 39 Detailed Juri'!I:I,'PE_FCG - RAF_ 39 Detailed Juri'!$C:$C,'B-1'!$R76)</f>
        <v>0</v>
      </c>
      <c r="I76" s="42">
        <f>SUMIFS('PE_FCG - RAF_ 39 Detailed Juri'!J:J,'PE_FCG - RAF_ 39 Detailed Juri'!$C:$C,'B-1'!$R76)</f>
        <v>0</v>
      </c>
      <c r="J76" s="42">
        <f>SUMIFS('PE_FCG - RAF_ 39 Detailed Juri'!K:K,'PE_FCG - RAF_ 39 Detailed Juri'!$C:$C,'B-1'!$R76)</f>
        <v>0</v>
      </c>
      <c r="K76" s="42">
        <f>SUMIFS('PE_FCG - RAF_ 39 Detailed Juri'!L:L,'PE_FCG - RAF_ 39 Detailed Juri'!$C:$C,'B-1'!$R76)</f>
        <v>0</v>
      </c>
      <c r="L76" s="42">
        <f>SUMIFS('PE_FCG - RAF_ 39 Detailed Juri'!M:M,'PE_FCG - RAF_ 39 Detailed Juri'!$C:$C,'B-1'!$R76)</f>
        <v>0</v>
      </c>
      <c r="M76" s="42">
        <f>SUMIFS('PE_FCG - RAF_ 39 Detailed Juri'!N:N,'PE_FCG - RAF_ 39 Detailed Juri'!$C:$C,'B-1'!$R76)</f>
        <v>0</v>
      </c>
      <c r="N76" s="42">
        <f>SUMIFS('PE_FCG - RAF_ 39 Detailed Juri'!O:O,'PE_FCG - RAF_ 39 Detailed Juri'!$C:$C,'B-1'!$R76)</f>
        <v>0</v>
      </c>
      <c r="O76" s="42">
        <f>SUMIFS('PE_FCG - RAF_ 39 Detailed Juri'!P:P,'PE_FCG - RAF_ 39 Detailed Juri'!$C:$C,'B-1'!$R76)</f>
        <v>0</v>
      </c>
      <c r="P76" s="42">
        <f>(SUM(C76:O76))/13</f>
        <v>0</v>
      </c>
      <c r="Q76" s="26" t="s">
        <v>141</v>
      </c>
      <c r="R76" s="46"/>
      <c r="S76" s="51"/>
    </row>
    <row r="77" spans="1:20" x14ac:dyDescent="0.2">
      <c r="A77" s="28">
        <v>5</v>
      </c>
      <c r="B77" s="16" t="s">
        <v>364</v>
      </c>
      <c r="C77" s="42">
        <f>SUMIFS('PE_FCG - RAF_ 39 Detailed J (2)'!G:G,'PE_FCG - RAF_ 39 Detailed J (2)'!$F:$F,'B-1'!$R77)</f>
        <v>-80000000</v>
      </c>
      <c r="D77" s="42">
        <f>SUMIFS('PE_FCG - RAF_ 39 Detailed J (2)'!H:H,'PE_FCG - RAF_ 39 Detailed J (2)'!$F:$F,'B-1'!$R77)</f>
        <v>-170000000</v>
      </c>
      <c r="E77" s="42">
        <f>SUMIFS('PE_FCG - RAF_ 39 Detailed J (2)'!I:I,'PE_FCG - RAF_ 39 Detailed J (2)'!$F:$F,'B-1'!$R77)</f>
        <v>-80000000</v>
      </c>
      <c r="F77" s="42">
        <f>SUMIFS('PE_FCG - RAF_ 39 Detailed J (2)'!J:J,'PE_FCG - RAF_ 39 Detailed J (2)'!$F:$F,'B-1'!$R77)</f>
        <v>-80000000</v>
      </c>
      <c r="G77" s="42">
        <f>SUMIFS('PE_FCG - RAF_ 39 Detailed J (2)'!K:K,'PE_FCG - RAF_ 39 Detailed J (2)'!$F:$F,'B-1'!$R77)</f>
        <v>-80000000</v>
      </c>
      <c r="H77" s="42">
        <f>SUMIFS('PE_FCG - RAF_ 39 Detailed J (2)'!L:L,'PE_FCG - RAF_ 39 Detailed J (2)'!$F:$F,'B-1'!$R77)</f>
        <v>-80000000</v>
      </c>
      <c r="I77" s="42">
        <f>SUMIFS('PE_FCG - RAF_ 39 Detailed J (2)'!M:M,'PE_FCG - RAF_ 39 Detailed J (2)'!$F:$F,'B-1'!$R77)</f>
        <v>-80000000</v>
      </c>
      <c r="J77" s="42">
        <f>SUMIFS('PE_FCG - RAF_ 39 Detailed J (2)'!N:N,'PE_FCG - RAF_ 39 Detailed J (2)'!$F:$F,'B-1'!$R77)</f>
        <v>-80000000</v>
      </c>
      <c r="K77" s="42">
        <f>SUMIFS('PE_FCG - RAF_ 39 Detailed J (2)'!O:O,'PE_FCG - RAF_ 39 Detailed J (2)'!$F:$F,'B-1'!$R77)</f>
        <v>-80000000</v>
      </c>
      <c r="L77" s="42">
        <f>SUMIFS('PE_FCG - RAF_ 39 Detailed J (2)'!P:P,'PE_FCG - RAF_ 39 Detailed J (2)'!$F:$F,'B-1'!$R77)</f>
        <v>-80000000</v>
      </c>
      <c r="M77" s="42">
        <f>SUMIFS('PE_FCG - RAF_ 39 Detailed J (2)'!Q:Q,'PE_FCG - RAF_ 39 Detailed J (2)'!$F:$F,'B-1'!$R77)</f>
        <v>-95000000</v>
      </c>
      <c r="N77" s="42">
        <f>SUMIFS('PE_FCG - RAF_ 39 Detailed J (2)'!R:R,'PE_FCG - RAF_ 39 Detailed J (2)'!$F:$F,'B-1'!$R77)</f>
        <v>-95000000</v>
      </c>
      <c r="O77" s="42">
        <f>SUMIFS('PE_FCG - RAF_ 39 Detailed J (2)'!S:S,'PE_FCG - RAF_ 39 Detailed J (2)'!$F:$F,'B-1'!$R77)</f>
        <v>-170625000</v>
      </c>
      <c r="P77" s="42">
        <f>(SUM(C77:O77))/13</f>
        <v>-96201923.076923072</v>
      </c>
      <c r="Q77" s="26" t="s">
        <v>141</v>
      </c>
      <c r="R77" s="47" t="s">
        <v>220</v>
      </c>
      <c r="S77" s="53">
        <f>P77-'PE_FCG - RAF_ 39 Detailed J (2)'!T244</f>
        <v>0</v>
      </c>
    </row>
    <row r="78" spans="1:20" x14ac:dyDescent="0.2">
      <c r="A78" s="28">
        <v>6</v>
      </c>
      <c r="B78" s="16" t="s">
        <v>147</v>
      </c>
      <c r="C78" s="42">
        <f>SUMIFS('PE_FCG - RAF_ 39 Detailed J (2)'!G:G,'PE_FCG - RAF_ 39 Detailed J (2)'!$F:$F,'B-1'!$T78)+SUMIFS('PE_FCG - RAF_ 39 Detailed J (2)'!G:G,'PE_FCG - RAF_ 39 Detailed J (2)'!$F:$F,'B-1'!$R78)</f>
        <v>0</v>
      </c>
      <c r="D78" s="42">
        <f>SUMIFS('PE_FCG - RAF_ 39 Detailed J (2)'!H:H,'PE_FCG - RAF_ 39 Detailed J (2)'!$F:$F,'B-1'!$T78)+SUMIFS('PE_FCG - RAF_ 39 Detailed J (2)'!H:H,'PE_FCG - RAF_ 39 Detailed J (2)'!$F:$F,'B-1'!$R78)</f>
        <v>0</v>
      </c>
      <c r="E78" s="42">
        <f>SUMIFS('PE_FCG - RAF_ 39 Detailed J (2)'!I:I,'PE_FCG - RAF_ 39 Detailed J (2)'!$F:$F,'B-1'!$T78)+SUMIFS('PE_FCG - RAF_ 39 Detailed J (2)'!I:I,'PE_FCG - RAF_ 39 Detailed J (2)'!$F:$F,'B-1'!$R78)</f>
        <v>0</v>
      </c>
      <c r="F78" s="42">
        <f>SUMIFS('PE_FCG - RAF_ 39 Detailed J (2)'!J:J,'PE_FCG - RAF_ 39 Detailed J (2)'!$F:$F,'B-1'!$T78)+SUMIFS('PE_FCG - RAF_ 39 Detailed J (2)'!J:J,'PE_FCG - RAF_ 39 Detailed J (2)'!$F:$F,'B-1'!$R78)</f>
        <v>0</v>
      </c>
      <c r="G78" s="42">
        <f>SUMIFS('PE_FCG - RAF_ 39 Detailed J (2)'!K:K,'PE_FCG - RAF_ 39 Detailed J (2)'!$F:$F,'B-1'!$T78)+SUMIFS('PE_FCG - RAF_ 39 Detailed J (2)'!K:K,'PE_FCG - RAF_ 39 Detailed J (2)'!$F:$F,'B-1'!$R78)</f>
        <v>0</v>
      </c>
      <c r="H78" s="42">
        <f>SUMIFS('PE_FCG - RAF_ 39 Detailed J (2)'!L:L,'PE_FCG - RAF_ 39 Detailed J (2)'!$F:$F,'B-1'!$T78)+SUMIFS('PE_FCG - RAF_ 39 Detailed J (2)'!L:L,'PE_FCG - RAF_ 39 Detailed J (2)'!$F:$F,'B-1'!$R78)</f>
        <v>0</v>
      </c>
      <c r="I78" s="42">
        <f>SUMIFS('PE_FCG - RAF_ 39 Detailed J (2)'!M:M,'PE_FCG - RAF_ 39 Detailed J (2)'!$F:$F,'B-1'!$T78)+SUMIFS('PE_FCG - RAF_ 39 Detailed J (2)'!M:M,'PE_FCG - RAF_ 39 Detailed J (2)'!$F:$F,'B-1'!$R78)</f>
        <v>-8237200.1900000004</v>
      </c>
      <c r="J78" s="42">
        <f>SUMIFS('PE_FCG - RAF_ 39 Detailed J (2)'!N:N,'PE_FCG - RAF_ 39 Detailed J (2)'!$F:$F,'B-1'!$T78)+SUMIFS('PE_FCG - RAF_ 39 Detailed J (2)'!N:N,'PE_FCG - RAF_ 39 Detailed J (2)'!$F:$F,'B-1'!$R78)</f>
        <v>-8237200.1900000004</v>
      </c>
      <c r="K78" s="42">
        <f>SUMIFS('PE_FCG - RAF_ 39 Detailed J (2)'!O:O,'PE_FCG - RAF_ 39 Detailed J (2)'!$F:$F,'B-1'!$T78)+SUMIFS('PE_FCG - RAF_ 39 Detailed J (2)'!O:O,'PE_FCG - RAF_ 39 Detailed J (2)'!$F:$F,'B-1'!$R78)</f>
        <v>-8149915.7699999996</v>
      </c>
      <c r="L78" s="42">
        <f>SUMIFS('PE_FCG - RAF_ 39 Detailed J (2)'!P:P,'PE_FCG - RAF_ 39 Detailed J (2)'!$F:$F,'B-1'!$T78)+SUMIFS('PE_FCG - RAF_ 39 Detailed J (2)'!P:P,'PE_FCG - RAF_ 39 Detailed J (2)'!$F:$F,'B-1'!$R78)</f>
        <v>-8106063.4099999992</v>
      </c>
      <c r="M78" s="42">
        <f>SUMIFS('PE_FCG - RAF_ 39 Detailed J (2)'!Q:Q,'PE_FCG - RAF_ 39 Detailed J (2)'!$F:$F,'B-1'!$T78)+SUMIFS('PE_FCG - RAF_ 39 Detailed J (2)'!Q:Q,'PE_FCG - RAF_ 39 Detailed J (2)'!$F:$F,'B-1'!$R78)</f>
        <v>-8062070.3700000001</v>
      </c>
      <c r="N78" s="42">
        <f>SUMIFS('PE_FCG - RAF_ 39 Detailed J (2)'!R:R,'PE_FCG - RAF_ 39 Detailed J (2)'!$F:$F,'B-1'!$T78)+SUMIFS('PE_FCG - RAF_ 39 Detailed J (2)'!R:R,'PE_FCG - RAF_ 39 Detailed J (2)'!$F:$F,'B-1'!$R78)</f>
        <v>-8017936.1800000006</v>
      </c>
      <c r="O78" s="42">
        <f>SUMIFS('PE_FCG - RAF_ 39 Detailed J (2)'!S:S,'PE_FCG - RAF_ 39 Detailed J (2)'!$F:$F,'B-1'!$T78)+SUMIFS('PE_FCG - RAF_ 39 Detailed J (2)'!S:S,'PE_FCG - RAF_ 39 Detailed J (2)'!$F:$F,'B-1'!$R78)</f>
        <v>-7973660.3899999997</v>
      </c>
      <c r="P78" s="42">
        <f>(SUM(C78:O78))/13</f>
        <v>-4368003.576923077</v>
      </c>
      <c r="Q78" s="26" t="s">
        <v>141</v>
      </c>
      <c r="R78" s="48" t="s">
        <v>49</v>
      </c>
      <c r="S78" s="53">
        <f>P78-'PE_FCG - RAF_ 39 Detailed J (2)'!T253-'PE_FCG - RAF_ 39 Detailed J (2)'!T245</f>
        <v>0</v>
      </c>
      <c r="T78" s="47" t="s">
        <v>218</v>
      </c>
    </row>
    <row r="79" spans="1:20" x14ac:dyDescent="0.2">
      <c r="A79" s="28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26"/>
      <c r="S79" s="51"/>
    </row>
    <row r="80" spans="1:20" x14ac:dyDescent="0.2">
      <c r="A80" s="28">
        <v>7</v>
      </c>
      <c r="B80" s="16" t="s">
        <v>148</v>
      </c>
      <c r="C80" s="42">
        <f t="shared" ref="C80:O80" si="16">C76+C77+C78</f>
        <v>-80000000</v>
      </c>
      <c r="D80" s="42">
        <f t="shared" si="16"/>
        <v>-170000000</v>
      </c>
      <c r="E80" s="42">
        <f t="shared" si="16"/>
        <v>-80000000</v>
      </c>
      <c r="F80" s="42">
        <f t="shared" si="16"/>
        <v>-80000000</v>
      </c>
      <c r="G80" s="42">
        <f t="shared" si="16"/>
        <v>-80000000</v>
      </c>
      <c r="H80" s="42">
        <f t="shared" si="16"/>
        <v>-80000000</v>
      </c>
      <c r="I80" s="42">
        <f t="shared" si="16"/>
        <v>-88237200.189999998</v>
      </c>
      <c r="J80" s="42">
        <f t="shared" si="16"/>
        <v>-88237200.189999998</v>
      </c>
      <c r="K80" s="42">
        <f t="shared" si="16"/>
        <v>-88149915.769999996</v>
      </c>
      <c r="L80" s="42">
        <f t="shared" si="16"/>
        <v>-88106063.409999996</v>
      </c>
      <c r="M80" s="42">
        <f t="shared" si="16"/>
        <v>-103062070.37</v>
      </c>
      <c r="N80" s="42">
        <f t="shared" si="16"/>
        <v>-103017936.18000001</v>
      </c>
      <c r="O80" s="42">
        <f t="shared" si="16"/>
        <v>-178598660.38999999</v>
      </c>
      <c r="P80" s="42">
        <f t="shared" ref="P80" si="17">(SUM(C80:O80))/13</f>
        <v>-100569926.65384616</v>
      </c>
      <c r="Q80" s="26"/>
      <c r="S80" s="51"/>
    </row>
    <row r="81" spans="1:19" x14ac:dyDescent="0.2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26"/>
      <c r="S81" s="51"/>
    </row>
    <row r="82" spans="1:19" x14ac:dyDescent="0.2">
      <c r="A82" s="28">
        <f>A80+1</f>
        <v>8</v>
      </c>
      <c r="B82" s="16" t="s">
        <v>149</v>
      </c>
      <c r="C82" s="42">
        <f>SUMIFS('PE_FCG - RAF_ 39 Detailed Juri'!D:D,'PE_FCG - RAF_ 39 Detailed Juri'!$C:$C,'B-1'!$R82)</f>
        <v>-90000000</v>
      </c>
      <c r="D82" s="42">
        <f>SUMIFS('PE_FCG - RAF_ 39 Detailed Juri'!E:E,'PE_FCG - RAF_ 39 Detailed Juri'!$C:$C,'B-1'!$R82)</f>
        <v>0</v>
      </c>
      <c r="E82" s="42">
        <f>SUMIFS('PE_FCG - RAF_ 39 Detailed Juri'!F:F,'PE_FCG - RAF_ 39 Detailed Juri'!$C:$C,'B-1'!$R82)</f>
        <v>-90000000</v>
      </c>
      <c r="F82" s="42">
        <f>SUMIFS('PE_FCG - RAF_ 39 Detailed Juri'!G:G,'PE_FCG - RAF_ 39 Detailed Juri'!$C:$C,'B-1'!$R82)</f>
        <v>-90000000</v>
      </c>
      <c r="G82" s="42">
        <f>SUMIFS('PE_FCG - RAF_ 39 Detailed Juri'!H:H,'PE_FCG - RAF_ 39 Detailed Juri'!$C:$C,'B-1'!$R82)</f>
        <v>-90000000</v>
      </c>
      <c r="H82" s="42">
        <f>SUMIFS('PE_FCG - RAF_ 39 Detailed Juri'!I:I,'PE_FCG - RAF_ 39 Detailed Juri'!$C:$C,'B-1'!$R82)</f>
        <v>-90000000</v>
      </c>
      <c r="I82" s="42">
        <f>SUMIFS('PE_FCG - RAF_ 39 Detailed Juri'!J:J,'PE_FCG - RAF_ 39 Detailed Juri'!$C:$C,'B-1'!$R82)</f>
        <v>-90000000</v>
      </c>
      <c r="J82" s="42">
        <f>SUMIFS('PE_FCG - RAF_ 39 Detailed Juri'!K:K,'PE_FCG - RAF_ 39 Detailed Juri'!$C:$C,'B-1'!$R82)</f>
        <v>-90000000</v>
      </c>
      <c r="K82" s="42">
        <f>SUMIFS('PE_FCG - RAF_ 39 Detailed Juri'!L:L,'PE_FCG - RAF_ 39 Detailed Juri'!$C:$C,'B-1'!$R82)</f>
        <v>-90000000</v>
      </c>
      <c r="L82" s="42">
        <f>SUMIFS('PE_FCG - RAF_ 39 Detailed Juri'!M:M,'PE_FCG - RAF_ 39 Detailed Juri'!$C:$C,'B-1'!$R82)</f>
        <v>-90000000</v>
      </c>
      <c r="M82" s="42">
        <f>SUMIFS('PE_FCG - RAF_ 39 Detailed Juri'!N:N,'PE_FCG - RAF_ 39 Detailed Juri'!$C:$C,'B-1'!$R82)</f>
        <v>-95000000</v>
      </c>
      <c r="N82" s="42">
        <f>SUMIFS('PE_FCG - RAF_ 39 Detailed Juri'!O:O,'PE_FCG - RAF_ 39 Detailed Juri'!$C:$C,'B-1'!$R82)</f>
        <v>-95000000</v>
      </c>
      <c r="O82" s="42">
        <f>SUMIFS('PE_FCG - RAF_ 39 Detailed Juri'!P:P,'PE_FCG - RAF_ 39 Detailed Juri'!$C:$C,'B-1'!$R82)</f>
        <v>-24375000</v>
      </c>
      <c r="P82" s="42">
        <f t="shared" ref="P82:P92" si="18">(SUM(C82:O82))/13</f>
        <v>-78798076.923076928</v>
      </c>
      <c r="Q82" s="26" t="s">
        <v>141</v>
      </c>
      <c r="R82" s="10" t="s">
        <v>54</v>
      </c>
      <c r="S82" s="51">
        <f>VLOOKUP(R82,'PE_FCG - RAF_ 39 Detailed Juri'!C:Q,15,FALSE)-P82</f>
        <v>0</v>
      </c>
    </row>
    <row r="83" spans="1:19" x14ac:dyDescent="0.2">
      <c r="A83" s="28">
        <f>A82+1</f>
        <v>9</v>
      </c>
      <c r="B83" s="16" t="s">
        <v>53</v>
      </c>
      <c r="C83" s="42">
        <f>SUMIFS('PE_FCG - RAF_ 39 Detailed Juri'!D:D,'PE_FCG - RAF_ 39 Detailed Juri'!$C:$C,'B-1'!$R83)</f>
        <v>-11944556.01</v>
      </c>
      <c r="D83" s="42">
        <f>SUMIFS('PE_FCG - RAF_ 39 Detailed Juri'!E:E,'PE_FCG - RAF_ 39 Detailed Juri'!$C:$C,'B-1'!$R83)</f>
        <v>-7252570.3100000005</v>
      </c>
      <c r="E83" s="42">
        <f>SUMIFS('PE_FCG - RAF_ 39 Detailed Juri'!F:F,'PE_FCG - RAF_ 39 Detailed Juri'!$C:$C,'B-1'!$R83)</f>
        <v>-8545382.0800000001</v>
      </c>
      <c r="F83" s="42">
        <f>SUMIFS('PE_FCG - RAF_ 39 Detailed Juri'!G:G,'PE_FCG - RAF_ 39 Detailed Juri'!$C:$C,'B-1'!$R83)</f>
        <v>-8824888.75</v>
      </c>
      <c r="G83" s="42">
        <f>SUMIFS('PE_FCG - RAF_ 39 Detailed Juri'!H:H,'PE_FCG - RAF_ 39 Detailed Juri'!$C:$C,'B-1'!$R83)</f>
        <v>-8290705.0499999989</v>
      </c>
      <c r="H83" s="42">
        <f>SUMIFS('PE_FCG - RAF_ 39 Detailed Juri'!I:I,'PE_FCG - RAF_ 39 Detailed Juri'!$C:$C,'B-1'!$R83)</f>
        <v>-7686190.879999999</v>
      </c>
      <c r="I83" s="42">
        <f>SUMIFS('PE_FCG - RAF_ 39 Detailed Juri'!J:J,'PE_FCG - RAF_ 39 Detailed Juri'!$C:$C,'B-1'!$R83)</f>
        <v>-7229520.8699999992</v>
      </c>
      <c r="J83" s="42">
        <f>SUMIFS('PE_FCG - RAF_ 39 Detailed Juri'!K:K,'PE_FCG - RAF_ 39 Detailed Juri'!$C:$C,'B-1'!$R83)</f>
        <v>-8153092.6299999999</v>
      </c>
      <c r="K83" s="42">
        <f>SUMIFS('PE_FCG - RAF_ 39 Detailed Juri'!L:L,'PE_FCG - RAF_ 39 Detailed Juri'!$C:$C,'B-1'!$R83)</f>
        <v>-7403879.4100000001</v>
      </c>
      <c r="L83" s="42">
        <f>SUMIFS('PE_FCG - RAF_ 39 Detailed Juri'!M:M,'PE_FCG - RAF_ 39 Detailed Juri'!$C:$C,'B-1'!$R83)</f>
        <v>-8001143.2100000009</v>
      </c>
      <c r="M83" s="42">
        <f>SUMIFS('PE_FCG - RAF_ 39 Detailed Juri'!N:N,'PE_FCG - RAF_ 39 Detailed Juri'!$C:$C,'B-1'!$R83)</f>
        <v>-8230131.2699999996</v>
      </c>
      <c r="N83" s="42">
        <f>SUMIFS('PE_FCG - RAF_ 39 Detailed Juri'!O:O,'PE_FCG - RAF_ 39 Detailed Juri'!$C:$C,'B-1'!$R83)</f>
        <v>-9325417.3199999984</v>
      </c>
      <c r="O83" s="42">
        <f>SUMIFS('PE_FCG - RAF_ 39 Detailed Juri'!P:P,'PE_FCG - RAF_ 39 Detailed Juri'!$C:$C,'B-1'!$R83)</f>
        <v>-10324043.390000001</v>
      </c>
      <c r="P83" s="42">
        <f t="shared" ref="P83" si="19">(SUM(C83:O83))/13</f>
        <v>-8554732.3984615374</v>
      </c>
      <c r="Q83" s="26" t="s">
        <v>134</v>
      </c>
      <c r="R83" s="10" t="s">
        <v>53</v>
      </c>
      <c r="S83" s="51">
        <f>VLOOKUP(R83,'PE_FCG - RAF_ 39 Detailed Juri'!C:Q,15,FALSE)-P83</f>
        <v>0</v>
      </c>
    </row>
    <row r="84" spans="1:19" x14ac:dyDescent="0.2">
      <c r="A84" s="28">
        <f t="shared" ref="A84:A92" si="20">A83+1</f>
        <v>10</v>
      </c>
      <c r="B84" s="16" t="s">
        <v>150</v>
      </c>
      <c r="C84" s="42">
        <f>SUMIFS('PE_FCG - RAF_ 39 Detailed Juri'!D:D,'PE_FCG - RAF_ 39 Detailed Juri'!$C:$C,'B-1'!$R84)</f>
        <v>-2448400.73</v>
      </c>
      <c r="D84" s="42">
        <f>SUMIFS('PE_FCG - RAF_ 39 Detailed Juri'!E:E,'PE_FCG - RAF_ 39 Detailed Juri'!$C:$C,'B-1'!$R84)</f>
        <v>-2248684.52</v>
      </c>
      <c r="E84" s="42">
        <f>SUMIFS('PE_FCG - RAF_ 39 Detailed Juri'!F:F,'PE_FCG - RAF_ 39 Detailed Juri'!$C:$C,'B-1'!$R84)</f>
        <v>-2640469.0499999998</v>
      </c>
      <c r="F84" s="42">
        <f>SUMIFS('PE_FCG - RAF_ 39 Detailed Juri'!G:G,'PE_FCG - RAF_ 39 Detailed Juri'!$C:$C,'B-1'!$R84)</f>
        <v>-2252124.5499999998</v>
      </c>
      <c r="G84" s="42">
        <f>SUMIFS('PE_FCG - RAF_ 39 Detailed Juri'!H:H,'PE_FCG - RAF_ 39 Detailed Juri'!$C:$C,'B-1'!$R84)</f>
        <v>-1737375.7899999996</v>
      </c>
      <c r="H84" s="42">
        <f>SUMIFS('PE_FCG - RAF_ 39 Detailed Juri'!I:I,'PE_FCG - RAF_ 39 Detailed Juri'!$C:$C,'B-1'!$R84)</f>
        <v>-1696678.4900000002</v>
      </c>
      <c r="I84" s="42">
        <f>SUMIFS('PE_FCG - RAF_ 39 Detailed Juri'!J:J,'PE_FCG - RAF_ 39 Detailed Juri'!$C:$C,'B-1'!$R84)</f>
        <v>-2662421.4699999997</v>
      </c>
      <c r="J84" s="42">
        <f>SUMIFS('PE_FCG - RAF_ 39 Detailed Juri'!K:K,'PE_FCG - RAF_ 39 Detailed Juri'!$C:$C,'B-1'!$R84)</f>
        <v>-1651271.4200000004</v>
      </c>
      <c r="K84" s="42">
        <f>SUMIFS('PE_FCG - RAF_ 39 Detailed Juri'!L:L,'PE_FCG - RAF_ 39 Detailed Juri'!$C:$C,'B-1'!$R84)</f>
        <v>-2537036.3899999997</v>
      </c>
      <c r="L84" s="42">
        <f>SUMIFS('PE_FCG - RAF_ 39 Detailed Juri'!M:M,'PE_FCG - RAF_ 39 Detailed Juri'!$C:$C,'B-1'!$R84)</f>
        <v>-2632057.4699999997</v>
      </c>
      <c r="M84" s="42">
        <f>SUMIFS('PE_FCG - RAF_ 39 Detailed Juri'!N:N,'PE_FCG - RAF_ 39 Detailed Juri'!$C:$C,'B-1'!$R84)</f>
        <v>-1891308.9800000004</v>
      </c>
      <c r="N84" s="42">
        <f>SUMIFS('PE_FCG - RAF_ 39 Detailed Juri'!O:O,'PE_FCG - RAF_ 39 Detailed Juri'!$C:$C,'B-1'!$R84)</f>
        <v>-3008801.6</v>
      </c>
      <c r="O84" s="42">
        <f>SUMIFS('PE_FCG - RAF_ 39 Detailed Juri'!P:P,'PE_FCG - RAF_ 39 Detailed Juri'!$C:$C,'B-1'!$R84)</f>
        <v>-2736398.3400000003</v>
      </c>
      <c r="P84" s="42">
        <f t="shared" si="18"/>
        <v>-2318694.5230769231</v>
      </c>
      <c r="Q84" s="26" t="s">
        <v>134</v>
      </c>
      <c r="R84" s="10" t="s">
        <v>55</v>
      </c>
      <c r="S84" s="51">
        <f>VLOOKUP(R84,'PE_FCG - RAF_ 39 Detailed Juri'!C:Q,15,FALSE)-P84</f>
        <v>0</v>
      </c>
    </row>
    <row r="85" spans="1:19" x14ac:dyDescent="0.2">
      <c r="A85" s="28">
        <f t="shared" si="20"/>
        <v>11</v>
      </c>
      <c r="B85" s="16" t="s">
        <v>56</v>
      </c>
      <c r="C85" s="42">
        <f>SUMIFS('PE_FCG - RAF_ 39 Detailed Juri'!D:D,'PE_FCG - RAF_ 39 Detailed Juri'!$C:$C,'B-1'!$R85)</f>
        <v>-3468498.22</v>
      </c>
      <c r="D85" s="42">
        <f>SUMIFS('PE_FCG - RAF_ 39 Detailed Juri'!E:E,'PE_FCG - RAF_ 39 Detailed Juri'!$C:$C,'B-1'!$R85)</f>
        <v>-3494212.0900000003</v>
      </c>
      <c r="E85" s="42">
        <f>SUMIFS('PE_FCG - RAF_ 39 Detailed Juri'!F:F,'PE_FCG - RAF_ 39 Detailed Juri'!$C:$C,'B-1'!$R85)</f>
        <v>-3528348.15</v>
      </c>
      <c r="F85" s="42">
        <f>SUMIFS('PE_FCG - RAF_ 39 Detailed Juri'!G:G,'PE_FCG - RAF_ 39 Detailed Juri'!$C:$C,'B-1'!$R85)</f>
        <v>-3586499.09</v>
      </c>
      <c r="G85" s="42">
        <f>SUMIFS('PE_FCG - RAF_ 39 Detailed Juri'!H:H,'PE_FCG - RAF_ 39 Detailed Juri'!$C:$C,'B-1'!$R85)</f>
        <v>-3518079</v>
      </c>
      <c r="H85" s="42">
        <f>SUMIFS('PE_FCG - RAF_ 39 Detailed Juri'!I:I,'PE_FCG - RAF_ 39 Detailed Juri'!$C:$C,'B-1'!$R85)</f>
        <v>-3533383.35</v>
      </c>
      <c r="I85" s="42">
        <f>SUMIFS('PE_FCG - RAF_ 39 Detailed Juri'!J:J,'PE_FCG - RAF_ 39 Detailed Juri'!$C:$C,'B-1'!$R85)</f>
        <v>-3578809.0500000003</v>
      </c>
      <c r="J85" s="42">
        <f>SUMIFS('PE_FCG - RAF_ 39 Detailed Juri'!K:K,'PE_FCG - RAF_ 39 Detailed Juri'!$C:$C,'B-1'!$R85)</f>
        <v>-3615990.28</v>
      </c>
      <c r="K85" s="42">
        <f>SUMIFS('PE_FCG - RAF_ 39 Detailed Juri'!L:L,'PE_FCG - RAF_ 39 Detailed Juri'!$C:$C,'B-1'!$R85)</f>
        <v>-3638209.17</v>
      </c>
      <c r="L85" s="42">
        <f>SUMIFS('PE_FCG - RAF_ 39 Detailed Juri'!M:M,'PE_FCG - RAF_ 39 Detailed Juri'!$C:$C,'B-1'!$R85)</f>
        <v>-3665204.64</v>
      </c>
      <c r="M85" s="42">
        <f>SUMIFS('PE_FCG - RAF_ 39 Detailed Juri'!N:N,'PE_FCG - RAF_ 39 Detailed Juri'!$C:$C,'B-1'!$R85)</f>
        <v>-3713142.7800000003</v>
      </c>
      <c r="N85" s="42">
        <f>SUMIFS('PE_FCG - RAF_ 39 Detailed Juri'!O:O,'PE_FCG - RAF_ 39 Detailed Juri'!$C:$C,'B-1'!$R85)</f>
        <v>-3773394.6399999997</v>
      </c>
      <c r="O85" s="42">
        <f>SUMIFS('PE_FCG - RAF_ 39 Detailed Juri'!P:P,'PE_FCG - RAF_ 39 Detailed Juri'!$C:$C,'B-1'!$R85)</f>
        <v>-3820141.6100000003</v>
      </c>
      <c r="P85" s="42">
        <f t="shared" si="18"/>
        <v>-3610300.9284615391</v>
      </c>
      <c r="Q85" s="26" t="s">
        <v>141</v>
      </c>
      <c r="R85" s="10" t="s">
        <v>56</v>
      </c>
      <c r="S85" s="51">
        <f>VLOOKUP(R85,'PE_FCG - RAF_ 39 Detailed Juri'!C:Q,15,FALSE)-P85</f>
        <v>0</v>
      </c>
    </row>
    <row r="86" spans="1:19" x14ac:dyDescent="0.2">
      <c r="A86" s="28">
        <f t="shared" si="20"/>
        <v>12</v>
      </c>
      <c r="B86" s="16" t="s">
        <v>57</v>
      </c>
      <c r="C86" s="42">
        <f>SUMIFS('PE_FCG - RAF_ 39 Detailed Juri'!D:D,'PE_FCG - RAF_ 39 Detailed Juri'!$C:$C,'B-1'!$R86)</f>
        <v>-1388360.84</v>
      </c>
      <c r="D86" s="42">
        <f>SUMIFS('PE_FCG - RAF_ 39 Detailed Juri'!E:E,'PE_FCG - RAF_ 39 Detailed Juri'!$C:$C,'B-1'!$R86)</f>
        <v>-1988450.4699999997</v>
      </c>
      <c r="E86" s="42">
        <f>SUMIFS('PE_FCG - RAF_ 39 Detailed Juri'!F:F,'PE_FCG - RAF_ 39 Detailed Juri'!$C:$C,'B-1'!$R86)</f>
        <v>-2382676.4099999997</v>
      </c>
      <c r="F86" s="42">
        <f>SUMIFS('PE_FCG - RAF_ 39 Detailed Juri'!G:G,'PE_FCG - RAF_ 39 Detailed Juri'!$C:$C,'B-1'!$R86)</f>
        <v>-2442936.66</v>
      </c>
      <c r="G86" s="42">
        <f>SUMIFS('PE_FCG - RAF_ 39 Detailed Juri'!H:H,'PE_FCG - RAF_ 39 Detailed Juri'!$C:$C,'B-1'!$R86)</f>
        <v>-3145311.22</v>
      </c>
      <c r="H86" s="42">
        <f>SUMIFS('PE_FCG - RAF_ 39 Detailed Juri'!I:I,'PE_FCG - RAF_ 39 Detailed Juri'!$C:$C,'B-1'!$R86)</f>
        <v>-3549552.93</v>
      </c>
      <c r="I86" s="42">
        <f>SUMIFS('PE_FCG - RAF_ 39 Detailed Juri'!J:J,'PE_FCG - RAF_ 39 Detailed Juri'!$C:$C,'B-1'!$R86)</f>
        <v>-4219097.12</v>
      </c>
      <c r="J86" s="42">
        <f>SUMIFS('PE_FCG - RAF_ 39 Detailed Juri'!K:K,'PE_FCG - RAF_ 39 Detailed Juri'!$C:$C,'B-1'!$R86)</f>
        <v>-4625608.8599999994</v>
      </c>
      <c r="K86" s="42">
        <f>SUMIFS('PE_FCG - RAF_ 39 Detailed Juri'!L:L,'PE_FCG - RAF_ 39 Detailed Juri'!$C:$C,'B-1'!$R86)</f>
        <v>-5382255.4099999992</v>
      </c>
      <c r="L86" s="42">
        <f>SUMIFS('PE_FCG - RAF_ 39 Detailed Juri'!M:M,'PE_FCG - RAF_ 39 Detailed Juri'!$C:$C,'B-1'!$R86)</f>
        <v>-5933258.2700000005</v>
      </c>
      <c r="M86" s="42">
        <f>SUMIFS('PE_FCG - RAF_ 39 Detailed Juri'!N:N,'PE_FCG - RAF_ 39 Detailed Juri'!$C:$C,'B-1'!$R86)</f>
        <v>-6884028.8699999992</v>
      </c>
      <c r="N86" s="42">
        <f>SUMIFS('PE_FCG - RAF_ 39 Detailed Juri'!O:O,'PE_FCG - RAF_ 39 Detailed Juri'!$C:$C,'B-1'!$R86)</f>
        <v>-4316233.7500000009</v>
      </c>
      <c r="O86" s="42">
        <f>SUMIFS('PE_FCG - RAF_ 39 Detailed Juri'!P:P,'PE_FCG - RAF_ 39 Detailed Juri'!$C:$C,'B-1'!$R86)</f>
        <v>-4730693.96</v>
      </c>
      <c r="P86" s="42">
        <f t="shared" si="18"/>
        <v>-3922189.5976923076</v>
      </c>
      <c r="Q86" s="26" t="s">
        <v>134</v>
      </c>
      <c r="R86" s="10" t="s">
        <v>57</v>
      </c>
      <c r="S86" s="51">
        <f>VLOOKUP(R86,'PE_FCG - RAF_ 39 Detailed Juri'!C:Q,15,FALSE)-P86</f>
        <v>0</v>
      </c>
    </row>
    <row r="87" spans="1:19" x14ac:dyDescent="0.2">
      <c r="A87" s="28">
        <f t="shared" si="20"/>
        <v>13</v>
      </c>
      <c r="B87" s="16" t="s">
        <v>58</v>
      </c>
      <c r="C87" s="42">
        <f>SUMIFS('PE_FCG - RAF_ 39 Detailed Juri'!D:D,'PE_FCG - RAF_ 39 Detailed Juri'!$C:$C,'B-1'!$R87)</f>
        <v>-53988.18</v>
      </c>
      <c r="D87" s="42">
        <f>SUMIFS('PE_FCG - RAF_ 39 Detailed Juri'!E:E,'PE_FCG - RAF_ 39 Detailed Juri'!$C:$C,'B-1'!$R87)</f>
        <v>-448094.74</v>
      </c>
      <c r="E87" s="42">
        <f>SUMIFS('PE_FCG - RAF_ 39 Detailed Juri'!F:F,'PE_FCG - RAF_ 39 Detailed Juri'!$C:$C,'B-1'!$R87)</f>
        <v>-847598.72</v>
      </c>
      <c r="F87" s="42">
        <f>SUMIFS('PE_FCG - RAF_ 39 Detailed Juri'!G:G,'PE_FCG - RAF_ 39 Detailed Juri'!$C:$C,'B-1'!$R87)</f>
        <v>-62385.42</v>
      </c>
      <c r="G87" s="42">
        <f>SUMIFS('PE_FCG - RAF_ 39 Detailed Juri'!H:H,'PE_FCG - RAF_ 39 Detailed Juri'!$C:$C,'B-1'!$R87)</f>
        <v>-353255.31999999995</v>
      </c>
      <c r="H87" s="42">
        <f>SUMIFS('PE_FCG - RAF_ 39 Detailed Juri'!I:I,'PE_FCG - RAF_ 39 Detailed Juri'!$C:$C,'B-1'!$R87)</f>
        <v>-645072.57999999996</v>
      </c>
      <c r="I87" s="42">
        <f>SUMIFS('PE_FCG - RAF_ 39 Detailed Juri'!J:J,'PE_FCG - RAF_ 39 Detailed Juri'!$C:$C,'B-1'!$R87)</f>
        <v>-83457.290000000008</v>
      </c>
      <c r="J87" s="42">
        <f>SUMIFS('PE_FCG - RAF_ 39 Detailed Juri'!K:K,'PE_FCG - RAF_ 39 Detailed Juri'!$C:$C,'B-1'!$R87)</f>
        <v>-348393.06</v>
      </c>
      <c r="K87" s="42">
        <f>SUMIFS('PE_FCG - RAF_ 39 Detailed Juri'!L:L,'PE_FCG - RAF_ 39 Detailed Juri'!$C:$C,'B-1'!$R87)</f>
        <v>-626823.37</v>
      </c>
      <c r="L87" s="42">
        <f>SUMIFS('PE_FCG - RAF_ 39 Detailed Juri'!M:M,'PE_FCG - RAF_ 39 Detailed Juri'!$C:$C,'B-1'!$R87)</f>
        <v>-76778.739999999991</v>
      </c>
      <c r="M87" s="42">
        <f>SUMIFS('PE_FCG - RAF_ 39 Detailed Juri'!N:N,'PE_FCG - RAF_ 39 Detailed Juri'!$C:$C,'B-1'!$R87)</f>
        <v>-359703.62</v>
      </c>
      <c r="N87" s="42">
        <f>SUMIFS('PE_FCG - RAF_ 39 Detailed Juri'!O:O,'PE_FCG - RAF_ 39 Detailed Juri'!$C:$C,'B-1'!$R87)</f>
        <v>-693435.36</v>
      </c>
      <c r="O87" s="42">
        <f>SUMIFS('PE_FCG - RAF_ 39 Detailed Juri'!P:P,'PE_FCG - RAF_ 39 Detailed Juri'!$C:$C,'B-1'!$R87)</f>
        <v>-81688.41</v>
      </c>
      <c r="P87" s="42">
        <f t="shared" si="18"/>
        <v>-360051.90846153849</v>
      </c>
      <c r="Q87" s="26" t="s">
        <v>134</v>
      </c>
      <c r="R87" s="10" t="s">
        <v>58</v>
      </c>
      <c r="S87" s="51">
        <f>VLOOKUP(R87,'PE_FCG - RAF_ 39 Detailed Juri'!C:Q,15,FALSE)-P87</f>
        <v>0</v>
      </c>
    </row>
    <row r="88" spans="1:19" x14ac:dyDescent="0.2">
      <c r="A88" s="28">
        <f t="shared" si="20"/>
        <v>14</v>
      </c>
      <c r="B88" s="16" t="s">
        <v>151</v>
      </c>
      <c r="C88" s="42">
        <f>SUMIFS('PE_FCG - RAF_ 39 Detailed Juri'!D:D,'PE_FCG - RAF_ 39 Detailed Juri'!$C:$C,'B-1'!$R88)</f>
        <v>0</v>
      </c>
      <c r="D88" s="42">
        <f>SUMIFS('PE_FCG - RAF_ 39 Detailed Juri'!E:E,'PE_FCG - RAF_ 39 Detailed Juri'!$C:$C,'B-1'!$R88)</f>
        <v>0</v>
      </c>
      <c r="E88" s="42">
        <f>SUMIFS('PE_FCG - RAF_ 39 Detailed Juri'!F:F,'PE_FCG - RAF_ 39 Detailed Juri'!$C:$C,'B-1'!$R88)</f>
        <v>0</v>
      </c>
      <c r="F88" s="42">
        <f>SUMIFS('PE_FCG - RAF_ 39 Detailed Juri'!G:G,'PE_FCG - RAF_ 39 Detailed Juri'!$C:$C,'B-1'!$R88)</f>
        <v>0</v>
      </c>
      <c r="G88" s="42">
        <f>SUMIFS('PE_FCG - RAF_ 39 Detailed Juri'!H:H,'PE_FCG - RAF_ 39 Detailed Juri'!$C:$C,'B-1'!$R88)</f>
        <v>0</v>
      </c>
      <c r="H88" s="42">
        <f>SUMIFS('PE_FCG - RAF_ 39 Detailed Juri'!I:I,'PE_FCG - RAF_ 39 Detailed Juri'!$C:$C,'B-1'!$R88)</f>
        <v>0</v>
      </c>
      <c r="I88" s="42">
        <f>SUMIFS('PE_FCG - RAF_ 39 Detailed Juri'!J:J,'PE_FCG - RAF_ 39 Detailed Juri'!$C:$C,'B-1'!$R88)</f>
        <v>0</v>
      </c>
      <c r="J88" s="42">
        <f>SUMIFS('PE_FCG - RAF_ 39 Detailed Juri'!K:K,'PE_FCG - RAF_ 39 Detailed Juri'!$C:$C,'B-1'!$R88)</f>
        <v>0</v>
      </c>
      <c r="K88" s="42">
        <f>SUMIFS('PE_FCG - RAF_ 39 Detailed Juri'!L:L,'PE_FCG - RAF_ 39 Detailed Juri'!$C:$C,'B-1'!$R88)</f>
        <v>0</v>
      </c>
      <c r="L88" s="42">
        <f>SUMIFS('PE_FCG - RAF_ 39 Detailed Juri'!M:M,'PE_FCG - RAF_ 39 Detailed Juri'!$C:$C,'B-1'!$R88)</f>
        <v>0</v>
      </c>
      <c r="M88" s="42">
        <f>SUMIFS('PE_FCG - RAF_ 39 Detailed Juri'!N:N,'PE_FCG - RAF_ 39 Detailed Juri'!$C:$C,'B-1'!$R88)</f>
        <v>0</v>
      </c>
      <c r="N88" s="42">
        <f>SUMIFS('PE_FCG - RAF_ 39 Detailed Juri'!O:O,'PE_FCG - RAF_ 39 Detailed Juri'!$C:$C,'B-1'!$R88)</f>
        <v>0</v>
      </c>
      <c r="O88" s="42">
        <f>SUMIFS('PE_FCG - RAF_ 39 Detailed Juri'!P:P,'PE_FCG - RAF_ 39 Detailed Juri'!$C:$C,'B-1'!$R88)</f>
        <v>0</v>
      </c>
      <c r="P88" s="42">
        <f t="shared" si="18"/>
        <v>0</v>
      </c>
      <c r="Q88" s="26"/>
      <c r="S88" s="51"/>
    </row>
    <row r="89" spans="1:19" x14ac:dyDescent="0.2">
      <c r="A89" s="28">
        <f t="shared" si="20"/>
        <v>15</v>
      </c>
      <c r="B89" s="16" t="s">
        <v>59</v>
      </c>
      <c r="C89" s="42">
        <f>SUMIFS('PE_FCG - RAF_ 39 Detailed Juri'!D:D,'PE_FCG - RAF_ 39 Detailed Juri'!$C:$C,'B-1'!$R89)</f>
        <v>-413683.72000000003</v>
      </c>
      <c r="D89" s="42">
        <f>SUMIFS('PE_FCG - RAF_ 39 Detailed Juri'!E:E,'PE_FCG - RAF_ 39 Detailed Juri'!$C:$C,'B-1'!$R89)</f>
        <v>-493449.23000000004</v>
      </c>
      <c r="E89" s="42">
        <f>SUMIFS('PE_FCG - RAF_ 39 Detailed Juri'!F:F,'PE_FCG - RAF_ 39 Detailed Juri'!$C:$C,'B-1'!$R89)</f>
        <v>-464678.67999999993</v>
      </c>
      <c r="F89" s="42">
        <f>SUMIFS('PE_FCG - RAF_ 39 Detailed Juri'!G:G,'PE_FCG - RAF_ 39 Detailed Juri'!$C:$C,'B-1'!$R89)</f>
        <v>-481716.76999999996</v>
      </c>
      <c r="G89" s="42">
        <f>SUMIFS('PE_FCG - RAF_ 39 Detailed Juri'!H:H,'PE_FCG - RAF_ 39 Detailed Juri'!$C:$C,'B-1'!$R89)</f>
        <v>-472423.59</v>
      </c>
      <c r="H89" s="42">
        <f>SUMIFS('PE_FCG - RAF_ 39 Detailed Juri'!I:I,'PE_FCG - RAF_ 39 Detailed Juri'!$C:$C,'B-1'!$R89)</f>
        <v>-451238.02999999997</v>
      </c>
      <c r="I89" s="42">
        <f>SUMIFS('PE_FCG - RAF_ 39 Detailed Juri'!J:J,'PE_FCG - RAF_ 39 Detailed Juri'!$C:$C,'B-1'!$R89)</f>
        <v>-507416.89</v>
      </c>
      <c r="J89" s="42">
        <f>SUMIFS('PE_FCG - RAF_ 39 Detailed Juri'!K:K,'PE_FCG - RAF_ 39 Detailed Juri'!$C:$C,'B-1'!$R89)</f>
        <v>-426603.19</v>
      </c>
      <c r="K89" s="42">
        <f>SUMIFS('PE_FCG - RAF_ 39 Detailed Juri'!L:L,'PE_FCG - RAF_ 39 Detailed Juri'!$C:$C,'B-1'!$R89)</f>
        <v>-446162.3299999999</v>
      </c>
      <c r="L89" s="42">
        <f>SUMIFS('PE_FCG - RAF_ 39 Detailed Juri'!M:M,'PE_FCG - RAF_ 39 Detailed Juri'!$C:$C,'B-1'!$R89)</f>
        <v>-436240.60000000003</v>
      </c>
      <c r="M89" s="42">
        <f>SUMIFS('PE_FCG - RAF_ 39 Detailed Juri'!N:N,'PE_FCG - RAF_ 39 Detailed Juri'!$C:$C,'B-1'!$R89)</f>
        <v>-437083.72999999992</v>
      </c>
      <c r="N89" s="42">
        <f>SUMIFS('PE_FCG - RAF_ 39 Detailed Juri'!O:O,'PE_FCG - RAF_ 39 Detailed Juri'!$C:$C,'B-1'!$R89)</f>
        <v>-444731.19999999995</v>
      </c>
      <c r="O89" s="42">
        <f>SUMIFS('PE_FCG - RAF_ 39 Detailed Juri'!P:P,'PE_FCG - RAF_ 39 Detailed Juri'!$C:$C,'B-1'!$R89)</f>
        <v>-496004.16</v>
      </c>
      <c r="P89" s="42">
        <f t="shared" si="18"/>
        <v>-459340.93230769224</v>
      </c>
      <c r="Q89" s="26" t="s">
        <v>134</v>
      </c>
      <c r="R89" s="10" t="s">
        <v>59</v>
      </c>
      <c r="S89" s="51">
        <f>VLOOKUP(R89,'PE_FCG - RAF_ 39 Detailed Juri'!C:Q,15,FALSE)-P89</f>
        <v>0</v>
      </c>
    </row>
    <row r="90" spans="1:19" x14ac:dyDescent="0.2">
      <c r="A90" s="28">
        <f t="shared" si="20"/>
        <v>16</v>
      </c>
      <c r="B90" s="16" t="s">
        <v>152</v>
      </c>
      <c r="C90" s="42">
        <f>SUMIFS('PE_FCG - RAF_ 39 Detailed Juri'!D:D,'PE_FCG - RAF_ 39 Detailed Juri'!$C:$C,'B-1'!$R90)</f>
        <v>0</v>
      </c>
      <c r="D90" s="42">
        <f>SUMIFS('PE_FCG - RAF_ 39 Detailed Juri'!E:E,'PE_FCG - RAF_ 39 Detailed Juri'!$C:$C,'B-1'!$R90)</f>
        <v>0</v>
      </c>
      <c r="E90" s="42">
        <f>SUMIFS('PE_FCG - RAF_ 39 Detailed Juri'!F:F,'PE_FCG - RAF_ 39 Detailed Juri'!$C:$C,'B-1'!$R90)</f>
        <v>0</v>
      </c>
      <c r="F90" s="42">
        <f>SUMIFS('PE_FCG - RAF_ 39 Detailed Juri'!G:G,'PE_FCG - RAF_ 39 Detailed Juri'!$C:$C,'B-1'!$R90)</f>
        <v>0</v>
      </c>
      <c r="G90" s="42">
        <f>SUMIFS('PE_FCG - RAF_ 39 Detailed Juri'!H:H,'PE_FCG - RAF_ 39 Detailed Juri'!$C:$C,'B-1'!$R90)</f>
        <v>0</v>
      </c>
      <c r="H90" s="42">
        <f>SUMIFS('PE_FCG - RAF_ 39 Detailed Juri'!I:I,'PE_FCG - RAF_ 39 Detailed Juri'!$C:$C,'B-1'!$R90)</f>
        <v>0</v>
      </c>
      <c r="I90" s="42">
        <f>SUMIFS('PE_FCG - RAF_ 39 Detailed Juri'!J:J,'PE_FCG - RAF_ 39 Detailed Juri'!$C:$C,'B-1'!$R90)</f>
        <v>0</v>
      </c>
      <c r="J90" s="42">
        <f>SUMIFS('PE_FCG - RAF_ 39 Detailed Juri'!K:K,'PE_FCG - RAF_ 39 Detailed Juri'!$C:$C,'B-1'!$R90)</f>
        <v>0</v>
      </c>
      <c r="K90" s="42">
        <f>SUMIFS('PE_FCG - RAF_ 39 Detailed Juri'!L:L,'PE_FCG - RAF_ 39 Detailed Juri'!$C:$C,'B-1'!$R90)</f>
        <v>0</v>
      </c>
      <c r="L90" s="42">
        <f>SUMIFS('PE_FCG - RAF_ 39 Detailed Juri'!M:M,'PE_FCG - RAF_ 39 Detailed Juri'!$C:$C,'B-1'!$R90)</f>
        <v>0</v>
      </c>
      <c r="M90" s="42">
        <f>SUMIFS('PE_FCG - RAF_ 39 Detailed Juri'!N:N,'PE_FCG - RAF_ 39 Detailed Juri'!$C:$C,'B-1'!$R90)</f>
        <v>0</v>
      </c>
      <c r="N90" s="42">
        <f>SUMIFS('PE_FCG - RAF_ 39 Detailed Juri'!O:O,'PE_FCG - RAF_ 39 Detailed Juri'!$C:$C,'B-1'!$R90)</f>
        <v>0</v>
      </c>
      <c r="O90" s="42">
        <f>SUMIFS('PE_FCG - RAF_ 39 Detailed Juri'!P:P,'PE_FCG - RAF_ 39 Detailed Juri'!$C:$C,'B-1'!$R90)</f>
        <v>0</v>
      </c>
      <c r="P90" s="42">
        <f t="shared" si="18"/>
        <v>0</v>
      </c>
      <c r="Q90" s="26"/>
      <c r="S90" s="51"/>
    </row>
    <row r="91" spans="1:19" x14ac:dyDescent="0.2">
      <c r="A91" s="28">
        <f t="shared" si="20"/>
        <v>17</v>
      </c>
      <c r="B91" s="16" t="s">
        <v>153</v>
      </c>
      <c r="C91" s="42">
        <f>SUMIFS('PE_FCG - RAF_ 39 Detailed Juri'!D:D,'PE_FCG - RAF_ 39 Detailed Juri'!$C:$C,'B-1'!$R91)</f>
        <v>0</v>
      </c>
      <c r="D91" s="42">
        <f>SUMIFS('PE_FCG - RAF_ 39 Detailed Juri'!E:E,'PE_FCG - RAF_ 39 Detailed Juri'!$C:$C,'B-1'!$R91)</f>
        <v>0</v>
      </c>
      <c r="E91" s="42">
        <f>SUMIFS('PE_FCG - RAF_ 39 Detailed Juri'!F:F,'PE_FCG - RAF_ 39 Detailed Juri'!$C:$C,'B-1'!$R91)</f>
        <v>0</v>
      </c>
      <c r="F91" s="42">
        <f>SUMIFS('PE_FCG - RAF_ 39 Detailed Juri'!G:G,'PE_FCG - RAF_ 39 Detailed Juri'!$C:$C,'B-1'!$R91)</f>
        <v>0</v>
      </c>
      <c r="G91" s="42">
        <f>SUMIFS('PE_FCG - RAF_ 39 Detailed Juri'!H:H,'PE_FCG - RAF_ 39 Detailed Juri'!$C:$C,'B-1'!$R91)</f>
        <v>0</v>
      </c>
      <c r="H91" s="42">
        <f>SUMIFS('PE_FCG - RAF_ 39 Detailed Juri'!I:I,'PE_FCG - RAF_ 39 Detailed Juri'!$C:$C,'B-1'!$R91)</f>
        <v>0</v>
      </c>
      <c r="I91" s="42">
        <f>SUMIFS('PE_FCG - RAF_ 39 Detailed Juri'!J:J,'PE_FCG - RAF_ 39 Detailed Juri'!$C:$C,'B-1'!$R91)</f>
        <v>0</v>
      </c>
      <c r="J91" s="42">
        <f>SUMIFS('PE_FCG - RAF_ 39 Detailed Juri'!K:K,'PE_FCG - RAF_ 39 Detailed Juri'!$C:$C,'B-1'!$R91)</f>
        <v>0</v>
      </c>
      <c r="K91" s="42">
        <f>SUMIFS('PE_FCG - RAF_ 39 Detailed Juri'!L:L,'PE_FCG - RAF_ 39 Detailed Juri'!$C:$C,'B-1'!$R91)</f>
        <v>0</v>
      </c>
      <c r="L91" s="42">
        <f>SUMIFS('PE_FCG - RAF_ 39 Detailed Juri'!M:M,'PE_FCG - RAF_ 39 Detailed Juri'!$C:$C,'B-1'!$R91)</f>
        <v>0</v>
      </c>
      <c r="M91" s="42">
        <f>SUMIFS('PE_FCG - RAF_ 39 Detailed Juri'!N:N,'PE_FCG - RAF_ 39 Detailed Juri'!$C:$C,'B-1'!$R91)</f>
        <v>0</v>
      </c>
      <c r="N91" s="42">
        <f>SUMIFS('PE_FCG - RAF_ 39 Detailed Juri'!O:O,'PE_FCG - RAF_ 39 Detailed Juri'!$C:$C,'B-1'!$R91)</f>
        <v>0</v>
      </c>
      <c r="O91" s="42">
        <f>SUMIFS('PE_FCG - RAF_ 39 Detailed Juri'!P:P,'PE_FCG - RAF_ 39 Detailed Juri'!$C:$C,'B-1'!$R91)</f>
        <v>0</v>
      </c>
      <c r="P91" s="42">
        <f t="shared" si="18"/>
        <v>0</v>
      </c>
      <c r="Q91" s="26"/>
      <c r="S91" s="51"/>
    </row>
    <row r="92" spans="1:19" x14ac:dyDescent="0.2">
      <c r="A92" s="28">
        <f t="shared" si="20"/>
        <v>18</v>
      </c>
      <c r="B92" s="16" t="s">
        <v>154</v>
      </c>
      <c r="C92" s="42">
        <f>SUMIFS('PE_FCG - RAF_ 39 Detailed Juri'!D:D,'PE_FCG - RAF_ 39 Detailed Juri'!$C:$C,'B-1'!$R92)</f>
        <v>-2714763.29</v>
      </c>
      <c r="D92" s="42">
        <f>SUMIFS('PE_FCG - RAF_ 39 Detailed Juri'!E:E,'PE_FCG - RAF_ 39 Detailed Juri'!$C:$C,'B-1'!$R92)</f>
        <v>-2834080.8899999997</v>
      </c>
      <c r="E92" s="42">
        <f>SUMIFS('PE_FCG - RAF_ 39 Detailed Juri'!F:F,'PE_FCG - RAF_ 39 Detailed Juri'!$C:$C,'B-1'!$R92)</f>
        <v>-3157681.9300000006</v>
      </c>
      <c r="F92" s="42">
        <f>SUMIFS('PE_FCG - RAF_ 39 Detailed Juri'!G:G,'PE_FCG - RAF_ 39 Detailed Juri'!$C:$C,'B-1'!$R92)</f>
        <v>-1812260.7300000002</v>
      </c>
      <c r="G92" s="42">
        <f>SUMIFS('PE_FCG - RAF_ 39 Detailed Juri'!H:H,'PE_FCG - RAF_ 39 Detailed Juri'!$C:$C,'B-1'!$R92)</f>
        <v>-1661705.2400000002</v>
      </c>
      <c r="H92" s="42">
        <f>SUMIFS('PE_FCG - RAF_ 39 Detailed Juri'!I:I,'PE_FCG - RAF_ 39 Detailed Juri'!$C:$C,'B-1'!$R92)</f>
        <v>-2022972.9699999997</v>
      </c>
      <c r="I92" s="42">
        <f>SUMIFS('PE_FCG - RAF_ 39 Detailed Juri'!J:J,'PE_FCG - RAF_ 39 Detailed Juri'!$C:$C,'B-1'!$R92)</f>
        <v>-2029575.34</v>
      </c>
      <c r="J92" s="42">
        <f>SUMIFS('PE_FCG - RAF_ 39 Detailed Juri'!K:K,'PE_FCG - RAF_ 39 Detailed Juri'!$C:$C,'B-1'!$R92)</f>
        <v>-2104750.38</v>
      </c>
      <c r="K92" s="42">
        <f>SUMIFS('PE_FCG - RAF_ 39 Detailed Juri'!L:L,'PE_FCG - RAF_ 39 Detailed Juri'!$C:$C,'B-1'!$R92)</f>
        <v>-1787978.5</v>
      </c>
      <c r="L92" s="42">
        <f>SUMIFS('PE_FCG - RAF_ 39 Detailed Juri'!M:M,'PE_FCG - RAF_ 39 Detailed Juri'!$C:$C,'B-1'!$R92)</f>
        <v>-1836440.6</v>
      </c>
      <c r="M92" s="42">
        <f>SUMIFS('PE_FCG - RAF_ 39 Detailed Juri'!N:N,'PE_FCG - RAF_ 39 Detailed Juri'!$C:$C,'B-1'!$R92)</f>
        <v>-2164702.19</v>
      </c>
      <c r="N92" s="42">
        <f>SUMIFS('PE_FCG - RAF_ 39 Detailed Juri'!O:O,'PE_FCG - RAF_ 39 Detailed Juri'!$C:$C,'B-1'!$R92)</f>
        <v>-2287011.06</v>
      </c>
      <c r="O92" s="42">
        <f>SUMIFS('PE_FCG - RAF_ 39 Detailed Juri'!P:P,'PE_FCG - RAF_ 39 Detailed Juri'!$C:$C,'B-1'!$R92)</f>
        <v>-2528936.5900000003</v>
      </c>
      <c r="P92" s="42">
        <f t="shared" si="18"/>
        <v>-2226373.8238461539</v>
      </c>
      <c r="Q92" s="26" t="s">
        <v>134</v>
      </c>
      <c r="R92" s="10" t="s">
        <v>60</v>
      </c>
      <c r="S92" s="51">
        <f>VLOOKUP(R92,'PE_FCG - RAF_ 39 Detailed Juri'!C:Q,15,FALSE)-P92</f>
        <v>0</v>
      </c>
    </row>
    <row r="93" spans="1:19" x14ac:dyDescent="0.2"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26"/>
      <c r="S93" s="51"/>
    </row>
    <row r="94" spans="1:19" x14ac:dyDescent="0.2">
      <c r="A94" s="28">
        <f>A92+1</f>
        <v>19</v>
      </c>
      <c r="B94" s="16" t="s">
        <v>155</v>
      </c>
      <c r="C94" s="42">
        <f t="shared" ref="C94:O94" si="21">SUM(C82:C92)</f>
        <v>-112432250.99000002</v>
      </c>
      <c r="D94" s="42">
        <f t="shared" si="21"/>
        <v>-18759542.25</v>
      </c>
      <c r="E94" s="42">
        <f t="shared" si="21"/>
        <v>-111566835.02000001</v>
      </c>
      <c r="F94" s="42">
        <f t="shared" si="21"/>
        <v>-109462811.97</v>
      </c>
      <c r="G94" s="42">
        <f t="shared" si="21"/>
        <v>-109178855.20999999</v>
      </c>
      <c r="H94" s="42">
        <f t="shared" si="21"/>
        <v>-109585089.22999999</v>
      </c>
      <c r="I94" s="42">
        <f t="shared" si="21"/>
        <v>-110310298.03000002</v>
      </c>
      <c r="J94" s="42">
        <f t="shared" si="21"/>
        <v>-110925709.81999999</v>
      </c>
      <c r="K94" s="42">
        <f t="shared" si="21"/>
        <v>-111822344.58</v>
      </c>
      <c r="L94" s="42">
        <f t="shared" si="21"/>
        <v>-112581123.52999999</v>
      </c>
      <c r="M94" s="42">
        <f t="shared" si="21"/>
        <v>-118680101.44000001</v>
      </c>
      <c r="N94" s="42">
        <f t="shared" si="21"/>
        <v>-118849024.92999999</v>
      </c>
      <c r="O94" s="42">
        <f t="shared" si="21"/>
        <v>-49092906.460000001</v>
      </c>
      <c r="P94" s="42">
        <f t="shared" ref="P94" si="22">(SUM(C94:O94))/13</f>
        <v>-100249761.03538463</v>
      </c>
      <c r="Q94" s="26"/>
      <c r="S94" s="51"/>
    </row>
    <row r="95" spans="1:19" x14ac:dyDescent="0.2"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26"/>
      <c r="S95" s="51"/>
    </row>
    <row r="96" spans="1:19" x14ac:dyDescent="0.2">
      <c r="A96" s="28">
        <f>A94+1</f>
        <v>20</v>
      </c>
      <c r="B96" s="16" t="s">
        <v>51</v>
      </c>
      <c r="C96" s="42">
        <f>SUMIFS('PE_FCG - RAF_ 39 Detailed Juri'!D:D,'PE_FCG - RAF_ 39 Detailed Juri'!$C:$C,'B-1'!$R96)</f>
        <v>-172915.3</v>
      </c>
      <c r="D96" s="42">
        <f>SUMIFS('PE_FCG - RAF_ 39 Detailed Juri'!E:E,'PE_FCG - RAF_ 39 Detailed Juri'!$C:$C,'B-1'!$R96)</f>
        <v>-177706.97</v>
      </c>
      <c r="E96" s="42">
        <f>SUMIFS('PE_FCG - RAF_ 39 Detailed Juri'!F:F,'PE_FCG - RAF_ 39 Detailed Juri'!$C:$C,'B-1'!$R96)</f>
        <v>-202498.64</v>
      </c>
      <c r="F96" s="42">
        <f>SUMIFS('PE_FCG - RAF_ 39 Detailed Juri'!G:G,'PE_FCG - RAF_ 39 Detailed Juri'!$C:$C,'B-1'!$R96)</f>
        <v>-207290.31</v>
      </c>
      <c r="G96" s="42">
        <f>SUMIFS('PE_FCG - RAF_ 39 Detailed Juri'!H:H,'PE_FCG - RAF_ 39 Detailed Juri'!$C:$C,'B-1'!$R96)</f>
        <v>-229581.97999999998</v>
      </c>
      <c r="H96" s="42">
        <f>SUMIFS('PE_FCG - RAF_ 39 Detailed Juri'!I:I,'PE_FCG - RAF_ 39 Detailed Juri'!$C:$C,'B-1'!$R96)</f>
        <v>-234373.65</v>
      </c>
      <c r="I96" s="42">
        <f>SUMIFS('PE_FCG - RAF_ 39 Detailed Juri'!J:J,'PE_FCG - RAF_ 39 Detailed Juri'!$C:$C,'B-1'!$R96)</f>
        <v>-235165.32</v>
      </c>
      <c r="J96" s="42">
        <f>SUMIFS('PE_FCG - RAF_ 39 Detailed Juri'!K:K,'PE_FCG - RAF_ 39 Detailed Juri'!$C:$C,'B-1'!$R96)</f>
        <v>-217456.99</v>
      </c>
      <c r="K96" s="42">
        <f>SUMIFS('PE_FCG - RAF_ 39 Detailed Juri'!L:L,'PE_FCG - RAF_ 39 Detailed Juri'!$C:$C,'B-1'!$R96)</f>
        <v>-212748.59</v>
      </c>
      <c r="L96" s="42">
        <f>SUMIFS('PE_FCG - RAF_ 39 Detailed Juri'!M:M,'PE_FCG - RAF_ 39 Detailed Juri'!$C:$C,'B-1'!$R96)</f>
        <v>-217540.26</v>
      </c>
      <c r="M96" s="42">
        <f>SUMIFS('PE_FCG - RAF_ 39 Detailed Juri'!N:N,'PE_FCG - RAF_ 39 Detailed Juri'!$C:$C,'B-1'!$R96)</f>
        <v>-222331.93000000002</v>
      </c>
      <c r="N96" s="42">
        <f>SUMIFS('PE_FCG - RAF_ 39 Detailed Juri'!O:O,'PE_FCG - RAF_ 39 Detailed Juri'!$C:$C,'B-1'!$R96)</f>
        <v>-230123.60000000003</v>
      </c>
      <c r="O96" s="42">
        <f>SUMIFS('PE_FCG - RAF_ 39 Detailed Juri'!P:P,'PE_FCG - RAF_ 39 Detailed Juri'!$C:$C,'B-1'!$R96)</f>
        <v>-234915.27000000002</v>
      </c>
      <c r="P96" s="42">
        <f>(SUM(C96:O96))/13</f>
        <v>-214972.9853846154</v>
      </c>
      <c r="Q96" s="26" t="s">
        <v>134</v>
      </c>
      <c r="R96" s="41" t="s">
        <v>51</v>
      </c>
      <c r="S96" s="51">
        <f>VLOOKUP(R96,'PE_FCG - RAF_ 39 Detailed Juri'!C:Q,15,FALSE)-P96</f>
        <v>0</v>
      </c>
    </row>
    <row r="97" spans="1:20" x14ac:dyDescent="0.2">
      <c r="A97" s="28">
        <f>A96+1</f>
        <v>21</v>
      </c>
      <c r="B97" s="16" t="s">
        <v>62</v>
      </c>
      <c r="C97" s="42">
        <f>SUMIFS('PE_FCG - RAF_ 39 Detailed Juri'!D:D,'PE_FCG - RAF_ 39 Detailed Juri'!$C:$C,'B-1'!$R97)</f>
        <v>-38857.53</v>
      </c>
      <c r="D97" s="42">
        <f>SUMIFS('PE_FCG - RAF_ 39 Detailed Juri'!E:E,'PE_FCG - RAF_ 39 Detailed Juri'!$C:$C,'B-1'!$R97)</f>
        <v>-38857.53</v>
      </c>
      <c r="E97" s="42">
        <f>SUMIFS('PE_FCG - RAF_ 39 Detailed Juri'!F:F,'PE_FCG - RAF_ 39 Detailed Juri'!$C:$C,'B-1'!$R97)</f>
        <v>-38857.53</v>
      </c>
      <c r="F97" s="42">
        <f>SUMIFS('PE_FCG - RAF_ 39 Detailed Juri'!G:G,'PE_FCG - RAF_ 39 Detailed Juri'!$C:$C,'B-1'!$R97)</f>
        <v>-39168.9</v>
      </c>
      <c r="G97" s="42">
        <f>SUMIFS('PE_FCG - RAF_ 39 Detailed Juri'!H:H,'PE_FCG - RAF_ 39 Detailed Juri'!$C:$C,'B-1'!$R97)</f>
        <v>-39168.9</v>
      </c>
      <c r="H97" s="42">
        <f>SUMIFS('PE_FCG - RAF_ 39 Detailed Juri'!I:I,'PE_FCG - RAF_ 39 Detailed Juri'!$C:$C,'B-1'!$R97)</f>
        <v>-39168.9</v>
      </c>
      <c r="I97" s="42">
        <f>SUMIFS('PE_FCG - RAF_ 39 Detailed Juri'!J:J,'PE_FCG - RAF_ 39 Detailed Juri'!$C:$C,'B-1'!$R97)</f>
        <v>-39486.26</v>
      </c>
      <c r="J97" s="42">
        <f>SUMIFS('PE_FCG - RAF_ 39 Detailed Juri'!K:K,'PE_FCG - RAF_ 39 Detailed Juri'!$C:$C,'B-1'!$R97)</f>
        <v>-39486.26</v>
      </c>
      <c r="K97" s="42">
        <f>SUMIFS('PE_FCG - RAF_ 39 Detailed Juri'!L:L,'PE_FCG - RAF_ 39 Detailed Juri'!$C:$C,'B-1'!$R97)</f>
        <v>-19686.48</v>
      </c>
      <c r="L97" s="42">
        <f>SUMIFS('PE_FCG - RAF_ 39 Detailed Juri'!M:M,'PE_FCG - RAF_ 39 Detailed Juri'!$C:$C,'B-1'!$R97)</f>
        <v>-19902.55</v>
      </c>
      <c r="M97" s="42">
        <f>SUMIFS('PE_FCG - RAF_ 39 Detailed Juri'!N:N,'PE_FCG - RAF_ 39 Detailed Juri'!$C:$C,'B-1'!$R97)</f>
        <v>-19902.55</v>
      </c>
      <c r="N97" s="42">
        <f>SUMIFS('PE_FCG - RAF_ 39 Detailed Juri'!O:O,'PE_FCG - RAF_ 39 Detailed Juri'!$C:$C,'B-1'!$R97)</f>
        <v>-19902.55</v>
      </c>
      <c r="O97" s="42">
        <f>SUMIFS('PE_FCG - RAF_ 39 Detailed Juri'!P:P,'PE_FCG - RAF_ 39 Detailed Juri'!$C:$C,'B-1'!$R97)</f>
        <v>-20065.580000000002</v>
      </c>
      <c r="P97" s="42">
        <f>(SUM(C97:O97))/13</f>
        <v>-31731.65538461538</v>
      </c>
      <c r="Q97" s="26" t="s">
        <v>134</v>
      </c>
      <c r="R97" s="41" t="s">
        <v>62</v>
      </c>
      <c r="S97" s="51">
        <f>VLOOKUP(R97,'PE_FCG - RAF_ 39 Detailed Juri'!C:Q,15,FALSE)-P97</f>
        <v>0</v>
      </c>
    </row>
    <row r="98" spans="1:20" s="46" customFormat="1" x14ac:dyDescent="0.2">
      <c r="A98" s="28">
        <f t="shared" ref="A98:A100" si="23">A97+1</f>
        <v>22</v>
      </c>
      <c r="B98" s="46" t="s">
        <v>63</v>
      </c>
      <c r="C98" s="91">
        <f>SUMIFS('PE_FCG - RAF_ 39 Detailed Juri'!D:D,'PE_FCG - RAF_ 39 Detailed Juri'!$C:$C,'B-1'!$R98)</f>
        <v>-20960211</v>
      </c>
      <c r="D98" s="91">
        <f>SUMIFS('PE_FCG - RAF_ 39 Detailed Juri'!E:E,'PE_FCG - RAF_ 39 Detailed Juri'!$C:$C,'B-1'!$R98)</f>
        <v>-20960211</v>
      </c>
      <c r="E98" s="91">
        <f>SUMIFS('PE_FCG - RAF_ 39 Detailed Juri'!F:F,'PE_FCG - RAF_ 39 Detailed Juri'!$C:$C,'B-1'!$R98)</f>
        <v>-20960211</v>
      </c>
      <c r="F98" s="91">
        <f>SUMIFS('PE_FCG - RAF_ 39 Detailed Juri'!G:G,'PE_FCG - RAF_ 39 Detailed Juri'!$C:$C,'B-1'!$R98)</f>
        <v>-20707504</v>
      </c>
      <c r="G98" s="91">
        <f>SUMIFS('PE_FCG - RAF_ 39 Detailed Juri'!H:H,'PE_FCG - RAF_ 39 Detailed Juri'!$C:$C,'B-1'!$R98)</f>
        <v>-20707504</v>
      </c>
      <c r="H98" s="91">
        <f>SUMIFS('PE_FCG - RAF_ 39 Detailed Juri'!I:I,'PE_FCG - RAF_ 39 Detailed Juri'!$C:$C,'B-1'!$R98)</f>
        <v>-20707504</v>
      </c>
      <c r="I98" s="91">
        <f>SUMIFS('PE_FCG - RAF_ 39 Detailed Juri'!J:J,'PE_FCG - RAF_ 39 Detailed Juri'!$C:$C,'B-1'!$R98)</f>
        <v>-20422422</v>
      </c>
      <c r="J98" s="91">
        <f>SUMIFS('PE_FCG - RAF_ 39 Detailed Juri'!K:K,'PE_FCG - RAF_ 39 Detailed Juri'!$C:$C,'B-1'!$R98)</f>
        <v>-20422422</v>
      </c>
      <c r="K98" s="91">
        <f>SUMIFS('PE_FCG - RAF_ 39 Detailed Juri'!L:L,'PE_FCG - RAF_ 39 Detailed Juri'!$C:$C,'B-1'!$R98)</f>
        <v>-20422422</v>
      </c>
      <c r="L98" s="91">
        <f>SUMIFS('PE_FCG - RAF_ 39 Detailed Juri'!M:M,'PE_FCG - RAF_ 39 Detailed Juri'!$C:$C,'B-1'!$R98)</f>
        <v>-20204484</v>
      </c>
      <c r="M98" s="91">
        <f>SUMIFS('PE_FCG - RAF_ 39 Detailed Juri'!N:N,'PE_FCG - RAF_ 39 Detailed Juri'!$C:$C,'B-1'!$R98)</f>
        <v>-20204484</v>
      </c>
      <c r="N98" s="91">
        <f>SUMIFS('PE_FCG - RAF_ 39 Detailed Juri'!O:O,'PE_FCG - RAF_ 39 Detailed Juri'!$C:$C,'B-1'!$R98)</f>
        <v>-20204484</v>
      </c>
      <c r="O98" s="91">
        <f>SUMIFS('PE_FCG - RAF_ 39 Detailed Juri'!P:P,'PE_FCG - RAF_ 39 Detailed Juri'!$C:$C,'B-1'!$R98)</f>
        <v>-19942752</v>
      </c>
      <c r="P98" s="91">
        <f>(SUM(C98:O98))/13</f>
        <v>-20525124.230769232</v>
      </c>
      <c r="Q98" s="93" t="s">
        <v>141</v>
      </c>
      <c r="R98" s="41" t="s">
        <v>63</v>
      </c>
      <c r="S98" s="51">
        <f>VLOOKUP(R98,'PE_FCG - RAF_ 39 Detailed Juri'!C:Q,15,FALSE)-P98</f>
        <v>0</v>
      </c>
      <c r="T98" s="94"/>
    </row>
    <row r="99" spans="1:20" x14ac:dyDescent="0.2">
      <c r="A99" s="28">
        <f t="shared" si="23"/>
        <v>23</v>
      </c>
      <c r="B99" s="16" t="s">
        <v>64</v>
      </c>
      <c r="C99" s="42">
        <f>SUMIFS('PE_FCG - RAF_ 39 Detailed Juri'!D:D,'PE_FCG - RAF_ 39 Detailed Juri'!$C:$C,'B-1'!$R99)</f>
        <v>-355670.17</v>
      </c>
      <c r="D99" s="42">
        <f>SUMIFS('PE_FCG - RAF_ 39 Detailed Juri'!E:E,'PE_FCG - RAF_ 39 Detailed Juri'!$C:$C,'B-1'!$R99)</f>
        <v>-382399.42</v>
      </c>
      <c r="E99" s="42">
        <f>SUMIFS('PE_FCG - RAF_ 39 Detailed Juri'!F:F,'PE_FCG - RAF_ 39 Detailed Juri'!$C:$C,'B-1'!$R99)</f>
        <v>-440113.43000000005</v>
      </c>
      <c r="F99" s="42">
        <f>SUMIFS('PE_FCG - RAF_ 39 Detailed Juri'!G:G,'PE_FCG - RAF_ 39 Detailed Juri'!$C:$C,'B-1'!$R99)</f>
        <v>-1731960.58</v>
      </c>
      <c r="G99" s="42">
        <f>SUMIFS('PE_FCG - RAF_ 39 Detailed Juri'!H:H,'PE_FCG - RAF_ 39 Detailed Juri'!$C:$C,'B-1'!$R99)</f>
        <v>-1712738.4300000002</v>
      </c>
      <c r="H99" s="42">
        <f>SUMIFS('PE_FCG - RAF_ 39 Detailed Juri'!I:I,'PE_FCG - RAF_ 39 Detailed Juri'!$C:$C,'B-1'!$R99)</f>
        <v>-1764224.43</v>
      </c>
      <c r="I99" s="42">
        <f>SUMIFS('PE_FCG - RAF_ 39 Detailed Juri'!J:J,'PE_FCG - RAF_ 39 Detailed Juri'!$C:$C,'B-1'!$R99)</f>
        <v>-1705216.18</v>
      </c>
      <c r="J99" s="42">
        <f>SUMIFS('PE_FCG - RAF_ 39 Detailed Juri'!K:K,'PE_FCG - RAF_ 39 Detailed Juri'!$C:$C,'B-1'!$R99)</f>
        <v>-1628792.24</v>
      </c>
      <c r="K99" s="42">
        <f>SUMIFS('PE_FCG - RAF_ 39 Detailed Juri'!L:L,'PE_FCG - RAF_ 39 Detailed Juri'!$C:$C,'B-1'!$R99)</f>
        <v>-1576086.8699999999</v>
      </c>
      <c r="L99" s="42">
        <f>SUMIFS('PE_FCG - RAF_ 39 Detailed Juri'!M:M,'PE_FCG - RAF_ 39 Detailed Juri'!$C:$C,'B-1'!$R99)</f>
        <v>-1603306.83</v>
      </c>
      <c r="M99" s="42">
        <f>SUMIFS('PE_FCG - RAF_ 39 Detailed Juri'!N:N,'PE_FCG - RAF_ 39 Detailed Juri'!$C:$C,'B-1'!$R99)</f>
        <v>-1618196.98</v>
      </c>
      <c r="N99" s="42">
        <f>SUMIFS('PE_FCG - RAF_ 39 Detailed Juri'!O:O,'PE_FCG - RAF_ 39 Detailed Juri'!$C:$C,'B-1'!$R99)</f>
        <v>-2002995.86</v>
      </c>
      <c r="O99" s="42">
        <f>SUMIFS('PE_FCG - RAF_ 39 Detailed Juri'!P:P,'PE_FCG - RAF_ 39 Detailed Juri'!$C:$C,'B-1'!$R99)</f>
        <v>-2343462.2999999998</v>
      </c>
      <c r="P99" s="42">
        <f>(SUM(C99:O99))/13</f>
        <v>-1451166.44</v>
      </c>
      <c r="Q99" s="26" t="s">
        <v>134</v>
      </c>
      <c r="R99" s="10" t="s">
        <v>64</v>
      </c>
      <c r="S99" s="51">
        <f>VLOOKUP(R99,'PE_FCG - RAF_ 39 Detailed Juri'!C:Q,15,FALSE)-P99</f>
        <v>0</v>
      </c>
    </row>
    <row r="100" spans="1:20" x14ac:dyDescent="0.2">
      <c r="A100" s="28">
        <f t="shared" si="23"/>
        <v>24</v>
      </c>
      <c r="B100" s="16" t="s">
        <v>65</v>
      </c>
      <c r="C100" s="42">
        <f>SUMIFS('PE_FCG - RAF_ 39 Detailed Juri'!D:D,'PE_FCG - RAF_ 39 Detailed Juri'!$C:$C,'B-1'!$R100)</f>
        <v>-37740980.379999995</v>
      </c>
      <c r="D100" s="42">
        <f>SUMIFS('PE_FCG - RAF_ 39 Detailed Juri'!E:E,'PE_FCG - RAF_ 39 Detailed Juri'!$C:$C,'B-1'!$R100)</f>
        <v>-37741830.379999995</v>
      </c>
      <c r="E100" s="42">
        <f>SUMIFS('PE_FCG - RAF_ 39 Detailed Juri'!F:F,'PE_FCG - RAF_ 39 Detailed Juri'!$C:$C,'B-1'!$R100)</f>
        <v>-37971977.379999995</v>
      </c>
      <c r="F100" s="42">
        <f>SUMIFS('PE_FCG - RAF_ 39 Detailed Juri'!G:G,'PE_FCG - RAF_ 39 Detailed Juri'!$C:$C,'B-1'!$R100)</f>
        <v>-38283285.379999995</v>
      </c>
      <c r="G100" s="42">
        <f>SUMIFS('PE_FCG - RAF_ 39 Detailed Juri'!H:H,'PE_FCG - RAF_ 39 Detailed Juri'!$C:$C,'B-1'!$R100)</f>
        <v>-38270361.379999995</v>
      </c>
      <c r="H100" s="42">
        <f>SUMIFS('PE_FCG - RAF_ 39 Detailed Juri'!I:I,'PE_FCG - RAF_ 39 Detailed Juri'!$C:$C,'B-1'!$R100)</f>
        <v>-38434713.379999995</v>
      </c>
      <c r="I100" s="42">
        <f>SUMIFS('PE_FCG - RAF_ 39 Detailed Juri'!J:J,'PE_FCG - RAF_ 39 Detailed Juri'!$C:$C,'B-1'!$R100)</f>
        <v>-40738348.379999995</v>
      </c>
      <c r="J100" s="42">
        <f>SUMIFS('PE_FCG - RAF_ 39 Detailed Juri'!K:K,'PE_FCG - RAF_ 39 Detailed Juri'!$C:$C,'B-1'!$R100)</f>
        <v>-40798509.379999995</v>
      </c>
      <c r="K100" s="42">
        <f>SUMIFS('PE_FCG - RAF_ 39 Detailed Juri'!L:L,'PE_FCG - RAF_ 39 Detailed Juri'!$C:$C,'B-1'!$R100)</f>
        <v>-40623924.379999995</v>
      </c>
      <c r="L100" s="42">
        <f>SUMIFS('PE_FCG - RAF_ 39 Detailed Juri'!M:M,'PE_FCG - RAF_ 39 Detailed Juri'!$C:$C,'B-1'!$R100)</f>
        <v>-40415284.379999995</v>
      </c>
      <c r="M100" s="42">
        <f>SUMIFS('PE_FCG - RAF_ 39 Detailed Juri'!N:N,'PE_FCG - RAF_ 39 Detailed Juri'!$C:$C,'B-1'!$R100)</f>
        <v>-40377489.379999995</v>
      </c>
      <c r="N100" s="42">
        <f>SUMIFS('PE_FCG - RAF_ 39 Detailed Juri'!O:O,'PE_FCG - RAF_ 39 Detailed Juri'!$C:$C,'B-1'!$R100)</f>
        <v>-40519283.379999995</v>
      </c>
      <c r="O100" s="42">
        <f>SUMIFS('PE_FCG - RAF_ 39 Detailed Juri'!P:P,'PE_FCG - RAF_ 39 Detailed Juri'!$C:$C,'B-1'!$R100)</f>
        <v>-40839705.379999995</v>
      </c>
      <c r="P100" s="42">
        <f>(SUM(C100:O100))/13</f>
        <v>-39442745.610769227</v>
      </c>
      <c r="Q100" s="26" t="s">
        <v>141</v>
      </c>
      <c r="R100" s="10" t="s">
        <v>65</v>
      </c>
      <c r="S100" s="51">
        <f>VLOOKUP(R100,'PE_FCG - RAF_ 39 Detailed Juri'!C:Q,15,FALSE)-P100</f>
        <v>0</v>
      </c>
    </row>
    <row r="101" spans="1:20" x14ac:dyDescent="0.2"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26"/>
      <c r="S101" s="51"/>
    </row>
    <row r="102" spans="1:20" x14ac:dyDescent="0.2">
      <c r="A102" s="28">
        <f>A100+1</f>
        <v>25</v>
      </c>
      <c r="B102" s="16" t="s">
        <v>156</v>
      </c>
      <c r="C102" s="42">
        <f t="shared" ref="C102:O102" si="24">SUM(C96:C100)</f>
        <v>-59268634.379999995</v>
      </c>
      <c r="D102" s="42">
        <f t="shared" si="24"/>
        <v>-59301005.299999997</v>
      </c>
      <c r="E102" s="42">
        <f t="shared" si="24"/>
        <v>-59613657.979999997</v>
      </c>
      <c r="F102" s="42">
        <f t="shared" si="24"/>
        <v>-60969209.169999994</v>
      </c>
      <c r="G102" s="42">
        <f t="shared" si="24"/>
        <v>-60959354.689999998</v>
      </c>
      <c r="H102" s="42">
        <f t="shared" si="24"/>
        <v>-61179984.359999999</v>
      </c>
      <c r="I102" s="42">
        <f t="shared" si="24"/>
        <v>-63140638.139999993</v>
      </c>
      <c r="J102" s="42">
        <f t="shared" si="24"/>
        <v>-63106666.86999999</v>
      </c>
      <c r="K102" s="42">
        <f t="shared" si="24"/>
        <v>-62854868.319999993</v>
      </c>
      <c r="L102" s="42">
        <f t="shared" si="24"/>
        <v>-62460518.019999996</v>
      </c>
      <c r="M102" s="42">
        <f t="shared" si="24"/>
        <v>-62442404.839999996</v>
      </c>
      <c r="N102" s="42">
        <f t="shared" si="24"/>
        <v>-62976789.389999993</v>
      </c>
      <c r="O102" s="42">
        <f t="shared" si="24"/>
        <v>-63380900.530000001</v>
      </c>
      <c r="P102" s="42">
        <f t="shared" ref="P102" si="25">(SUM(C102:O102))/13</f>
        <v>-61665740.922307692</v>
      </c>
      <c r="Q102" s="26"/>
    </row>
    <row r="103" spans="1:20" x14ac:dyDescent="0.2"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R103" s="45" t="s">
        <v>367</v>
      </c>
    </row>
    <row r="104" spans="1:20" x14ac:dyDescent="0.2">
      <c r="A104" s="28">
        <f>A102+1</f>
        <v>26</v>
      </c>
      <c r="B104" s="16" t="s">
        <v>157</v>
      </c>
      <c r="C104" s="42">
        <f>SUM(C74,C80,C94,C102)</f>
        <v>-414683895.68000001</v>
      </c>
      <c r="D104" s="42">
        <f t="shared" ref="D104:O104" si="26">SUM(D74,D80,D94,D102)</f>
        <v>-412212185.38000005</v>
      </c>
      <c r="E104" s="42">
        <f t="shared" si="26"/>
        <v>-416758176.23000002</v>
      </c>
      <c r="F104" s="42">
        <f t="shared" si="26"/>
        <v>-417342383.53000003</v>
      </c>
      <c r="G104" s="42">
        <f t="shared" si="26"/>
        <v>-418188560.25</v>
      </c>
      <c r="H104" s="42">
        <f t="shared" si="26"/>
        <v>-419899893.77999997</v>
      </c>
      <c r="I104" s="42">
        <f t="shared" si="26"/>
        <v>-431791771.29000002</v>
      </c>
      <c r="J104" s="42">
        <f t="shared" si="26"/>
        <v>-433575401.76999998</v>
      </c>
      <c r="K104" s="42">
        <f t="shared" si="26"/>
        <v>-435290262.63</v>
      </c>
      <c r="L104" s="42">
        <f t="shared" si="26"/>
        <v>-436722591.61999995</v>
      </c>
      <c r="M104" s="42">
        <f t="shared" si="26"/>
        <v>-458914184.99000001</v>
      </c>
      <c r="N104" s="42">
        <f t="shared" si="26"/>
        <v>-461108500.37</v>
      </c>
      <c r="O104" s="42">
        <f t="shared" si="26"/>
        <v>-448678566.06999993</v>
      </c>
      <c r="P104" s="42">
        <f t="shared" ref="P104" si="27">(SUM(C104:O104))/13</f>
        <v>-431166644.12230766</v>
      </c>
      <c r="R104" s="43">
        <f>SUM(C104:O104)</f>
        <v>-5605166373.5899992</v>
      </c>
      <c r="S104" s="44" t="s">
        <v>365</v>
      </c>
    </row>
    <row r="105" spans="1:20" ht="5.25" customHeight="1" thickBot="1" x14ac:dyDescent="0.25">
      <c r="A105" s="28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26"/>
    </row>
    <row r="106" spans="1:20" ht="15.75" thickTop="1" x14ac:dyDescent="0.2">
      <c r="A106" s="22"/>
      <c r="B106" s="22"/>
      <c r="R106" s="43">
        <f>SUM('PE_FCG - RAF_ 39 Detailed Juri'!D75:P75)</f>
        <v>-5605166373.5899992</v>
      </c>
      <c r="S106" s="44" t="s">
        <v>366</v>
      </c>
    </row>
    <row r="107" spans="1:20" ht="15.75" thickBot="1" x14ac:dyDescent="0.25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1"/>
      <c r="R107" s="43">
        <f>+R106-R104</f>
        <v>0</v>
      </c>
    </row>
    <row r="109" spans="1:20" x14ac:dyDescent="0.2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</row>
    <row r="110" spans="1:20" x14ac:dyDescent="0.2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</row>
    <row r="111" spans="1:20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</row>
    <row r="114" spans="1:16" x14ac:dyDescent="0.2">
      <c r="A114" s="56" t="s">
        <v>370</v>
      </c>
      <c r="B114" s="95"/>
      <c r="C114" s="55">
        <f>C51-'PE_FCG - RAF_ 39 Detailed Juri'!D44</f>
        <v>0</v>
      </c>
      <c r="D114" s="55">
        <f>D51-'PE_FCG - RAF_ 39 Detailed Juri'!E44</f>
        <v>0</v>
      </c>
      <c r="E114" s="55">
        <f>E51-'PE_FCG - RAF_ 39 Detailed Juri'!F44</f>
        <v>0</v>
      </c>
      <c r="F114" s="55">
        <f>F51-'PE_FCG - RAF_ 39 Detailed Juri'!G44</f>
        <v>0</v>
      </c>
      <c r="G114" s="55">
        <f>G51-'PE_FCG - RAF_ 39 Detailed Juri'!H44</f>
        <v>0</v>
      </c>
      <c r="H114" s="55">
        <f>H51-'PE_FCG - RAF_ 39 Detailed Juri'!I44</f>
        <v>0</v>
      </c>
      <c r="I114" s="55">
        <f>I51-'PE_FCG - RAF_ 39 Detailed Juri'!J44</f>
        <v>0</v>
      </c>
      <c r="J114" s="55">
        <f>J51-'PE_FCG - RAF_ 39 Detailed Juri'!K44</f>
        <v>0</v>
      </c>
      <c r="K114" s="55">
        <f>K51-'PE_FCG - RAF_ 39 Detailed Juri'!L44</f>
        <v>0</v>
      </c>
      <c r="L114" s="55">
        <f>L51-'PE_FCG - RAF_ 39 Detailed Juri'!M44</f>
        <v>0</v>
      </c>
      <c r="M114" s="55">
        <f>M51-'PE_FCG - RAF_ 39 Detailed Juri'!N44</f>
        <v>0</v>
      </c>
      <c r="N114" s="55">
        <f>N51-'PE_FCG - RAF_ 39 Detailed Juri'!O44</f>
        <v>0</v>
      </c>
      <c r="O114" s="55">
        <f>O51-'PE_FCG - RAF_ 39 Detailed Juri'!P44</f>
        <v>0</v>
      </c>
      <c r="P114" s="55">
        <f>P51-'PE_FCG - RAF_ 39 Detailed Juri'!Q44</f>
        <v>0</v>
      </c>
    </row>
    <row r="115" spans="1:16" x14ac:dyDescent="0.2">
      <c r="A115" s="56" t="s">
        <v>371</v>
      </c>
      <c r="B115" s="95"/>
      <c r="C115" s="55">
        <f>C104-'PE_FCG - RAF_ 39 Detailed Juri'!D75</f>
        <v>0</v>
      </c>
      <c r="D115" s="55">
        <f>D104-'PE_FCG - RAF_ 39 Detailed Juri'!E75</f>
        <v>0</v>
      </c>
      <c r="E115" s="55">
        <f>E104-'PE_FCG - RAF_ 39 Detailed Juri'!F75</f>
        <v>0</v>
      </c>
      <c r="F115" s="55">
        <f>F104-'PE_FCG - RAF_ 39 Detailed Juri'!G75</f>
        <v>0</v>
      </c>
      <c r="G115" s="55">
        <f>G104-'PE_FCG - RAF_ 39 Detailed Juri'!H75</f>
        <v>0</v>
      </c>
      <c r="H115" s="55">
        <f>H104-'PE_FCG - RAF_ 39 Detailed Juri'!I75</f>
        <v>0</v>
      </c>
      <c r="I115" s="55">
        <f>I104-'PE_FCG - RAF_ 39 Detailed Juri'!J75</f>
        <v>0</v>
      </c>
      <c r="J115" s="55">
        <f>J104-'PE_FCG - RAF_ 39 Detailed Juri'!K75</f>
        <v>0</v>
      </c>
      <c r="K115" s="55">
        <f>K104-'PE_FCG - RAF_ 39 Detailed Juri'!L75</f>
        <v>0</v>
      </c>
      <c r="L115" s="55">
        <f>L104-'PE_FCG - RAF_ 39 Detailed Juri'!M75</f>
        <v>0</v>
      </c>
      <c r="M115" s="55">
        <f>M104-'PE_FCG - RAF_ 39 Detailed Juri'!N75</f>
        <v>0</v>
      </c>
      <c r="N115" s="55">
        <f>N104-'PE_FCG - RAF_ 39 Detailed Juri'!O75</f>
        <v>0</v>
      </c>
      <c r="O115" s="55">
        <f>O104-'PE_FCG - RAF_ 39 Detailed Juri'!P75</f>
        <v>0</v>
      </c>
      <c r="P115" s="55">
        <f>P104-'PE_FCG - RAF_ 39 Detailed Juri'!Q75</f>
        <v>0</v>
      </c>
    </row>
    <row r="116" spans="1:16" x14ac:dyDescent="0.2">
      <c r="B116" s="28"/>
    </row>
    <row r="117" spans="1:16" x14ac:dyDescent="0.2">
      <c r="A117" s="28" t="s">
        <v>427</v>
      </c>
      <c r="B117" s="28"/>
      <c r="C117" s="42">
        <f>SUMIF($Q:$Q,$A$117,C:C)</f>
        <v>54339.32</v>
      </c>
      <c r="D117" s="42">
        <f>SUMIF($Q:$Q,$A$117,D:D)</f>
        <v>54339.32</v>
      </c>
      <c r="E117" s="42">
        <f>SUMIF($Q:$Q,$A$117,E:E)</f>
        <v>54339.32</v>
      </c>
      <c r="F117" s="42">
        <f>SUMIF($Q:$Q,$A$117,F:F)</f>
        <v>54340.88</v>
      </c>
      <c r="G117" s="42">
        <f>SUMIF($Q:$Q,$A$117,G:G)</f>
        <v>54340.88</v>
      </c>
      <c r="H117" s="42">
        <f>SUMIF($Q:$Q,$A$117,H:H)</f>
        <v>54340.88</v>
      </c>
      <c r="I117" s="42">
        <f>SUMIF($Q:$Q,$A$117,I:I)</f>
        <v>54342.25</v>
      </c>
      <c r="J117" s="42">
        <f>SUMIF($Q:$Q,$A$117,J:J)</f>
        <v>54342.25</v>
      </c>
      <c r="K117" s="42">
        <f>SUMIF($Q:$Q,$A$117,K:K)</f>
        <v>54342.25</v>
      </c>
      <c r="L117" s="42">
        <f>SUMIF($Q:$Q,$A$117,L:L)</f>
        <v>54343.62</v>
      </c>
      <c r="M117" s="42">
        <f>SUMIF($Q:$Q,$A$117,M:M)</f>
        <v>20054343.620000001</v>
      </c>
      <c r="N117" s="42">
        <f>SUMIF($Q:$Q,$A$117,N:N)</f>
        <v>20054343.620000001</v>
      </c>
      <c r="O117" s="42">
        <f>SUMIF($Q:$Q,$A$117,O:O)</f>
        <v>54344.98</v>
      </c>
      <c r="P117" s="42">
        <f>SUMIF($Q:$Q,$A$117,P:P)</f>
        <v>3131264.8607692309</v>
      </c>
    </row>
    <row r="118" spans="1:16" x14ac:dyDescent="0.2">
      <c r="A118" s="28" t="s">
        <v>125</v>
      </c>
      <c r="B118" s="90"/>
      <c r="C118" s="42">
        <f>SUMIF($Q:$Q,$A$118,C:C)</f>
        <v>357109282.85000002</v>
      </c>
      <c r="D118" s="42">
        <f>SUMIF($Q:$Q,$A$118,D:D)</f>
        <v>357480236.89999986</v>
      </c>
      <c r="E118" s="42">
        <f>SUMIF($Q:$Q,$A$118,E:E)</f>
        <v>360403560.78999996</v>
      </c>
      <c r="F118" s="42">
        <f>SUMIF($Q:$Q,$A$118,F:F)</f>
        <v>361943962.04000008</v>
      </c>
      <c r="G118" s="42">
        <f>SUMIF($Q:$Q,$A$118,G:G)</f>
        <v>363618982.65999997</v>
      </c>
      <c r="H118" s="42">
        <f>SUMIF($Q:$Q,$A$118,H:H)</f>
        <v>365648194.96000004</v>
      </c>
      <c r="I118" s="42">
        <f>SUMIF($Q:$Q,$A$118,I:I)</f>
        <v>375295981.44999981</v>
      </c>
      <c r="J118" s="42">
        <f>SUMIF($Q:$Q,$A$118,J:J)</f>
        <v>377506085.73999965</v>
      </c>
      <c r="K118" s="42">
        <f>SUMIF($Q:$Q,$A$118,K:K)</f>
        <v>378373700.96999991</v>
      </c>
      <c r="L118" s="42">
        <f>SUMIF($Q:$Q,$A$118,L:L)</f>
        <v>378938740.6099999</v>
      </c>
      <c r="M118" s="42">
        <f>SUMIF($Q:$Q,$A$118,M:M)</f>
        <v>381047004.28999972</v>
      </c>
      <c r="N118" s="42">
        <f>SUMIF($Q:$Q,$A$118,N:N)</f>
        <v>382674837.71999997</v>
      </c>
      <c r="O118" s="42">
        <f>SUMIF($Q:$Q,$A$118,O:O)</f>
        <v>393752562.81000006</v>
      </c>
      <c r="P118" s="42">
        <f>SUMIF($Q:$Q,$A$118,P:P)</f>
        <v>371830241.0607692</v>
      </c>
    </row>
    <row r="119" spans="1:16" x14ac:dyDescent="0.2">
      <c r="A119" s="28" t="s">
        <v>134</v>
      </c>
      <c r="B119" s="90"/>
      <c r="C119" s="42">
        <f>SUMIF($Q:$Q,$A$119,C:C)</f>
        <v>30925851.039999995</v>
      </c>
      <c r="D119" s="42">
        <f>SUMIF($Q:$Q,$A$119,D:D)</f>
        <v>31698173.240000002</v>
      </c>
      <c r="E119" s="42">
        <f>SUMIF($Q:$Q,$A$119,E:E)</f>
        <v>30586537.670000017</v>
      </c>
      <c r="F119" s="42">
        <f>SUMIF($Q:$Q,$A$119,F:F)</f>
        <v>30960297.82</v>
      </c>
      <c r="G119" s="42">
        <f>SUMIF($Q:$Q,$A$119,G:G)</f>
        <v>30320532.930000011</v>
      </c>
      <c r="H119" s="42">
        <f>SUMIF($Q:$Q,$A$119,H:H)</f>
        <v>29529551.680000015</v>
      </c>
      <c r="I119" s="42">
        <f>SUMIF($Q:$Q,$A$119,I:I)</f>
        <v>29140634.310000002</v>
      </c>
      <c r="J119" s="42">
        <f>SUMIF($Q:$Q,$A$119,J:J)</f>
        <v>28226560.069999993</v>
      </c>
      <c r="K119" s="42">
        <f>SUMIF($Q:$Q,$A$119,K:K)</f>
        <v>28318503.239999991</v>
      </c>
      <c r="L119" s="42">
        <f>SUMIF($Q:$Q,$A$119,L:L)</f>
        <v>28465517.899999999</v>
      </c>
      <c r="M119" s="42">
        <f>SUMIF($Q:$Q,$A$119,M:M)</f>
        <v>27466616.860000003</v>
      </c>
      <c r="N119" s="42">
        <f>SUMIF($Q:$Q,$A$119,N:N)</f>
        <v>27536057.490000006</v>
      </c>
      <c r="O119" s="42">
        <f>SUMIF($Q:$Q,$A$119,O:O)</f>
        <v>22945692.900000006</v>
      </c>
      <c r="P119" s="42">
        <f>SUMIF($Q:$Q,$A$119,P:P)</f>
        <v>28932348.242307685</v>
      </c>
    </row>
    <row r="120" spans="1:16" ht="15.75" thickBot="1" x14ac:dyDescent="0.25">
      <c r="B120" s="90"/>
      <c r="C120" s="57">
        <f>SUM(C117:C119)</f>
        <v>388089473.21000004</v>
      </c>
      <c r="D120" s="57">
        <f t="shared" ref="D120:P120" si="28">SUM(D117:D119)</f>
        <v>389232749.45999986</v>
      </c>
      <c r="E120" s="57">
        <f t="shared" si="28"/>
        <v>391044437.77999997</v>
      </c>
      <c r="F120" s="57">
        <f t="shared" si="28"/>
        <v>392958600.74000007</v>
      </c>
      <c r="G120" s="57">
        <f t="shared" si="28"/>
        <v>393993856.46999997</v>
      </c>
      <c r="H120" s="57">
        <f t="shared" si="28"/>
        <v>395232087.52000004</v>
      </c>
      <c r="I120" s="57">
        <f t="shared" si="28"/>
        <v>404490958.00999981</v>
      </c>
      <c r="J120" s="57">
        <f t="shared" si="28"/>
        <v>405786988.05999964</v>
      </c>
      <c r="K120" s="57">
        <f t="shared" si="28"/>
        <v>406746546.45999992</v>
      </c>
      <c r="L120" s="57">
        <f t="shared" si="28"/>
        <v>407458602.12999988</v>
      </c>
      <c r="M120" s="57">
        <f t="shared" si="28"/>
        <v>428567964.76999974</v>
      </c>
      <c r="N120" s="57">
        <f t="shared" si="28"/>
        <v>430265238.82999998</v>
      </c>
      <c r="O120" s="57">
        <f t="shared" si="28"/>
        <v>416752600.69000006</v>
      </c>
      <c r="P120" s="57">
        <f t="shared" si="28"/>
        <v>403893854.16384608</v>
      </c>
    </row>
    <row r="121" spans="1:16" x14ac:dyDescent="0.2">
      <c r="B121" s="90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</row>
    <row r="122" spans="1:16" x14ac:dyDescent="0.2">
      <c r="B122" s="90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</row>
    <row r="123" spans="1:16" x14ac:dyDescent="0.2">
      <c r="B123" s="90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1:16" x14ac:dyDescent="0.2">
      <c r="B124" s="90"/>
    </row>
    <row r="125" spans="1:16" x14ac:dyDescent="0.2">
      <c r="A125" s="28" t="s">
        <v>141</v>
      </c>
      <c r="B125" s="90"/>
      <c r="C125" s="42">
        <f>SUMIF($Q:$Q,$A$125,C:C)</f>
        <v>-388089473.21000004</v>
      </c>
      <c r="D125" s="42">
        <f>SUMIF($Q:$Q,$A$125,D:D)</f>
        <v>-389232749.45999998</v>
      </c>
      <c r="E125" s="42">
        <f>SUMIF($Q:$Q,$A$125,E:E)</f>
        <v>-391044437.77999997</v>
      </c>
      <c r="F125" s="42">
        <f>SUMIF($Q:$Q,$A$125,F:F)</f>
        <v>-392958600.73999995</v>
      </c>
      <c r="G125" s="42">
        <f>SUMIF($Q:$Q,$A$125,G:G)</f>
        <v>-393993856.47000003</v>
      </c>
      <c r="H125" s="42">
        <f>SUMIF($Q:$Q,$A$125,H:H)</f>
        <v>-395232087.51999998</v>
      </c>
      <c r="I125" s="42">
        <f>SUMIF($Q:$Q,$A$125,I:I)</f>
        <v>-404490958.01000005</v>
      </c>
      <c r="J125" s="42">
        <f>SUMIF($Q:$Q,$A$125,J:J)</f>
        <v>-405786988.05999994</v>
      </c>
      <c r="K125" s="42">
        <f>SUMIF($Q:$Q,$A$125,K:K)</f>
        <v>-406746546.46000004</v>
      </c>
      <c r="L125" s="42">
        <f>SUMIF($Q:$Q,$A$125,L:L)</f>
        <v>-407458602.13</v>
      </c>
      <c r="M125" s="42">
        <f>SUMIF($Q:$Q,$A$125,M:M)</f>
        <v>-428567964.76999998</v>
      </c>
      <c r="N125" s="42">
        <f>SUMIF($Q:$Q,$A$125,N:N)</f>
        <v>-430265238.82999998</v>
      </c>
      <c r="O125" s="42">
        <f>SUMIF($Q:$Q,$A$125,O:O)</f>
        <v>-416752600.69</v>
      </c>
      <c r="P125" s="42">
        <f>SUMIF($Q:$Q,$A$125,P:P)</f>
        <v>-403893854.16384614</v>
      </c>
    </row>
    <row r="126" spans="1:16" x14ac:dyDescent="0.2">
      <c r="A126" s="56" t="s">
        <v>369</v>
      </c>
      <c r="B126" s="95"/>
      <c r="C126" s="55">
        <f>C120+C125</f>
        <v>0</v>
      </c>
      <c r="D126" s="55">
        <f t="shared" ref="D126:P126" si="29">D120+D125</f>
        <v>0</v>
      </c>
      <c r="E126" s="55">
        <f t="shared" si="29"/>
        <v>0</v>
      </c>
      <c r="F126" s="55">
        <f t="shared" si="29"/>
        <v>0</v>
      </c>
      <c r="G126" s="55">
        <f t="shared" si="29"/>
        <v>0</v>
      </c>
      <c r="H126" s="55">
        <f t="shared" si="29"/>
        <v>0</v>
      </c>
      <c r="I126" s="55">
        <f t="shared" si="29"/>
        <v>0</v>
      </c>
      <c r="J126" s="55">
        <f t="shared" si="29"/>
        <v>0</v>
      </c>
      <c r="K126" s="55">
        <f t="shared" si="29"/>
        <v>0</v>
      </c>
      <c r="L126" s="55">
        <f t="shared" si="29"/>
        <v>0</v>
      </c>
      <c r="M126" s="55">
        <f t="shared" si="29"/>
        <v>0</v>
      </c>
      <c r="N126" s="55">
        <f t="shared" si="29"/>
        <v>0</v>
      </c>
      <c r="O126" s="55">
        <f t="shared" si="29"/>
        <v>0</v>
      </c>
      <c r="P126" s="55">
        <f t="shared" si="29"/>
        <v>0</v>
      </c>
    </row>
    <row r="127" spans="1:16" x14ac:dyDescent="0.2">
      <c r="B127" s="28"/>
    </row>
    <row r="128" spans="1:16" x14ac:dyDescent="0.2">
      <c r="A128" s="16" t="s">
        <v>383</v>
      </c>
      <c r="B128" s="28"/>
      <c r="C128" s="54">
        <f>'RB Report'!B216-'B-1'!C120</f>
        <v>-54339.319999873638</v>
      </c>
      <c r="D128" s="54">
        <f>'RB Report'!C216-'B-1'!D120</f>
        <v>-1197615.5699996948</v>
      </c>
      <c r="E128" s="54">
        <f>'RB Report'!D216-'B-1'!E120</f>
        <v>-1866027.6399999857</v>
      </c>
      <c r="F128" s="54">
        <f>'RB Report'!E216-'B-1'!F120</f>
        <v>-1968502.280000031</v>
      </c>
      <c r="G128" s="54">
        <f>'RB Report'!F216-'B-1'!G120</f>
        <v>-1089596.6100001335</v>
      </c>
      <c r="H128" s="54">
        <f>'RB Report'!G216-'B-1'!H120</f>
        <v>-1292571.9300000668</v>
      </c>
      <c r="I128" s="54">
        <f>'RB Report'!H216-'B-1'!I120</f>
        <v>-9313211.3699998856</v>
      </c>
      <c r="J128" s="54">
        <f>'RB Report'!I216-'B-1'!J120</f>
        <v>-1350372.2999997139</v>
      </c>
      <c r="K128" s="54">
        <f>'RB Report'!J216-'B-1'!K120</f>
        <v>-1013900.6499999762</v>
      </c>
      <c r="L128" s="54">
        <f>'RB Report'!K216-'B-1'!L120</f>
        <v>-766397.9200001359</v>
      </c>
      <c r="M128" s="54">
        <f>'RB Report'!L216-'B-1'!M120</f>
        <v>-21163706.259999871</v>
      </c>
      <c r="N128" s="54">
        <f>'RB Report'!M216-'B-1'!N120</f>
        <v>-21751617.679999948</v>
      </c>
      <c r="O128" s="54">
        <f>'RB Report'!N216-'B-1'!O120</f>
        <v>-6541705.4799998999</v>
      </c>
      <c r="P128" s="54">
        <f>'RB Report'!O216-'B-1'!P120</f>
        <v>12804401.546153963</v>
      </c>
    </row>
    <row r="129" spans="1:17" x14ac:dyDescent="0.2">
      <c r="A129" s="16" t="s">
        <v>381</v>
      </c>
      <c r="B129" s="28"/>
      <c r="C129" s="54">
        <f>C128</f>
        <v>-54339.319999873638</v>
      </c>
      <c r="D129" s="54">
        <f t="shared" ref="D129:P129" si="30">D128</f>
        <v>-1197615.5699996948</v>
      </c>
      <c r="E129" s="54">
        <f t="shared" si="30"/>
        <v>-1866027.6399999857</v>
      </c>
      <c r="F129" s="54">
        <f t="shared" si="30"/>
        <v>-1968502.280000031</v>
      </c>
      <c r="G129" s="54">
        <f t="shared" si="30"/>
        <v>-1089596.6100001335</v>
      </c>
      <c r="H129" s="54">
        <f t="shared" si="30"/>
        <v>-1292571.9300000668</v>
      </c>
      <c r="I129" s="54">
        <f t="shared" si="30"/>
        <v>-9313211.3699998856</v>
      </c>
      <c r="J129" s="54">
        <f t="shared" si="30"/>
        <v>-1350372.2999997139</v>
      </c>
      <c r="K129" s="54">
        <f t="shared" si="30"/>
        <v>-1013900.6499999762</v>
      </c>
      <c r="L129" s="54">
        <f t="shared" si="30"/>
        <v>-766397.9200001359</v>
      </c>
      <c r="M129" s="54">
        <f t="shared" si="30"/>
        <v>-21163706.259999871</v>
      </c>
      <c r="N129" s="54">
        <f t="shared" si="30"/>
        <v>-21751617.679999948</v>
      </c>
      <c r="O129" s="54">
        <f t="shared" si="30"/>
        <v>-6541705.4799998999</v>
      </c>
      <c r="P129" s="54">
        <f t="shared" si="30"/>
        <v>12804401.546153963</v>
      </c>
    </row>
    <row r="130" spans="1:17" ht="15.75" thickBot="1" x14ac:dyDescent="0.25">
      <c r="A130" s="75" t="s">
        <v>382</v>
      </c>
      <c r="B130" s="96"/>
      <c r="C130" s="76">
        <f>C128-C129</f>
        <v>0</v>
      </c>
      <c r="D130" s="76">
        <f t="shared" ref="D130:P130" si="31">D128-D129</f>
        <v>0</v>
      </c>
      <c r="E130" s="76">
        <f t="shared" si="31"/>
        <v>0</v>
      </c>
      <c r="F130" s="76">
        <f t="shared" si="31"/>
        <v>0</v>
      </c>
      <c r="G130" s="76">
        <f t="shared" si="31"/>
        <v>0</v>
      </c>
      <c r="H130" s="76">
        <f t="shared" si="31"/>
        <v>0</v>
      </c>
      <c r="I130" s="76">
        <f t="shared" si="31"/>
        <v>0</v>
      </c>
      <c r="J130" s="76">
        <f t="shared" si="31"/>
        <v>0</v>
      </c>
      <c r="K130" s="76">
        <f t="shared" si="31"/>
        <v>0</v>
      </c>
      <c r="L130" s="76">
        <f t="shared" si="31"/>
        <v>0</v>
      </c>
      <c r="M130" s="76">
        <f t="shared" si="31"/>
        <v>0</v>
      </c>
      <c r="N130" s="76">
        <f t="shared" si="31"/>
        <v>0</v>
      </c>
      <c r="O130" s="76">
        <f t="shared" si="31"/>
        <v>0</v>
      </c>
      <c r="P130" s="76">
        <f t="shared" si="31"/>
        <v>0</v>
      </c>
    </row>
    <row r="131" spans="1:17" x14ac:dyDescent="0.2">
      <c r="B131" s="28"/>
    </row>
    <row r="132" spans="1:17" x14ac:dyDescent="0.2">
      <c r="B132" s="28"/>
    </row>
    <row r="133" spans="1:17" ht="15.75" thickBot="1" x14ac:dyDescent="0.25">
      <c r="A133" s="89" t="s">
        <v>423</v>
      </c>
      <c r="B133" s="97"/>
      <c r="C133" s="76">
        <f>C125+'Cap Str'!B13</f>
        <v>0</v>
      </c>
      <c r="D133" s="76">
        <f>D125+'Cap Str'!C13</f>
        <v>0</v>
      </c>
      <c r="E133" s="76">
        <f>E125+'Cap Str'!D13</f>
        <v>0</v>
      </c>
      <c r="F133" s="76">
        <f>F125+'Cap Str'!E13</f>
        <v>0</v>
      </c>
      <c r="G133" s="76">
        <f>G125+'Cap Str'!F13</f>
        <v>0</v>
      </c>
      <c r="H133" s="76">
        <f>H125+'Cap Str'!G13</f>
        <v>0</v>
      </c>
      <c r="I133" s="76">
        <f>I125+'Cap Str'!H13</f>
        <v>0</v>
      </c>
      <c r="J133" s="76">
        <f>J125+'Cap Str'!I13</f>
        <v>0</v>
      </c>
      <c r="K133" s="76">
        <f>K125+'Cap Str'!J13</f>
        <v>0</v>
      </c>
      <c r="L133" s="76">
        <f>L125+'Cap Str'!K13</f>
        <v>0</v>
      </c>
      <c r="M133" s="76">
        <f>M125+'Cap Str'!L13</f>
        <v>0</v>
      </c>
      <c r="N133" s="76">
        <f>N125+'Cap Str'!M13</f>
        <v>0</v>
      </c>
      <c r="O133" s="76">
        <f>O125+'Cap Str'!N13</f>
        <v>0</v>
      </c>
      <c r="P133" s="76">
        <f>P125+'Cap Str'!O13</f>
        <v>0</v>
      </c>
      <c r="Q133" s="88"/>
    </row>
  </sheetData>
  <pageMargins left="0.5" right="0.5" top="0.5" bottom="0.5" header="0" footer="0"/>
  <pageSetup scale="41" orientation="landscape" r:id="rId1"/>
  <headerFooter alignWithMargins="0"/>
  <rowBreaks count="1" manualBreakCount="1">
    <brk id="5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D782-71B3-4FFF-B552-45FA9953F1D2}">
  <dimension ref="A1:O158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bestFit="1" customWidth="1"/>
    <col min="2" max="14" width="11.7109375" bestFit="1" customWidth="1"/>
    <col min="15" max="15" width="11.7109375" style="77" bestFit="1" customWidth="1"/>
  </cols>
  <sheetData>
    <row r="1" spans="1:15" s="77" customFormat="1" x14ac:dyDescent="0.25">
      <c r="A1" s="77" t="s">
        <v>430</v>
      </c>
    </row>
    <row r="2" spans="1:15" s="77" customFormat="1" x14ac:dyDescent="0.25">
      <c r="A2" s="77" t="s">
        <v>428</v>
      </c>
    </row>
    <row r="3" spans="1:15" ht="15.75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x14ac:dyDescent="0.25">
      <c r="A4" s="79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5.75" thickBot="1" x14ac:dyDescent="0.3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ht="15.75" thickBot="1" x14ac:dyDescent="0.3">
      <c r="A6" s="99" t="s">
        <v>384</v>
      </c>
      <c r="B6" s="80" t="s">
        <v>385</v>
      </c>
      <c r="C6" s="80" t="s">
        <v>386</v>
      </c>
      <c r="D6" s="80" t="s">
        <v>387</v>
      </c>
      <c r="E6" s="80" t="s">
        <v>388</v>
      </c>
      <c r="F6" s="80" t="s">
        <v>389</v>
      </c>
      <c r="G6" s="80" t="s">
        <v>390</v>
      </c>
      <c r="H6" s="80" t="s">
        <v>391</v>
      </c>
      <c r="I6" s="80" t="s">
        <v>392</v>
      </c>
      <c r="J6" s="80" t="s">
        <v>393</v>
      </c>
      <c r="K6" s="80" t="s">
        <v>394</v>
      </c>
      <c r="L6" s="80" t="s">
        <v>395</v>
      </c>
      <c r="M6" s="80" t="s">
        <v>396</v>
      </c>
      <c r="N6" s="80" t="s">
        <v>397</v>
      </c>
      <c r="O6" s="80"/>
    </row>
    <row r="7" spans="1:15" ht="15.75" thickBot="1" x14ac:dyDescent="0.3">
      <c r="A7" s="99"/>
      <c r="B7" s="80" t="s">
        <v>398</v>
      </c>
      <c r="C7" s="80" t="s">
        <v>398</v>
      </c>
      <c r="D7" s="80" t="s">
        <v>398</v>
      </c>
      <c r="E7" s="80" t="s">
        <v>398</v>
      </c>
      <c r="F7" s="80" t="s">
        <v>398</v>
      </c>
      <c r="G7" s="80" t="s">
        <v>398</v>
      </c>
      <c r="H7" s="80" t="s">
        <v>398</v>
      </c>
      <c r="I7" s="80" t="s">
        <v>398</v>
      </c>
      <c r="J7" s="80" t="s">
        <v>398</v>
      </c>
      <c r="K7" s="80" t="s">
        <v>398</v>
      </c>
      <c r="L7" s="80" t="s">
        <v>398</v>
      </c>
      <c r="M7" s="80" t="s">
        <v>398</v>
      </c>
      <c r="N7" s="80" t="s">
        <v>398</v>
      </c>
      <c r="O7" s="80" t="s">
        <v>368</v>
      </c>
    </row>
    <row r="8" spans="1:15" x14ac:dyDescent="0.25">
      <c r="A8" s="81" t="s">
        <v>399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x14ac:dyDescent="0.25">
      <c r="A9" s="83" t="s">
        <v>400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x14ac:dyDescent="0.25">
      <c r="A10" s="84" t="s">
        <v>401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5" x14ac:dyDescent="0.25">
      <c r="A11" s="85" t="s">
        <v>402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5" x14ac:dyDescent="0.25">
      <c r="A12" s="86" t="s">
        <v>403</v>
      </c>
      <c r="B12" s="82">
        <v>348751299.21999997</v>
      </c>
      <c r="C12" s="82">
        <v>351913597.82999998</v>
      </c>
      <c r="D12" s="82">
        <v>349838878.61000007</v>
      </c>
      <c r="E12" s="82">
        <v>350607289.32999998</v>
      </c>
      <c r="F12" s="82">
        <v>351852577.48000002</v>
      </c>
      <c r="G12" s="82">
        <v>351851995.12999994</v>
      </c>
      <c r="H12" s="82">
        <v>352950534.27999997</v>
      </c>
      <c r="I12" s="82">
        <v>351513645.79999983</v>
      </c>
      <c r="J12" s="82">
        <v>354426485.24000001</v>
      </c>
      <c r="K12" s="82">
        <v>354944471.57999992</v>
      </c>
      <c r="L12" s="82">
        <v>352527321.87999994</v>
      </c>
      <c r="M12" s="82">
        <v>350104428.57999998</v>
      </c>
      <c r="N12" s="82">
        <v>361918313.61000001</v>
      </c>
      <c r="O12" s="82"/>
    </row>
    <row r="13" spans="1:15" x14ac:dyDescent="0.25">
      <c r="A13" s="86" t="s">
        <v>17</v>
      </c>
      <c r="B13" s="82">
        <v>388089473.21000004</v>
      </c>
      <c r="C13" s="82">
        <v>389232749.45999998</v>
      </c>
      <c r="D13" s="82">
        <v>391044437.77999997</v>
      </c>
      <c r="E13" s="82">
        <v>392958600.73999995</v>
      </c>
      <c r="F13" s="82">
        <v>393993856.47000003</v>
      </c>
      <c r="G13" s="82">
        <v>395232087.51999998</v>
      </c>
      <c r="H13" s="82">
        <v>404490958.00999999</v>
      </c>
      <c r="I13" s="82">
        <v>405786988.05999994</v>
      </c>
      <c r="J13" s="82">
        <v>406746546.46000004</v>
      </c>
      <c r="K13" s="82">
        <v>407458602.13</v>
      </c>
      <c r="L13" s="82">
        <v>428567964.76999998</v>
      </c>
      <c r="M13" s="82">
        <v>430265238.82999998</v>
      </c>
      <c r="N13" s="82">
        <v>416752600.69000006</v>
      </c>
      <c r="O13" s="82">
        <f>SUM(B13:N13)/13</f>
        <v>403893854.16384625</v>
      </c>
    </row>
    <row r="14" spans="1:15" x14ac:dyDescent="0.25">
      <c r="A14" s="86" t="s">
        <v>404</v>
      </c>
      <c r="B14" s="82">
        <v>54339.32</v>
      </c>
      <c r="C14" s="82">
        <v>54339.32</v>
      </c>
      <c r="D14" s="82">
        <v>54339.320000000007</v>
      </c>
      <c r="E14" s="82">
        <v>54340.88</v>
      </c>
      <c r="F14" s="82">
        <v>54340.87999999999</v>
      </c>
      <c r="G14" s="82">
        <v>54340.88</v>
      </c>
      <c r="H14" s="82">
        <v>54342.25</v>
      </c>
      <c r="I14" s="82">
        <v>54342.249999999985</v>
      </c>
      <c r="J14" s="82">
        <v>54342.250000000022</v>
      </c>
      <c r="K14" s="82">
        <v>54343.62</v>
      </c>
      <c r="L14" s="82">
        <v>20054343.619999997</v>
      </c>
      <c r="M14" s="82">
        <v>20054343.619999997</v>
      </c>
      <c r="N14" s="82">
        <v>54344.980000000018</v>
      </c>
      <c r="O14" s="82"/>
    </row>
    <row r="15" spans="1:15" x14ac:dyDescent="0.25">
      <c r="A15" s="86" t="s">
        <v>405</v>
      </c>
      <c r="B15" s="82">
        <v>388035133.89000005</v>
      </c>
      <c r="C15" s="82">
        <v>389178410.13999999</v>
      </c>
      <c r="D15" s="82">
        <v>390990098.45999992</v>
      </c>
      <c r="E15" s="82">
        <v>392904259.85999995</v>
      </c>
      <c r="F15" s="82">
        <v>393939515.58999997</v>
      </c>
      <c r="G15" s="82">
        <v>395177746.64000005</v>
      </c>
      <c r="H15" s="82">
        <v>404436615.76000005</v>
      </c>
      <c r="I15" s="82">
        <v>405732645.81</v>
      </c>
      <c r="J15" s="82">
        <v>406692204.21000004</v>
      </c>
      <c r="K15" s="82">
        <v>407404258.50999999</v>
      </c>
      <c r="L15" s="82">
        <v>408513621.15000004</v>
      </c>
      <c r="M15" s="82">
        <v>410210895.21000004</v>
      </c>
      <c r="N15" s="82">
        <v>416698255.71000004</v>
      </c>
      <c r="O15" s="82"/>
    </row>
    <row r="16" spans="1:15" x14ac:dyDescent="0.25">
      <c r="A16" s="86" t="s">
        <v>406</v>
      </c>
      <c r="B16" s="82">
        <v>-39283834.669999987</v>
      </c>
      <c r="C16" s="82">
        <v>-37264812.310000002</v>
      </c>
      <c r="D16" s="82">
        <v>-41151219.850000001</v>
      </c>
      <c r="E16" s="82">
        <v>-42296970.530000001</v>
      </c>
      <c r="F16" s="82">
        <v>-42086938.109999992</v>
      </c>
      <c r="G16" s="82">
        <v>-43325751.509999998</v>
      </c>
      <c r="H16" s="82">
        <v>-51486081.480000004</v>
      </c>
      <c r="I16" s="82">
        <v>-54219000.010000005</v>
      </c>
      <c r="J16" s="82">
        <v>-52265718.969999999</v>
      </c>
      <c r="K16" s="82">
        <v>-52459786.93</v>
      </c>
      <c r="L16" s="82">
        <v>-55986299.270000011</v>
      </c>
      <c r="M16" s="82">
        <v>-60106466.63000001</v>
      </c>
      <c r="N16" s="82">
        <v>-54779942.099999994</v>
      </c>
      <c r="O16" s="82"/>
    </row>
    <row r="17" spans="1:15" x14ac:dyDescent="0.25">
      <c r="A17" s="86" t="s">
        <v>407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/>
    </row>
    <row r="18" spans="1:15" x14ac:dyDescent="0.25">
      <c r="A18" s="86" t="s">
        <v>408</v>
      </c>
      <c r="B18" s="82">
        <v>-7.4942363426089287E-9</v>
      </c>
      <c r="C18" s="82">
        <v>1.3387762010097504E-9</v>
      </c>
      <c r="D18" s="82">
        <v>-6.5076164901256561E-8</v>
      </c>
      <c r="E18" s="82">
        <v>-5.0495145842432976E-9</v>
      </c>
      <c r="F18" s="82">
        <v>-8.9057721197605133E-9</v>
      </c>
      <c r="G18" s="82">
        <v>6.184563972055912E-8</v>
      </c>
      <c r="H18" s="82">
        <v>5.7425495469942689E-9</v>
      </c>
      <c r="I18" s="82">
        <v>1.2452619557734579E-7</v>
      </c>
      <c r="J18" s="82">
        <v>6.362824933603406E-8</v>
      </c>
      <c r="K18" s="82">
        <v>6.6898792283609509E-8</v>
      </c>
      <c r="L18" s="82">
        <v>6.67714630253613E-8</v>
      </c>
      <c r="M18" s="82">
        <v>7.2832335717976093E-8</v>
      </c>
      <c r="N18" s="82">
        <v>1.0040821507573128E-8</v>
      </c>
      <c r="O18" s="82"/>
    </row>
    <row r="19" spans="1:15" x14ac:dyDescent="0.25">
      <c r="A19" s="86" t="s">
        <v>409</v>
      </c>
      <c r="B19" s="82">
        <v>348751299.21999997</v>
      </c>
      <c r="C19" s="82">
        <v>351913597.82999998</v>
      </c>
      <c r="D19" s="82">
        <v>349838878.6099999</v>
      </c>
      <c r="E19" s="82">
        <v>350607289.32999998</v>
      </c>
      <c r="F19" s="82">
        <v>351852577.48000002</v>
      </c>
      <c r="G19" s="82">
        <v>351851995.13</v>
      </c>
      <c r="H19" s="82">
        <v>352950534.27999997</v>
      </c>
      <c r="I19" s="82">
        <v>351513645.79999995</v>
      </c>
      <c r="J19" s="82">
        <v>354426485.24000001</v>
      </c>
      <c r="K19" s="82">
        <v>354944471.57999998</v>
      </c>
      <c r="L19" s="82">
        <v>352527321.88</v>
      </c>
      <c r="M19" s="82">
        <v>350104428.58000004</v>
      </c>
      <c r="N19" s="82">
        <v>361918313.61000001</v>
      </c>
      <c r="O19" s="82"/>
    </row>
    <row r="20" spans="1:15" x14ac:dyDescent="0.25">
      <c r="A20" s="86" t="s">
        <v>410</v>
      </c>
      <c r="B20" s="82">
        <v>388035133.89000005</v>
      </c>
      <c r="C20" s="82">
        <v>389178410.13999999</v>
      </c>
      <c r="D20" s="82">
        <v>390990098.46000004</v>
      </c>
      <c r="E20" s="82">
        <v>392904259.86000001</v>
      </c>
      <c r="F20" s="82">
        <v>393939515.59000003</v>
      </c>
      <c r="G20" s="82">
        <v>395177746.64000005</v>
      </c>
      <c r="H20" s="82">
        <v>404436615.75999993</v>
      </c>
      <c r="I20" s="82">
        <v>405732645.80999988</v>
      </c>
      <c r="J20" s="82">
        <v>406692204.20999998</v>
      </c>
      <c r="K20" s="82">
        <v>407404258.50999993</v>
      </c>
      <c r="L20" s="82">
        <v>408513621.14999992</v>
      </c>
      <c r="M20" s="82">
        <v>410210895.20999998</v>
      </c>
      <c r="N20" s="82">
        <v>416698255.71000004</v>
      </c>
      <c r="O20" s="82"/>
    </row>
    <row r="21" spans="1:15" x14ac:dyDescent="0.25">
      <c r="A21" s="86" t="s">
        <v>411</v>
      </c>
      <c r="B21" s="82">
        <v>-39283834.670000009</v>
      </c>
      <c r="C21" s="82">
        <v>-37264812.309999995</v>
      </c>
      <c r="D21" s="82">
        <v>-41151219.850000001</v>
      </c>
      <c r="E21" s="82">
        <v>-42296970.530000016</v>
      </c>
      <c r="F21" s="82">
        <v>-42086938.109999999</v>
      </c>
      <c r="G21" s="82">
        <v>-43325751.509999998</v>
      </c>
      <c r="H21" s="82">
        <v>-51486081.479999989</v>
      </c>
      <c r="I21" s="82">
        <v>-54219000.010000005</v>
      </c>
      <c r="J21" s="82">
        <v>-52265718.969999999</v>
      </c>
      <c r="K21" s="82">
        <v>-52459786.93</v>
      </c>
      <c r="L21" s="82">
        <v>-55986299.270000003</v>
      </c>
      <c r="M21" s="82">
        <v>-60106466.630000003</v>
      </c>
      <c r="N21" s="82">
        <v>-54779942.099999987</v>
      </c>
      <c r="O21" s="82"/>
    </row>
    <row r="22" spans="1:15" x14ac:dyDescent="0.25">
      <c r="A22" s="86" t="s">
        <v>412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/>
    </row>
    <row r="23" spans="1:15" x14ac:dyDescent="0.25">
      <c r="A23" s="84" t="s">
        <v>413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 x14ac:dyDescent="0.25">
      <c r="A24" s="85" t="s">
        <v>414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 x14ac:dyDescent="0.25">
      <c r="A25" s="86" t="s">
        <v>403</v>
      </c>
      <c r="B25" s="87">
        <v>0.17938068427000001</v>
      </c>
      <c r="C25" s="87">
        <v>0.15743984620000001</v>
      </c>
      <c r="D25" s="87">
        <v>0.17885247736999998</v>
      </c>
      <c r="E25" s="87">
        <v>0.18055642808</v>
      </c>
      <c r="F25" s="87">
        <v>0.17810086495999999</v>
      </c>
      <c r="G25" s="87">
        <v>0.17820141059</v>
      </c>
      <c r="H25" s="87">
        <v>0.17835272352000001</v>
      </c>
      <c r="I25" s="87">
        <v>0.17845088554999999</v>
      </c>
      <c r="J25" s="87">
        <v>0.17860693088000001</v>
      </c>
      <c r="K25" s="87">
        <v>0.17866137624</v>
      </c>
      <c r="L25" s="87">
        <v>0.1716441776</v>
      </c>
      <c r="M25" s="87">
        <v>0.17289373645</v>
      </c>
      <c r="N25" s="87">
        <v>0.15715421585</v>
      </c>
      <c r="O25" s="87"/>
    </row>
    <row r="26" spans="1:15" x14ac:dyDescent="0.25">
      <c r="A26" s="86" t="s">
        <v>17</v>
      </c>
      <c r="B26" s="87">
        <v>0.17938068427000001</v>
      </c>
      <c r="C26" s="87">
        <v>0.15743984620000001</v>
      </c>
      <c r="D26" s="87">
        <v>0.17885247736999998</v>
      </c>
      <c r="E26" s="87">
        <v>0.18055642808</v>
      </c>
      <c r="F26" s="87">
        <v>0.17810086495999999</v>
      </c>
      <c r="G26" s="87">
        <v>0.17820141059</v>
      </c>
      <c r="H26" s="87">
        <v>0.17620907837999999</v>
      </c>
      <c r="I26" s="87">
        <v>0.17631079185999998</v>
      </c>
      <c r="J26" s="87">
        <v>0.17649392975</v>
      </c>
      <c r="K26" s="87">
        <v>0.17656429573000001</v>
      </c>
      <c r="L26" s="87">
        <v>0.17256704341000001</v>
      </c>
      <c r="M26" s="87">
        <v>0.17379407289000001</v>
      </c>
      <c r="N26" s="87">
        <v>0.15601142632000001</v>
      </c>
      <c r="O26" s="87"/>
    </row>
    <row r="27" spans="1:15" x14ac:dyDescent="0.25">
      <c r="A27" s="86" t="s">
        <v>405</v>
      </c>
      <c r="B27" s="87">
        <v>0.17938068427000001</v>
      </c>
      <c r="C27" s="87">
        <v>0.15743984620000001</v>
      </c>
      <c r="D27" s="87">
        <v>0.17885247736999998</v>
      </c>
      <c r="E27" s="87">
        <v>0.18055642808</v>
      </c>
      <c r="F27" s="87">
        <v>0.17810086495999999</v>
      </c>
      <c r="G27" s="87">
        <v>0.17820141059</v>
      </c>
      <c r="H27" s="87">
        <v>0.17620879376000001</v>
      </c>
      <c r="I27" s="87">
        <v>0.17631050859</v>
      </c>
      <c r="J27" s="87">
        <v>0.17649365066</v>
      </c>
      <c r="K27" s="87">
        <v>0.17656401917</v>
      </c>
      <c r="L27" s="87">
        <v>0.16971605761</v>
      </c>
      <c r="M27" s="87">
        <v>0.17098976478</v>
      </c>
      <c r="N27" s="87">
        <v>0.15601127798</v>
      </c>
      <c r="O27" s="87"/>
    </row>
    <row r="28" spans="1:15" x14ac:dyDescent="0.25">
      <c r="A28" s="86" t="s">
        <v>408</v>
      </c>
      <c r="B28" s="87">
        <v>0.1096920212</v>
      </c>
      <c r="C28" s="87">
        <v>0.10646271191000001</v>
      </c>
      <c r="D28" s="87">
        <v>0.10885723822</v>
      </c>
      <c r="E28" s="87">
        <v>0.10994801166000001</v>
      </c>
      <c r="F28" s="87">
        <v>0.10781303571</v>
      </c>
      <c r="G28" s="87">
        <v>0.10777932653000001</v>
      </c>
      <c r="H28" s="87">
        <v>0.10781208843000001</v>
      </c>
      <c r="I28" s="87">
        <v>0.10779013892</v>
      </c>
      <c r="J28" s="87">
        <v>0.10780631722</v>
      </c>
      <c r="K28" s="87">
        <v>0.10772776105000001</v>
      </c>
      <c r="L28" s="87">
        <v>0.10734763758</v>
      </c>
      <c r="M28" s="87">
        <v>0.10818496199000001</v>
      </c>
      <c r="N28" s="87">
        <v>0.10722411131000001</v>
      </c>
      <c r="O28" s="87"/>
    </row>
    <row r="29" spans="1:15" x14ac:dyDescent="0.25">
      <c r="A29" s="86" t="s">
        <v>409</v>
      </c>
      <c r="B29" s="87">
        <v>0.17938068427000001</v>
      </c>
      <c r="C29" s="87">
        <v>0.15743984620000001</v>
      </c>
      <c r="D29" s="87">
        <v>0.17885247736999998</v>
      </c>
      <c r="E29" s="87">
        <v>0.18055642808</v>
      </c>
      <c r="F29" s="87">
        <v>0.17810086495999999</v>
      </c>
      <c r="G29" s="87">
        <v>0.17820141059</v>
      </c>
      <c r="H29" s="87">
        <v>0.17835272352000001</v>
      </c>
      <c r="I29" s="87">
        <v>0.17845088554999999</v>
      </c>
      <c r="J29" s="87">
        <v>0.17860693088000001</v>
      </c>
      <c r="K29" s="87">
        <v>0.17866137624</v>
      </c>
      <c r="L29" s="87">
        <v>0.1716441776</v>
      </c>
      <c r="M29" s="87">
        <v>0.17289373645</v>
      </c>
      <c r="N29" s="87">
        <v>0.15715421585</v>
      </c>
      <c r="O29" s="87"/>
    </row>
    <row r="30" spans="1:15" x14ac:dyDescent="0.25">
      <c r="A30" s="86" t="s">
        <v>410</v>
      </c>
      <c r="B30" s="87">
        <v>0.17938068427000001</v>
      </c>
      <c r="C30" s="87">
        <v>0.15743984620000001</v>
      </c>
      <c r="D30" s="87">
        <v>0.17885247736999998</v>
      </c>
      <c r="E30" s="87">
        <v>0.18055642808</v>
      </c>
      <c r="F30" s="87">
        <v>0.17810086495999999</v>
      </c>
      <c r="G30" s="87">
        <v>0.17820141059</v>
      </c>
      <c r="H30" s="87">
        <v>0.17620879376000001</v>
      </c>
      <c r="I30" s="87">
        <v>0.17631050859</v>
      </c>
      <c r="J30" s="87">
        <v>0.17649365066</v>
      </c>
      <c r="K30" s="87">
        <v>0.17656401917</v>
      </c>
      <c r="L30" s="87">
        <v>0.16971605761</v>
      </c>
      <c r="M30" s="87">
        <v>0.17098976478</v>
      </c>
      <c r="N30" s="87">
        <v>0.15601127798</v>
      </c>
      <c r="O30" s="87"/>
    </row>
    <row r="31" spans="1:15" x14ac:dyDescent="0.25">
      <c r="A31" s="84" t="s">
        <v>415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 x14ac:dyDescent="0.25">
      <c r="A32" s="85" t="s">
        <v>416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x14ac:dyDescent="0.25">
      <c r="A33" s="86" t="s">
        <v>17</v>
      </c>
      <c r="B33" s="82">
        <v>-39338173.989999987</v>
      </c>
      <c r="C33" s="82">
        <v>-37319151.63000001</v>
      </c>
      <c r="D33" s="82">
        <v>-41205559.170000002</v>
      </c>
      <c r="E33" s="82">
        <v>-42351311.410000004</v>
      </c>
      <c r="F33" s="82">
        <v>-42141278.989999995</v>
      </c>
      <c r="G33" s="82">
        <v>-43380092.390000001</v>
      </c>
      <c r="H33" s="82">
        <v>-43303223.539999992</v>
      </c>
      <c r="I33" s="82">
        <v>-46036142.069999993</v>
      </c>
      <c r="J33" s="82">
        <v>-44170145.449999996</v>
      </c>
      <c r="K33" s="82">
        <v>-44408067.139999993</v>
      </c>
      <c r="L33" s="82">
        <v>-47978572.520000011</v>
      </c>
      <c r="M33" s="82">
        <v>-52142874.070000008</v>
      </c>
      <c r="N33" s="82">
        <v>-46860626.690000013</v>
      </c>
      <c r="O33" s="82"/>
    </row>
    <row r="34" spans="1:15" x14ac:dyDescent="0.25">
      <c r="A34" s="86" t="s">
        <v>404</v>
      </c>
      <c r="B34" s="82">
        <v>-54339.32</v>
      </c>
      <c r="C34" s="82">
        <v>-54339.32</v>
      </c>
      <c r="D34" s="82">
        <v>-54339.320000000007</v>
      </c>
      <c r="E34" s="82">
        <v>-54340.88</v>
      </c>
      <c r="F34" s="82">
        <v>-54340.87999999999</v>
      </c>
      <c r="G34" s="82">
        <v>-54340.88</v>
      </c>
      <c r="H34" s="82">
        <v>-54342.25</v>
      </c>
      <c r="I34" s="82">
        <v>-54342.249999999985</v>
      </c>
      <c r="J34" s="82">
        <v>-54342.250000000022</v>
      </c>
      <c r="K34" s="82">
        <v>-54343.62</v>
      </c>
      <c r="L34" s="82">
        <v>-54343.62000000001</v>
      </c>
      <c r="M34" s="82">
        <v>-54343.62</v>
      </c>
      <c r="N34" s="82">
        <v>-54344.980000000018</v>
      </c>
      <c r="O34" s="82"/>
    </row>
    <row r="35" spans="1:15" x14ac:dyDescent="0.25">
      <c r="A35" s="86" t="s">
        <v>405</v>
      </c>
      <c r="B35" s="82">
        <v>-39283834.669999987</v>
      </c>
      <c r="C35" s="82">
        <v>-37264812.310000002</v>
      </c>
      <c r="D35" s="82">
        <v>-41151219.850000001</v>
      </c>
      <c r="E35" s="82">
        <v>-42296970.530000001</v>
      </c>
      <c r="F35" s="82">
        <v>-42086938.109999992</v>
      </c>
      <c r="G35" s="82">
        <v>-43325751.509999998</v>
      </c>
      <c r="H35" s="82">
        <v>-43248881.289999992</v>
      </c>
      <c r="I35" s="82">
        <v>-45981799.82</v>
      </c>
      <c r="J35" s="82">
        <v>-44115803.199999996</v>
      </c>
      <c r="K35" s="82">
        <v>-44353723.519999996</v>
      </c>
      <c r="L35" s="82">
        <v>-47924228.900000006</v>
      </c>
      <c r="M35" s="82">
        <v>-52088530.450000018</v>
      </c>
      <c r="N35" s="82">
        <v>-46806281.709999993</v>
      </c>
      <c r="O35" s="82"/>
    </row>
    <row r="36" spans="1:15" x14ac:dyDescent="0.25">
      <c r="A36" s="86" t="s">
        <v>406</v>
      </c>
      <c r="B36" s="82">
        <v>-39283834.669999987</v>
      </c>
      <c r="C36" s="82">
        <v>-37264812.310000002</v>
      </c>
      <c r="D36" s="82">
        <v>-41151219.850000001</v>
      </c>
      <c r="E36" s="82">
        <v>-42296970.530000001</v>
      </c>
      <c r="F36" s="82">
        <v>-42086938.109999992</v>
      </c>
      <c r="G36" s="82">
        <v>-43325751.509999998</v>
      </c>
      <c r="H36" s="82">
        <v>-43248881.289999992</v>
      </c>
      <c r="I36" s="82">
        <v>-45981799.82</v>
      </c>
      <c r="J36" s="82">
        <v>-44115803.199999996</v>
      </c>
      <c r="K36" s="82">
        <v>-44353723.519999996</v>
      </c>
      <c r="L36" s="82">
        <v>-47924228.900000006</v>
      </c>
      <c r="M36" s="82">
        <v>-52088530.450000018</v>
      </c>
      <c r="N36" s="82">
        <v>-46806281.709999993</v>
      </c>
      <c r="O36" s="82"/>
    </row>
    <row r="37" spans="1:15" x14ac:dyDescent="0.25">
      <c r="A37" s="86" t="s">
        <v>410</v>
      </c>
      <c r="B37" s="82">
        <v>-39283834.669999994</v>
      </c>
      <c r="C37" s="82">
        <v>-37264812.310000002</v>
      </c>
      <c r="D37" s="82">
        <v>-41151219.850000001</v>
      </c>
      <c r="E37" s="82">
        <v>-42296970.530000016</v>
      </c>
      <c r="F37" s="82">
        <v>-42086938.109999992</v>
      </c>
      <c r="G37" s="82">
        <v>-43325751.509999998</v>
      </c>
      <c r="H37" s="82">
        <v>-43248881.289999992</v>
      </c>
      <c r="I37" s="82">
        <v>-45981799.82</v>
      </c>
      <c r="J37" s="82">
        <v>-44115803.200000003</v>
      </c>
      <c r="K37" s="82">
        <v>-44353723.519999988</v>
      </c>
      <c r="L37" s="82">
        <v>-47924228.899999999</v>
      </c>
      <c r="M37" s="82">
        <v>-52088530.450000003</v>
      </c>
      <c r="N37" s="82">
        <v>-46806281.709999986</v>
      </c>
      <c r="O37" s="82"/>
    </row>
    <row r="38" spans="1:15" x14ac:dyDescent="0.25">
      <c r="A38" s="86" t="s">
        <v>411</v>
      </c>
      <c r="B38" s="82">
        <v>-39283834.669999994</v>
      </c>
      <c r="C38" s="82">
        <v>-37264812.310000002</v>
      </c>
      <c r="D38" s="82">
        <v>-41151219.850000001</v>
      </c>
      <c r="E38" s="82">
        <v>-42296970.530000016</v>
      </c>
      <c r="F38" s="82">
        <v>-42086938.109999999</v>
      </c>
      <c r="G38" s="82">
        <v>-43325751.509999998</v>
      </c>
      <c r="H38" s="82">
        <v>-43248881.289999992</v>
      </c>
      <c r="I38" s="82">
        <v>-45981799.820000015</v>
      </c>
      <c r="J38" s="82">
        <v>-44115803.20000001</v>
      </c>
      <c r="K38" s="82">
        <v>-44353723.519999988</v>
      </c>
      <c r="L38" s="82">
        <v>-47924228.900000006</v>
      </c>
      <c r="M38" s="82">
        <v>-52088530.450000003</v>
      </c>
      <c r="N38" s="82">
        <v>-46806281.709999993</v>
      </c>
      <c r="O38" s="82"/>
    </row>
    <row r="39" spans="1:15" x14ac:dyDescent="0.25">
      <c r="A39" s="86" t="s">
        <v>412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/>
    </row>
    <row r="40" spans="1:15" x14ac:dyDescent="0.25">
      <c r="A40" s="84" t="s">
        <v>417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5" x14ac:dyDescent="0.25">
      <c r="A41" s="85" t="s">
        <v>418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5" x14ac:dyDescent="0.25">
      <c r="A42" s="86" t="s">
        <v>403</v>
      </c>
      <c r="B42" s="87">
        <v>1</v>
      </c>
      <c r="C42" s="87">
        <v>1.00000000001</v>
      </c>
      <c r="D42" s="87">
        <v>1.00000000001</v>
      </c>
      <c r="E42" s="87">
        <v>1</v>
      </c>
      <c r="F42" s="87">
        <v>0.99999999998999989</v>
      </c>
      <c r="G42" s="87">
        <v>0.99999999999</v>
      </c>
      <c r="H42" s="87">
        <v>1</v>
      </c>
      <c r="I42" s="87">
        <v>0.99999999998</v>
      </c>
      <c r="J42" s="87">
        <v>0.99999999999</v>
      </c>
      <c r="K42" s="87">
        <v>0.99999999999000011</v>
      </c>
      <c r="L42" s="87">
        <v>1</v>
      </c>
      <c r="M42" s="87">
        <v>0.99999999999</v>
      </c>
      <c r="N42" s="87">
        <v>0.99999999999</v>
      </c>
      <c r="O42" s="87"/>
    </row>
    <row r="43" spans="1:15" x14ac:dyDescent="0.25">
      <c r="A43" s="86" t="s">
        <v>17</v>
      </c>
      <c r="B43" s="87">
        <v>1</v>
      </c>
      <c r="C43" s="87">
        <v>1.00000000001</v>
      </c>
      <c r="D43" s="87">
        <v>1.00000000001</v>
      </c>
      <c r="E43" s="87">
        <v>1</v>
      </c>
      <c r="F43" s="87">
        <v>0.99999999998999989</v>
      </c>
      <c r="G43" s="87">
        <v>0.99999999999</v>
      </c>
      <c r="H43" s="87">
        <v>1.00000000001</v>
      </c>
      <c r="I43" s="87">
        <v>1</v>
      </c>
      <c r="J43" s="87">
        <v>1</v>
      </c>
      <c r="K43" s="87">
        <v>1.00000000001</v>
      </c>
      <c r="L43" s="87">
        <v>0.99999999998999989</v>
      </c>
      <c r="M43" s="87">
        <v>1</v>
      </c>
      <c r="N43" s="87">
        <v>0.99999999999</v>
      </c>
      <c r="O43" s="87"/>
    </row>
    <row r="44" spans="1:15" x14ac:dyDescent="0.25">
      <c r="A44" s="86" t="s">
        <v>404</v>
      </c>
      <c r="B44" s="87">
        <v>1</v>
      </c>
      <c r="C44" s="87">
        <v>1.00000000001</v>
      </c>
      <c r="D44" s="87">
        <v>1.00000000001</v>
      </c>
      <c r="E44" s="87">
        <v>1</v>
      </c>
      <c r="F44" s="87">
        <v>0.99999999998999989</v>
      </c>
      <c r="G44" s="87">
        <v>0.99999999999</v>
      </c>
      <c r="H44" s="87">
        <v>1</v>
      </c>
      <c r="I44" s="87">
        <v>0.99999999998</v>
      </c>
      <c r="J44" s="87">
        <v>0.99999999999</v>
      </c>
      <c r="K44" s="87">
        <v>0.99999999999000011</v>
      </c>
      <c r="L44" s="87">
        <v>1</v>
      </c>
      <c r="M44" s="87">
        <v>0.99999999999999989</v>
      </c>
      <c r="N44" s="87">
        <v>0.99999999999</v>
      </c>
      <c r="O44" s="87"/>
    </row>
    <row r="45" spans="1:15" x14ac:dyDescent="0.25">
      <c r="A45" s="86" t="s">
        <v>405</v>
      </c>
      <c r="B45" s="87">
        <v>1</v>
      </c>
      <c r="C45" s="87">
        <v>1.00000000001</v>
      </c>
      <c r="D45" s="87">
        <v>1.00000000001</v>
      </c>
      <c r="E45" s="87">
        <v>1</v>
      </c>
      <c r="F45" s="87">
        <v>0.99999999998999989</v>
      </c>
      <c r="G45" s="87">
        <v>0.99999999999</v>
      </c>
      <c r="H45" s="87">
        <v>1</v>
      </c>
      <c r="I45" s="87">
        <v>1</v>
      </c>
      <c r="J45" s="87">
        <v>0.99999999999</v>
      </c>
      <c r="K45" s="87">
        <v>1.0000000000000002</v>
      </c>
      <c r="L45" s="87">
        <v>1</v>
      </c>
      <c r="M45" s="87">
        <v>1</v>
      </c>
      <c r="N45" s="87">
        <v>0.99999999999</v>
      </c>
      <c r="O45" s="87"/>
    </row>
    <row r="46" spans="1:15" x14ac:dyDescent="0.25">
      <c r="A46" s="86" t="s">
        <v>406</v>
      </c>
      <c r="B46" s="87">
        <v>1</v>
      </c>
      <c r="C46" s="87">
        <v>1.00000000001</v>
      </c>
      <c r="D46" s="87">
        <v>1.00000000001</v>
      </c>
      <c r="E46" s="87">
        <v>1</v>
      </c>
      <c r="F46" s="87">
        <v>0.99999999998999989</v>
      </c>
      <c r="G46" s="87">
        <v>0.99999999999</v>
      </c>
      <c r="H46" s="87">
        <v>1</v>
      </c>
      <c r="I46" s="87">
        <v>0.99999999999999989</v>
      </c>
      <c r="J46" s="87">
        <v>1.00000000001</v>
      </c>
      <c r="K46" s="87">
        <v>0.99999999999</v>
      </c>
      <c r="L46" s="87">
        <v>1</v>
      </c>
      <c r="M46" s="87">
        <v>0.99999999999999989</v>
      </c>
      <c r="N46" s="87">
        <v>1</v>
      </c>
      <c r="O46" s="87"/>
    </row>
    <row r="47" spans="1:15" x14ac:dyDescent="0.25">
      <c r="A47" s="86" t="s">
        <v>407</v>
      </c>
      <c r="B47" s="87">
        <v>0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/>
    </row>
    <row r="48" spans="1:15" x14ac:dyDescent="0.25">
      <c r="A48" s="86" t="s">
        <v>409</v>
      </c>
      <c r="B48" s="87">
        <v>1</v>
      </c>
      <c r="C48" s="87">
        <v>1.00000000001</v>
      </c>
      <c r="D48" s="87">
        <v>1.00000000001</v>
      </c>
      <c r="E48" s="87">
        <v>1</v>
      </c>
      <c r="F48" s="87">
        <v>0.99999999998999989</v>
      </c>
      <c r="G48" s="87">
        <v>0.99999999999</v>
      </c>
      <c r="H48" s="87">
        <v>1</v>
      </c>
      <c r="I48" s="87">
        <v>0.99999999998</v>
      </c>
      <c r="J48" s="87">
        <v>0.99999999999</v>
      </c>
      <c r="K48" s="87">
        <v>0.99999999999000011</v>
      </c>
      <c r="L48" s="87">
        <v>1</v>
      </c>
      <c r="M48" s="87">
        <v>0.99999999999</v>
      </c>
      <c r="N48" s="87">
        <v>0.99999999999</v>
      </c>
      <c r="O48" s="87"/>
    </row>
    <row r="49" spans="1:15" x14ac:dyDescent="0.25">
      <c r="A49" s="86" t="s">
        <v>410</v>
      </c>
      <c r="B49" s="87">
        <v>1</v>
      </c>
      <c r="C49" s="87">
        <v>1.00000000001</v>
      </c>
      <c r="D49" s="87">
        <v>1.00000000001</v>
      </c>
      <c r="E49" s="87">
        <v>1</v>
      </c>
      <c r="F49" s="87">
        <v>0.99999999998999989</v>
      </c>
      <c r="G49" s="87">
        <v>0.99999999999</v>
      </c>
      <c r="H49" s="87">
        <v>1</v>
      </c>
      <c r="I49" s="87">
        <v>1</v>
      </c>
      <c r="J49" s="87">
        <v>0.99999999999</v>
      </c>
      <c r="K49" s="87">
        <v>1.0000000000000002</v>
      </c>
      <c r="L49" s="87">
        <v>1</v>
      </c>
      <c r="M49" s="87">
        <v>1</v>
      </c>
      <c r="N49" s="87">
        <v>0.99999999999</v>
      </c>
      <c r="O49" s="87"/>
    </row>
    <row r="50" spans="1:15" x14ac:dyDescent="0.25">
      <c r="A50" s="86" t="s">
        <v>411</v>
      </c>
      <c r="B50" s="87">
        <v>1</v>
      </c>
      <c r="C50" s="87">
        <v>1.00000000001</v>
      </c>
      <c r="D50" s="87">
        <v>1.00000000001</v>
      </c>
      <c r="E50" s="87">
        <v>1</v>
      </c>
      <c r="F50" s="87">
        <v>0.99999999998999989</v>
      </c>
      <c r="G50" s="87">
        <v>0.99999999999</v>
      </c>
      <c r="H50" s="87">
        <v>1</v>
      </c>
      <c r="I50" s="87">
        <v>0.99999999999999989</v>
      </c>
      <c r="J50" s="87">
        <v>1.00000000001</v>
      </c>
      <c r="K50" s="87">
        <v>0.99999999999</v>
      </c>
      <c r="L50" s="87">
        <v>1</v>
      </c>
      <c r="M50" s="87">
        <v>0.99999999999999989</v>
      </c>
      <c r="N50" s="87">
        <v>1</v>
      </c>
      <c r="O50" s="87"/>
    </row>
    <row r="51" spans="1:15" x14ac:dyDescent="0.25">
      <c r="A51" s="86" t="s">
        <v>412</v>
      </c>
      <c r="B51" s="87">
        <v>0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87">
        <v>0</v>
      </c>
      <c r="M51" s="87">
        <v>0</v>
      </c>
      <c r="N51" s="87">
        <v>0</v>
      </c>
      <c r="O51" s="87"/>
    </row>
    <row r="52" spans="1:15" x14ac:dyDescent="0.25">
      <c r="A52" s="84" t="s">
        <v>419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 x14ac:dyDescent="0.25">
      <c r="A53" s="85" t="s">
        <v>420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x14ac:dyDescent="0.25">
      <c r="A54" s="86" t="s">
        <v>403</v>
      </c>
      <c r="B54" s="87">
        <v>4.4054438780000003E-2</v>
      </c>
      <c r="C54" s="87">
        <v>4.3715365780000001E-2</v>
      </c>
      <c r="D54" s="87">
        <v>4.4212001269999995E-2</v>
      </c>
      <c r="E54" s="87">
        <v>4.4500845729999995E-2</v>
      </c>
      <c r="F54" s="87">
        <v>4.4238289160000006E-2</v>
      </c>
      <c r="G54" s="87">
        <v>4.4379084549999996E-2</v>
      </c>
      <c r="H54" s="87">
        <v>4.4514349660000001E-2</v>
      </c>
      <c r="I54" s="87">
        <v>4.4657759669999998E-2</v>
      </c>
      <c r="J54" s="87">
        <v>4.4836616480000001E-2</v>
      </c>
      <c r="K54" s="87">
        <v>4.5034865909999999E-2</v>
      </c>
      <c r="L54" s="87">
        <v>4.0124808179999999E-2</v>
      </c>
      <c r="M54" s="87">
        <v>4.046366396E-2</v>
      </c>
      <c r="N54" s="87">
        <v>4.014615866E-2</v>
      </c>
      <c r="O54" s="87"/>
    </row>
    <row r="55" spans="1:15" x14ac:dyDescent="0.25">
      <c r="A55" s="86" t="s">
        <v>17</v>
      </c>
      <c r="B55" s="87">
        <v>4.4054438780000003E-2</v>
      </c>
      <c r="C55" s="87">
        <v>4.3715365780000001E-2</v>
      </c>
      <c r="D55" s="87">
        <v>4.4212001269999995E-2</v>
      </c>
      <c r="E55" s="87">
        <v>4.4500845729999995E-2</v>
      </c>
      <c r="F55" s="87">
        <v>4.4238289160000006E-2</v>
      </c>
      <c r="G55" s="87">
        <v>4.4379084549999996E-2</v>
      </c>
      <c r="H55" s="87">
        <v>4.3677910309999998E-2</v>
      </c>
      <c r="I55" s="87">
        <v>4.3819367370000001E-2</v>
      </c>
      <c r="J55" s="87">
        <v>4.4005470390000002E-2</v>
      </c>
      <c r="K55" s="87">
        <v>4.4205681810000001E-2</v>
      </c>
      <c r="L55" s="87">
        <v>4.2304760839999997E-2</v>
      </c>
      <c r="M55" s="87">
        <v>4.2625941010000001E-2</v>
      </c>
      <c r="N55" s="87">
        <v>3.941260018E-2</v>
      </c>
      <c r="O55" s="87"/>
    </row>
    <row r="56" spans="1:15" x14ac:dyDescent="0.25">
      <c r="A56" s="86" t="s">
        <v>405</v>
      </c>
      <c r="B56" s="87">
        <v>4.4054438780000003E-2</v>
      </c>
      <c r="C56" s="87">
        <v>4.3715365780000001E-2</v>
      </c>
      <c r="D56" s="87">
        <v>4.4212001269999995E-2</v>
      </c>
      <c r="E56" s="87">
        <v>4.4500845729999995E-2</v>
      </c>
      <c r="F56" s="87">
        <v>4.4238289160000006E-2</v>
      </c>
      <c r="G56" s="87">
        <v>4.4379084549999996E-2</v>
      </c>
      <c r="H56" s="87">
        <v>4.3677797909999996E-2</v>
      </c>
      <c r="I56" s="87">
        <v>4.3819255080000001E-2</v>
      </c>
      <c r="J56" s="87">
        <v>4.400535933E-2</v>
      </c>
      <c r="K56" s="87">
        <v>4.4205571209999996E-2</v>
      </c>
      <c r="L56" s="87">
        <v>3.9387388539999998E-2</v>
      </c>
      <c r="M56" s="87">
        <v>3.9736296459999994E-2</v>
      </c>
      <c r="N56" s="87">
        <v>3.9412504509999995E-2</v>
      </c>
      <c r="O56" s="87"/>
    </row>
    <row r="57" spans="1:15" x14ac:dyDescent="0.25">
      <c r="A57" s="86" t="s">
        <v>409</v>
      </c>
      <c r="B57" s="87">
        <v>4.4054438780000003E-2</v>
      </c>
      <c r="C57" s="87">
        <v>4.3715365780000001E-2</v>
      </c>
      <c r="D57" s="87">
        <v>4.4212001269999995E-2</v>
      </c>
      <c r="E57" s="87">
        <v>4.4500845729999995E-2</v>
      </c>
      <c r="F57" s="87">
        <v>4.4238289160000006E-2</v>
      </c>
      <c r="G57" s="87">
        <v>4.4379084549999996E-2</v>
      </c>
      <c r="H57" s="87">
        <v>4.4514349660000001E-2</v>
      </c>
      <c r="I57" s="87">
        <v>4.4657759669999998E-2</v>
      </c>
      <c r="J57" s="87">
        <v>4.4836616480000001E-2</v>
      </c>
      <c r="K57" s="87">
        <v>4.5034865909999999E-2</v>
      </c>
      <c r="L57" s="87">
        <v>4.0124808179999999E-2</v>
      </c>
      <c r="M57" s="87">
        <v>4.046366396E-2</v>
      </c>
      <c r="N57" s="87">
        <v>4.014615866E-2</v>
      </c>
      <c r="O57" s="87"/>
    </row>
    <row r="58" spans="1:15" x14ac:dyDescent="0.25">
      <c r="A58" s="86" t="s">
        <v>410</v>
      </c>
      <c r="B58" s="87">
        <v>4.4054438780000003E-2</v>
      </c>
      <c r="C58" s="87">
        <v>4.3715365780000001E-2</v>
      </c>
      <c r="D58" s="87">
        <v>4.4212001269999995E-2</v>
      </c>
      <c r="E58" s="87">
        <v>4.4500845729999995E-2</v>
      </c>
      <c r="F58" s="87">
        <v>4.4238289160000006E-2</v>
      </c>
      <c r="G58" s="87">
        <v>4.4379084549999996E-2</v>
      </c>
      <c r="H58" s="87">
        <v>4.3677797909999996E-2</v>
      </c>
      <c r="I58" s="87">
        <v>4.3819255080000001E-2</v>
      </c>
      <c r="J58" s="87">
        <v>4.400535933E-2</v>
      </c>
      <c r="K58" s="87">
        <v>4.4205571209999996E-2</v>
      </c>
      <c r="L58" s="87">
        <v>3.9387388539999998E-2</v>
      </c>
      <c r="M58" s="87">
        <v>3.9736296459999994E-2</v>
      </c>
      <c r="N58" s="87">
        <v>3.9412504509999995E-2</v>
      </c>
      <c r="O58" s="87"/>
    </row>
    <row r="59" spans="1:15" x14ac:dyDescent="0.25">
      <c r="A59" s="83" t="s">
        <v>421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x14ac:dyDescent="0.25">
      <c r="A60" s="84" t="s">
        <v>401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 x14ac:dyDescent="0.25">
      <c r="A61" s="85" t="s">
        <v>402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x14ac:dyDescent="0.25">
      <c r="A62" s="86" t="s">
        <v>403</v>
      </c>
      <c r="B62" s="82">
        <v>26827023.016923077</v>
      </c>
      <c r="C62" s="82">
        <v>53897299.773076922</v>
      </c>
      <c r="D62" s="82">
        <v>80807982.743076921</v>
      </c>
      <c r="E62" s="82">
        <v>107777774.22999999</v>
      </c>
      <c r="F62" s="82">
        <v>134843357.11307696</v>
      </c>
      <c r="G62" s="82">
        <v>161908895.19999999</v>
      </c>
      <c r="H62" s="82">
        <v>189060874.52615383</v>
      </c>
      <c r="I62" s="82">
        <v>216106132.77538463</v>
      </c>
      <c r="J62" s="82">
        <v>243379971.15076923</v>
      </c>
      <c r="K62" s="82">
        <v>270698197.45846152</v>
      </c>
      <c r="L62" s="82">
        <v>297818879.27384621</v>
      </c>
      <c r="M62" s="82">
        <v>324749989.16461533</v>
      </c>
      <c r="N62" s="82">
        <v>352589859.44230765</v>
      </c>
      <c r="O62" s="82"/>
    </row>
    <row r="63" spans="1:15" x14ac:dyDescent="0.25">
      <c r="A63" s="86" t="s">
        <v>17</v>
      </c>
      <c r="B63" s="82">
        <v>29853036.400769234</v>
      </c>
      <c r="C63" s="82">
        <v>59794017.12846154</v>
      </c>
      <c r="D63" s="82">
        <v>89874358.496153846</v>
      </c>
      <c r="E63" s="82">
        <v>120101943.16846153</v>
      </c>
      <c r="F63" s="82">
        <v>150409162.89692309</v>
      </c>
      <c r="G63" s="82">
        <v>180811631.1676923</v>
      </c>
      <c r="H63" s="82">
        <v>211926320.2453846</v>
      </c>
      <c r="I63" s="82">
        <v>243140703.94230771</v>
      </c>
      <c r="J63" s="82">
        <v>274428899.82384616</v>
      </c>
      <c r="K63" s="82">
        <v>305771869.21846151</v>
      </c>
      <c r="L63" s="82">
        <v>338738635.73923075</v>
      </c>
      <c r="M63" s="82">
        <v>371835961.80307686</v>
      </c>
      <c r="N63" s="82">
        <v>403893854.16384614</v>
      </c>
      <c r="O63" s="82"/>
    </row>
    <row r="64" spans="1:15" x14ac:dyDescent="0.25">
      <c r="A64" s="86" t="s">
        <v>404</v>
      </c>
      <c r="B64" s="82">
        <v>4179.9476923077</v>
      </c>
      <c r="C64" s="82">
        <v>8359.89538461538</v>
      </c>
      <c r="D64" s="82">
        <v>12539.843076923082</v>
      </c>
      <c r="E64" s="82">
        <v>16719.91076923077</v>
      </c>
      <c r="F64" s="82">
        <v>20899.978461538471</v>
      </c>
      <c r="G64" s="82">
        <v>25080.04615384616</v>
      </c>
      <c r="H64" s="82">
        <v>29260.219230769238</v>
      </c>
      <c r="I64" s="82">
        <v>33440.392307692309</v>
      </c>
      <c r="J64" s="82">
        <v>37620.56538461538</v>
      </c>
      <c r="K64" s="82">
        <v>41800.843846153846</v>
      </c>
      <c r="L64" s="82">
        <v>1584442.6607692307</v>
      </c>
      <c r="M64" s="82">
        <v>3127084.4776923079</v>
      </c>
      <c r="N64" s="82">
        <v>3131264.8607692309</v>
      </c>
      <c r="O64" s="82"/>
    </row>
    <row r="65" spans="1:15" x14ac:dyDescent="0.25">
      <c r="A65" s="86" t="s">
        <v>405</v>
      </c>
      <c r="B65" s="82">
        <v>29848856.453076925</v>
      </c>
      <c r="C65" s="82">
        <v>59785657.23307693</v>
      </c>
      <c r="D65" s="82">
        <v>89861818.653076917</v>
      </c>
      <c r="E65" s="82">
        <v>120085223.25769232</v>
      </c>
      <c r="F65" s="82">
        <v>150388262.91846156</v>
      </c>
      <c r="G65" s="82">
        <v>180786551.12153846</v>
      </c>
      <c r="H65" s="82">
        <v>211897060.02615386</v>
      </c>
      <c r="I65" s="82">
        <v>243107263.54999998</v>
      </c>
      <c r="J65" s="82">
        <v>274391279.25846153</v>
      </c>
      <c r="K65" s="82">
        <v>305730068.37461537</v>
      </c>
      <c r="L65" s="82">
        <v>337154193.07846153</v>
      </c>
      <c r="M65" s="82">
        <v>368708877.32538462</v>
      </c>
      <c r="N65" s="82">
        <v>400762589.30307692</v>
      </c>
      <c r="O65" s="82"/>
    </row>
    <row r="66" spans="1:15" x14ac:dyDescent="0.25">
      <c r="A66" s="86" t="s">
        <v>406</v>
      </c>
      <c r="B66" s="82">
        <v>-3021833.4361538468</v>
      </c>
      <c r="C66" s="82">
        <v>-5888357.46</v>
      </c>
      <c r="D66" s="82">
        <v>-9053835.910000002</v>
      </c>
      <c r="E66" s="82">
        <v>-12307449.027692309</v>
      </c>
      <c r="F66" s="82">
        <v>-15544905.805384615</v>
      </c>
      <c r="G66" s="82">
        <v>-18877655.921538457</v>
      </c>
      <c r="H66" s="82">
        <v>-22836185.500000004</v>
      </c>
      <c r="I66" s="82">
        <v>-27001130.774615385</v>
      </c>
      <c r="J66" s="82">
        <v>-31011308.107692298</v>
      </c>
      <c r="K66" s="82">
        <v>-35031870.916153841</v>
      </c>
      <c r="L66" s="82">
        <v>-39335313.804615378</v>
      </c>
      <c r="M66" s="82">
        <v>-43958888.160769232</v>
      </c>
      <c r="N66" s="82">
        <v>-48172729.860769235</v>
      </c>
      <c r="O66" s="82"/>
    </row>
    <row r="67" spans="1:15" x14ac:dyDescent="0.25">
      <c r="A67" s="86" t="s">
        <v>407</v>
      </c>
      <c r="B67" s="82">
        <v>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2"/>
    </row>
    <row r="68" spans="1:15" x14ac:dyDescent="0.25">
      <c r="A68" s="86" t="s">
        <v>408</v>
      </c>
      <c r="B68" s="82">
        <v>3.7994141166564077E-10</v>
      </c>
      <c r="C68" s="82">
        <v>1.0419333531539888E-8</v>
      </c>
      <c r="D68" s="82">
        <v>1.5818386600585654E-9</v>
      </c>
      <c r="E68" s="82">
        <v>1.5719413906121627E-8</v>
      </c>
      <c r="F68" s="82">
        <v>-2.9188742361776531E-8</v>
      </c>
      <c r="G68" s="82">
        <v>-2.4920154828578234E-9</v>
      </c>
      <c r="H68" s="82">
        <v>-3.8417056202888489E-9</v>
      </c>
      <c r="I68" s="82">
        <v>-8.3855411503463984E-10</v>
      </c>
      <c r="J68" s="82">
        <v>3.3864454623591159E-8</v>
      </c>
      <c r="K68" s="82">
        <v>-2.3783286451362073E-9</v>
      </c>
      <c r="L68" s="82">
        <v>-2.1191226551309228E-10</v>
      </c>
      <c r="M68" s="82">
        <v>-2.2009771782904863E-10</v>
      </c>
      <c r="N68" s="82">
        <v>6.8230292527005076E-9</v>
      </c>
      <c r="O68" s="82"/>
    </row>
    <row r="69" spans="1:15" x14ac:dyDescent="0.25">
      <c r="A69" s="86" t="s">
        <v>409</v>
      </c>
      <c r="B69" s="82">
        <v>26827023.016923077</v>
      </c>
      <c r="C69" s="82">
        <v>53897299.773076929</v>
      </c>
      <c r="D69" s="82">
        <v>80807982.743076921</v>
      </c>
      <c r="E69" s="82">
        <v>107777774.23000002</v>
      </c>
      <c r="F69" s="82">
        <v>134843357.11307696</v>
      </c>
      <c r="G69" s="82">
        <v>161908895.19999996</v>
      </c>
      <c r="H69" s="82">
        <v>189060874.52615383</v>
      </c>
      <c r="I69" s="82">
        <v>216106132.77538463</v>
      </c>
      <c r="J69" s="82">
        <v>243379971.15076923</v>
      </c>
      <c r="K69" s="82">
        <v>270698197.45846152</v>
      </c>
      <c r="L69" s="82">
        <v>297818879.27384621</v>
      </c>
      <c r="M69" s="82">
        <v>324749989.16461527</v>
      </c>
      <c r="N69" s="82">
        <v>352589859.44230765</v>
      </c>
      <c r="O69" s="82"/>
    </row>
    <row r="70" spans="1:15" x14ac:dyDescent="0.25">
      <c r="A70" s="86" t="s">
        <v>410</v>
      </c>
      <c r="B70" s="82">
        <v>29848856.453076918</v>
      </c>
      <c r="C70" s="82">
        <v>59785657.233076915</v>
      </c>
      <c r="D70" s="82">
        <v>89861818.653076917</v>
      </c>
      <c r="E70" s="82">
        <v>120085223.25769229</v>
      </c>
      <c r="F70" s="82">
        <v>150388262.91846159</v>
      </c>
      <c r="G70" s="82">
        <v>180786551.1215384</v>
      </c>
      <c r="H70" s="82">
        <v>211897060.02615386</v>
      </c>
      <c r="I70" s="82">
        <v>243107263.54999998</v>
      </c>
      <c r="J70" s="82">
        <v>274391279.25846148</v>
      </c>
      <c r="K70" s="82">
        <v>305730068.37461537</v>
      </c>
      <c r="L70" s="82">
        <v>337154193.07846153</v>
      </c>
      <c r="M70" s="82">
        <v>368708877.32538462</v>
      </c>
      <c r="N70" s="82">
        <v>400762589.30307686</v>
      </c>
      <c r="O70" s="82"/>
    </row>
    <row r="71" spans="1:15" x14ac:dyDescent="0.25">
      <c r="A71" s="86" t="s">
        <v>411</v>
      </c>
      <c r="B71" s="82">
        <v>-3021833.4361538463</v>
      </c>
      <c r="C71" s="82">
        <v>-5888357.46</v>
      </c>
      <c r="D71" s="82">
        <v>-9053835.9100000001</v>
      </c>
      <c r="E71" s="82">
        <v>-12307449.027692307</v>
      </c>
      <c r="F71" s="82">
        <v>-15544905.805384615</v>
      </c>
      <c r="G71" s="82">
        <v>-18877655.921538461</v>
      </c>
      <c r="H71" s="82">
        <v>-22836185.500000004</v>
      </c>
      <c r="I71" s="82">
        <v>-27001130.774615388</v>
      </c>
      <c r="J71" s="82">
        <v>-31011308.107692298</v>
      </c>
      <c r="K71" s="82">
        <v>-35031870.916153841</v>
      </c>
      <c r="L71" s="82">
        <v>-39335313.804615378</v>
      </c>
      <c r="M71" s="82">
        <v>-43958888.160769232</v>
      </c>
      <c r="N71" s="82">
        <v>-48172729.860769227</v>
      </c>
      <c r="O71" s="82"/>
    </row>
    <row r="72" spans="1:15" x14ac:dyDescent="0.25">
      <c r="A72" s="86" t="s">
        <v>412</v>
      </c>
      <c r="B72" s="82">
        <v>0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/>
    </row>
    <row r="73" spans="1:15" x14ac:dyDescent="0.25">
      <c r="A73" s="84" t="s">
        <v>413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x14ac:dyDescent="0.25">
      <c r="A74" s="85" t="s">
        <v>414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6" t="s">
        <v>403</v>
      </c>
      <c r="B75" s="87">
        <v>0.28698671296</v>
      </c>
      <c r="C75" s="87">
        <v>0.28144163815000001</v>
      </c>
      <c r="D75" s="87">
        <v>0.27292259531000002</v>
      </c>
      <c r="E75" s="87">
        <v>0.27497690533000002</v>
      </c>
      <c r="F75" s="87">
        <v>0.27104038821999998</v>
      </c>
      <c r="G75" s="87">
        <v>0.26880044967</v>
      </c>
      <c r="H75" s="87">
        <v>0.26746797526999999</v>
      </c>
      <c r="I75" s="87">
        <v>0.26651880237000003</v>
      </c>
      <c r="J75" s="87">
        <v>0.2658691144</v>
      </c>
      <c r="K75" s="87">
        <v>0.26528595214</v>
      </c>
      <c r="L75" s="87">
        <v>0.26374884697000001</v>
      </c>
      <c r="M75" s="87">
        <v>0.26365318761000001</v>
      </c>
      <c r="N75" s="87">
        <v>0.25077756814000002</v>
      </c>
      <c r="O75" s="87"/>
    </row>
    <row r="76" spans="1:15" x14ac:dyDescent="0.25">
      <c r="A76" s="86" t="s">
        <v>17</v>
      </c>
      <c r="B76" s="87">
        <v>0.28698671296</v>
      </c>
      <c r="C76" s="87">
        <v>0.28144163815000001</v>
      </c>
      <c r="D76" s="87">
        <v>0.27292259531000002</v>
      </c>
      <c r="E76" s="87">
        <v>0.27497690533000002</v>
      </c>
      <c r="F76" s="87">
        <v>0.27104038821999998</v>
      </c>
      <c r="G76" s="87">
        <v>0.26880044967</v>
      </c>
      <c r="H76" s="87">
        <v>0.26729138389000001</v>
      </c>
      <c r="I76" s="87">
        <v>0.26620864874</v>
      </c>
      <c r="J76" s="87">
        <v>0.26545600482999998</v>
      </c>
      <c r="K76" s="87">
        <v>0.26479090329999999</v>
      </c>
      <c r="L76" s="87">
        <v>0.26333484621000003</v>
      </c>
      <c r="M76" s="87">
        <v>0.26331329889999999</v>
      </c>
      <c r="N76" s="87">
        <v>0.25037480551000002</v>
      </c>
      <c r="O76" s="87"/>
    </row>
    <row r="77" spans="1:15" x14ac:dyDescent="0.25">
      <c r="A77" s="86" t="s">
        <v>405</v>
      </c>
      <c r="B77" s="87">
        <v>0.28698671296</v>
      </c>
      <c r="C77" s="87">
        <v>0.28144163815000001</v>
      </c>
      <c r="D77" s="87">
        <v>0.27292259531000002</v>
      </c>
      <c r="E77" s="87">
        <v>0.27497690533000002</v>
      </c>
      <c r="F77" s="87">
        <v>0.27104038821999998</v>
      </c>
      <c r="G77" s="87">
        <v>0.26880044967</v>
      </c>
      <c r="H77" s="87">
        <v>0.26729135954</v>
      </c>
      <c r="I77" s="87">
        <v>0.26620860620000003</v>
      </c>
      <c r="J77" s="87">
        <v>0.26545594839999997</v>
      </c>
      <c r="K77" s="87">
        <v>0.26479083590999997</v>
      </c>
      <c r="L77" s="87">
        <v>0.26318455808000002</v>
      </c>
      <c r="M77" s="87">
        <v>0.26303718750999999</v>
      </c>
      <c r="N77" s="87">
        <v>0.25009032614000004</v>
      </c>
      <c r="O77" s="87"/>
    </row>
    <row r="78" spans="1:15" x14ac:dyDescent="0.25">
      <c r="A78" s="86" t="s">
        <v>408</v>
      </c>
      <c r="B78" s="87">
        <v>0.20319627561999998</v>
      </c>
      <c r="C78" s="87">
        <v>0.21085927723000003</v>
      </c>
      <c r="D78" s="87">
        <v>0.19844935281000003</v>
      </c>
      <c r="E78" s="87">
        <v>0.19703766639</v>
      </c>
      <c r="F78" s="87">
        <v>0.19204523503000001</v>
      </c>
      <c r="G78" s="87">
        <v>0.18906921094000001</v>
      </c>
      <c r="H78" s="87">
        <v>0.18719163689000001</v>
      </c>
      <c r="I78" s="87">
        <v>0.18585942355000001</v>
      </c>
      <c r="J78" s="87">
        <v>0.18489968934000001</v>
      </c>
      <c r="K78" s="87">
        <v>0.18405878654999999</v>
      </c>
      <c r="L78" s="87">
        <v>0.18290848089</v>
      </c>
      <c r="M78" s="87">
        <v>0.18292943875000001</v>
      </c>
      <c r="N78" s="87">
        <v>0.17302978086000001</v>
      </c>
      <c r="O78" s="87"/>
    </row>
    <row r="79" spans="1:15" x14ac:dyDescent="0.25">
      <c r="A79" s="86" t="s">
        <v>409</v>
      </c>
      <c r="B79" s="87">
        <v>0.28698671296</v>
      </c>
      <c r="C79" s="87">
        <v>0.28144163815000001</v>
      </c>
      <c r="D79" s="87">
        <v>0.27292259531000002</v>
      </c>
      <c r="E79" s="87">
        <v>0.27497690533000002</v>
      </c>
      <c r="F79" s="87">
        <v>0.27104038821999998</v>
      </c>
      <c r="G79" s="87">
        <v>0.26880044967</v>
      </c>
      <c r="H79" s="87">
        <v>0.26746797526999999</v>
      </c>
      <c r="I79" s="87">
        <v>0.26651880237000003</v>
      </c>
      <c r="J79" s="87">
        <v>0.2658691144</v>
      </c>
      <c r="K79" s="87">
        <v>0.26528595214</v>
      </c>
      <c r="L79" s="87">
        <v>0.26374884697000001</v>
      </c>
      <c r="M79" s="87">
        <v>0.26365318761000001</v>
      </c>
      <c r="N79" s="87">
        <v>0.25077756814000002</v>
      </c>
      <c r="O79" s="87"/>
    </row>
    <row r="80" spans="1:15" x14ac:dyDescent="0.25">
      <c r="A80" s="86" t="s">
        <v>410</v>
      </c>
      <c r="B80" s="87">
        <v>0.28698671296</v>
      </c>
      <c r="C80" s="87">
        <v>0.28144163815000001</v>
      </c>
      <c r="D80" s="87">
        <v>0.27292259531000002</v>
      </c>
      <c r="E80" s="87">
        <v>0.27497690533000002</v>
      </c>
      <c r="F80" s="87">
        <v>0.27104038821999998</v>
      </c>
      <c r="G80" s="87">
        <v>0.26880044967</v>
      </c>
      <c r="H80" s="87">
        <v>0.26729135954</v>
      </c>
      <c r="I80" s="87">
        <v>0.26620860620000003</v>
      </c>
      <c r="J80" s="87">
        <v>0.26545594839999997</v>
      </c>
      <c r="K80" s="87">
        <v>0.26479083590999997</v>
      </c>
      <c r="L80" s="87">
        <v>0.26318455808000002</v>
      </c>
      <c r="M80" s="87">
        <v>0.26303718750999999</v>
      </c>
      <c r="N80" s="87">
        <v>0.25009032614000004</v>
      </c>
      <c r="O80" s="87"/>
    </row>
    <row r="81" spans="1:15" x14ac:dyDescent="0.25">
      <c r="A81" s="84" t="s">
        <v>415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5" t="s">
        <v>416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x14ac:dyDescent="0.25">
      <c r="A83" s="86" t="s">
        <v>17</v>
      </c>
      <c r="B83" s="82">
        <v>-3026013.383846154</v>
      </c>
      <c r="C83" s="82">
        <v>-5896717.3553846162</v>
      </c>
      <c r="D83" s="82">
        <v>-9066375.753076924</v>
      </c>
      <c r="E83" s="82">
        <v>-12324168.93846154</v>
      </c>
      <c r="F83" s="82">
        <v>-15565805.783846157</v>
      </c>
      <c r="G83" s="82">
        <v>-18902735.967692304</v>
      </c>
      <c r="H83" s="82">
        <v>-22231814.935384616</v>
      </c>
      <c r="I83" s="82">
        <v>-25767309.59923077</v>
      </c>
      <c r="J83" s="82">
        <v>-29154750.507692304</v>
      </c>
      <c r="K83" s="82">
        <v>-32555950.255384617</v>
      </c>
      <c r="L83" s="82">
        <v>-36243414.163076922</v>
      </c>
      <c r="M83" s="82">
        <v>-40254404.476153851</v>
      </c>
      <c r="N83" s="82">
        <v>-43859068.067692317</v>
      </c>
      <c r="O83" s="82"/>
    </row>
    <row r="84" spans="1:15" x14ac:dyDescent="0.25">
      <c r="A84" s="86" t="s">
        <v>404</v>
      </c>
      <c r="B84" s="82">
        <v>-4179.9476923077</v>
      </c>
      <c r="C84" s="82">
        <v>-8359.89538461538</v>
      </c>
      <c r="D84" s="82">
        <v>-12539.843076923082</v>
      </c>
      <c r="E84" s="82">
        <v>-16719.91076923077</v>
      </c>
      <c r="F84" s="82">
        <v>-20899.978461538471</v>
      </c>
      <c r="G84" s="82">
        <v>-25080.04615384616</v>
      </c>
      <c r="H84" s="82">
        <v>-29260.219230769238</v>
      </c>
      <c r="I84" s="82">
        <v>-33440.392307692309</v>
      </c>
      <c r="J84" s="82">
        <v>-37620.56538461538</v>
      </c>
      <c r="K84" s="82">
        <v>-41800.843846153846</v>
      </c>
      <c r="L84" s="82">
        <v>-45981.122307692291</v>
      </c>
      <c r="M84" s="82">
        <v>-50161.400769230764</v>
      </c>
      <c r="N84" s="82">
        <v>-54341.783846153834</v>
      </c>
      <c r="O84" s="82"/>
    </row>
    <row r="85" spans="1:15" x14ac:dyDescent="0.25">
      <c r="A85" s="86" t="s">
        <v>405</v>
      </c>
      <c r="B85" s="82">
        <v>-3021833.4361538468</v>
      </c>
      <c r="C85" s="82">
        <v>-5888357.46</v>
      </c>
      <c r="D85" s="82">
        <v>-9053835.910000002</v>
      </c>
      <c r="E85" s="82">
        <v>-12307449.027692309</v>
      </c>
      <c r="F85" s="82">
        <v>-15544905.805384615</v>
      </c>
      <c r="G85" s="82">
        <v>-18877655.921538457</v>
      </c>
      <c r="H85" s="82">
        <v>-22202554.716153849</v>
      </c>
      <c r="I85" s="82">
        <v>-25733869.206923079</v>
      </c>
      <c r="J85" s="82">
        <v>-29117129.942307685</v>
      </c>
      <c r="K85" s="82">
        <v>-32514149.411538459</v>
      </c>
      <c r="L85" s="82">
        <v>-36197433.040769227</v>
      </c>
      <c r="M85" s="82">
        <v>-40204243.075384617</v>
      </c>
      <c r="N85" s="82">
        <v>-43804726.283846162</v>
      </c>
      <c r="O85" s="82"/>
    </row>
    <row r="86" spans="1:15" x14ac:dyDescent="0.25">
      <c r="A86" s="86" t="s">
        <v>406</v>
      </c>
      <c r="B86" s="82">
        <v>-3021833.4361538468</v>
      </c>
      <c r="C86" s="82">
        <v>-5888357.46</v>
      </c>
      <c r="D86" s="82">
        <v>-9053835.910000002</v>
      </c>
      <c r="E86" s="82">
        <v>-12307449.027692309</v>
      </c>
      <c r="F86" s="82">
        <v>-15544905.805384615</v>
      </c>
      <c r="G86" s="82">
        <v>-18877655.921538457</v>
      </c>
      <c r="H86" s="82">
        <v>-22202554.716153849</v>
      </c>
      <c r="I86" s="82">
        <v>-25733869.206923079</v>
      </c>
      <c r="J86" s="82">
        <v>-29117129.942307685</v>
      </c>
      <c r="K86" s="82">
        <v>-32514149.411538459</v>
      </c>
      <c r="L86" s="82">
        <v>-36197433.040769227</v>
      </c>
      <c r="M86" s="82">
        <v>-40204243.075384617</v>
      </c>
      <c r="N86" s="82">
        <v>-43804726.283846162</v>
      </c>
      <c r="O86" s="82"/>
    </row>
    <row r="87" spans="1:15" x14ac:dyDescent="0.25">
      <c r="A87" s="86" t="s">
        <v>410</v>
      </c>
      <c r="B87" s="82">
        <v>-3021833.4361538459</v>
      </c>
      <c r="C87" s="82">
        <v>-5888357.46</v>
      </c>
      <c r="D87" s="82">
        <v>-9053835.9100000001</v>
      </c>
      <c r="E87" s="82">
        <v>-12307449.027692305</v>
      </c>
      <c r="F87" s="82">
        <v>-15544905.805384615</v>
      </c>
      <c r="G87" s="82">
        <v>-18877655.921538465</v>
      </c>
      <c r="H87" s="82">
        <v>-22202554.716153849</v>
      </c>
      <c r="I87" s="82">
        <v>-25733869.206923079</v>
      </c>
      <c r="J87" s="82">
        <v>-29117129.942307685</v>
      </c>
      <c r="K87" s="82">
        <v>-32514149.411538459</v>
      </c>
      <c r="L87" s="82">
        <v>-36197433.040769227</v>
      </c>
      <c r="M87" s="82">
        <v>-40204243.075384602</v>
      </c>
      <c r="N87" s="82">
        <v>-43804726.283846147</v>
      </c>
      <c r="O87" s="82"/>
    </row>
    <row r="88" spans="1:15" x14ac:dyDescent="0.25">
      <c r="A88" s="86" t="s">
        <v>411</v>
      </c>
      <c r="B88" s="82">
        <v>-3021833.4361538463</v>
      </c>
      <c r="C88" s="82">
        <v>-5888357.46</v>
      </c>
      <c r="D88" s="82">
        <v>-9053835.9100000001</v>
      </c>
      <c r="E88" s="82">
        <v>-12307449.027692309</v>
      </c>
      <c r="F88" s="82">
        <v>-15544905.805384615</v>
      </c>
      <c r="G88" s="82">
        <v>-18877655.921538465</v>
      </c>
      <c r="H88" s="82">
        <v>-22202554.716153849</v>
      </c>
      <c r="I88" s="82">
        <v>-25733869.206923079</v>
      </c>
      <c r="J88" s="82">
        <v>-29117129.942307685</v>
      </c>
      <c r="K88" s="82">
        <v>-32514149.411538459</v>
      </c>
      <c r="L88" s="82">
        <v>-36197433.040769219</v>
      </c>
      <c r="M88" s="82">
        <v>-40204243.075384617</v>
      </c>
      <c r="N88" s="82">
        <v>-43804726.283846155</v>
      </c>
      <c r="O88" s="82"/>
    </row>
    <row r="89" spans="1:15" x14ac:dyDescent="0.25">
      <c r="A89" s="86" t="s">
        <v>412</v>
      </c>
      <c r="B89" s="82">
        <v>0</v>
      </c>
      <c r="C89" s="82">
        <v>0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82">
        <v>0</v>
      </c>
      <c r="J89" s="82">
        <v>0</v>
      </c>
      <c r="K89" s="82">
        <v>0</v>
      </c>
      <c r="L89" s="82">
        <v>0</v>
      </c>
      <c r="M89" s="82">
        <v>0</v>
      </c>
      <c r="N89" s="82">
        <v>0</v>
      </c>
      <c r="O89" s="82"/>
    </row>
    <row r="90" spans="1:15" x14ac:dyDescent="0.25">
      <c r="A90" s="84" t="s">
        <v>417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5">
      <c r="A91" s="85" t="s">
        <v>418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5">
      <c r="A92" s="86" t="s">
        <v>403</v>
      </c>
      <c r="B92" s="87">
        <v>1</v>
      </c>
      <c r="C92" s="87">
        <v>1.00000000001</v>
      </c>
      <c r="D92" s="87">
        <v>1</v>
      </c>
      <c r="E92" s="87">
        <v>0.99999999999</v>
      </c>
      <c r="F92" s="87">
        <v>1</v>
      </c>
      <c r="G92" s="87">
        <v>1</v>
      </c>
      <c r="H92" s="87">
        <v>0.99999999999</v>
      </c>
      <c r="I92" s="87">
        <v>0.99999999998999989</v>
      </c>
      <c r="J92" s="87">
        <v>0.99999999999000011</v>
      </c>
      <c r="K92" s="87">
        <v>1.0000000000099998</v>
      </c>
      <c r="L92" s="87">
        <v>1</v>
      </c>
      <c r="M92" s="87">
        <v>1</v>
      </c>
      <c r="N92" s="87">
        <v>0.99999999999</v>
      </c>
      <c r="O92" s="87"/>
    </row>
    <row r="93" spans="1:15" x14ac:dyDescent="0.25">
      <c r="A93" s="86" t="s">
        <v>17</v>
      </c>
      <c r="B93" s="87">
        <v>1</v>
      </c>
      <c r="C93" s="87">
        <v>1.00000000001</v>
      </c>
      <c r="D93" s="87">
        <v>1</v>
      </c>
      <c r="E93" s="87">
        <v>0.99999999999</v>
      </c>
      <c r="F93" s="87">
        <v>1</v>
      </c>
      <c r="G93" s="87">
        <v>1</v>
      </c>
      <c r="H93" s="87">
        <v>0.99999999999</v>
      </c>
      <c r="I93" s="87">
        <v>1.00000000001</v>
      </c>
      <c r="J93" s="87">
        <v>1.00000000001</v>
      </c>
      <c r="K93" s="87">
        <v>1</v>
      </c>
      <c r="L93" s="87">
        <v>1.00000000001</v>
      </c>
      <c r="M93" s="87">
        <v>1</v>
      </c>
      <c r="N93" s="87">
        <v>1.00000000001</v>
      </c>
      <c r="O93" s="87"/>
    </row>
    <row r="94" spans="1:15" x14ac:dyDescent="0.25">
      <c r="A94" s="86" t="s">
        <v>404</v>
      </c>
      <c r="B94" s="87">
        <v>1</v>
      </c>
      <c r="C94" s="87">
        <v>1.00000000001</v>
      </c>
      <c r="D94" s="87">
        <v>1</v>
      </c>
      <c r="E94" s="87">
        <v>0.99999999999</v>
      </c>
      <c r="F94" s="87">
        <v>1</v>
      </c>
      <c r="G94" s="87">
        <v>1</v>
      </c>
      <c r="H94" s="87">
        <v>0.99999999999</v>
      </c>
      <c r="I94" s="87">
        <v>0.99999999998999989</v>
      </c>
      <c r="J94" s="87">
        <v>0.99999999999000011</v>
      </c>
      <c r="K94" s="87">
        <v>1.0000000000099998</v>
      </c>
      <c r="L94" s="87">
        <v>0.99999999998999989</v>
      </c>
      <c r="M94" s="87">
        <v>0.99999999999999989</v>
      </c>
      <c r="N94" s="87">
        <v>0.99999999999</v>
      </c>
      <c r="O94" s="87"/>
    </row>
    <row r="95" spans="1:15" x14ac:dyDescent="0.25">
      <c r="A95" s="86" t="s">
        <v>405</v>
      </c>
      <c r="B95" s="87">
        <v>1</v>
      </c>
      <c r="C95" s="87">
        <v>1.00000000001</v>
      </c>
      <c r="D95" s="87">
        <v>1</v>
      </c>
      <c r="E95" s="87">
        <v>0.99999999999</v>
      </c>
      <c r="F95" s="87">
        <v>1</v>
      </c>
      <c r="G95" s="87">
        <v>1</v>
      </c>
      <c r="H95" s="87">
        <v>1</v>
      </c>
      <c r="I95" s="87">
        <v>1</v>
      </c>
      <c r="J95" s="87">
        <v>1</v>
      </c>
      <c r="K95" s="87">
        <v>0.99999999999999989</v>
      </c>
      <c r="L95" s="87">
        <v>0.99999999999999989</v>
      </c>
      <c r="M95" s="87">
        <v>1.0000000000099998</v>
      </c>
      <c r="N95" s="87">
        <v>0.99999999999000022</v>
      </c>
      <c r="O95" s="87"/>
    </row>
    <row r="96" spans="1:15" x14ac:dyDescent="0.25">
      <c r="A96" s="86" t="s">
        <v>406</v>
      </c>
      <c r="B96" s="87">
        <v>1</v>
      </c>
      <c r="C96" s="87">
        <v>1.00000000001</v>
      </c>
      <c r="D96" s="87">
        <v>1</v>
      </c>
      <c r="E96" s="87">
        <v>0.99999999999</v>
      </c>
      <c r="F96" s="87">
        <v>1</v>
      </c>
      <c r="G96" s="87">
        <v>1</v>
      </c>
      <c r="H96" s="87">
        <v>1</v>
      </c>
      <c r="I96" s="87">
        <v>1</v>
      </c>
      <c r="J96" s="87">
        <v>1</v>
      </c>
      <c r="K96" s="87">
        <v>0.99999999999999989</v>
      </c>
      <c r="L96" s="87">
        <v>0.99999999999999989</v>
      </c>
      <c r="M96" s="87">
        <v>0.99999999999000011</v>
      </c>
      <c r="N96" s="87">
        <v>1.00000000001</v>
      </c>
      <c r="O96" s="87"/>
    </row>
    <row r="97" spans="1:15" x14ac:dyDescent="0.25">
      <c r="A97" s="86" t="s">
        <v>407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  <c r="O97" s="87"/>
    </row>
    <row r="98" spans="1:15" x14ac:dyDescent="0.25">
      <c r="A98" s="86" t="s">
        <v>409</v>
      </c>
      <c r="B98" s="87">
        <v>1</v>
      </c>
      <c r="C98" s="87">
        <v>1.00000000001</v>
      </c>
      <c r="D98" s="87">
        <v>1</v>
      </c>
      <c r="E98" s="87">
        <v>0.99999999999</v>
      </c>
      <c r="F98" s="87">
        <v>1</v>
      </c>
      <c r="G98" s="87">
        <v>1</v>
      </c>
      <c r="H98" s="87">
        <v>0.99999999999</v>
      </c>
      <c r="I98" s="87">
        <v>0.99999999998999989</v>
      </c>
      <c r="J98" s="87">
        <v>0.99999999999000011</v>
      </c>
      <c r="K98" s="87">
        <v>1.0000000000099998</v>
      </c>
      <c r="L98" s="87">
        <v>1</v>
      </c>
      <c r="M98" s="87">
        <v>1</v>
      </c>
      <c r="N98" s="87">
        <v>0.99999999999</v>
      </c>
      <c r="O98" s="87"/>
    </row>
    <row r="99" spans="1:15" x14ac:dyDescent="0.25">
      <c r="A99" s="86" t="s">
        <v>410</v>
      </c>
      <c r="B99" s="87">
        <v>1</v>
      </c>
      <c r="C99" s="87">
        <v>1.00000000001</v>
      </c>
      <c r="D99" s="87">
        <v>1</v>
      </c>
      <c r="E99" s="87">
        <v>0.99999999999</v>
      </c>
      <c r="F99" s="87">
        <v>1</v>
      </c>
      <c r="G99" s="87">
        <v>1</v>
      </c>
      <c r="H99" s="87">
        <v>1</v>
      </c>
      <c r="I99" s="87">
        <v>1</v>
      </c>
      <c r="J99" s="87">
        <v>1</v>
      </c>
      <c r="K99" s="87">
        <v>0.99999999999999989</v>
      </c>
      <c r="L99" s="87">
        <v>0.99999999999999989</v>
      </c>
      <c r="M99" s="87">
        <v>1.0000000000099998</v>
      </c>
      <c r="N99" s="87">
        <v>0.99999999999000022</v>
      </c>
      <c r="O99" s="87"/>
    </row>
    <row r="100" spans="1:15" x14ac:dyDescent="0.25">
      <c r="A100" s="86" t="s">
        <v>411</v>
      </c>
      <c r="B100" s="87">
        <v>1</v>
      </c>
      <c r="C100" s="87">
        <v>1.00000000001</v>
      </c>
      <c r="D100" s="87">
        <v>1</v>
      </c>
      <c r="E100" s="87">
        <v>0.99999999999</v>
      </c>
      <c r="F100" s="87">
        <v>1</v>
      </c>
      <c r="G100" s="87">
        <v>1</v>
      </c>
      <c r="H100" s="87">
        <v>1</v>
      </c>
      <c r="I100" s="87">
        <v>1</v>
      </c>
      <c r="J100" s="87">
        <v>1</v>
      </c>
      <c r="K100" s="87">
        <v>0.99999999999999989</v>
      </c>
      <c r="L100" s="87">
        <v>0.99999999999999989</v>
      </c>
      <c r="M100" s="87">
        <v>0.99999999999000011</v>
      </c>
      <c r="N100" s="87">
        <v>1.00000000001</v>
      </c>
      <c r="O100" s="87"/>
    </row>
    <row r="101" spans="1:15" x14ac:dyDescent="0.25">
      <c r="A101" s="86" t="s">
        <v>412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87">
        <v>0</v>
      </c>
      <c r="L101" s="87">
        <v>0</v>
      </c>
      <c r="M101" s="87">
        <v>0</v>
      </c>
      <c r="N101" s="87">
        <v>0</v>
      </c>
      <c r="O101" s="87"/>
    </row>
    <row r="102" spans="1:15" x14ac:dyDescent="0.25">
      <c r="A102" s="84" t="s">
        <v>419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x14ac:dyDescent="0.25">
      <c r="A103" s="85" t="s">
        <v>420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 x14ac:dyDescent="0.25">
      <c r="A104" s="86" t="s">
        <v>403</v>
      </c>
      <c r="B104" s="87">
        <v>5.9177606739999999E-2</v>
      </c>
      <c r="C104" s="87">
        <v>5.8082360649999998E-2</v>
      </c>
      <c r="D104" s="87">
        <v>5.7717721889999997E-2</v>
      </c>
      <c r="E104" s="87">
        <v>5.8071398690000005E-2</v>
      </c>
      <c r="F104" s="87">
        <v>5.715760475E-2</v>
      </c>
      <c r="G104" s="87">
        <v>5.6567070660000003E-2</v>
      </c>
      <c r="H104" s="87">
        <v>5.6162629550000003E-2</v>
      </c>
      <c r="I104" s="87">
        <v>5.5843859349999997E-2</v>
      </c>
      <c r="J104" s="87">
        <v>5.5613915739999999E-2</v>
      </c>
      <c r="K104" s="87">
        <v>5.5447849030000003E-2</v>
      </c>
      <c r="L104" s="87">
        <v>5.4872722079999992E-2</v>
      </c>
      <c r="M104" s="87">
        <v>5.4544012709999992E-2</v>
      </c>
      <c r="N104" s="87">
        <v>5.2985239010000004E-2</v>
      </c>
      <c r="O104" s="87"/>
    </row>
    <row r="105" spans="1:15" x14ac:dyDescent="0.25">
      <c r="A105" s="86" t="s">
        <v>17</v>
      </c>
      <c r="B105" s="87">
        <v>5.9177606739999999E-2</v>
      </c>
      <c r="C105" s="87">
        <v>5.8082360649999998E-2</v>
      </c>
      <c r="D105" s="87">
        <v>5.7717721889999997E-2</v>
      </c>
      <c r="E105" s="87">
        <v>5.8071398690000005E-2</v>
      </c>
      <c r="F105" s="87">
        <v>5.715760475E-2</v>
      </c>
      <c r="G105" s="87">
        <v>5.6567070660000003E-2</v>
      </c>
      <c r="H105" s="87">
        <v>5.6117981090000005E-2</v>
      </c>
      <c r="I105" s="87">
        <v>5.5769059489999995E-2</v>
      </c>
      <c r="J105" s="87">
        <v>5.5517899480000001E-2</v>
      </c>
      <c r="K105" s="87">
        <v>5.5336091520000005E-2</v>
      </c>
      <c r="L105" s="87">
        <v>5.4960531860000002E-2</v>
      </c>
      <c r="M105" s="87">
        <v>5.4802951570000001E-2</v>
      </c>
      <c r="N105" s="87">
        <v>5.3173687210000001E-2</v>
      </c>
      <c r="O105" s="87"/>
    </row>
    <row r="106" spans="1:15" x14ac:dyDescent="0.25">
      <c r="A106" s="86" t="s">
        <v>405</v>
      </c>
      <c r="B106" s="87">
        <v>5.9177606739999999E-2</v>
      </c>
      <c r="C106" s="87">
        <v>5.8082360649999998E-2</v>
      </c>
      <c r="D106" s="87">
        <v>5.7717721889999997E-2</v>
      </c>
      <c r="E106" s="87">
        <v>5.8071398690000005E-2</v>
      </c>
      <c r="F106" s="87">
        <v>5.715760475E-2</v>
      </c>
      <c r="G106" s="87">
        <v>5.6567070660000003E-2</v>
      </c>
      <c r="H106" s="87">
        <v>5.6117974930000002E-2</v>
      </c>
      <c r="I106" s="87">
        <v>5.5769049190000003E-2</v>
      </c>
      <c r="J106" s="87">
        <v>5.5517886320000001E-2</v>
      </c>
      <c r="K106" s="87">
        <v>5.5336076249999998E-2</v>
      </c>
      <c r="L106" s="87">
        <v>5.4746355299999994E-2</v>
      </c>
      <c r="M106" s="87">
        <v>5.4409955869999999E-2</v>
      </c>
      <c r="N106" s="87">
        <v>5.2799608200000001E-2</v>
      </c>
      <c r="O106" s="87"/>
    </row>
    <row r="107" spans="1:15" x14ac:dyDescent="0.25">
      <c r="A107" s="86" t="s">
        <v>409</v>
      </c>
      <c r="B107" s="87">
        <v>5.9177606739999999E-2</v>
      </c>
      <c r="C107" s="87">
        <v>5.8082360649999998E-2</v>
      </c>
      <c r="D107" s="87">
        <v>5.7717721889999997E-2</v>
      </c>
      <c r="E107" s="87">
        <v>5.8071398690000005E-2</v>
      </c>
      <c r="F107" s="87">
        <v>5.715760475E-2</v>
      </c>
      <c r="G107" s="87">
        <v>5.6567070660000003E-2</v>
      </c>
      <c r="H107" s="87">
        <v>5.6162629550000003E-2</v>
      </c>
      <c r="I107" s="87">
        <v>5.5843859349999997E-2</v>
      </c>
      <c r="J107" s="87">
        <v>5.5613915739999999E-2</v>
      </c>
      <c r="K107" s="87">
        <v>5.5447849030000003E-2</v>
      </c>
      <c r="L107" s="87">
        <v>5.4872722079999992E-2</v>
      </c>
      <c r="M107" s="87">
        <v>5.4544012709999992E-2</v>
      </c>
      <c r="N107" s="87">
        <v>5.2985239010000004E-2</v>
      </c>
      <c r="O107" s="87"/>
    </row>
    <row r="108" spans="1:15" x14ac:dyDescent="0.25">
      <c r="A108" s="86" t="s">
        <v>410</v>
      </c>
      <c r="B108" s="87">
        <v>5.9177606739999999E-2</v>
      </c>
      <c r="C108" s="87">
        <v>5.8082360649999998E-2</v>
      </c>
      <c r="D108" s="87">
        <v>5.7717721889999997E-2</v>
      </c>
      <c r="E108" s="87">
        <v>5.8071398690000005E-2</v>
      </c>
      <c r="F108" s="87">
        <v>5.715760475E-2</v>
      </c>
      <c r="G108" s="87">
        <v>5.6567070660000003E-2</v>
      </c>
      <c r="H108" s="87">
        <v>5.6117974930000002E-2</v>
      </c>
      <c r="I108" s="87">
        <v>5.5769049190000003E-2</v>
      </c>
      <c r="J108" s="87">
        <v>5.5517886320000001E-2</v>
      </c>
      <c r="K108" s="87">
        <v>5.5336076249999998E-2</v>
      </c>
      <c r="L108" s="87">
        <v>5.4746355299999994E-2</v>
      </c>
      <c r="M108" s="87">
        <v>5.4409955869999999E-2</v>
      </c>
      <c r="N108" s="87">
        <v>5.2799608200000001E-2</v>
      </c>
      <c r="O108" s="87"/>
    </row>
    <row r="109" spans="1:15" x14ac:dyDescent="0.25">
      <c r="A109" s="83" t="s">
        <v>422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 x14ac:dyDescent="0.25">
      <c r="A110" s="84" t="s">
        <v>401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 x14ac:dyDescent="0.25">
      <c r="A111" s="85" t="s">
        <v>402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 x14ac:dyDescent="0.25">
      <c r="A112" s="86" t="s">
        <v>403</v>
      </c>
      <c r="B112" s="82">
        <v>334522172.69384623</v>
      </c>
      <c r="C112" s="82">
        <v>336005411.61692291</v>
      </c>
      <c r="D112" s="82">
        <v>338030044.89538431</v>
      </c>
      <c r="E112" s="82">
        <v>339930615.47692311</v>
      </c>
      <c r="F112" s="82">
        <v>342114165.35846144</v>
      </c>
      <c r="G112" s="82">
        <v>344200474.11923069</v>
      </c>
      <c r="H112" s="82">
        <v>347527174.31999969</v>
      </c>
      <c r="I112" s="82">
        <v>350029165.59538436</v>
      </c>
      <c r="J112" s="82">
        <v>351788261.25538433</v>
      </c>
      <c r="K112" s="82">
        <v>352180352.6946156</v>
      </c>
      <c r="L112" s="82">
        <v>353596208.08230776</v>
      </c>
      <c r="M112" s="82">
        <v>355059750.94384611</v>
      </c>
      <c r="N112" s="82">
        <v>365078985.70384604</v>
      </c>
      <c r="O112" s="82"/>
    </row>
    <row r="113" spans="1:15" x14ac:dyDescent="0.25">
      <c r="A113" s="86" t="s">
        <v>17</v>
      </c>
      <c r="B113" s="82">
        <v>388089473.21000004</v>
      </c>
      <c r="C113" s="82">
        <v>389232749.45999998</v>
      </c>
      <c r="D113" s="82">
        <v>391044437.77999997</v>
      </c>
      <c r="E113" s="82">
        <v>392958600.73999995</v>
      </c>
      <c r="F113" s="82">
        <v>393993856.47000003</v>
      </c>
      <c r="G113" s="82">
        <v>395232087.51999998</v>
      </c>
      <c r="H113" s="82">
        <v>404490958.00999999</v>
      </c>
      <c r="I113" s="82">
        <v>405786988.05999994</v>
      </c>
      <c r="J113" s="82">
        <v>406746546.45999998</v>
      </c>
      <c r="K113" s="82">
        <v>407458602.13</v>
      </c>
      <c r="L113" s="82">
        <v>428567964.76999998</v>
      </c>
      <c r="M113" s="82">
        <v>430265238.82999998</v>
      </c>
      <c r="N113" s="82">
        <v>416752600.69000006</v>
      </c>
      <c r="O113" s="82"/>
    </row>
    <row r="114" spans="1:15" x14ac:dyDescent="0.25">
      <c r="A114" s="86" t="s">
        <v>404</v>
      </c>
      <c r="B114" s="82">
        <v>54339.32</v>
      </c>
      <c r="C114" s="82">
        <v>54339.32</v>
      </c>
      <c r="D114" s="82">
        <v>54339.320000000007</v>
      </c>
      <c r="E114" s="82">
        <v>54340.88</v>
      </c>
      <c r="F114" s="82">
        <v>54340.87999999999</v>
      </c>
      <c r="G114" s="82">
        <v>54340.88</v>
      </c>
      <c r="H114" s="82">
        <v>54342.25</v>
      </c>
      <c r="I114" s="82">
        <v>54342.249999999985</v>
      </c>
      <c r="J114" s="82">
        <v>54342.250000000022</v>
      </c>
      <c r="K114" s="82">
        <v>54343.62</v>
      </c>
      <c r="L114" s="82">
        <v>20054343.619999997</v>
      </c>
      <c r="M114" s="82">
        <v>20054343.619999997</v>
      </c>
      <c r="N114" s="82">
        <v>54344.980000000018</v>
      </c>
      <c r="O114" s="82"/>
    </row>
    <row r="115" spans="1:15" x14ac:dyDescent="0.25">
      <c r="A115" s="86" t="s">
        <v>405</v>
      </c>
      <c r="B115" s="82">
        <v>359488194.46846151</v>
      </c>
      <c r="C115" s="82">
        <v>362297469.53692293</v>
      </c>
      <c r="D115" s="82">
        <v>367573604.01692277</v>
      </c>
      <c r="E115" s="82">
        <v>371495566.63769233</v>
      </c>
      <c r="F115" s="82">
        <v>375502935.94461524</v>
      </c>
      <c r="G115" s="82">
        <v>379803652.21999979</v>
      </c>
      <c r="H115" s="82">
        <v>391693025.96461505</v>
      </c>
      <c r="I115" s="82">
        <v>396074404.10615361</v>
      </c>
      <c r="J115" s="82">
        <v>399120365.73923045</v>
      </c>
      <c r="K115" s="82">
        <v>401875060.60230786</v>
      </c>
      <c r="L115" s="82">
        <v>406096140.96384615</v>
      </c>
      <c r="M115" s="82">
        <v>409842132.66230762</v>
      </c>
      <c r="N115" s="82">
        <v>422684911.05230761</v>
      </c>
      <c r="O115" s="82"/>
    </row>
    <row r="116" spans="1:15" x14ac:dyDescent="0.25">
      <c r="A116" s="86" t="s">
        <v>406</v>
      </c>
      <c r="B116" s="82">
        <v>-24966021.774615377</v>
      </c>
      <c r="C116" s="82">
        <v>-26292057.920000002</v>
      </c>
      <c r="D116" s="82">
        <v>-29543559.121538464</v>
      </c>
      <c r="E116" s="82">
        <v>-31564951.160769232</v>
      </c>
      <c r="F116" s="82">
        <v>-33388770.586153839</v>
      </c>
      <c r="G116" s="82">
        <v>-35603178.100769229</v>
      </c>
      <c r="H116" s="82">
        <v>-44165851.644615382</v>
      </c>
      <c r="I116" s="82">
        <v>-46045238.510769233</v>
      </c>
      <c r="J116" s="82">
        <v>-47332104.48384615</v>
      </c>
      <c r="K116" s="82">
        <v>-49694707.907692306</v>
      </c>
      <c r="L116" s="82">
        <v>-52499932.881538443</v>
      </c>
      <c r="M116" s="82">
        <v>-54782381.718461543</v>
      </c>
      <c r="N116" s="82">
        <v>-57605925.348461539</v>
      </c>
      <c r="O116" s="82"/>
    </row>
    <row r="117" spans="1:15" x14ac:dyDescent="0.25">
      <c r="A117" s="86" t="s">
        <v>407</v>
      </c>
      <c r="B117" s="82">
        <v>0</v>
      </c>
      <c r="C117" s="82">
        <v>0</v>
      </c>
      <c r="D117" s="82">
        <v>0</v>
      </c>
      <c r="E117" s="82">
        <v>0</v>
      </c>
      <c r="F117" s="82">
        <v>0</v>
      </c>
      <c r="G117" s="82">
        <v>0</v>
      </c>
      <c r="H117" s="82">
        <v>0</v>
      </c>
      <c r="I117" s="82">
        <v>0</v>
      </c>
      <c r="J117" s="82">
        <v>0</v>
      </c>
      <c r="K117" s="82">
        <v>0</v>
      </c>
      <c r="L117" s="82">
        <v>0</v>
      </c>
      <c r="M117" s="82">
        <v>0</v>
      </c>
      <c r="N117" s="82">
        <v>0</v>
      </c>
      <c r="O117" s="82"/>
    </row>
    <row r="118" spans="1:15" x14ac:dyDescent="0.25">
      <c r="A118" s="86" t="s">
        <v>408</v>
      </c>
      <c r="B118" s="82">
        <v>-2.8830982046201825E-9</v>
      </c>
      <c r="C118" s="82">
        <v>7.6761352829635143E-10</v>
      </c>
      <c r="D118" s="82">
        <v>1.0186340659856796E-10</v>
      </c>
      <c r="E118" s="82">
        <v>5.3842086344957352E-9</v>
      </c>
      <c r="F118" s="82">
        <v>-2.8230715543031693E-9</v>
      </c>
      <c r="G118" s="82">
        <v>-6.9022564571797852E-8</v>
      </c>
      <c r="H118" s="82">
        <v>8.9639797806739807E-9</v>
      </c>
      <c r="I118" s="82">
        <v>-8.0035533756017685E-9</v>
      </c>
      <c r="J118" s="82">
        <v>6.7229848355054855E-9</v>
      </c>
      <c r="K118" s="82">
        <v>-1.9790604710578918E-9</v>
      </c>
      <c r="L118" s="82">
        <v>-1.3387762010097504E-8</v>
      </c>
      <c r="M118" s="82">
        <v>7.9162418842315674E-9</v>
      </c>
      <c r="N118" s="82">
        <v>1.0622898116707802E-9</v>
      </c>
      <c r="O118" s="82"/>
    </row>
    <row r="119" spans="1:15" x14ac:dyDescent="0.25">
      <c r="A119" s="86" t="s">
        <v>409</v>
      </c>
      <c r="B119" s="82">
        <v>334522172.69384623</v>
      </c>
      <c r="C119" s="82">
        <v>336005411.61692291</v>
      </c>
      <c r="D119" s="82">
        <v>338030044.89538437</v>
      </c>
      <c r="E119" s="82">
        <v>339930615.47692311</v>
      </c>
      <c r="F119" s="82">
        <v>342114165.35846144</v>
      </c>
      <c r="G119" s="82">
        <v>344200474.11923063</v>
      </c>
      <c r="H119" s="82">
        <v>347527174.31999969</v>
      </c>
      <c r="I119" s="82">
        <v>350029165.59538436</v>
      </c>
      <c r="J119" s="82">
        <v>351788261.25538433</v>
      </c>
      <c r="K119" s="82">
        <v>352180352.6946156</v>
      </c>
      <c r="L119" s="82">
        <v>353596208.08230776</v>
      </c>
      <c r="M119" s="82">
        <v>355059750.94384611</v>
      </c>
      <c r="N119" s="82">
        <v>365078985.70384604</v>
      </c>
      <c r="O119" s="82"/>
    </row>
    <row r="120" spans="1:15" x14ac:dyDescent="0.25">
      <c r="A120" s="86" t="s">
        <v>410</v>
      </c>
      <c r="B120" s="82">
        <v>359488194.46846151</v>
      </c>
      <c r="C120" s="82">
        <v>362297469.53692299</v>
      </c>
      <c r="D120" s="82">
        <v>367573604.01692277</v>
      </c>
      <c r="E120" s="82">
        <v>371495566.63769233</v>
      </c>
      <c r="F120" s="82">
        <v>375502935.9446153</v>
      </c>
      <c r="G120" s="82">
        <v>379803652.21999985</v>
      </c>
      <c r="H120" s="82">
        <v>391693025.96461505</v>
      </c>
      <c r="I120" s="82">
        <v>396074404.10615361</v>
      </c>
      <c r="J120" s="82">
        <v>399120365.73923045</v>
      </c>
      <c r="K120" s="82">
        <v>401875060.6023078</v>
      </c>
      <c r="L120" s="82">
        <v>406096140.96384615</v>
      </c>
      <c r="M120" s="82">
        <v>409842132.66230762</v>
      </c>
      <c r="N120" s="82">
        <v>422684911.05230743</v>
      </c>
      <c r="O120" s="82"/>
    </row>
    <row r="121" spans="1:15" x14ac:dyDescent="0.25">
      <c r="A121" s="86" t="s">
        <v>411</v>
      </c>
      <c r="B121" s="82">
        <v>-24966021.774615385</v>
      </c>
      <c r="C121" s="82">
        <v>-26292057.920000002</v>
      </c>
      <c r="D121" s="82">
        <v>-29543559.121538457</v>
      </c>
      <c r="E121" s="82">
        <v>-31564951.160769232</v>
      </c>
      <c r="F121" s="82">
        <v>-33388770.586153843</v>
      </c>
      <c r="G121" s="82">
        <v>-35603178.100769222</v>
      </c>
      <c r="H121" s="82">
        <v>-44165851.644615382</v>
      </c>
      <c r="I121" s="82">
        <v>-46045238.510769233</v>
      </c>
      <c r="J121" s="82">
        <v>-47332104.48384615</v>
      </c>
      <c r="K121" s="82">
        <v>-49694707.907692321</v>
      </c>
      <c r="L121" s="82">
        <v>-52499932.881538466</v>
      </c>
      <c r="M121" s="82">
        <v>-54782381.718461536</v>
      </c>
      <c r="N121" s="82">
        <v>-57605925.348461531</v>
      </c>
      <c r="O121" s="82"/>
    </row>
    <row r="122" spans="1:15" x14ac:dyDescent="0.25">
      <c r="A122" s="86" t="s">
        <v>412</v>
      </c>
      <c r="B122" s="82">
        <v>0</v>
      </c>
      <c r="C122" s="82">
        <v>0</v>
      </c>
      <c r="D122" s="82">
        <v>0</v>
      </c>
      <c r="E122" s="82">
        <v>0</v>
      </c>
      <c r="F122" s="82">
        <v>0</v>
      </c>
      <c r="G122" s="82">
        <v>0</v>
      </c>
      <c r="H122" s="82">
        <v>0</v>
      </c>
      <c r="I122" s="82">
        <v>0</v>
      </c>
      <c r="J122" s="82">
        <v>0</v>
      </c>
      <c r="K122" s="82">
        <v>0</v>
      </c>
      <c r="L122" s="82">
        <v>0</v>
      </c>
      <c r="M122" s="82">
        <v>0</v>
      </c>
      <c r="N122" s="82">
        <v>0</v>
      </c>
      <c r="O122" s="82"/>
    </row>
    <row r="123" spans="1:15" x14ac:dyDescent="0.25">
      <c r="A123" s="84" t="s">
        <v>413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 x14ac:dyDescent="0.25">
      <c r="A124" s="85" t="s">
        <v>414</v>
      </c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 x14ac:dyDescent="0.25">
      <c r="A125" s="86" t="s">
        <v>403</v>
      </c>
      <c r="B125" s="87">
        <v>0.27385578347</v>
      </c>
      <c r="C125" s="87">
        <v>0.20175341727000001</v>
      </c>
      <c r="D125" s="87">
        <v>0.26390393103999998</v>
      </c>
      <c r="E125" s="87">
        <v>0.27944128729000001</v>
      </c>
      <c r="F125" s="87">
        <v>0.24884483065000002</v>
      </c>
      <c r="G125" s="87">
        <v>0.24891875172</v>
      </c>
      <c r="H125" s="87">
        <v>0.24903202288999998</v>
      </c>
      <c r="I125" s="87">
        <v>0.24757692165999998</v>
      </c>
      <c r="J125" s="87">
        <v>0.24764732942000001</v>
      </c>
      <c r="K125" s="87">
        <v>0.24771411011</v>
      </c>
      <c r="L125" s="87">
        <v>0.23508772565999997</v>
      </c>
      <c r="M125" s="87">
        <v>0.24359337153999999</v>
      </c>
      <c r="N125" s="87">
        <v>0.22133787654000001</v>
      </c>
      <c r="O125" s="87"/>
    </row>
    <row r="126" spans="1:15" x14ac:dyDescent="0.25">
      <c r="A126" s="86" t="s">
        <v>17</v>
      </c>
      <c r="B126" s="87">
        <v>0.27385578347</v>
      </c>
      <c r="C126" s="87">
        <v>0.20175341727000001</v>
      </c>
      <c r="D126" s="87">
        <v>0.26390393103999998</v>
      </c>
      <c r="E126" s="87">
        <v>0.27944128729000001</v>
      </c>
      <c r="F126" s="87">
        <v>0.24884483065000002</v>
      </c>
      <c r="G126" s="87">
        <v>0.24891875172</v>
      </c>
      <c r="H126" s="87">
        <v>0.24766338801999999</v>
      </c>
      <c r="I126" s="87">
        <v>0.24620121944999998</v>
      </c>
      <c r="J126" s="87">
        <v>0.24629703426999999</v>
      </c>
      <c r="K126" s="87">
        <v>0.24638159072999999</v>
      </c>
      <c r="L126" s="87">
        <v>0.23571882946</v>
      </c>
      <c r="M126" s="87">
        <v>0.24416612225999998</v>
      </c>
      <c r="N126" s="87">
        <v>0.22043697675000001</v>
      </c>
      <c r="O126" s="87"/>
    </row>
    <row r="127" spans="1:15" x14ac:dyDescent="0.25">
      <c r="A127" s="86" t="s">
        <v>405</v>
      </c>
      <c r="B127" s="87">
        <v>0.27385578347</v>
      </c>
      <c r="C127" s="87">
        <v>0.20175341727000001</v>
      </c>
      <c r="D127" s="87">
        <v>0.26390393103999998</v>
      </c>
      <c r="E127" s="87">
        <v>0.27944128729000001</v>
      </c>
      <c r="F127" s="87">
        <v>0.24884483065000002</v>
      </c>
      <c r="G127" s="87">
        <v>0.24891875172</v>
      </c>
      <c r="H127" s="87">
        <v>0.24766321281000001</v>
      </c>
      <c r="I127" s="87">
        <v>0.24620104230999998</v>
      </c>
      <c r="J127" s="87">
        <v>0.24629685971999998</v>
      </c>
      <c r="K127" s="87">
        <v>0.24638141775</v>
      </c>
      <c r="L127" s="87">
        <v>0.23374057852999996</v>
      </c>
      <c r="M127" s="87">
        <v>0.24237818305999997</v>
      </c>
      <c r="N127" s="87">
        <v>0.22043685785</v>
      </c>
      <c r="O127" s="87"/>
    </row>
    <row r="128" spans="1:15" x14ac:dyDescent="0.25">
      <c r="A128" s="86" t="s">
        <v>408</v>
      </c>
      <c r="B128" s="87">
        <v>0.19124049399000001</v>
      </c>
      <c r="C128" s="87">
        <v>0.14160282159000001</v>
      </c>
      <c r="D128" s="87">
        <v>0.18141959789000001</v>
      </c>
      <c r="E128" s="87">
        <v>0.19152523390000001</v>
      </c>
      <c r="F128" s="87">
        <v>0.16640135461</v>
      </c>
      <c r="G128" s="87">
        <v>0.16639467199999999</v>
      </c>
      <c r="H128" s="87">
        <v>0.16638799155</v>
      </c>
      <c r="I128" s="87">
        <v>0.16517516630999998</v>
      </c>
      <c r="J128" s="87">
        <v>0.16516865289999999</v>
      </c>
      <c r="K128" s="87">
        <v>0.16516214159000001</v>
      </c>
      <c r="L128" s="87">
        <v>0.15927087472999998</v>
      </c>
      <c r="M128" s="87">
        <v>0.16540405889999998</v>
      </c>
      <c r="N128" s="87">
        <v>0.16110895214000001</v>
      </c>
      <c r="O128" s="87"/>
    </row>
    <row r="129" spans="1:15" x14ac:dyDescent="0.25">
      <c r="A129" s="86" t="s">
        <v>409</v>
      </c>
      <c r="B129" s="87">
        <v>0.27385578347</v>
      </c>
      <c r="C129" s="87">
        <v>0.20175341727000001</v>
      </c>
      <c r="D129" s="87">
        <v>0.26390393103999998</v>
      </c>
      <c r="E129" s="87">
        <v>0.27944128729000001</v>
      </c>
      <c r="F129" s="87">
        <v>0.24884483065000002</v>
      </c>
      <c r="G129" s="87">
        <v>0.24891875172</v>
      </c>
      <c r="H129" s="87">
        <v>0.24903202288999998</v>
      </c>
      <c r="I129" s="87">
        <v>0.24757692165999998</v>
      </c>
      <c r="J129" s="87">
        <v>0.24764732942000001</v>
      </c>
      <c r="K129" s="87">
        <v>0.24771411011</v>
      </c>
      <c r="L129" s="87">
        <v>0.23508772565999997</v>
      </c>
      <c r="M129" s="87">
        <v>0.24359337153999999</v>
      </c>
      <c r="N129" s="87">
        <v>0.22133787654000001</v>
      </c>
      <c r="O129" s="87"/>
    </row>
    <row r="130" spans="1:15" x14ac:dyDescent="0.25">
      <c r="A130" s="86" t="s">
        <v>410</v>
      </c>
      <c r="B130" s="87">
        <v>0.27385578347</v>
      </c>
      <c r="C130" s="87">
        <v>0.20175341727000001</v>
      </c>
      <c r="D130" s="87">
        <v>0.26390393103999998</v>
      </c>
      <c r="E130" s="87">
        <v>0.27944128729000001</v>
      </c>
      <c r="F130" s="87">
        <v>0.24884483065000002</v>
      </c>
      <c r="G130" s="87">
        <v>0.24891875172</v>
      </c>
      <c r="H130" s="87">
        <v>0.24766759974000002</v>
      </c>
      <c r="I130" s="87">
        <v>0.24620452651999997</v>
      </c>
      <c r="J130" s="87">
        <v>0.24629962034999997</v>
      </c>
      <c r="K130" s="87">
        <v>0.24638352496999999</v>
      </c>
      <c r="L130" s="87">
        <v>0.23374156761999998</v>
      </c>
      <c r="M130" s="87">
        <v>0.24237832523999997</v>
      </c>
      <c r="N130" s="87">
        <v>0.22043510218000001</v>
      </c>
      <c r="O130" s="87"/>
    </row>
    <row r="131" spans="1:15" x14ac:dyDescent="0.25">
      <c r="A131" s="84" t="s">
        <v>415</v>
      </c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 x14ac:dyDescent="0.25">
      <c r="A132" s="85" t="s">
        <v>416</v>
      </c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 x14ac:dyDescent="0.25">
      <c r="A133" s="86" t="s">
        <v>17</v>
      </c>
      <c r="B133" s="82">
        <v>-25020361.094615381</v>
      </c>
      <c r="C133" s="82">
        <v>-26346397.240000002</v>
      </c>
      <c r="D133" s="82">
        <v>-29597898.441538464</v>
      </c>
      <c r="E133" s="82">
        <v>-31619292.040769234</v>
      </c>
      <c r="F133" s="82">
        <v>-33443111.466153838</v>
      </c>
      <c r="G133" s="82">
        <v>-35657518.980769232</v>
      </c>
      <c r="H133" s="82">
        <v>-35982993.704615384</v>
      </c>
      <c r="I133" s="82">
        <v>-37862380.570769235</v>
      </c>
      <c r="J133" s="82">
        <v>-39236530.963846147</v>
      </c>
      <c r="K133" s="82">
        <v>-41642988.117692307</v>
      </c>
      <c r="L133" s="82">
        <v>-44492206.131538458</v>
      </c>
      <c r="M133" s="82">
        <v>-46818789.158461548</v>
      </c>
      <c r="N133" s="82">
        <v>-49686609.938461542</v>
      </c>
      <c r="O133" s="82"/>
    </row>
    <row r="134" spans="1:15" x14ac:dyDescent="0.25">
      <c r="A134" s="86" t="s">
        <v>404</v>
      </c>
      <c r="B134" s="82">
        <v>-54339.32</v>
      </c>
      <c r="C134" s="82">
        <v>-54339.32</v>
      </c>
      <c r="D134" s="82">
        <v>-54339.320000000007</v>
      </c>
      <c r="E134" s="82">
        <v>-54340.88</v>
      </c>
      <c r="F134" s="82">
        <v>-54340.87999999999</v>
      </c>
      <c r="G134" s="82">
        <v>-54340.88</v>
      </c>
      <c r="H134" s="82">
        <v>-54342.25</v>
      </c>
      <c r="I134" s="82">
        <v>-54342.249999999985</v>
      </c>
      <c r="J134" s="82">
        <v>-54342.250000000022</v>
      </c>
      <c r="K134" s="82">
        <v>-54343.62</v>
      </c>
      <c r="L134" s="82">
        <v>-54343.62000000001</v>
      </c>
      <c r="M134" s="82">
        <v>-54343.62</v>
      </c>
      <c r="N134" s="82">
        <v>-54344.980000000018</v>
      </c>
      <c r="O134" s="82"/>
    </row>
    <row r="135" spans="1:15" x14ac:dyDescent="0.25">
      <c r="A135" s="86" t="s">
        <v>405</v>
      </c>
      <c r="B135" s="82">
        <v>-24966021.774615377</v>
      </c>
      <c r="C135" s="82">
        <v>-26292057.920000002</v>
      </c>
      <c r="D135" s="82">
        <v>-29543559.121538464</v>
      </c>
      <c r="E135" s="82">
        <v>-31564951.160769232</v>
      </c>
      <c r="F135" s="82">
        <v>-33388770.586153839</v>
      </c>
      <c r="G135" s="82">
        <v>-35603178.100769229</v>
      </c>
      <c r="H135" s="82">
        <v>-35928651.454615384</v>
      </c>
      <c r="I135" s="82">
        <v>-37808038.320769228</v>
      </c>
      <c r="J135" s="82">
        <v>-39182188.713846155</v>
      </c>
      <c r="K135" s="82">
        <v>-41588644.497692309</v>
      </c>
      <c r="L135" s="82">
        <v>-44437862.511538453</v>
      </c>
      <c r="M135" s="82">
        <v>-46764445.538461551</v>
      </c>
      <c r="N135" s="82">
        <v>-49632264.958461538</v>
      </c>
      <c r="O135" s="82"/>
    </row>
    <row r="136" spans="1:15" x14ac:dyDescent="0.25">
      <c r="A136" s="86" t="s">
        <v>406</v>
      </c>
      <c r="B136" s="82">
        <v>-24966021.774615377</v>
      </c>
      <c r="C136" s="82">
        <v>-26292057.920000002</v>
      </c>
      <c r="D136" s="82">
        <v>-29543559.121538464</v>
      </c>
      <c r="E136" s="82">
        <v>-31564951.160769232</v>
      </c>
      <c r="F136" s="82">
        <v>-33388770.586153839</v>
      </c>
      <c r="G136" s="82">
        <v>-35603178.100769229</v>
      </c>
      <c r="H136" s="82">
        <v>-35928651.454615384</v>
      </c>
      <c r="I136" s="82">
        <v>-37808038.320769228</v>
      </c>
      <c r="J136" s="82">
        <v>-39182188.713846155</v>
      </c>
      <c r="K136" s="82">
        <v>-41588644.497692309</v>
      </c>
      <c r="L136" s="82">
        <v>-44437862.511538453</v>
      </c>
      <c r="M136" s="82">
        <v>-46764445.538461551</v>
      </c>
      <c r="N136" s="82">
        <v>-49632264.958461538</v>
      </c>
      <c r="O136" s="82"/>
    </row>
    <row r="137" spans="1:15" x14ac:dyDescent="0.25">
      <c r="A137" s="86" t="s">
        <v>410</v>
      </c>
      <c r="B137" s="82">
        <v>-24966021.774615385</v>
      </c>
      <c r="C137" s="82">
        <v>-26292057.920000002</v>
      </c>
      <c r="D137" s="82">
        <v>-29543559.12153846</v>
      </c>
      <c r="E137" s="82">
        <v>-31564951.160769228</v>
      </c>
      <c r="F137" s="82">
        <v>-33388770.586153843</v>
      </c>
      <c r="G137" s="82">
        <v>-35603178.100769222</v>
      </c>
      <c r="H137" s="82">
        <v>-35928651.454615384</v>
      </c>
      <c r="I137" s="82">
        <v>-37808038.320769235</v>
      </c>
      <c r="J137" s="82">
        <v>-39182188.71384614</v>
      </c>
      <c r="K137" s="82">
        <v>-41588644.497692317</v>
      </c>
      <c r="L137" s="82">
        <v>-44437862.511538468</v>
      </c>
      <c r="M137" s="82">
        <v>-46764445.538461544</v>
      </c>
      <c r="N137" s="82">
        <v>-49632264.958461538</v>
      </c>
      <c r="O137" s="82"/>
    </row>
    <row r="138" spans="1:15" x14ac:dyDescent="0.25">
      <c r="A138" s="86" t="s">
        <v>411</v>
      </c>
      <c r="B138" s="82">
        <v>-24966021.774615385</v>
      </c>
      <c r="C138" s="82">
        <v>-26292057.920000002</v>
      </c>
      <c r="D138" s="82">
        <v>-29543559.121538457</v>
      </c>
      <c r="E138" s="82">
        <v>-31564951.160769232</v>
      </c>
      <c r="F138" s="82">
        <v>-33388770.586153846</v>
      </c>
      <c r="G138" s="82">
        <v>-35603178.100769229</v>
      </c>
      <c r="H138" s="82">
        <v>-35928651.454615384</v>
      </c>
      <c r="I138" s="82">
        <v>-37808038.320769235</v>
      </c>
      <c r="J138" s="82">
        <v>-39182188.71384614</v>
      </c>
      <c r="K138" s="82">
        <v>-41588644.497692324</v>
      </c>
      <c r="L138" s="82">
        <v>-44437862.511538468</v>
      </c>
      <c r="M138" s="82">
        <v>-46764445.538461536</v>
      </c>
      <c r="N138" s="82">
        <v>-49632264.958461538</v>
      </c>
      <c r="O138" s="82"/>
    </row>
    <row r="139" spans="1:15" x14ac:dyDescent="0.25">
      <c r="A139" s="86" t="s">
        <v>412</v>
      </c>
      <c r="B139" s="82">
        <v>0</v>
      </c>
      <c r="C139" s="82">
        <v>0</v>
      </c>
      <c r="D139" s="82">
        <v>0</v>
      </c>
      <c r="E139" s="82">
        <v>0</v>
      </c>
      <c r="F139" s="82">
        <v>0</v>
      </c>
      <c r="G139" s="82">
        <v>0</v>
      </c>
      <c r="H139" s="82">
        <v>0</v>
      </c>
      <c r="I139" s="82">
        <v>0</v>
      </c>
      <c r="J139" s="82">
        <v>0</v>
      </c>
      <c r="K139" s="82">
        <v>0</v>
      </c>
      <c r="L139" s="82">
        <v>0</v>
      </c>
      <c r="M139" s="82">
        <v>0</v>
      </c>
      <c r="N139" s="82">
        <v>0</v>
      </c>
      <c r="O139" s="82"/>
    </row>
    <row r="140" spans="1:15" x14ac:dyDescent="0.25">
      <c r="A140" s="84" t="s">
        <v>417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 x14ac:dyDescent="0.25">
      <c r="A141" s="85" t="s">
        <v>418</v>
      </c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x14ac:dyDescent="0.25">
      <c r="A142" s="86" t="s">
        <v>403</v>
      </c>
      <c r="B142" s="87">
        <v>1</v>
      </c>
      <c r="C142" s="87">
        <v>1.00000000001</v>
      </c>
      <c r="D142" s="87">
        <v>1.00000000001</v>
      </c>
      <c r="E142" s="87">
        <v>1</v>
      </c>
      <c r="F142" s="87">
        <v>0.99999999998999989</v>
      </c>
      <c r="G142" s="87">
        <v>0.99999999999</v>
      </c>
      <c r="H142" s="87">
        <v>0.99999999999</v>
      </c>
      <c r="I142" s="87">
        <v>0.99999999998999989</v>
      </c>
      <c r="J142" s="87">
        <v>1</v>
      </c>
      <c r="K142" s="87">
        <v>1</v>
      </c>
      <c r="L142" s="87">
        <v>1</v>
      </c>
      <c r="M142" s="87">
        <v>1.00000000001</v>
      </c>
      <c r="N142" s="87">
        <v>1.00000000001</v>
      </c>
      <c r="O142" s="87"/>
    </row>
    <row r="143" spans="1:15" x14ac:dyDescent="0.25">
      <c r="A143" s="86" t="s">
        <v>17</v>
      </c>
      <c r="B143" s="87">
        <v>1</v>
      </c>
      <c r="C143" s="87">
        <v>1.00000000001</v>
      </c>
      <c r="D143" s="87">
        <v>1.00000000001</v>
      </c>
      <c r="E143" s="87">
        <v>1</v>
      </c>
      <c r="F143" s="87">
        <v>0.99999999998999989</v>
      </c>
      <c r="G143" s="87">
        <v>0.99999999999</v>
      </c>
      <c r="H143" s="87">
        <v>1.00000000001</v>
      </c>
      <c r="I143" s="87">
        <v>1</v>
      </c>
      <c r="J143" s="87">
        <v>1</v>
      </c>
      <c r="K143" s="87">
        <v>1.00000000001</v>
      </c>
      <c r="L143" s="87">
        <v>0.99999999998999989</v>
      </c>
      <c r="M143" s="87">
        <v>1</v>
      </c>
      <c r="N143" s="87">
        <v>0.99999999999</v>
      </c>
      <c r="O143" s="87"/>
    </row>
    <row r="144" spans="1:15" x14ac:dyDescent="0.25">
      <c r="A144" s="86" t="s">
        <v>404</v>
      </c>
      <c r="B144" s="87">
        <v>1</v>
      </c>
      <c r="C144" s="87">
        <v>1.00000000001</v>
      </c>
      <c r="D144" s="87">
        <v>1.00000000001</v>
      </c>
      <c r="E144" s="87">
        <v>1</v>
      </c>
      <c r="F144" s="87">
        <v>0.99999999998999989</v>
      </c>
      <c r="G144" s="87">
        <v>0.99999999999</v>
      </c>
      <c r="H144" s="87">
        <v>1</v>
      </c>
      <c r="I144" s="87">
        <v>0.99999999998</v>
      </c>
      <c r="J144" s="87">
        <v>0.99999999999</v>
      </c>
      <c r="K144" s="87">
        <v>0.99999999999000011</v>
      </c>
      <c r="L144" s="87">
        <v>1</v>
      </c>
      <c r="M144" s="87">
        <v>0.99999999999999989</v>
      </c>
      <c r="N144" s="87">
        <v>0.99999999999</v>
      </c>
      <c r="O144" s="87"/>
    </row>
    <row r="145" spans="1:15" x14ac:dyDescent="0.25">
      <c r="A145" s="86" t="s">
        <v>405</v>
      </c>
      <c r="B145" s="87">
        <v>1</v>
      </c>
      <c r="C145" s="87">
        <v>1.00000000001</v>
      </c>
      <c r="D145" s="87">
        <v>1.00000000001</v>
      </c>
      <c r="E145" s="87">
        <v>1</v>
      </c>
      <c r="F145" s="87">
        <v>0.99999999998999989</v>
      </c>
      <c r="G145" s="87">
        <v>0.99999999999</v>
      </c>
      <c r="H145" s="87">
        <v>1</v>
      </c>
      <c r="I145" s="87">
        <v>1</v>
      </c>
      <c r="J145" s="87">
        <v>0.99999999999</v>
      </c>
      <c r="K145" s="87">
        <v>1.0000000000000002</v>
      </c>
      <c r="L145" s="87">
        <v>1</v>
      </c>
      <c r="M145" s="87">
        <v>1</v>
      </c>
      <c r="N145" s="87">
        <v>0.99999999999</v>
      </c>
      <c r="O145" s="87"/>
    </row>
    <row r="146" spans="1:15" x14ac:dyDescent="0.25">
      <c r="A146" s="86" t="s">
        <v>406</v>
      </c>
      <c r="B146" s="87">
        <v>1</v>
      </c>
      <c r="C146" s="87">
        <v>1.00000000001</v>
      </c>
      <c r="D146" s="87">
        <v>1.00000000001</v>
      </c>
      <c r="E146" s="87">
        <v>1</v>
      </c>
      <c r="F146" s="87">
        <v>0.99999999998999989</v>
      </c>
      <c r="G146" s="87">
        <v>0.99999999999</v>
      </c>
      <c r="H146" s="87">
        <v>1</v>
      </c>
      <c r="I146" s="87">
        <v>0.99999999999</v>
      </c>
      <c r="J146" s="87">
        <v>0.99999999999999989</v>
      </c>
      <c r="K146" s="87">
        <v>1</v>
      </c>
      <c r="L146" s="87">
        <v>0.99999999999</v>
      </c>
      <c r="M146" s="87">
        <v>0.99999999999000011</v>
      </c>
      <c r="N146" s="87">
        <v>0.99999999999999989</v>
      </c>
      <c r="O146" s="87"/>
    </row>
    <row r="147" spans="1:15" x14ac:dyDescent="0.25">
      <c r="A147" s="86" t="s">
        <v>407</v>
      </c>
      <c r="B147" s="87">
        <v>0</v>
      </c>
      <c r="C147" s="87">
        <v>0</v>
      </c>
      <c r="D147" s="87">
        <v>0</v>
      </c>
      <c r="E147" s="87">
        <v>0</v>
      </c>
      <c r="F147" s="87">
        <v>0</v>
      </c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/>
    </row>
    <row r="148" spans="1:15" x14ac:dyDescent="0.25">
      <c r="A148" s="86" t="s">
        <v>409</v>
      </c>
      <c r="B148" s="87">
        <v>1</v>
      </c>
      <c r="C148" s="87">
        <v>1.00000000001</v>
      </c>
      <c r="D148" s="87">
        <v>1.00000000001</v>
      </c>
      <c r="E148" s="87">
        <v>1</v>
      </c>
      <c r="F148" s="87">
        <v>0.99999999998999989</v>
      </c>
      <c r="G148" s="87">
        <v>0.99999999999</v>
      </c>
      <c r="H148" s="87">
        <v>0.99999999999</v>
      </c>
      <c r="I148" s="87">
        <v>0.99999999998999989</v>
      </c>
      <c r="J148" s="87">
        <v>1</v>
      </c>
      <c r="K148" s="87">
        <v>1</v>
      </c>
      <c r="L148" s="87">
        <v>1</v>
      </c>
      <c r="M148" s="87">
        <v>1.00000000001</v>
      </c>
      <c r="N148" s="87">
        <v>1.00000000001</v>
      </c>
      <c r="O148" s="87"/>
    </row>
    <row r="149" spans="1:15" x14ac:dyDescent="0.25">
      <c r="A149" s="86" t="s">
        <v>410</v>
      </c>
      <c r="B149" s="87">
        <v>1</v>
      </c>
      <c r="C149" s="87">
        <v>1.00000000001</v>
      </c>
      <c r="D149" s="87">
        <v>1.00000000001</v>
      </c>
      <c r="E149" s="87">
        <v>1</v>
      </c>
      <c r="F149" s="87">
        <v>0.99999999998999989</v>
      </c>
      <c r="G149" s="87">
        <v>0.99999999999</v>
      </c>
      <c r="H149" s="87">
        <v>1</v>
      </c>
      <c r="I149" s="87">
        <v>1.00000000001</v>
      </c>
      <c r="J149" s="87">
        <v>1</v>
      </c>
      <c r="K149" s="87">
        <v>1</v>
      </c>
      <c r="L149" s="87">
        <v>0.99999999999000011</v>
      </c>
      <c r="M149" s="87">
        <v>0.99999999999999989</v>
      </c>
      <c r="N149" s="87">
        <v>0.99999999999</v>
      </c>
      <c r="O149" s="87"/>
    </row>
    <row r="150" spans="1:15" x14ac:dyDescent="0.25">
      <c r="A150" s="86" t="s">
        <v>411</v>
      </c>
      <c r="B150" s="87">
        <v>1</v>
      </c>
      <c r="C150" s="87">
        <v>1.00000000001</v>
      </c>
      <c r="D150" s="87">
        <v>1.00000000001</v>
      </c>
      <c r="E150" s="87">
        <v>1</v>
      </c>
      <c r="F150" s="87">
        <v>0.99999999998999989</v>
      </c>
      <c r="G150" s="87">
        <v>0.99999999999</v>
      </c>
      <c r="H150" s="87">
        <v>0.99999999999</v>
      </c>
      <c r="I150" s="87">
        <v>0.99999999999000011</v>
      </c>
      <c r="J150" s="87">
        <v>0.99999999999999989</v>
      </c>
      <c r="K150" s="87">
        <v>0.99999999999999989</v>
      </c>
      <c r="L150" s="87">
        <v>0.99999999999</v>
      </c>
      <c r="M150" s="87">
        <v>0.99999999999999978</v>
      </c>
      <c r="N150" s="87">
        <v>0.99999999999999989</v>
      </c>
      <c r="O150" s="87"/>
    </row>
    <row r="151" spans="1:15" x14ac:dyDescent="0.25">
      <c r="A151" s="86" t="s">
        <v>412</v>
      </c>
      <c r="B151" s="87">
        <v>0</v>
      </c>
      <c r="C151" s="87">
        <v>0</v>
      </c>
      <c r="D151" s="87">
        <v>0</v>
      </c>
      <c r="E151" s="87">
        <v>0</v>
      </c>
      <c r="F151" s="87">
        <v>0</v>
      </c>
      <c r="G151" s="87">
        <v>0</v>
      </c>
      <c r="H151" s="87">
        <v>0</v>
      </c>
      <c r="I151" s="87">
        <v>0</v>
      </c>
      <c r="J151" s="87">
        <v>0</v>
      </c>
      <c r="K151" s="87">
        <v>0</v>
      </c>
      <c r="L151" s="87">
        <v>0</v>
      </c>
      <c r="M151" s="87">
        <v>0</v>
      </c>
      <c r="N151" s="87">
        <v>0</v>
      </c>
      <c r="O151" s="87"/>
    </row>
    <row r="152" spans="1:15" x14ac:dyDescent="0.25">
      <c r="A152" s="84" t="s">
        <v>419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 x14ac:dyDescent="0.25">
      <c r="A153" s="85" t="s">
        <v>420</v>
      </c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x14ac:dyDescent="0.25">
      <c r="A154" s="86" t="s">
        <v>403</v>
      </c>
      <c r="B154" s="87">
        <v>5.7880129670000002E-2</v>
      </c>
      <c r="C154" s="87">
        <v>5.1730658440000001E-2</v>
      </c>
      <c r="D154" s="87">
        <v>5.5892019049999998E-2</v>
      </c>
      <c r="E154" s="87">
        <v>5.7841019759999994E-2</v>
      </c>
      <c r="F154" s="87">
        <v>5.2703924940000001E-2</v>
      </c>
      <c r="G154" s="87">
        <v>5.2819183630000002E-2</v>
      </c>
      <c r="H154" s="87">
        <v>5.2943128459999995E-2</v>
      </c>
      <c r="I154" s="87">
        <v>5.2832398060000001E-2</v>
      </c>
      <c r="J154" s="87">
        <v>5.2989092870000004E-2</v>
      </c>
      <c r="K154" s="87">
        <v>5.3172381150000003E-2</v>
      </c>
      <c r="L154" s="87">
        <v>4.8382223179999996E-2</v>
      </c>
      <c r="M154" s="87">
        <v>5.0005968789999994E-2</v>
      </c>
      <c r="N154" s="87">
        <v>4.9534644230000001E-2</v>
      </c>
      <c r="O154" s="87"/>
    </row>
    <row r="155" spans="1:15" x14ac:dyDescent="0.25">
      <c r="A155" s="86" t="s">
        <v>17</v>
      </c>
      <c r="B155" s="87">
        <v>5.7880129670000002E-2</v>
      </c>
      <c r="C155" s="87">
        <v>5.1730658440000001E-2</v>
      </c>
      <c r="D155" s="87">
        <v>5.5892019049999998E-2</v>
      </c>
      <c r="E155" s="87">
        <v>5.7841019759999994E-2</v>
      </c>
      <c r="F155" s="87">
        <v>5.2703924940000001E-2</v>
      </c>
      <c r="G155" s="87">
        <v>5.2819183630000002E-2</v>
      </c>
      <c r="H155" s="87">
        <v>5.269725804E-2</v>
      </c>
      <c r="I155" s="87">
        <v>5.2570607040000002E-2</v>
      </c>
      <c r="J155" s="87">
        <v>5.272884102E-2</v>
      </c>
      <c r="K155" s="87">
        <v>5.2911590829999994E-2</v>
      </c>
      <c r="L155" s="87">
        <v>5.0590475240000002E-2</v>
      </c>
      <c r="M155" s="87">
        <v>5.2212928810000003E-2</v>
      </c>
      <c r="N155" s="87">
        <v>4.9010102659999999E-2</v>
      </c>
      <c r="O155" s="87"/>
    </row>
    <row r="156" spans="1:15" x14ac:dyDescent="0.25">
      <c r="A156" s="86" t="s">
        <v>405</v>
      </c>
      <c r="B156" s="87">
        <v>5.7880129670000002E-2</v>
      </c>
      <c r="C156" s="87">
        <v>5.1730658440000001E-2</v>
      </c>
      <c r="D156" s="87">
        <v>5.5892019049999998E-2</v>
      </c>
      <c r="E156" s="87">
        <v>5.7841019759999994E-2</v>
      </c>
      <c r="F156" s="87">
        <v>5.2703924940000001E-2</v>
      </c>
      <c r="G156" s="87">
        <v>5.2819183630000002E-2</v>
      </c>
      <c r="H156" s="87">
        <v>5.2697226179999994E-2</v>
      </c>
      <c r="I156" s="87">
        <v>5.2570572910000002E-2</v>
      </c>
      <c r="J156" s="87">
        <v>5.272880697E-2</v>
      </c>
      <c r="K156" s="87">
        <v>5.2911556579999998E-2</v>
      </c>
      <c r="L156" s="87">
        <v>4.8078758799999996E-2</v>
      </c>
      <c r="M156" s="87">
        <v>4.9790707699999999E-2</v>
      </c>
      <c r="N156" s="87">
        <v>4.9010033099999996E-2</v>
      </c>
      <c r="O156" s="87"/>
    </row>
    <row r="157" spans="1:15" x14ac:dyDescent="0.25">
      <c r="A157" s="86" t="s">
        <v>409</v>
      </c>
      <c r="B157" s="87">
        <v>5.7880129670000002E-2</v>
      </c>
      <c r="C157" s="87">
        <v>5.1730658440000001E-2</v>
      </c>
      <c r="D157" s="87">
        <v>5.5892019049999998E-2</v>
      </c>
      <c r="E157" s="87">
        <v>5.7841019759999994E-2</v>
      </c>
      <c r="F157" s="87">
        <v>5.2703924940000001E-2</v>
      </c>
      <c r="G157" s="87">
        <v>5.2819183630000002E-2</v>
      </c>
      <c r="H157" s="87">
        <v>5.2943128459999995E-2</v>
      </c>
      <c r="I157" s="87">
        <v>5.2832398060000001E-2</v>
      </c>
      <c r="J157" s="87">
        <v>5.2989092870000004E-2</v>
      </c>
      <c r="K157" s="87">
        <v>5.3172381150000003E-2</v>
      </c>
      <c r="L157" s="87">
        <v>4.8382223179999996E-2</v>
      </c>
      <c r="M157" s="87">
        <v>5.0005968789999994E-2</v>
      </c>
      <c r="N157" s="87">
        <v>4.9534644230000001E-2</v>
      </c>
      <c r="O157" s="87"/>
    </row>
    <row r="158" spans="1:15" x14ac:dyDescent="0.25">
      <c r="A158" s="86" t="s">
        <v>410</v>
      </c>
      <c r="B158" s="87">
        <v>5.7880129670000002E-2</v>
      </c>
      <c r="C158" s="87">
        <v>5.1730658440000001E-2</v>
      </c>
      <c r="D158" s="87">
        <v>5.5892019049999998E-2</v>
      </c>
      <c r="E158" s="87">
        <v>5.7841019759999994E-2</v>
      </c>
      <c r="F158" s="87">
        <v>5.2703924940000001E-2</v>
      </c>
      <c r="G158" s="87">
        <v>5.2819183630000002E-2</v>
      </c>
      <c r="H158" s="87">
        <v>5.2698024030000006E-2</v>
      </c>
      <c r="I158" s="87">
        <v>5.2571244030000006E-2</v>
      </c>
      <c r="J158" s="87">
        <v>5.2729345380000001E-2</v>
      </c>
      <c r="K158" s="87">
        <v>5.2911973809999999E-2</v>
      </c>
      <c r="L158" s="87">
        <v>4.8078984290000001E-2</v>
      </c>
      <c r="M158" s="87">
        <v>4.979073321E-2</v>
      </c>
      <c r="N158" s="87">
        <v>4.900900611999999E-2</v>
      </c>
      <c r="O158" s="87"/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B7F7-1477-4260-8134-8E98ABA71A92}">
  <dimension ref="A1:P216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3.5703125" bestFit="1" customWidth="1"/>
    <col min="2" max="15" width="12.42578125" bestFit="1" customWidth="1"/>
    <col min="16" max="16" width="14.140625" bestFit="1" customWidth="1"/>
  </cols>
  <sheetData>
    <row r="1" spans="1:16" s="77" customFormat="1" x14ac:dyDescent="0.25">
      <c r="A1" s="77" t="s">
        <v>431</v>
      </c>
    </row>
    <row r="2" spans="1:16" s="77" customFormat="1" x14ac:dyDescent="0.25">
      <c r="A2" s="77" t="s">
        <v>428</v>
      </c>
    </row>
    <row r="3" spans="1:16" ht="15.75" thickBo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x14ac:dyDescent="0.25">
      <c r="A4" s="62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.75" thickBo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5.75" thickBot="1" x14ac:dyDescent="0.3">
      <c r="A6" s="99" t="s">
        <v>375</v>
      </c>
      <c r="B6" s="63" t="s">
        <v>4</v>
      </c>
      <c r="C6" s="63" t="s">
        <v>376</v>
      </c>
      <c r="D6" s="63" t="s">
        <v>5</v>
      </c>
      <c r="E6" s="63" t="s">
        <v>6</v>
      </c>
      <c r="F6" s="63" t="s">
        <v>7</v>
      </c>
      <c r="G6" s="63" t="s">
        <v>8</v>
      </c>
      <c r="H6" s="63" t="s">
        <v>9</v>
      </c>
      <c r="I6" s="63" t="s">
        <v>10</v>
      </c>
      <c r="J6" s="63" t="s">
        <v>11</v>
      </c>
      <c r="K6" s="63" t="s">
        <v>12</v>
      </c>
      <c r="L6" s="63" t="s">
        <v>13</v>
      </c>
      <c r="M6" s="63" t="s">
        <v>14</v>
      </c>
      <c r="N6" s="63" t="s">
        <v>15</v>
      </c>
      <c r="O6" s="63" t="s">
        <v>16</v>
      </c>
      <c r="P6" s="63" t="s">
        <v>377</v>
      </c>
    </row>
    <row r="7" spans="1:16" ht="26.25" thickBot="1" x14ac:dyDescent="0.3">
      <c r="A7" s="99"/>
      <c r="B7" s="63" t="s">
        <v>378</v>
      </c>
      <c r="C7" s="63" t="s">
        <v>378</v>
      </c>
      <c r="D7" s="63" t="s">
        <v>378</v>
      </c>
      <c r="E7" s="63" t="s">
        <v>378</v>
      </c>
      <c r="F7" s="63" t="s">
        <v>378</v>
      </c>
      <c r="G7" s="63" t="s">
        <v>378</v>
      </c>
      <c r="H7" s="63" t="s">
        <v>378</v>
      </c>
      <c r="I7" s="63" t="s">
        <v>378</v>
      </c>
      <c r="J7" s="63" t="s">
        <v>378</v>
      </c>
      <c r="K7" s="63" t="s">
        <v>378</v>
      </c>
      <c r="L7" s="63" t="s">
        <v>378</v>
      </c>
      <c r="M7" s="63" t="s">
        <v>378</v>
      </c>
      <c r="N7" s="63" t="s">
        <v>378</v>
      </c>
      <c r="O7" s="63" t="s">
        <v>378</v>
      </c>
      <c r="P7" s="63" t="s">
        <v>378</v>
      </c>
    </row>
    <row r="8" spans="1:16" x14ac:dyDescent="0.25">
      <c r="A8" s="64" t="s">
        <v>125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x14ac:dyDescent="0.25">
      <c r="A9" s="66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x14ac:dyDescent="0.25">
      <c r="A10" s="67" t="s">
        <v>20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x14ac:dyDescent="0.25">
      <c r="A11" s="68" t="s">
        <v>357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thickBot="1" x14ac:dyDescent="0.3">
      <c r="A12" s="69" t="s">
        <v>358</v>
      </c>
      <c r="B12" s="65">
        <v>12342964.75</v>
      </c>
      <c r="C12" s="65">
        <v>12342964.75</v>
      </c>
      <c r="D12" s="65">
        <v>12346062.810000001</v>
      </c>
      <c r="E12" s="65">
        <v>12346062.810000001</v>
      </c>
      <c r="F12" s="65">
        <v>12674171.400000002</v>
      </c>
      <c r="G12" s="65">
        <v>12706394.27</v>
      </c>
      <c r="H12" s="65">
        <v>12735519.08</v>
      </c>
      <c r="I12" s="65">
        <v>12804051.830000002</v>
      </c>
      <c r="J12" s="65">
        <v>12836274.699999999</v>
      </c>
      <c r="K12" s="65">
        <v>12865399.510000002</v>
      </c>
      <c r="L12" s="65">
        <v>13561038.02</v>
      </c>
      <c r="M12" s="65">
        <v>13550705.699999999</v>
      </c>
      <c r="N12" s="65">
        <v>13528323.43</v>
      </c>
      <c r="O12" s="65">
        <v>13704748.550000001</v>
      </c>
      <c r="P12" s="65">
        <v>155658752.11000001</v>
      </c>
    </row>
    <row r="13" spans="1:16" x14ac:dyDescent="0.25">
      <c r="A13" s="70" t="s">
        <v>357</v>
      </c>
      <c r="B13" s="71">
        <v>12342964.75</v>
      </c>
      <c r="C13" s="71">
        <v>12342964.75</v>
      </c>
      <c r="D13" s="71">
        <v>12346062.810000001</v>
      </c>
      <c r="E13" s="71">
        <v>12346062.810000001</v>
      </c>
      <c r="F13" s="71">
        <v>12674171.400000002</v>
      </c>
      <c r="G13" s="71">
        <v>12706394.27</v>
      </c>
      <c r="H13" s="71">
        <v>12735519.08</v>
      </c>
      <c r="I13" s="71">
        <v>12804051.830000002</v>
      </c>
      <c r="J13" s="71">
        <v>12836274.699999999</v>
      </c>
      <c r="K13" s="71">
        <v>12865399.510000002</v>
      </c>
      <c r="L13" s="71">
        <v>13561038.02</v>
      </c>
      <c r="M13" s="71">
        <v>13550705.699999999</v>
      </c>
      <c r="N13" s="71">
        <v>13528323.43</v>
      </c>
      <c r="O13" s="71">
        <v>13704748.550000001</v>
      </c>
      <c r="P13" s="71">
        <v>155658752.11000001</v>
      </c>
    </row>
    <row r="15" spans="1:16" x14ac:dyDescent="0.25">
      <c r="A15" s="68" t="s">
        <v>338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 x14ac:dyDescent="0.25">
      <c r="A16" s="69" t="s">
        <v>356</v>
      </c>
      <c r="B16" s="65">
        <v>1359269.67</v>
      </c>
      <c r="C16" s="65">
        <v>1359269.67</v>
      </c>
      <c r="D16" s="65">
        <v>1359269.67</v>
      </c>
      <c r="E16" s="65">
        <v>1359269.67</v>
      </c>
      <c r="F16" s="65">
        <v>1359269.67</v>
      </c>
      <c r="G16" s="65">
        <v>1360377.65</v>
      </c>
      <c r="H16" s="65">
        <v>1360377.65</v>
      </c>
      <c r="I16" s="65">
        <v>1360425.02</v>
      </c>
      <c r="J16" s="65">
        <v>1360425.02</v>
      </c>
      <c r="K16" s="65">
        <v>1359317.04</v>
      </c>
      <c r="L16" s="65">
        <v>1359317.04</v>
      </c>
      <c r="M16" s="65">
        <v>1361158.38</v>
      </c>
      <c r="N16" s="65">
        <v>1361184.6600000001</v>
      </c>
      <c r="O16" s="65">
        <v>1361217.53</v>
      </c>
      <c r="P16" s="65">
        <v>16321609</v>
      </c>
    </row>
    <row r="17" spans="1:16" x14ac:dyDescent="0.25">
      <c r="A17" s="69" t="s">
        <v>355</v>
      </c>
      <c r="B17" s="65">
        <v>91185.61</v>
      </c>
      <c r="C17" s="65">
        <v>91185.61</v>
      </c>
      <c r="D17" s="65">
        <v>96390.099999999991</v>
      </c>
      <c r="E17" s="65">
        <v>96783.89</v>
      </c>
      <c r="F17" s="65">
        <v>97411.11</v>
      </c>
      <c r="G17" s="65">
        <v>100519.13</v>
      </c>
      <c r="H17" s="65">
        <v>101970.66</v>
      </c>
      <c r="I17" s="65">
        <v>103184.06</v>
      </c>
      <c r="J17" s="65">
        <v>103773.8</v>
      </c>
      <c r="K17" s="65">
        <v>104259.3</v>
      </c>
      <c r="L17" s="65">
        <v>104529.88</v>
      </c>
      <c r="M17" s="65">
        <v>159453.17000000001</v>
      </c>
      <c r="N17" s="65">
        <v>184796.28999999998</v>
      </c>
      <c r="O17" s="65">
        <v>188561.47</v>
      </c>
      <c r="P17" s="65">
        <v>1441632.8599999999</v>
      </c>
    </row>
    <row r="18" spans="1:16" x14ac:dyDescent="0.25">
      <c r="A18" s="69" t="s">
        <v>353</v>
      </c>
      <c r="B18" s="65">
        <v>285511636.04999995</v>
      </c>
      <c r="C18" s="65">
        <v>285511636.04999995</v>
      </c>
      <c r="D18" s="65">
        <v>285706972.61999995</v>
      </c>
      <c r="E18" s="65">
        <v>287318139.72999996</v>
      </c>
      <c r="F18" s="65">
        <v>287802339.97999996</v>
      </c>
      <c r="G18" s="65">
        <v>289096945.43999994</v>
      </c>
      <c r="H18" s="65">
        <v>290406157.06999999</v>
      </c>
      <c r="I18" s="65">
        <v>290970097.46999997</v>
      </c>
      <c r="J18" s="65">
        <v>291802685.5</v>
      </c>
      <c r="K18" s="65">
        <v>291977276.49999994</v>
      </c>
      <c r="L18" s="65">
        <v>291901937.09999996</v>
      </c>
      <c r="M18" s="65">
        <v>291668553.88999999</v>
      </c>
      <c r="N18" s="65">
        <v>293621599.17000002</v>
      </c>
      <c r="O18" s="65">
        <v>293350187.82999998</v>
      </c>
      <c r="P18" s="65">
        <v>3485622892.2999992</v>
      </c>
    </row>
    <row r="19" spans="1:16" x14ac:dyDescent="0.25">
      <c r="A19" s="69" t="s">
        <v>352</v>
      </c>
      <c r="B19" s="65">
        <v>1866453.74</v>
      </c>
      <c r="C19" s="65">
        <v>1866453.74</v>
      </c>
      <c r="D19" s="65">
        <v>1945907.17</v>
      </c>
      <c r="E19" s="65">
        <v>1956070.7600000002</v>
      </c>
      <c r="F19" s="65">
        <v>1956070.7600000002</v>
      </c>
      <c r="G19" s="65">
        <v>1956070.7600000002</v>
      </c>
      <c r="H19" s="65">
        <v>1956070.7600000002</v>
      </c>
      <c r="I19" s="65">
        <v>1956070.7600000002</v>
      </c>
      <c r="J19" s="65">
        <v>1956071.3200000003</v>
      </c>
      <c r="K19" s="65">
        <v>1951957.6500000001</v>
      </c>
      <c r="L19" s="65">
        <v>2405800.9200000004</v>
      </c>
      <c r="M19" s="65">
        <v>2426288.0100000002</v>
      </c>
      <c r="N19" s="65">
        <v>2435003.0500000003</v>
      </c>
      <c r="O19" s="65">
        <v>2436432.25</v>
      </c>
      <c r="P19" s="65">
        <v>25337814.170000006</v>
      </c>
    </row>
    <row r="20" spans="1:16" x14ac:dyDescent="0.25">
      <c r="A20" s="69" t="s">
        <v>351</v>
      </c>
      <c r="B20" s="65">
        <v>16230460.229999999</v>
      </c>
      <c r="C20" s="65">
        <v>16230460.229999999</v>
      </c>
      <c r="D20" s="65">
        <v>16237684.199999999</v>
      </c>
      <c r="E20" s="65">
        <v>16239990.92</v>
      </c>
      <c r="F20" s="65">
        <v>16243367.379999999</v>
      </c>
      <c r="G20" s="65">
        <v>16245843.17</v>
      </c>
      <c r="H20" s="65">
        <v>16305424.09</v>
      </c>
      <c r="I20" s="65">
        <v>16502353.59</v>
      </c>
      <c r="J20" s="65">
        <v>16502480.120000001</v>
      </c>
      <c r="K20" s="65">
        <v>16502575.109999999</v>
      </c>
      <c r="L20" s="65">
        <v>16517679.380000001</v>
      </c>
      <c r="M20" s="65">
        <v>16624931.85</v>
      </c>
      <c r="N20" s="65">
        <v>16578219.140000001</v>
      </c>
      <c r="O20" s="65">
        <v>17560991.689999998</v>
      </c>
      <c r="P20" s="65">
        <v>198061540.63999996</v>
      </c>
    </row>
    <row r="21" spans="1:16" x14ac:dyDescent="0.25">
      <c r="A21" s="69" t="s">
        <v>350</v>
      </c>
      <c r="B21" s="65">
        <v>100286295.98999999</v>
      </c>
      <c r="C21" s="65">
        <v>100286295.98999999</v>
      </c>
      <c r="D21" s="65">
        <v>100542787.99999999</v>
      </c>
      <c r="E21" s="65">
        <v>101080802.86999999</v>
      </c>
      <c r="F21" s="65">
        <v>101101475.54000001</v>
      </c>
      <c r="G21" s="65">
        <v>101393550.51999998</v>
      </c>
      <c r="H21" s="65">
        <v>101792210.38</v>
      </c>
      <c r="I21" s="65">
        <v>102658366.19</v>
      </c>
      <c r="J21" s="65">
        <v>103006358.36999999</v>
      </c>
      <c r="K21" s="65">
        <v>103226969.71999998</v>
      </c>
      <c r="L21" s="65">
        <v>103624383.98999999</v>
      </c>
      <c r="M21" s="65">
        <v>103495516.39</v>
      </c>
      <c r="N21" s="65">
        <v>103674144.28</v>
      </c>
      <c r="O21" s="65">
        <v>104008666.48999999</v>
      </c>
      <c r="P21" s="65">
        <v>1229605232.7400002</v>
      </c>
    </row>
    <row r="22" spans="1:16" x14ac:dyDescent="0.25">
      <c r="A22" s="69" t="s">
        <v>349</v>
      </c>
      <c r="B22" s="65">
        <v>20674753.91</v>
      </c>
      <c r="C22" s="65">
        <v>20674753.91</v>
      </c>
      <c r="D22" s="65">
        <v>20748493.879999999</v>
      </c>
      <c r="E22" s="65">
        <v>20304374.02</v>
      </c>
      <c r="F22" s="65">
        <v>21038986.449999999</v>
      </c>
      <c r="G22" s="65">
        <v>20877770.23</v>
      </c>
      <c r="H22" s="65">
        <v>20829672.969999999</v>
      </c>
      <c r="I22" s="65">
        <v>20874412.050000001</v>
      </c>
      <c r="J22" s="65">
        <v>21097305.310000002</v>
      </c>
      <c r="K22" s="65">
        <v>21156350.02</v>
      </c>
      <c r="L22" s="65">
        <v>21180101.509999998</v>
      </c>
      <c r="M22" s="65">
        <v>21278693.669999998</v>
      </c>
      <c r="N22" s="65">
        <v>21375854.470000003</v>
      </c>
      <c r="O22" s="65">
        <v>21427327.330000002</v>
      </c>
      <c r="P22" s="65">
        <v>252189341.90999997</v>
      </c>
    </row>
    <row r="23" spans="1:16" x14ac:dyDescent="0.25">
      <c r="A23" s="69" t="s">
        <v>348</v>
      </c>
      <c r="B23" s="65">
        <v>12177757.119999999</v>
      </c>
      <c r="C23" s="65">
        <v>12177757.119999999</v>
      </c>
      <c r="D23" s="65">
        <v>12199128.319999998</v>
      </c>
      <c r="E23" s="65">
        <v>6437476.0600000005</v>
      </c>
      <c r="F23" s="65">
        <v>6460252.5600000005</v>
      </c>
      <c r="G23" s="65">
        <v>5839874.1900000004</v>
      </c>
      <c r="H23" s="65">
        <v>5710161.3599999994</v>
      </c>
      <c r="I23" s="65">
        <v>5637812.8499999996</v>
      </c>
      <c r="J23" s="65">
        <v>5660445.4199999999</v>
      </c>
      <c r="K23" s="65">
        <v>5618155.4499999993</v>
      </c>
      <c r="L23" s="65">
        <v>5605468.0900000008</v>
      </c>
      <c r="M23" s="65">
        <v>5602680.6899999995</v>
      </c>
      <c r="N23" s="65">
        <v>5565053.9100000001</v>
      </c>
      <c r="O23" s="65">
        <v>5570619.5599999996</v>
      </c>
      <c r="P23" s="65">
        <v>75907128.459999993</v>
      </c>
    </row>
    <row r="24" spans="1:16" x14ac:dyDescent="0.25">
      <c r="A24" s="69" t="s">
        <v>347</v>
      </c>
      <c r="B24" s="65">
        <v>7893688.6900000004</v>
      </c>
      <c r="C24" s="65">
        <v>7893688.6900000004</v>
      </c>
      <c r="D24" s="65">
        <v>7934552.3700000001</v>
      </c>
      <c r="E24" s="65">
        <v>6722724.5800000001</v>
      </c>
      <c r="F24" s="65">
        <v>6771427.2400000002</v>
      </c>
      <c r="G24" s="65">
        <v>6725657.4100000001</v>
      </c>
      <c r="H24" s="65">
        <v>6736219.75</v>
      </c>
      <c r="I24" s="65">
        <v>6744338.2999999998</v>
      </c>
      <c r="J24" s="65">
        <v>6821914.04</v>
      </c>
      <c r="K24" s="65">
        <v>6792994.7000000002</v>
      </c>
      <c r="L24" s="65">
        <v>6883229.8500000006</v>
      </c>
      <c r="M24" s="65">
        <v>6930669.9799999995</v>
      </c>
      <c r="N24" s="65">
        <v>6956326.8600000003</v>
      </c>
      <c r="O24" s="65">
        <v>7008017.2199999997</v>
      </c>
      <c r="P24" s="65">
        <v>83028072.299999997</v>
      </c>
    </row>
    <row r="25" spans="1:16" x14ac:dyDescent="0.25">
      <c r="A25" s="69" t="s">
        <v>346</v>
      </c>
      <c r="B25" s="65">
        <v>3026094.1799999997</v>
      </c>
      <c r="C25" s="65">
        <v>3026094.1799999997</v>
      </c>
      <c r="D25" s="65">
        <v>3043348.9699999997</v>
      </c>
      <c r="E25" s="65">
        <v>1912599.56</v>
      </c>
      <c r="F25" s="65">
        <v>1921910.72</v>
      </c>
      <c r="G25" s="65">
        <v>1917971.79</v>
      </c>
      <c r="H25" s="65">
        <v>1900710.69</v>
      </c>
      <c r="I25" s="65">
        <v>1899272.5899999999</v>
      </c>
      <c r="J25" s="65">
        <v>1908452.08</v>
      </c>
      <c r="K25" s="65">
        <v>1905832.58</v>
      </c>
      <c r="L25" s="65">
        <v>1916162.49</v>
      </c>
      <c r="M25" s="65">
        <v>1917647.6</v>
      </c>
      <c r="N25" s="65">
        <v>1917622.78</v>
      </c>
      <c r="O25" s="65">
        <v>1924458.85</v>
      </c>
      <c r="P25" s="65">
        <v>24085990.699999999</v>
      </c>
    </row>
    <row r="26" spans="1:16" x14ac:dyDescent="0.25">
      <c r="A26" s="69" t="s">
        <v>345</v>
      </c>
      <c r="B26" s="65">
        <v>3608656.98</v>
      </c>
      <c r="C26" s="65">
        <v>3608656.98</v>
      </c>
      <c r="D26" s="65">
        <v>3608658.55</v>
      </c>
      <c r="E26" s="65">
        <v>3549869.33</v>
      </c>
      <c r="F26" s="65">
        <v>3549869.33</v>
      </c>
      <c r="G26" s="65">
        <v>3549869.33</v>
      </c>
      <c r="H26" s="65">
        <v>3550221.23</v>
      </c>
      <c r="I26" s="65">
        <v>3550221.23</v>
      </c>
      <c r="J26" s="65">
        <v>3550221.23</v>
      </c>
      <c r="K26" s="65">
        <v>3550221.23</v>
      </c>
      <c r="L26" s="65">
        <v>3550221.23</v>
      </c>
      <c r="M26" s="65">
        <v>3550221.23</v>
      </c>
      <c r="N26" s="65">
        <v>3550221.23</v>
      </c>
      <c r="O26" s="65">
        <v>3550221.23</v>
      </c>
      <c r="P26" s="65">
        <v>42660036.379999995</v>
      </c>
    </row>
    <row r="27" spans="1:16" x14ac:dyDescent="0.25">
      <c r="A27" s="69" t="s">
        <v>344</v>
      </c>
      <c r="B27" s="65">
        <v>1422041.94</v>
      </c>
      <c r="C27" s="65">
        <v>1422041.94</v>
      </c>
      <c r="D27" s="65">
        <v>1422041.94</v>
      </c>
      <c r="E27" s="65">
        <v>1446936.2799999998</v>
      </c>
      <c r="F27" s="65">
        <v>1451226.97</v>
      </c>
      <c r="G27" s="65">
        <v>1462531.93</v>
      </c>
      <c r="H27" s="65">
        <v>1566121.63</v>
      </c>
      <c r="I27" s="65">
        <v>1707249.12</v>
      </c>
      <c r="J27" s="65">
        <v>1712156.04</v>
      </c>
      <c r="K27" s="65">
        <v>1730227.95</v>
      </c>
      <c r="L27" s="65">
        <v>1737423.73</v>
      </c>
      <c r="M27" s="65">
        <v>1743012.99</v>
      </c>
      <c r="N27" s="65">
        <v>1767323.63</v>
      </c>
      <c r="O27" s="65">
        <v>1795963.2899999998</v>
      </c>
      <c r="P27" s="65">
        <v>19542215.5</v>
      </c>
    </row>
    <row r="28" spans="1:16" x14ac:dyDescent="0.25">
      <c r="A28" s="69" t="s">
        <v>343</v>
      </c>
      <c r="B28" s="65">
        <v>13443033.299999999</v>
      </c>
      <c r="C28" s="65">
        <v>13443033.299999999</v>
      </c>
      <c r="D28" s="65">
        <v>13715704.899999999</v>
      </c>
      <c r="E28" s="65">
        <v>13808280.379999999</v>
      </c>
      <c r="F28" s="65">
        <v>13664366.640000001</v>
      </c>
      <c r="G28" s="65">
        <v>19648692.079999998</v>
      </c>
      <c r="H28" s="65">
        <v>20296083.449999999</v>
      </c>
      <c r="I28" s="65">
        <v>20737456.5</v>
      </c>
      <c r="J28" s="65">
        <v>23316789.07</v>
      </c>
      <c r="K28" s="65">
        <v>23511211.289999999</v>
      </c>
      <c r="L28" s="65">
        <v>24128597.310000002</v>
      </c>
      <c r="M28" s="65">
        <v>25056241.210000001</v>
      </c>
      <c r="N28" s="65">
        <v>26649563.520000003</v>
      </c>
      <c r="O28" s="65">
        <v>26573690.09</v>
      </c>
      <c r="P28" s="65">
        <v>251106676.44</v>
      </c>
    </row>
    <row r="29" spans="1:16" x14ac:dyDescent="0.25">
      <c r="A29" s="69" t="s">
        <v>342</v>
      </c>
      <c r="B29" s="65">
        <v>1852365.74</v>
      </c>
      <c r="C29" s="65">
        <v>1852365.74</v>
      </c>
      <c r="D29" s="65">
        <v>1853845.61</v>
      </c>
      <c r="E29" s="65">
        <v>1853845.61</v>
      </c>
      <c r="F29" s="65">
        <v>1788879.4000000001</v>
      </c>
      <c r="G29" s="65">
        <v>3591584.5100000002</v>
      </c>
      <c r="H29" s="65">
        <v>3762983.9400000004</v>
      </c>
      <c r="I29" s="65">
        <v>3904070.6900000004</v>
      </c>
      <c r="J29" s="65">
        <v>4986401.49</v>
      </c>
      <c r="K29" s="65">
        <v>5080574.01</v>
      </c>
      <c r="L29" s="65">
        <v>5298606.5</v>
      </c>
      <c r="M29" s="65">
        <v>5646977.9399999995</v>
      </c>
      <c r="N29" s="65">
        <v>5918617.6199999992</v>
      </c>
      <c r="O29" s="65">
        <v>7990513.4000000004</v>
      </c>
      <c r="P29" s="65">
        <v>51676900.720000006</v>
      </c>
    </row>
    <row r="30" spans="1:16" x14ac:dyDescent="0.25">
      <c r="A30" s="69" t="s">
        <v>341</v>
      </c>
      <c r="B30" s="65">
        <v>341603.73</v>
      </c>
      <c r="C30" s="65">
        <v>341603.73</v>
      </c>
      <c r="D30" s="65">
        <v>341647.57999999996</v>
      </c>
      <c r="E30" s="65">
        <v>341647.57999999996</v>
      </c>
      <c r="F30" s="65">
        <v>341647.57999999996</v>
      </c>
      <c r="G30" s="65">
        <v>341647.57999999996</v>
      </c>
      <c r="H30" s="65">
        <v>341647.57999999996</v>
      </c>
      <c r="I30" s="65">
        <v>341647.57999999996</v>
      </c>
      <c r="J30" s="65">
        <v>341647.57999999996</v>
      </c>
      <c r="K30" s="65">
        <v>339594.81999999995</v>
      </c>
      <c r="L30" s="65">
        <v>338934.68</v>
      </c>
      <c r="M30" s="65">
        <v>338934.68</v>
      </c>
      <c r="N30" s="65">
        <v>338934.68</v>
      </c>
      <c r="O30" s="65">
        <v>434444.84</v>
      </c>
      <c r="P30" s="65">
        <v>4182376.7600000007</v>
      </c>
    </row>
    <row r="31" spans="1:16" x14ac:dyDescent="0.25">
      <c r="A31" s="69" t="s">
        <v>340</v>
      </c>
      <c r="B31" s="65">
        <v>84064.88</v>
      </c>
      <c r="C31" s="65">
        <v>84064.88</v>
      </c>
      <c r="D31" s="65">
        <v>84310.11</v>
      </c>
      <c r="E31" s="65">
        <v>84310.11</v>
      </c>
      <c r="F31" s="65">
        <v>72746.17</v>
      </c>
      <c r="G31" s="65">
        <v>443804.55</v>
      </c>
      <c r="H31" s="65">
        <v>465659.54</v>
      </c>
      <c r="I31" s="65">
        <v>467788.82999999996</v>
      </c>
      <c r="J31" s="65">
        <v>639964.78</v>
      </c>
      <c r="K31" s="65">
        <v>656667.5</v>
      </c>
      <c r="L31" s="65">
        <v>669610.52</v>
      </c>
      <c r="M31" s="65">
        <v>728576.77</v>
      </c>
      <c r="N31" s="65">
        <v>772036.42</v>
      </c>
      <c r="O31" s="65">
        <v>521026.05</v>
      </c>
      <c r="P31" s="65">
        <v>5606501.3500000006</v>
      </c>
    </row>
    <row r="32" spans="1:16" ht="15.75" thickBot="1" x14ac:dyDescent="0.3">
      <c r="A32" s="69" t="s">
        <v>339</v>
      </c>
      <c r="B32" s="65"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</row>
    <row r="33" spans="1:16" x14ac:dyDescent="0.25">
      <c r="A33" s="70" t="s">
        <v>338</v>
      </c>
      <c r="B33" s="71">
        <v>469869361.76000005</v>
      </c>
      <c r="C33" s="71">
        <v>469869361.76000005</v>
      </c>
      <c r="D33" s="71">
        <v>470840743.98999995</v>
      </c>
      <c r="E33" s="71">
        <v>464513121.3499999</v>
      </c>
      <c r="F33" s="71">
        <v>465621247.49999994</v>
      </c>
      <c r="G33" s="71">
        <v>474552710.26999992</v>
      </c>
      <c r="H33" s="71">
        <v>477081692.74999994</v>
      </c>
      <c r="I33" s="71">
        <v>479414766.82999992</v>
      </c>
      <c r="J33" s="71">
        <v>484767091.17000002</v>
      </c>
      <c r="K33" s="71">
        <v>485464184.86999983</v>
      </c>
      <c r="L33" s="71">
        <v>487222004.22000003</v>
      </c>
      <c r="M33" s="71">
        <v>488529558.45000005</v>
      </c>
      <c r="N33" s="71">
        <v>492666501.7100001</v>
      </c>
      <c r="O33" s="71">
        <v>495702339.12</v>
      </c>
      <c r="P33" s="71">
        <v>5766375962.2299995</v>
      </c>
    </row>
    <row r="35" spans="1:16" x14ac:dyDescent="0.25">
      <c r="A35" s="68" t="s">
        <v>326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x14ac:dyDescent="0.25">
      <c r="A36" s="69" t="s">
        <v>337</v>
      </c>
      <c r="B36" s="65">
        <v>6485021.8599999994</v>
      </c>
      <c r="C36" s="65">
        <v>6485021.8599999994</v>
      </c>
      <c r="D36" s="65">
        <v>6485021.8599999994</v>
      </c>
      <c r="E36" s="65">
        <v>6485021.8599999994</v>
      </c>
      <c r="F36" s="65">
        <v>6485021.8599999994</v>
      </c>
      <c r="G36" s="65">
        <v>7145100.3599999994</v>
      </c>
      <c r="H36" s="65">
        <v>7145100.3599999994</v>
      </c>
      <c r="I36" s="65">
        <v>7352151.2599999998</v>
      </c>
      <c r="J36" s="65">
        <v>7357578.3899999997</v>
      </c>
      <c r="K36" s="65">
        <v>7358018.0299999993</v>
      </c>
      <c r="L36" s="65">
        <v>7361027.4199999999</v>
      </c>
      <c r="M36" s="65">
        <v>7360446.0800000001</v>
      </c>
      <c r="N36" s="65">
        <v>7360446.0800000001</v>
      </c>
      <c r="O36" s="65">
        <v>7360446.0799999991</v>
      </c>
      <c r="P36" s="65">
        <v>85255379.640000001</v>
      </c>
    </row>
    <row r="37" spans="1:16" x14ac:dyDescent="0.25">
      <c r="A37" s="69" t="s">
        <v>336</v>
      </c>
      <c r="B37" s="65">
        <v>11475522.65</v>
      </c>
      <c r="C37" s="65">
        <v>11475522.65</v>
      </c>
      <c r="D37" s="65">
        <v>11475527.450000001</v>
      </c>
      <c r="E37" s="65">
        <v>11583555.390000001</v>
      </c>
      <c r="F37" s="65">
        <v>11583555.390000001</v>
      </c>
      <c r="G37" s="65">
        <v>11583555.390000001</v>
      </c>
      <c r="H37" s="65">
        <v>11583555.390000001</v>
      </c>
      <c r="I37" s="65">
        <v>11594439.030000001</v>
      </c>
      <c r="J37" s="65">
        <v>11608814.930000002</v>
      </c>
      <c r="K37" s="65">
        <v>11608814.930000002</v>
      </c>
      <c r="L37" s="65">
        <v>11608814.930000002</v>
      </c>
      <c r="M37" s="65">
        <v>11608814.930000002</v>
      </c>
      <c r="N37" s="65">
        <v>11608814.930000002</v>
      </c>
      <c r="O37" s="65">
        <v>11608814.93</v>
      </c>
      <c r="P37" s="65">
        <v>139057077.62000003</v>
      </c>
    </row>
    <row r="38" spans="1:16" x14ac:dyDescent="0.25">
      <c r="A38" s="69" t="s">
        <v>335</v>
      </c>
      <c r="B38" s="65">
        <v>-159337.82999999999</v>
      </c>
      <c r="C38" s="65">
        <v>-159337.82999999999</v>
      </c>
      <c r="D38" s="65">
        <v>-159337.82999999999</v>
      </c>
      <c r="E38" s="65">
        <v>-159337.82999999999</v>
      </c>
      <c r="F38" s="65">
        <v>-159337.82999999999</v>
      </c>
      <c r="G38" s="65">
        <v>-159337.82999999999</v>
      </c>
      <c r="H38" s="65">
        <v>-159337.82999999999</v>
      </c>
      <c r="I38" s="65">
        <v>-159337.82999999999</v>
      </c>
      <c r="J38" s="65">
        <v>-159337.82999999999</v>
      </c>
      <c r="K38" s="65">
        <v>-159337.82999999999</v>
      </c>
      <c r="L38" s="65">
        <v>-159337.82999999999</v>
      </c>
      <c r="M38" s="65">
        <v>-159337.82999999999</v>
      </c>
      <c r="N38" s="65">
        <v>-159337.82999999999</v>
      </c>
      <c r="O38" s="65">
        <v>-159337.82999999999</v>
      </c>
      <c r="P38" s="65">
        <v>-1912053.9600000002</v>
      </c>
    </row>
    <row r="39" spans="1:16" x14ac:dyDescent="0.25">
      <c r="A39" s="69" t="s">
        <v>332</v>
      </c>
      <c r="B39" s="65">
        <v>5368782.8000000007</v>
      </c>
      <c r="C39" s="65">
        <v>5368782.8000000007</v>
      </c>
      <c r="D39" s="65">
        <v>5465707.3399999999</v>
      </c>
      <c r="E39" s="65">
        <v>5519671.3600000003</v>
      </c>
      <c r="F39" s="65">
        <v>5552737.3200000003</v>
      </c>
      <c r="G39" s="65">
        <v>5496616.4500000002</v>
      </c>
      <c r="H39" s="65">
        <v>5447183</v>
      </c>
      <c r="I39" s="65">
        <v>5677591.3499999996</v>
      </c>
      <c r="J39" s="65">
        <v>5691371.54</v>
      </c>
      <c r="K39" s="65">
        <v>5963588.29</v>
      </c>
      <c r="L39" s="65">
        <v>5457841.79</v>
      </c>
      <c r="M39" s="65">
        <v>5458004.5999999996</v>
      </c>
      <c r="N39" s="65">
        <v>5538579.0499999998</v>
      </c>
      <c r="O39" s="65">
        <v>5145885.9400000004</v>
      </c>
      <c r="P39" s="65">
        <v>66414778.030000016</v>
      </c>
    </row>
    <row r="40" spans="1:16" x14ac:dyDescent="0.25">
      <c r="A40" s="69" t="s">
        <v>330</v>
      </c>
      <c r="B40" s="65">
        <v>21656835</v>
      </c>
      <c r="C40" s="65">
        <v>21656835</v>
      </c>
      <c r="D40" s="65">
        <v>21656835</v>
      </c>
      <c r="E40" s="65">
        <v>21656835</v>
      </c>
      <c r="F40" s="65">
        <v>21656835</v>
      </c>
      <c r="G40" s="65">
        <v>21656835</v>
      </c>
      <c r="H40" s="65">
        <v>21656835</v>
      </c>
      <c r="I40" s="65">
        <v>21656835</v>
      </c>
      <c r="J40" s="65">
        <v>21656835</v>
      </c>
      <c r="K40" s="65">
        <v>21656835</v>
      </c>
      <c r="L40" s="65">
        <v>21656835</v>
      </c>
      <c r="M40" s="65">
        <v>21656835</v>
      </c>
      <c r="N40" s="65">
        <v>21656835</v>
      </c>
      <c r="O40" s="65">
        <v>21656835</v>
      </c>
      <c r="P40" s="65">
        <v>259882020</v>
      </c>
    </row>
    <row r="41" spans="1:16" ht="15.75" thickBot="1" x14ac:dyDescent="0.3">
      <c r="A41" s="69" t="s">
        <v>328</v>
      </c>
      <c r="B41" s="65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8237200.1900000004</v>
      </c>
      <c r="J41" s="65">
        <v>8237200.1900000004</v>
      </c>
      <c r="K41" s="65">
        <v>9677542</v>
      </c>
      <c r="L41" s="65">
        <v>9677542</v>
      </c>
      <c r="M41" s="65">
        <v>9677542</v>
      </c>
      <c r="N41" s="65">
        <v>9677542</v>
      </c>
      <c r="O41" s="65">
        <v>9677542</v>
      </c>
      <c r="P41" s="65">
        <v>64862110.380000003</v>
      </c>
    </row>
    <row r="42" spans="1:16" x14ac:dyDescent="0.25">
      <c r="A42" s="70" t="s">
        <v>326</v>
      </c>
      <c r="B42" s="71">
        <v>44826824.480000004</v>
      </c>
      <c r="C42" s="71">
        <v>44826824.480000004</v>
      </c>
      <c r="D42" s="71">
        <v>44923753.820000008</v>
      </c>
      <c r="E42" s="71">
        <v>45085745.780000001</v>
      </c>
      <c r="F42" s="71">
        <v>45118811.740000002</v>
      </c>
      <c r="G42" s="71">
        <v>45722769.370000005</v>
      </c>
      <c r="H42" s="71">
        <v>45673335.920000002</v>
      </c>
      <c r="I42" s="71">
        <v>54358879</v>
      </c>
      <c r="J42" s="71">
        <v>54392462.219999999</v>
      </c>
      <c r="K42" s="71">
        <v>56105460.420000002</v>
      </c>
      <c r="L42" s="71">
        <v>55602723.310000002</v>
      </c>
      <c r="M42" s="71">
        <v>55602304.780000001</v>
      </c>
      <c r="N42" s="71">
        <v>55682879.230000004</v>
      </c>
      <c r="O42" s="71">
        <v>55290186.120000005</v>
      </c>
      <c r="P42" s="71">
        <v>613559311.71000004</v>
      </c>
    </row>
    <row r="43" spans="1:16" ht="15.75" thickBot="1" x14ac:dyDescent="0.3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x14ac:dyDescent="0.25">
      <c r="A44" s="72" t="s">
        <v>20</v>
      </c>
      <c r="B44" s="73">
        <v>527039150.99000007</v>
      </c>
      <c r="C44" s="73">
        <v>527039150.99000007</v>
      </c>
      <c r="D44" s="73">
        <v>528110560.61999995</v>
      </c>
      <c r="E44" s="73">
        <v>521944929.93999994</v>
      </c>
      <c r="F44" s="73">
        <v>523414230.63999993</v>
      </c>
      <c r="G44" s="73">
        <v>532981873.90999991</v>
      </c>
      <c r="H44" s="73">
        <v>535490547.74999994</v>
      </c>
      <c r="I44" s="73">
        <v>546577697.65999985</v>
      </c>
      <c r="J44" s="73">
        <v>551995828.09000003</v>
      </c>
      <c r="K44" s="73">
        <v>554435044.79999983</v>
      </c>
      <c r="L44" s="73">
        <v>556385765.54999995</v>
      </c>
      <c r="M44" s="73">
        <v>557682568.93000007</v>
      </c>
      <c r="N44" s="73">
        <v>561877704.37000012</v>
      </c>
      <c r="O44" s="73">
        <v>564697273.78999996</v>
      </c>
      <c r="P44" s="73">
        <v>6535594026.0499992</v>
      </c>
    </row>
    <row r="46" spans="1:16" x14ac:dyDescent="0.25">
      <c r="A46" s="67" t="s">
        <v>21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1:16" x14ac:dyDescent="0.25">
      <c r="A47" s="69" t="s">
        <v>325</v>
      </c>
      <c r="B47" s="65">
        <v>707825.68300040008</v>
      </c>
      <c r="C47" s="65">
        <v>707825.68300040008</v>
      </c>
      <c r="D47" s="65">
        <v>782597.90112414886</v>
      </c>
      <c r="E47" s="65">
        <v>931241.323666799</v>
      </c>
      <c r="F47" s="65">
        <v>894298.54128814989</v>
      </c>
      <c r="G47" s="65">
        <v>1214063.0712149818</v>
      </c>
      <c r="H47" s="65">
        <v>1317440.99702408</v>
      </c>
      <c r="I47" s="65">
        <v>1244738.8390401409</v>
      </c>
      <c r="J47" s="65">
        <v>1391736.5800776829</v>
      </c>
      <c r="K47" s="65">
        <v>1575841.7151567261</v>
      </c>
      <c r="L47" s="65">
        <v>1680022.944927433</v>
      </c>
      <c r="M47" s="65">
        <v>1901235.120527389</v>
      </c>
      <c r="N47" s="65">
        <v>2104475.2905010348</v>
      </c>
      <c r="O47" s="65">
        <v>2217469.9047035705</v>
      </c>
      <c r="P47" s="65">
        <v>17255162.229252137</v>
      </c>
    </row>
    <row r="48" spans="1:16" x14ac:dyDescent="0.25">
      <c r="A48" s="69" t="s">
        <v>324</v>
      </c>
      <c r="B48" s="65">
        <v>15125333.330326188</v>
      </c>
      <c r="C48" s="65">
        <v>15125333.330326188</v>
      </c>
      <c r="D48" s="65">
        <v>15311141.449784078</v>
      </c>
      <c r="E48" s="65">
        <v>15319158.48461918</v>
      </c>
      <c r="F48" s="65">
        <v>15333853.16442856</v>
      </c>
      <c r="G48" s="65">
        <v>15373013.430551399</v>
      </c>
      <c r="H48" s="65">
        <v>15441572.795441948</v>
      </c>
      <c r="I48" s="65">
        <v>15954029.077476662</v>
      </c>
      <c r="J48" s="65">
        <v>15680577.953978229</v>
      </c>
      <c r="K48" s="65">
        <v>15937118.415389422</v>
      </c>
      <c r="L48" s="65">
        <v>15816331.905521158</v>
      </c>
      <c r="M48" s="65">
        <v>16322426.47300778</v>
      </c>
      <c r="N48" s="65">
        <v>16323149.944668051</v>
      </c>
      <c r="O48" s="65">
        <v>24224699.82780835</v>
      </c>
      <c r="P48" s="65">
        <v>197037072.92267478</v>
      </c>
    </row>
    <row r="49" spans="1:16" x14ac:dyDescent="0.25">
      <c r="A49" s="69" t="s">
        <v>323</v>
      </c>
      <c r="B49" s="65">
        <v>7482975.7324614879</v>
      </c>
      <c r="C49" s="65">
        <v>7482975.7324614879</v>
      </c>
      <c r="D49" s="65">
        <v>7723539.7275058385</v>
      </c>
      <c r="E49" s="65">
        <v>6911899.4423674475</v>
      </c>
      <c r="F49" s="65">
        <v>6223343.0274510859</v>
      </c>
      <c r="G49" s="65">
        <v>6071028.7769415779</v>
      </c>
      <c r="H49" s="65">
        <v>5430821.3741018306</v>
      </c>
      <c r="I49" s="65">
        <v>4654977.6012024339</v>
      </c>
      <c r="J49" s="65">
        <v>5664206.8622158691</v>
      </c>
      <c r="K49" s="65">
        <v>5845367.7731925389</v>
      </c>
      <c r="L49" s="65">
        <v>5046157.3337482801</v>
      </c>
      <c r="M49" s="65">
        <v>6046531.6231345544</v>
      </c>
      <c r="N49" s="65">
        <v>5283860.6504746992</v>
      </c>
      <c r="O49" s="65">
        <v>5313004.2085978631</v>
      </c>
      <c r="P49" s="65">
        <v>70214738.400934011</v>
      </c>
    </row>
    <row r="50" spans="1:16" x14ac:dyDescent="0.25">
      <c r="A50" s="69" t="s">
        <v>321</v>
      </c>
      <c r="B50" s="65">
        <v>743969.03421192896</v>
      </c>
      <c r="C50" s="65">
        <v>743969.03421192896</v>
      </c>
      <c r="D50" s="65">
        <v>746946.72158594278</v>
      </c>
      <c r="E50" s="65">
        <v>744780.55934657715</v>
      </c>
      <c r="F50" s="65">
        <v>743579.6368321972</v>
      </c>
      <c r="G50" s="65">
        <v>27839.90129203998</v>
      </c>
      <c r="H50" s="65">
        <v>209650.99343214062</v>
      </c>
      <c r="I50" s="65">
        <v>16599.602280760329</v>
      </c>
      <c r="J50" s="65">
        <v>3534.1537282130303</v>
      </c>
      <c r="K50" s="65">
        <v>30294.1662613191</v>
      </c>
      <c r="L50" s="65">
        <v>30588.17580312437</v>
      </c>
      <c r="M50" s="65">
        <v>31952.323330281411</v>
      </c>
      <c r="N50" s="65">
        <v>62207.444356218846</v>
      </c>
      <c r="O50" s="65">
        <v>64594.648890215634</v>
      </c>
      <c r="P50" s="65">
        <v>2712568.3271390302</v>
      </c>
    </row>
    <row r="51" spans="1:16" ht="15.75" thickBot="1" x14ac:dyDescent="0.3">
      <c r="A51" s="69" t="s">
        <v>320</v>
      </c>
      <c r="B51" s="65">
        <v>7624298.4900000002</v>
      </c>
      <c r="C51" s="65">
        <v>7624298.4900000002</v>
      </c>
      <c r="D51" s="65">
        <v>7675090.79</v>
      </c>
      <c r="E51" s="65">
        <v>9713526.5099999998</v>
      </c>
      <c r="F51" s="65">
        <v>10477281.460000001</v>
      </c>
      <c r="G51" s="65">
        <v>3083366.83</v>
      </c>
      <c r="H51" s="65">
        <v>3396485.91</v>
      </c>
      <c r="I51" s="65">
        <v>3411041.59</v>
      </c>
      <c r="J51" s="65">
        <v>180492.75</v>
      </c>
      <c r="K51" s="65">
        <v>143384.71</v>
      </c>
      <c r="L51" s="65">
        <v>683379.03</v>
      </c>
      <c r="M51" s="65">
        <v>1018229.25</v>
      </c>
      <c r="N51" s="65">
        <v>0</v>
      </c>
      <c r="O51" s="65">
        <v>148536.74</v>
      </c>
      <c r="P51" s="65">
        <v>39930815.570000008</v>
      </c>
    </row>
    <row r="52" spans="1:16" x14ac:dyDescent="0.25">
      <c r="A52" s="72" t="s">
        <v>21</v>
      </c>
      <c r="B52" s="73">
        <v>31684402.270000003</v>
      </c>
      <c r="C52" s="73">
        <v>31684402.270000003</v>
      </c>
      <c r="D52" s="73">
        <v>32239316.590000011</v>
      </c>
      <c r="E52" s="73">
        <v>33620606.32</v>
      </c>
      <c r="F52" s="73">
        <v>33672355.829999998</v>
      </c>
      <c r="G52" s="73">
        <v>25769312.009999998</v>
      </c>
      <c r="H52" s="73">
        <v>25795972.07</v>
      </c>
      <c r="I52" s="73">
        <v>25281386.710000001</v>
      </c>
      <c r="J52" s="73">
        <v>22920548.299999993</v>
      </c>
      <c r="K52" s="73">
        <v>23532006.780000009</v>
      </c>
      <c r="L52" s="73">
        <v>23256479.389999997</v>
      </c>
      <c r="M52" s="73">
        <v>25320374.790000007</v>
      </c>
      <c r="N52" s="73">
        <v>23773693.330000006</v>
      </c>
      <c r="O52" s="73">
        <v>31968305.329999998</v>
      </c>
      <c r="P52" s="73">
        <v>327150357.44999993</v>
      </c>
    </row>
    <row r="54" spans="1:16" x14ac:dyDescent="0.25">
      <c r="A54" s="67" t="s">
        <v>22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1:16" x14ac:dyDescent="0.25">
      <c r="A55" s="68" t="s">
        <v>316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16" ht="15.75" thickBot="1" x14ac:dyDescent="0.3">
      <c r="A56" s="69" t="s">
        <v>317</v>
      </c>
      <c r="B56" s="65">
        <v>-517030.34</v>
      </c>
      <c r="C56" s="65">
        <v>-517030.34</v>
      </c>
      <c r="D56" s="65">
        <v>-585653.74</v>
      </c>
      <c r="E56" s="65">
        <v>-654277.14</v>
      </c>
      <c r="F56" s="65">
        <v>-722900.45</v>
      </c>
      <c r="G56" s="65">
        <v>-791523.76</v>
      </c>
      <c r="H56" s="65">
        <v>-860147.14000000013</v>
      </c>
      <c r="I56" s="65">
        <v>-928770.51</v>
      </c>
      <c r="J56" s="65">
        <v>-997393.83000000007</v>
      </c>
      <c r="K56" s="65">
        <v>-1066017.21</v>
      </c>
      <c r="L56" s="65">
        <v>-1155967.8799999999</v>
      </c>
      <c r="M56" s="65">
        <v>-1229014</v>
      </c>
      <c r="N56" s="65">
        <v>-1290099.2200000002</v>
      </c>
      <c r="O56" s="65">
        <v>-1449313.8199999998</v>
      </c>
      <c r="P56" s="65">
        <v>-11731078.699999999</v>
      </c>
    </row>
    <row r="57" spans="1:16" x14ac:dyDescent="0.25">
      <c r="A57" s="70" t="s">
        <v>316</v>
      </c>
      <c r="B57" s="71">
        <v>-517030.34</v>
      </c>
      <c r="C57" s="71">
        <v>-517030.34</v>
      </c>
      <c r="D57" s="71">
        <v>-585653.74</v>
      </c>
      <c r="E57" s="71">
        <v>-654277.14</v>
      </c>
      <c r="F57" s="71">
        <v>-722900.45</v>
      </c>
      <c r="G57" s="71">
        <v>-791523.76</v>
      </c>
      <c r="H57" s="71">
        <v>-860147.14000000013</v>
      </c>
      <c r="I57" s="71">
        <v>-928770.51</v>
      </c>
      <c r="J57" s="71">
        <v>-997393.83000000007</v>
      </c>
      <c r="K57" s="71">
        <v>-1066017.21</v>
      </c>
      <c r="L57" s="71">
        <v>-1155967.8799999999</v>
      </c>
      <c r="M57" s="71">
        <v>-1229014</v>
      </c>
      <c r="N57" s="71">
        <v>-1290099.2200000002</v>
      </c>
      <c r="O57" s="71">
        <v>-1449313.8199999998</v>
      </c>
      <c r="P57" s="71">
        <v>-11731078.699999999</v>
      </c>
    </row>
    <row r="59" spans="1:16" x14ac:dyDescent="0.25">
      <c r="A59" s="68" t="s">
        <v>297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5">
      <c r="A60" s="69" t="s">
        <v>315</v>
      </c>
      <c r="B60" s="65">
        <v>-13416.05</v>
      </c>
      <c r="C60" s="65">
        <v>-13416.05</v>
      </c>
      <c r="D60" s="65">
        <v>-13416.05</v>
      </c>
      <c r="E60" s="65">
        <v>-13416.05</v>
      </c>
      <c r="F60" s="65">
        <v>-13416.05</v>
      </c>
      <c r="G60" s="65">
        <v>-13416.05</v>
      </c>
      <c r="H60" s="65">
        <v>-13416.05</v>
      </c>
      <c r="I60" s="65">
        <v>-13416.05</v>
      </c>
      <c r="J60" s="65">
        <v>-13416.05</v>
      </c>
      <c r="K60" s="65">
        <v>-13416.05</v>
      </c>
      <c r="L60" s="65">
        <v>-13416.05</v>
      </c>
      <c r="M60" s="65">
        <v>-13416.05</v>
      </c>
      <c r="N60" s="65">
        <v>-13416.05</v>
      </c>
      <c r="O60" s="65">
        <v>-13416.05</v>
      </c>
      <c r="P60" s="65">
        <v>-160992.59999999998</v>
      </c>
    </row>
    <row r="61" spans="1:16" x14ac:dyDescent="0.25">
      <c r="A61" s="69" t="s">
        <v>314</v>
      </c>
      <c r="B61" s="65">
        <v>43015.68</v>
      </c>
      <c r="C61" s="65">
        <v>43015.68</v>
      </c>
      <c r="D61" s="65">
        <v>42773.39</v>
      </c>
      <c r="E61" s="65">
        <v>42523.87</v>
      </c>
      <c r="F61" s="65">
        <v>42273.03</v>
      </c>
      <c r="G61" s="65">
        <v>42017.37</v>
      </c>
      <c r="H61" s="65">
        <v>41755.82</v>
      </c>
      <c r="I61" s="65">
        <v>41490.83</v>
      </c>
      <c r="J61" s="65">
        <v>41223.51</v>
      </c>
      <c r="K61" s="65">
        <v>40954.800000000003</v>
      </c>
      <c r="L61" s="65">
        <v>40685.11</v>
      </c>
      <c r="M61" s="65">
        <v>40344.129999999997</v>
      </c>
      <c r="N61" s="65">
        <v>39899.47</v>
      </c>
      <c r="O61" s="65">
        <v>39417.22</v>
      </c>
      <c r="P61" s="65">
        <v>495358.54999999993</v>
      </c>
    </row>
    <row r="62" spans="1:16" x14ac:dyDescent="0.25">
      <c r="A62" s="69" t="s">
        <v>313</v>
      </c>
      <c r="B62" s="65">
        <v>-119591040.85999998</v>
      </c>
      <c r="C62" s="65">
        <v>-119591040.85999998</v>
      </c>
      <c r="D62" s="65">
        <v>-120162684.76999998</v>
      </c>
      <c r="E62" s="65">
        <v>-120727814.05999997</v>
      </c>
      <c r="F62" s="65">
        <v>-120984756.69000003</v>
      </c>
      <c r="G62" s="65">
        <v>-121551173.15000004</v>
      </c>
      <c r="H62" s="65">
        <v>-122123946.66000003</v>
      </c>
      <c r="I62" s="65">
        <v>-121960993.81000002</v>
      </c>
      <c r="J62" s="65">
        <v>-122254190.11000003</v>
      </c>
      <c r="K62" s="65">
        <v>-122506686.02000003</v>
      </c>
      <c r="L62" s="65">
        <v>-122840788.25000003</v>
      </c>
      <c r="M62" s="65">
        <v>-123436101.55000004</v>
      </c>
      <c r="N62" s="65">
        <v>-123849546.96000004</v>
      </c>
      <c r="O62" s="65">
        <v>-123817586.72999999</v>
      </c>
      <c r="P62" s="65">
        <v>-1466216268.7600002</v>
      </c>
    </row>
    <row r="63" spans="1:16" x14ac:dyDescent="0.25">
      <c r="A63" s="69" t="s">
        <v>312</v>
      </c>
      <c r="B63" s="65">
        <v>-240484.06</v>
      </c>
      <c r="C63" s="65">
        <v>-240484.06</v>
      </c>
      <c r="D63" s="65">
        <v>-246043.75</v>
      </c>
      <c r="E63" s="65">
        <v>-251734.13</v>
      </c>
      <c r="F63" s="65">
        <v>-257439.34</v>
      </c>
      <c r="G63" s="65">
        <v>-263144.55000000005</v>
      </c>
      <c r="H63" s="65">
        <v>-268849.75999999995</v>
      </c>
      <c r="I63" s="65">
        <v>-272669.90999999997</v>
      </c>
      <c r="J63" s="65">
        <v>-275577.05</v>
      </c>
      <c r="K63" s="65">
        <v>-280761.28999999998</v>
      </c>
      <c r="L63" s="65">
        <v>-287488.07999999996</v>
      </c>
      <c r="M63" s="65">
        <v>-287453.68</v>
      </c>
      <c r="N63" s="65">
        <v>-289463.52</v>
      </c>
      <c r="O63" s="65">
        <v>-295855.87</v>
      </c>
      <c r="P63" s="65">
        <v>-3276480.93</v>
      </c>
    </row>
    <row r="64" spans="1:16" x14ac:dyDescent="0.25">
      <c r="A64" s="69" t="s">
        <v>311</v>
      </c>
      <c r="B64" s="65">
        <v>-5007997.93</v>
      </c>
      <c r="C64" s="65">
        <v>-5007997.93</v>
      </c>
      <c r="D64" s="65">
        <v>-5044522.7700000005</v>
      </c>
      <c r="E64" s="65">
        <v>-5081060.16</v>
      </c>
      <c r="F64" s="65">
        <v>-5117372.2500000009</v>
      </c>
      <c r="G64" s="65">
        <v>-5137041.26</v>
      </c>
      <c r="H64" s="65">
        <v>-5173484.7499999991</v>
      </c>
      <c r="I64" s="65">
        <v>-5210270.8100000005</v>
      </c>
      <c r="J64" s="65">
        <v>-5247391.97</v>
      </c>
      <c r="K64" s="65">
        <v>-5284513.4300000006</v>
      </c>
      <c r="L64" s="65">
        <v>-5321670.45</v>
      </c>
      <c r="M64" s="65">
        <v>-5354420.9099999992</v>
      </c>
      <c r="N64" s="65">
        <v>-5391774.4600000009</v>
      </c>
      <c r="O64" s="65">
        <v>-5271242.96</v>
      </c>
      <c r="P64" s="65">
        <v>-62634766.18</v>
      </c>
    </row>
    <row r="65" spans="1:16" x14ac:dyDescent="0.25">
      <c r="A65" s="69" t="s">
        <v>310</v>
      </c>
      <c r="B65" s="65">
        <v>-45758177.109999999</v>
      </c>
      <c r="C65" s="65">
        <v>-45758177.109999999</v>
      </c>
      <c r="D65" s="65">
        <v>-45997771.549999997</v>
      </c>
      <c r="E65" s="65">
        <v>-46202973.659999996</v>
      </c>
      <c r="F65" s="65">
        <v>-46123441.430000007</v>
      </c>
      <c r="G65" s="65">
        <v>-46295772.439999998</v>
      </c>
      <c r="H65" s="65">
        <v>-46223650.800000004</v>
      </c>
      <c r="I65" s="65">
        <v>-45675321.219999999</v>
      </c>
      <c r="J65" s="65">
        <v>-45751979.150000006</v>
      </c>
      <c r="K65" s="65">
        <v>-45882918.120000005</v>
      </c>
      <c r="L65" s="65">
        <v>-46223273.850000001</v>
      </c>
      <c r="M65" s="65">
        <v>-46424784.109999999</v>
      </c>
      <c r="N65" s="65">
        <v>-46603221.269999996</v>
      </c>
      <c r="O65" s="65">
        <v>-46647172.599999994</v>
      </c>
      <c r="P65" s="65">
        <v>-554052280.20000005</v>
      </c>
    </row>
    <row r="66" spans="1:16" x14ac:dyDescent="0.25">
      <c r="A66" s="69" t="s">
        <v>309</v>
      </c>
      <c r="B66" s="65">
        <v>-1266945</v>
      </c>
      <c r="C66" s="65">
        <v>-1266945</v>
      </c>
      <c r="D66" s="65">
        <v>-1338767.1199999999</v>
      </c>
      <c r="E66" s="65">
        <v>-719844.41000000015</v>
      </c>
      <c r="F66" s="65">
        <v>-813346.74999999988</v>
      </c>
      <c r="G66" s="65">
        <v>-540834.6</v>
      </c>
      <c r="H66" s="65">
        <v>-392336.73</v>
      </c>
      <c r="I66" s="65">
        <v>-394737.96999999986</v>
      </c>
      <c r="J66" s="65">
        <v>-478294.59999999992</v>
      </c>
      <c r="K66" s="65">
        <v>-511504.87</v>
      </c>
      <c r="L66" s="65">
        <v>-552059.82999999984</v>
      </c>
      <c r="M66" s="65">
        <v>-616097.86</v>
      </c>
      <c r="N66" s="65">
        <v>-670584.59999999986</v>
      </c>
      <c r="O66" s="65">
        <v>-732864.72000000009</v>
      </c>
      <c r="P66" s="65">
        <v>-7761274.0599999996</v>
      </c>
    </row>
    <row r="67" spans="1:16" x14ac:dyDescent="0.25">
      <c r="A67" s="69" t="s">
        <v>308</v>
      </c>
      <c r="B67" s="65">
        <v>-5650049.04</v>
      </c>
      <c r="C67" s="65">
        <v>-5650049.04</v>
      </c>
      <c r="D67" s="65">
        <v>-5684512.7800000003</v>
      </c>
      <c r="E67" s="65">
        <v>65292.45000000007</v>
      </c>
      <c r="F67" s="65">
        <v>280501.14</v>
      </c>
      <c r="G67" s="65">
        <v>942695.4</v>
      </c>
      <c r="H67" s="65">
        <v>1089692.24</v>
      </c>
      <c r="I67" s="65">
        <v>1176926.83</v>
      </c>
      <c r="J67" s="65">
        <v>1165412.83</v>
      </c>
      <c r="K67" s="65">
        <v>1214843.0699999998</v>
      </c>
      <c r="L67" s="65">
        <v>1244648.67</v>
      </c>
      <c r="M67" s="65">
        <v>1272032.4900000002</v>
      </c>
      <c r="N67" s="65">
        <v>1308236.29</v>
      </c>
      <c r="O67" s="65">
        <v>1341110.94</v>
      </c>
      <c r="P67" s="65">
        <v>5416879.5700000003</v>
      </c>
    </row>
    <row r="68" spans="1:16" x14ac:dyDescent="0.25">
      <c r="A68" s="69" t="s">
        <v>307</v>
      </c>
      <c r="B68" s="65">
        <v>-3193200.0199999996</v>
      </c>
      <c r="C68" s="65">
        <v>-3193200.0199999996</v>
      </c>
      <c r="D68" s="65">
        <v>-3212985.32</v>
      </c>
      <c r="E68" s="65">
        <v>-1970342.11</v>
      </c>
      <c r="F68" s="65">
        <v>-1944335.93</v>
      </c>
      <c r="G68" s="65">
        <v>-1814703.02</v>
      </c>
      <c r="H68" s="65">
        <v>-1779471.25</v>
      </c>
      <c r="I68" s="65">
        <v>-1756391.64</v>
      </c>
      <c r="J68" s="65">
        <v>-1769957.47</v>
      </c>
      <c r="K68" s="65">
        <v>-1689780.39</v>
      </c>
      <c r="L68" s="65">
        <v>-1695231.55</v>
      </c>
      <c r="M68" s="65">
        <v>-1703469.73</v>
      </c>
      <c r="N68" s="65">
        <v>-1702465.37</v>
      </c>
      <c r="O68" s="65">
        <v>-1705508.82</v>
      </c>
      <c r="P68" s="65">
        <v>-22744642.600000001</v>
      </c>
    </row>
    <row r="69" spans="1:16" x14ac:dyDescent="0.25">
      <c r="A69" s="69" t="s">
        <v>306</v>
      </c>
      <c r="B69" s="65">
        <v>-1264958.1600000001</v>
      </c>
      <c r="C69" s="65">
        <v>-1264958.1600000001</v>
      </c>
      <c r="D69" s="65">
        <v>-1273050.75</v>
      </c>
      <c r="E69" s="65">
        <v>-136870.76</v>
      </c>
      <c r="F69" s="65">
        <v>-94183.920000000013</v>
      </c>
      <c r="G69" s="65">
        <v>-82437.64</v>
      </c>
      <c r="H69" s="65">
        <v>-62567.22</v>
      </c>
      <c r="I69" s="65">
        <v>-58503.89</v>
      </c>
      <c r="J69" s="65">
        <v>-62782.52</v>
      </c>
      <c r="K69" s="65">
        <v>-58997.55</v>
      </c>
      <c r="L69" s="65">
        <v>-58044.92</v>
      </c>
      <c r="M69" s="65">
        <v>-56314.28</v>
      </c>
      <c r="N69" s="65">
        <v>-56571.63</v>
      </c>
      <c r="O69" s="65">
        <v>-55717.64</v>
      </c>
      <c r="P69" s="65">
        <v>-2056042.7199999995</v>
      </c>
    </row>
    <row r="70" spans="1:16" x14ac:dyDescent="0.25">
      <c r="A70" s="69" t="s">
        <v>305</v>
      </c>
      <c r="B70" s="65">
        <v>-2232085.21</v>
      </c>
      <c r="C70" s="65">
        <v>-2232085.21</v>
      </c>
      <c r="D70" s="65">
        <v>-2236535.89</v>
      </c>
      <c r="E70" s="65">
        <v>-2182161.1</v>
      </c>
      <c r="F70" s="65">
        <v>-2186365.62</v>
      </c>
      <c r="G70" s="65">
        <v>-2190743.79</v>
      </c>
      <c r="H70" s="65">
        <v>-2195122.1800000002</v>
      </c>
      <c r="I70" s="65">
        <v>-2199500.79</v>
      </c>
      <c r="J70" s="65">
        <v>-2203879.4</v>
      </c>
      <c r="K70" s="65">
        <v>-2208258.0099999998</v>
      </c>
      <c r="L70" s="65">
        <v>-2212636.62</v>
      </c>
      <c r="M70" s="65">
        <v>-2217015.23</v>
      </c>
      <c r="N70" s="65">
        <v>-2221393.84</v>
      </c>
      <c r="O70" s="65">
        <v>-2225772.4500000002</v>
      </c>
      <c r="P70" s="65">
        <v>-26479384.920000002</v>
      </c>
    </row>
    <row r="71" spans="1:16" x14ac:dyDescent="0.25">
      <c r="A71" s="69" t="s">
        <v>304</v>
      </c>
      <c r="B71" s="65">
        <v>-340347.41</v>
      </c>
      <c r="C71" s="65">
        <v>-340347.41</v>
      </c>
      <c r="D71" s="65">
        <v>-343882.93</v>
      </c>
      <c r="E71" s="65">
        <v>-347449.57</v>
      </c>
      <c r="F71" s="65">
        <v>-351052.69</v>
      </c>
      <c r="G71" s="65">
        <v>-354675.3</v>
      </c>
      <c r="H71" s="65">
        <v>-358441.53</v>
      </c>
      <c r="I71" s="65">
        <v>-362513.66</v>
      </c>
      <c r="J71" s="65">
        <v>-366768.33</v>
      </c>
      <c r="K71" s="65">
        <v>-371051.73</v>
      </c>
      <c r="L71" s="65">
        <v>-375366.71</v>
      </c>
      <c r="M71" s="65">
        <v>-379697.67</v>
      </c>
      <c r="N71" s="65">
        <v>-384066.01</v>
      </c>
      <c r="O71" s="65">
        <v>-388500.54</v>
      </c>
      <c r="P71" s="65">
        <v>-4383466.67</v>
      </c>
    </row>
    <row r="72" spans="1:16" x14ac:dyDescent="0.25">
      <c r="A72" s="69" t="s">
        <v>303</v>
      </c>
      <c r="B72" s="65">
        <v>205671.33000000002</v>
      </c>
      <c r="C72" s="65">
        <v>205671.33000000002</v>
      </c>
      <c r="D72" s="65">
        <v>193969.32999999996</v>
      </c>
      <c r="E72" s="65">
        <v>168631.29000000004</v>
      </c>
      <c r="F72" s="65">
        <v>194275.01000000007</v>
      </c>
      <c r="G72" s="65">
        <v>159573.90999999992</v>
      </c>
      <c r="H72" s="65">
        <v>117964.75999999989</v>
      </c>
      <c r="I72" s="65">
        <v>-580130.71000000008</v>
      </c>
      <c r="J72" s="65">
        <v>-626020.56000000006</v>
      </c>
      <c r="K72" s="65">
        <v>-674799.7300000001</v>
      </c>
      <c r="L72" s="65">
        <v>-724424.54000000015</v>
      </c>
      <c r="M72" s="65">
        <v>-775658.76000000013</v>
      </c>
      <c r="N72" s="65">
        <v>-829518.97000000009</v>
      </c>
      <c r="O72" s="65">
        <v>-884959.8600000001</v>
      </c>
      <c r="P72" s="65">
        <v>-4261098.830000001</v>
      </c>
    </row>
    <row r="73" spans="1:16" x14ac:dyDescent="0.25">
      <c r="A73" s="69" t="s">
        <v>302</v>
      </c>
      <c r="B73" s="65">
        <v>401863.8</v>
      </c>
      <c r="C73" s="65">
        <v>401863.8</v>
      </c>
      <c r="D73" s="65">
        <v>402530.7</v>
      </c>
      <c r="E73" s="65">
        <v>399126.5</v>
      </c>
      <c r="F73" s="65">
        <v>679349.44</v>
      </c>
      <c r="G73" s="65">
        <v>673655.02</v>
      </c>
      <c r="H73" s="65">
        <v>665871.34000000008</v>
      </c>
      <c r="I73" s="65">
        <v>-76836.44</v>
      </c>
      <c r="J73" s="65">
        <v>-86245.62</v>
      </c>
      <c r="K73" s="65">
        <v>-96899.939999999988</v>
      </c>
      <c r="L73" s="65">
        <v>-107884.67</v>
      </c>
      <c r="M73" s="65">
        <v>-119468.83999999998</v>
      </c>
      <c r="N73" s="65">
        <v>-131709.19</v>
      </c>
      <c r="O73" s="65">
        <v>-146429.78</v>
      </c>
      <c r="P73" s="65">
        <v>2055058.5200000003</v>
      </c>
    </row>
    <row r="74" spans="1:16" x14ac:dyDescent="0.25">
      <c r="A74" s="69" t="s">
        <v>301</v>
      </c>
      <c r="B74" s="65">
        <v>-20317.87</v>
      </c>
      <c r="C74" s="65">
        <v>-20317.87</v>
      </c>
      <c r="D74" s="65">
        <v>-22054.47</v>
      </c>
      <c r="E74" s="65">
        <v>-23791.17</v>
      </c>
      <c r="F74" s="65">
        <v>-25527.87</v>
      </c>
      <c r="G74" s="65">
        <v>-27264.57</v>
      </c>
      <c r="H74" s="65">
        <v>-29001.27</v>
      </c>
      <c r="I74" s="65">
        <v>-30737.97</v>
      </c>
      <c r="J74" s="65">
        <v>-32474.67</v>
      </c>
      <c r="K74" s="65">
        <v>-34206.160000000003</v>
      </c>
      <c r="L74" s="65">
        <v>-35930.759999999987</v>
      </c>
      <c r="M74" s="65">
        <v>-37653.68</v>
      </c>
      <c r="N74" s="65">
        <v>-39376.6</v>
      </c>
      <c r="O74" s="65">
        <v>-41342.269999999997</v>
      </c>
      <c r="P74" s="65">
        <v>-379361.45999999996</v>
      </c>
    </row>
    <row r="75" spans="1:16" x14ac:dyDescent="0.25">
      <c r="A75" s="69" t="s">
        <v>300</v>
      </c>
      <c r="B75" s="65">
        <v>-374.87</v>
      </c>
      <c r="C75" s="65">
        <v>-374.87</v>
      </c>
      <c r="D75" s="65">
        <v>-625.33000000000004</v>
      </c>
      <c r="E75" s="65">
        <v>-876.16</v>
      </c>
      <c r="F75" s="65">
        <v>-1109.78</v>
      </c>
      <c r="G75" s="65">
        <v>-1878.14</v>
      </c>
      <c r="H75" s="65">
        <v>-3230.97</v>
      </c>
      <c r="I75" s="65">
        <v>-4619.4799999999996</v>
      </c>
      <c r="J75" s="65">
        <v>-6267.26</v>
      </c>
      <c r="K75" s="65">
        <v>-8196</v>
      </c>
      <c r="L75" s="65">
        <v>-10168.84</v>
      </c>
      <c r="M75" s="65">
        <v>-12248.64</v>
      </c>
      <c r="N75" s="65">
        <v>-14480.8</v>
      </c>
      <c r="O75" s="65">
        <v>-16404.23</v>
      </c>
      <c r="P75" s="65">
        <v>-80105.62999999999</v>
      </c>
    </row>
    <row r="76" spans="1:16" ht="15.75" thickBot="1" x14ac:dyDescent="0.3">
      <c r="A76" s="69" t="s">
        <v>298</v>
      </c>
      <c r="B76" s="65">
        <v>0</v>
      </c>
      <c r="C76" s="65"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</row>
    <row r="77" spans="1:16" x14ac:dyDescent="0.25">
      <c r="A77" s="70" t="s">
        <v>297</v>
      </c>
      <c r="B77" s="71">
        <v>-183928842.77999997</v>
      </c>
      <c r="C77" s="71">
        <v>-183928842.77999997</v>
      </c>
      <c r="D77" s="71">
        <v>-184937580.05999997</v>
      </c>
      <c r="E77" s="71">
        <v>-176982759.22999996</v>
      </c>
      <c r="F77" s="71">
        <v>-176715949.70000005</v>
      </c>
      <c r="G77" s="71">
        <v>-176455142.81</v>
      </c>
      <c r="H77" s="71">
        <v>-176708235.01000005</v>
      </c>
      <c r="I77" s="71">
        <v>-177378226.68999997</v>
      </c>
      <c r="J77" s="71">
        <v>-177968608.42000005</v>
      </c>
      <c r="K77" s="71">
        <v>-178366191.42000002</v>
      </c>
      <c r="L77" s="71">
        <v>-179173051.34000003</v>
      </c>
      <c r="M77" s="71">
        <v>-180121424.37</v>
      </c>
      <c r="N77" s="71">
        <v>-180849453.51000002</v>
      </c>
      <c r="O77" s="71">
        <v>-180862246.35999995</v>
      </c>
      <c r="P77" s="71">
        <v>-2146518868.9200006</v>
      </c>
    </row>
    <row r="79" spans="1:16" x14ac:dyDescent="0.25">
      <c r="A79" s="68" t="s">
        <v>287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6" x14ac:dyDescent="0.25">
      <c r="A80" s="69" t="s">
        <v>296</v>
      </c>
      <c r="B80" s="65">
        <v>-2631750.89</v>
      </c>
      <c r="C80" s="65">
        <v>-2631750.89</v>
      </c>
      <c r="D80" s="65">
        <v>-2688959.19</v>
      </c>
      <c r="E80" s="65">
        <v>-2746167.49</v>
      </c>
      <c r="F80" s="65">
        <v>-2803375.79</v>
      </c>
      <c r="G80" s="65">
        <v>-2863786.3899999997</v>
      </c>
      <c r="H80" s="65">
        <v>-2927399.3099999996</v>
      </c>
      <c r="I80" s="65">
        <v>-2992056.11</v>
      </c>
      <c r="J80" s="65">
        <v>-3057784.1499999994</v>
      </c>
      <c r="K80" s="65">
        <v>-3123541.77</v>
      </c>
      <c r="L80" s="65">
        <v>-3189316.78</v>
      </c>
      <c r="M80" s="65">
        <v>-3255104.03</v>
      </c>
      <c r="N80" s="65">
        <v>-3320888.3499999996</v>
      </c>
      <c r="O80" s="65">
        <v>-3386672.67</v>
      </c>
      <c r="P80" s="65">
        <v>-36355052.030000001</v>
      </c>
    </row>
    <row r="81" spans="1:16" x14ac:dyDescent="0.25">
      <c r="A81" s="69" t="s">
        <v>295</v>
      </c>
      <c r="B81" s="65">
        <v>-1211693.68</v>
      </c>
      <c r="C81" s="65">
        <v>-1211693.68</v>
      </c>
      <c r="D81" s="65">
        <v>-1230656.6599999999</v>
      </c>
      <c r="E81" s="65">
        <v>-1249619.6400000001</v>
      </c>
      <c r="F81" s="65">
        <v>-1268582.6200000001</v>
      </c>
      <c r="G81" s="65">
        <v>-1287545.6000000001</v>
      </c>
      <c r="H81" s="65">
        <v>-1306508.58</v>
      </c>
      <c r="I81" s="65">
        <v>-1325482.81</v>
      </c>
      <c r="J81" s="65">
        <v>-1344483.27</v>
      </c>
      <c r="K81" s="65">
        <v>-1363498.7</v>
      </c>
      <c r="L81" s="65">
        <v>-1382514.1300000001</v>
      </c>
      <c r="M81" s="65">
        <v>-1401529.56</v>
      </c>
      <c r="N81" s="65">
        <v>-1420544.99</v>
      </c>
      <c r="O81" s="65">
        <v>-1439560.42</v>
      </c>
      <c r="P81" s="65">
        <v>-16020526.98</v>
      </c>
    </row>
    <row r="82" spans="1:16" x14ac:dyDescent="0.25">
      <c r="A82" s="69" t="s">
        <v>293</v>
      </c>
      <c r="B82" s="65">
        <v>-1654324.29</v>
      </c>
      <c r="C82" s="65">
        <v>-1654324.29</v>
      </c>
      <c r="D82" s="65">
        <v>-1696004.36</v>
      </c>
      <c r="E82" s="65">
        <v>-1738207.7999999998</v>
      </c>
      <c r="F82" s="65">
        <v>-1780713.8299999998</v>
      </c>
      <c r="G82" s="65">
        <v>-1822944.79</v>
      </c>
      <c r="H82" s="65">
        <v>-1864617.04</v>
      </c>
      <c r="I82" s="65">
        <v>-1906991.15</v>
      </c>
      <c r="J82" s="65">
        <v>-1950287.46</v>
      </c>
      <c r="K82" s="65">
        <v>-1994583.8900000001</v>
      </c>
      <c r="L82" s="65">
        <v>-2019126.3500000003</v>
      </c>
      <c r="M82" s="65">
        <v>-2061188.7100000002</v>
      </c>
      <c r="N82" s="65">
        <v>-2103603.0900000003</v>
      </c>
      <c r="O82" s="65">
        <v>-1678818.5600000012</v>
      </c>
      <c r="P82" s="65">
        <v>-22617087.030000005</v>
      </c>
    </row>
    <row r="83" spans="1:16" x14ac:dyDescent="0.25">
      <c r="A83" s="69" t="s">
        <v>291</v>
      </c>
      <c r="B83" s="65">
        <v>-11670628.43</v>
      </c>
      <c r="C83" s="65">
        <v>-11670628.43</v>
      </c>
      <c r="D83" s="65">
        <v>-11730786.299999999</v>
      </c>
      <c r="E83" s="65">
        <v>-11790944.17</v>
      </c>
      <c r="F83" s="65">
        <v>-11851102.039999999</v>
      </c>
      <c r="G83" s="65">
        <v>-11911259.909999998</v>
      </c>
      <c r="H83" s="65">
        <v>-11971417.779999999</v>
      </c>
      <c r="I83" s="65">
        <v>-12031575.649999999</v>
      </c>
      <c r="J83" s="65">
        <v>-12091733.52</v>
      </c>
      <c r="K83" s="65">
        <v>-12151891.389999999</v>
      </c>
      <c r="L83" s="65">
        <v>-12212049.26</v>
      </c>
      <c r="M83" s="65">
        <v>-12272207.129999999</v>
      </c>
      <c r="N83" s="65">
        <v>-12332365</v>
      </c>
      <c r="O83" s="65">
        <v>-12392522.869999999</v>
      </c>
      <c r="P83" s="65">
        <v>-144739855.01999998</v>
      </c>
    </row>
    <row r="84" spans="1:16" ht="15.75" thickBot="1" x14ac:dyDescent="0.3">
      <c r="A84" s="69" t="s">
        <v>289</v>
      </c>
      <c r="B84" s="65">
        <v>0</v>
      </c>
      <c r="C84" s="65">
        <v>0</v>
      </c>
      <c r="D84" s="65">
        <v>0</v>
      </c>
      <c r="E84" s="65">
        <v>0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v>-1527626.23</v>
      </c>
      <c r="L84" s="65">
        <v>-1571478.59</v>
      </c>
      <c r="M84" s="65">
        <v>-1615471.6300000001</v>
      </c>
      <c r="N84" s="65">
        <v>-1659605.8199999998</v>
      </c>
      <c r="O84" s="65">
        <v>-1703881.61</v>
      </c>
      <c r="P84" s="65">
        <v>-8078063.8799999999</v>
      </c>
    </row>
    <row r="85" spans="1:16" x14ac:dyDescent="0.25">
      <c r="A85" s="70" t="s">
        <v>287</v>
      </c>
      <c r="B85" s="71">
        <v>-17168397.289999999</v>
      </c>
      <c r="C85" s="71">
        <v>-17168397.289999999</v>
      </c>
      <c r="D85" s="71">
        <v>-17346406.509999998</v>
      </c>
      <c r="E85" s="71">
        <v>-17524939.100000001</v>
      </c>
      <c r="F85" s="71">
        <v>-17703774.280000001</v>
      </c>
      <c r="G85" s="71">
        <v>-17885536.689999998</v>
      </c>
      <c r="H85" s="71">
        <v>-18069942.710000001</v>
      </c>
      <c r="I85" s="71">
        <v>-18256105.719999999</v>
      </c>
      <c r="J85" s="71">
        <v>-18444288.399999999</v>
      </c>
      <c r="K85" s="71">
        <v>-20161141.98</v>
      </c>
      <c r="L85" s="71">
        <v>-20374485.109999999</v>
      </c>
      <c r="M85" s="71">
        <v>-20605501.059999999</v>
      </c>
      <c r="N85" s="71">
        <v>-20837007.25</v>
      </c>
      <c r="O85" s="71">
        <v>-20601456.129999999</v>
      </c>
      <c r="P85" s="71">
        <v>-227810584.94</v>
      </c>
    </row>
    <row r="86" spans="1:16" ht="15.75" thickBot="1" x14ac:dyDescent="0.3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x14ac:dyDescent="0.25">
      <c r="A87" s="72" t="s">
        <v>22</v>
      </c>
      <c r="B87" s="73">
        <v>-201614270.40999997</v>
      </c>
      <c r="C87" s="73">
        <v>-201614270.40999997</v>
      </c>
      <c r="D87" s="73">
        <v>-202869640.30999997</v>
      </c>
      <c r="E87" s="73">
        <v>-195161975.46999994</v>
      </c>
      <c r="F87" s="73">
        <v>-195142624.43000004</v>
      </c>
      <c r="G87" s="73">
        <v>-195132203.25999999</v>
      </c>
      <c r="H87" s="73">
        <v>-195638324.86000004</v>
      </c>
      <c r="I87" s="73">
        <v>-196563102.91999996</v>
      </c>
      <c r="J87" s="73">
        <v>-197410290.65000007</v>
      </c>
      <c r="K87" s="73">
        <v>-199593350.61000001</v>
      </c>
      <c r="L87" s="73">
        <v>-200703504.33000004</v>
      </c>
      <c r="M87" s="73">
        <v>-201955939.43000001</v>
      </c>
      <c r="N87" s="73">
        <v>-202976559.98000002</v>
      </c>
      <c r="O87" s="73">
        <v>-202913016.30999994</v>
      </c>
      <c r="P87" s="73">
        <v>-2386060532.5600004</v>
      </c>
    </row>
    <row r="88" spans="1:16" ht="15.75" thickBot="1" x14ac:dyDescent="0.3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x14ac:dyDescent="0.25">
      <c r="A89" s="74" t="s">
        <v>19</v>
      </c>
      <c r="B89" s="73">
        <v>357109282.85000014</v>
      </c>
      <c r="C89" s="73">
        <v>357109282.85000014</v>
      </c>
      <c r="D89" s="73">
        <v>357480236.89999998</v>
      </c>
      <c r="E89" s="73">
        <v>360403560.79000008</v>
      </c>
      <c r="F89" s="73">
        <v>361943962.03999984</v>
      </c>
      <c r="G89" s="73">
        <v>363618982.65999997</v>
      </c>
      <c r="H89" s="73">
        <v>365648194.95999992</v>
      </c>
      <c r="I89" s="73">
        <v>375295981.44999993</v>
      </c>
      <c r="J89" s="73">
        <v>377506085.73999989</v>
      </c>
      <c r="K89" s="73">
        <v>378373700.96999979</v>
      </c>
      <c r="L89" s="73">
        <v>378938740.6099999</v>
      </c>
      <c r="M89" s="73">
        <v>381047004.29000002</v>
      </c>
      <c r="N89" s="73">
        <v>382674837.72000015</v>
      </c>
      <c r="O89" s="73">
        <v>393752562.81000006</v>
      </c>
      <c r="P89" s="73">
        <v>4476683850.9399986</v>
      </c>
    </row>
    <row r="91" spans="1:16" x14ac:dyDescent="0.25">
      <c r="A91" s="66" t="s">
        <v>379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6" x14ac:dyDescent="0.25">
      <c r="A92" s="67" t="s">
        <v>26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 x14ac:dyDescent="0.25">
      <c r="A93" s="68" t="s">
        <v>27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</row>
    <row r="94" spans="1:16" ht="15.75" thickBot="1" x14ac:dyDescent="0.3">
      <c r="A94" s="69" t="s">
        <v>282</v>
      </c>
      <c r="B94" s="65">
        <v>3627210.19</v>
      </c>
      <c r="C94" s="65">
        <v>3627210.19</v>
      </c>
      <c r="D94" s="65">
        <v>2669372.7999999998</v>
      </c>
      <c r="E94" s="65">
        <v>2529524.13</v>
      </c>
      <c r="F94" s="65">
        <v>2016530.52</v>
      </c>
      <c r="G94" s="65">
        <v>2282443.08</v>
      </c>
      <c r="H94" s="65">
        <v>1765083.4300000002</v>
      </c>
      <c r="I94" s="65">
        <v>2250557.5499999998</v>
      </c>
      <c r="J94" s="65">
        <v>-1323871.2600000002</v>
      </c>
      <c r="K94" s="65">
        <v>3057637.3500000006</v>
      </c>
      <c r="L94" s="65">
        <v>4899518.59</v>
      </c>
      <c r="M94" s="65">
        <v>2447998.56</v>
      </c>
      <c r="N94" s="65">
        <v>-543230.37999999989</v>
      </c>
      <c r="O94" s="65">
        <v>2350818.94</v>
      </c>
      <c r="P94" s="65">
        <v>24402383.309999999</v>
      </c>
    </row>
    <row r="95" spans="1:16" x14ac:dyDescent="0.25">
      <c r="A95" s="70" t="s">
        <v>27</v>
      </c>
      <c r="B95" s="71">
        <v>3627210.19</v>
      </c>
      <c r="C95" s="71">
        <v>3627210.19</v>
      </c>
      <c r="D95" s="71">
        <v>2669372.7999999998</v>
      </c>
      <c r="E95" s="71">
        <v>2529524.13</v>
      </c>
      <c r="F95" s="71">
        <v>2016530.52</v>
      </c>
      <c r="G95" s="71">
        <v>2282443.08</v>
      </c>
      <c r="H95" s="71">
        <v>1765083.4300000002</v>
      </c>
      <c r="I95" s="71">
        <v>2250557.5499999998</v>
      </c>
      <c r="J95" s="71">
        <v>-1323871.2600000002</v>
      </c>
      <c r="K95" s="71">
        <v>3057637.3500000006</v>
      </c>
      <c r="L95" s="71">
        <v>4899518.59</v>
      </c>
      <c r="M95" s="71">
        <v>2447998.56</v>
      </c>
      <c r="N95" s="71">
        <v>-543230.37999999989</v>
      </c>
      <c r="O95" s="71">
        <v>2350818.94</v>
      </c>
      <c r="P95" s="71">
        <v>24402383.309999999</v>
      </c>
    </row>
    <row r="97" spans="1:16" x14ac:dyDescent="0.25">
      <c r="A97" s="68" t="s">
        <v>28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</row>
    <row r="98" spans="1:16" ht="15.75" thickBot="1" x14ac:dyDescent="0.3">
      <c r="A98" s="69" t="s">
        <v>280</v>
      </c>
      <c r="B98" s="65">
        <v>3640841.7899999996</v>
      </c>
      <c r="C98" s="65">
        <v>3640841.7899999996</v>
      </c>
      <c r="D98" s="65">
        <v>1766208.7</v>
      </c>
      <c r="E98" s="65">
        <v>2698010.77</v>
      </c>
      <c r="F98" s="65">
        <v>2498835.15</v>
      </c>
      <c r="G98" s="65">
        <v>2368734.58</v>
      </c>
      <c r="H98" s="65">
        <v>2768211.71</v>
      </c>
      <c r="I98" s="65">
        <v>4016718.5999999996</v>
      </c>
      <c r="J98" s="65">
        <v>6099678.6600000001</v>
      </c>
      <c r="K98" s="65">
        <v>4362478.0600000005</v>
      </c>
      <c r="L98" s="65">
        <v>10158943.369999999</v>
      </c>
      <c r="M98" s="65">
        <v>11707481.619999999</v>
      </c>
      <c r="N98" s="65">
        <v>13351257.16</v>
      </c>
      <c r="O98" s="65">
        <v>4929690.01</v>
      </c>
      <c r="P98" s="65">
        <v>66726248.389999993</v>
      </c>
    </row>
    <row r="99" spans="1:16" x14ac:dyDescent="0.25">
      <c r="A99" s="70" t="s">
        <v>28</v>
      </c>
      <c r="B99" s="71">
        <v>3640841.7899999996</v>
      </c>
      <c r="C99" s="71">
        <v>3640841.7899999996</v>
      </c>
      <c r="D99" s="71">
        <v>1766208.7</v>
      </c>
      <c r="E99" s="71">
        <v>2698010.77</v>
      </c>
      <c r="F99" s="71">
        <v>2498835.15</v>
      </c>
      <c r="G99" s="71">
        <v>2368734.58</v>
      </c>
      <c r="H99" s="71">
        <v>2768211.71</v>
      </c>
      <c r="I99" s="71">
        <v>4016718.5999999996</v>
      </c>
      <c r="J99" s="71">
        <v>6099678.6600000001</v>
      </c>
      <c r="K99" s="71">
        <v>4362478.0600000005</v>
      </c>
      <c r="L99" s="71">
        <v>10158943.369999999</v>
      </c>
      <c r="M99" s="71">
        <v>11707481.619999999</v>
      </c>
      <c r="N99" s="71">
        <v>13351257.16</v>
      </c>
      <c r="O99" s="71">
        <v>4929690.01</v>
      </c>
      <c r="P99" s="71">
        <v>66726248.389999993</v>
      </c>
    </row>
    <row r="101" spans="1:16" x14ac:dyDescent="0.25">
      <c r="A101" s="68" t="s">
        <v>29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</row>
    <row r="102" spans="1:16" ht="15.75" thickBot="1" x14ac:dyDescent="0.3">
      <c r="A102" s="69" t="s">
        <v>278</v>
      </c>
      <c r="B102" s="65">
        <v>13523313.42</v>
      </c>
      <c r="C102" s="65">
        <v>13523313.42</v>
      </c>
      <c r="D102" s="65">
        <v>13975689.1</v>
      </c>
      <c r="E102" s="65">
        <v>13764997.76</v>
      </c>
      <c r="F102" s="65">
        <v>11835411.52</v>
      </c>
      <c r="G102" s="65">
        <v>13031988.619999999</v>
      </c>
      <c r="H102" s="65">
        <v>13273368.109999999</v>
      </c>
      <c r="I102" s="65">
        <v>7505704.8599999994</v>
      </c>
      <c r="J102" s="65">
        <v>13242735.379999999</v>
      </c>
      <c r="K102" s="65">
        <v>12455930.120000001</v>
      </c>
      <c r="L102" s="65">
        <v>12738534.67</v>
      </c>
      <c r="M102" s="65">
        <v>13165586.880000001</v>
      </c>
      <c r="N102" s="65">
        <v>12888786.690000001</v>
      </c>
      <c r="O102" s="65">
        <v>13181708.369999999</v>
      </c>
      <c r="P102" s="65">
        <v>151060442.08000001</v>
      </c>
    </row>
    <row r="103" spans="1:16" x14ac:dyDescent="0.25">
      <c r="A103" s="70" t="s">
        <v>29</v>
      </c>
      <c r="B103" s="71">
        <v>13523313.42</v>
      </c>
      <c r="C103" s="71">
        <v>13523313.42</v>
      </c>
      <c r="D103" s="71">
        <v>13975689.1</v>
      </c>
      <c r="E103" s="71">
        <v>13764997.76</v>
      </c>
      <c r="F103" s="71">
        <v>11835411.52</v>
      </c>
      <c r="G103" s="71">
        <v>13031988.619999999</v>
      </c>
      <c r="H103" s="71">
        <v>13273368.109999999</v>
      </c>
      <c r="I103" s="71">
        <v>7505704.8599999994</v>
      </c>
      <c r="J103" s="71">
        <v>13242735.379999999</v>
      </c>
      <c r="K103" s="71">
        <v>12455930.120000001</v>
      </c>
      <c r="L103" s="71">
        <v>12738534.67</v>
      </c>
      <c r="M103" s="71">
        <v>13165586.880000001</v>
      </c>
      <c r="N103" s="71">
        <v>12888786.690000001</v>
      </c>
      <c r="O103" s="71">
        <v>13181708.369999999</v>
      </c>
      <c r="P103" s="71">
        <v>151060442.08000001</v>
      </c>
    </row>
    <row r="105" spans="1:16" x14ac:dyDescent="0.25">
      <c r="A105" s="68" t="s">
        <v>30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</row>
    <row r="106" spans="1:16" ht="15.75" thickBot="1" x14ac:dyDescent="0.3">
      <c r="A106" s="69" t="s">
        <v>276</v>
      </c>
      <c r="B106" s="65">
        <v>1884.63</v>
      </c>
      <c r="C106" s="65">
        <v>1884.63</v>
      </c>
      <c r="D106" s="65">
        <v>99.27</v>
      </c>
      <c r="E106" s="65">
        <v>-502509.25</v>
      </c>
      <c r="F106" s="65">
        <v>-1265.72999999998</v>
      </c>
      <c r="G106" s="65">
        <v>7518.84</v>
      </c>
      <c r="H106" s="65">
        <v>-3283.86</v>
      </c>
      <c r="I106" s="65">
        <v>-25101</v>
      </c>
      <c r="J106" s="65">
        <v>422469.36</v>
      </c>
      <c r="K106" s="65">
        <v>-6181.0499999999902</v>
      </c>
      <c r="L106" s="65">
        <v>-398.82</v>
      </c>
      <c r="M106" s="65">
        <v>183205.75999999998</v>
      </c>
      <c r="N106" s="65">
        <v>117969.29000000001</v>
      </c>
      <c r="O106" s="65">
        <v>109501.93999999999</v>
      </c>
      <c r="P106" s="65">
        <v>302024.75</v>
      </c>
    </row>
    <row r="107" spans="1:16" x14ac:dyDescent="0.25">
      <c r="A107" s="70" t="s">
        <v>30</v>
      </c>
      <c r="B107" s="71">
        <v>1884.63</v>
      </c>
      <c r="C107" s="71">
        <v>1884.63</v>
      </c>
      <c r="D107" s="71">
        <v>99.27</v>
      </c>
      <c r="E107" s="71">
        <v>-502509.25</v>
      </c>
      <c r="F107" s="71">
        <v>-1265.72999999998</v>
      </c>
      <c r="G107" s="71">
        <v>7518.84</v>
      </c>
      <c r="H107" s="71">
        <v>-3283.86</v>
      </c>
      <c r="I107" s="71">
        <v>-25101</v>
      </c>
      <c r="J107" s="71">
        <v>422469.36</v>
      </c>
      <c r="K107" s="71">
        <v>-6181.0499999999902</v>
      </c>
      <c r="L107" s="71">
        <v>-398.82</v>
      </c>
      <c r="M107" s="71">
        <v>183205.75999999998</v>
      </c>
      <c r="N107" s="71">
        <v>117969.29000000001</v>
      </c>
      <c r="O107" s="71">
        <v>109501.93999999999</v>
      </c>
      <c r="P107" s="71">
        <v>302024.75</v>
      </c>
    </row>
    <row r="109" spans="1:16" x14ac:dyDescent="0.25">
      <c r="A109" s="68" t="s">
        <v>31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ht="15.75" thickBot="1" x14ac:dyDescent="0.3">
      <c r="A110" s="69" t="s">
        <v>274</v>
      </c>
      <c r="B110" s="65">
        <v>-1135380.51</v>
      </c>
      <c r="C110" s="65">
        <v>-1135380.51</v>
      </c>
      <c r="D110" s="65">
        <v>-1323446.6599999999</v>
      </c>
      <c r="E110" s="65">
        <v>-794590.21</v>
      </c>
      <c r="F110" s="65">
        <v>-832713.97</v>
      </c>
      <c r="G110" s="65">
        <v>-788102.09</v>
      </c>
      <c r="H110" s="65">
        <v>-865499.92999999993</v>
      </c>
      <c r="I110" s="65">
        <v>-879814.89</v>
      </c>
      <c r="J110" s="65">
        <v>-873758.17</v>
      </c>
      <c r="K110" s="65">
        <v>-811946.58000000007</v>
      </c>
      <c r="L110" s="65">
        <v>-849550.96</v>
      </c>
      <c r="M110" s="65">
        <v>-883357.78999999992</v>
      </c>
      <c r="N110" s="65">
        <v>-881531.45000000007</v>
      </c>
      <c r="O110" s="65">
        <v>-793102.72</v>
      </c>
      <c r="P110" s="65">
        <v>-10577415.419999998</v>
      </c>
    </row>
    <row r="111" spans="1:16" x14ac:dyDescent="0.25">
      <c r="A111" s="70" t="s">
        <v>31</v>
      </c>
      <c r="B111" s="71">
        <v>-1135380.51</v>
      </c>
      <c r="C111" s="71">
        <v>-1135380.51</v>
      </c>
      <c r="D111" s="71">
        <v>-1323446.6599999999</v>
      </c>
      <c r="E111" s="71">
        <v>-794590.21</v>
      </c>
      <c r="F111" s="71">
        <v>-832713.97</v>
      </c>
      <c r="G111" s="71">
        <v>-788102.09</v>
      </c>
      <c r="H111" s="71">
        <v>-865499.92999999993</v>
      </c>
      <c r="I111" s="71">
        <v>-879814.89</v>
      </c>
      <c r="J111" s="71">
        <v>-873758.17</v>
      </c>
      <c r="K111" s="71">
        <v>-811946.58000000007</v>
      </c>
      <c r="L111" s="71">
        <v>-849550.96</v>
      </c>
      <c r="M111" s="71">
        <v>-883357.78999999992</v>
      </c>
      <c r="N111" s="71">
        <v>-881531.45000000007</v>
      </c>
      <c r="O111" s="71">
        <v>-793102.72</v>
      </c>
      <c r="P111" s="71">
        <v>-10577415.419999998</v>
      </c>
    </row>
    <row r="113" spans="1:16" x14ac:dyDescent="0.25">
      <c r="A113" s="68" t="s">
        <v>32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</row>
    <row r="114" spans="1:16" ht="15.75" thickBot="1" x14ac:dyDescent="0.3">
      <c r="A114" s="69" t="s">
        <v>272</v>
      </c>
      <c r="B114" s="65">
        <v>282537.39</v>
      </c>
      <c r="C114" s="65">
        <v>282537.39</v>
      </c>
      <c r="D114" s="65">
        <v>1885.98000000004</v>
      </c>
      <c r="E114" s="65">
        <v>23219.8</v>
      </c>
      <c r="F114" s="65">
        <v>105077.84</v>
      </c>
      <c r="G114" s="65">
        <v>34616.53</v>
      </c>
      <c r="H114" s="65">
        <v>53851.91</v>
      </c>
      <c r="I114" s="65">
        <v>23879.63</v>
      </c>
      <c r="J114" s="65">
        <v>68913.210000000006</v>
      </c>
      <c r="K114" s="65">
        <v>56095.750000000007</v>
      </c>
      <c r="L114" s="65">
        <v>42413.55</v>
      </c>
      <c r="M114" s="65">
        <v>354508.35000000003</v>
      </c>
      <c r="N114" s="65">
        <v>52683.309999999939</v>
      </c>
      <c r="O114" s="65">
        <v>-1604.02</v>
      </c>
      <c r="P114" s="65">
        <v>815541.84</v>
      </c>
    </row>
    <row r="115" spans="1:16" x14ac:dyDescent="0.25">
      <c r="A115" s="70" t="s">
        <v>32</v>
      </c>
      <c r="B115" s="71">
        <v>282537.39</v>
      </c>
      <c r="C115" s="71">
        <v>282537.39</v>
      </c>
      <c r="D115" s="71">
        <v>1885.98000000004</v>
      </c>
      <c r="E115" s="71">
        <v>23219.8</v>
      </c>
      <c r="F115" s="71">
        <v>105077.84</v>
      </c>
      <c r="G115" s="71">
        <v>34616.53</v>
      </c>
      <c r="H115" s="71">
        <v>53851.91</v>
      </c>
      <c r="I115" s="71">
        <v>23879.63</v>
      </c>
      <c r="J115" s="71">
        <v>68913.210000000006</v>
      </c>
      <c r="K115" s="71">
        <v>56095.750000000007</v>
      </c>
      <c r="L115" s="71">
        <v>42413.55</v>
      </c>
      <c r="M115" s="71">
        <v>354508.35000000003</v>
      </c>
      <c r="N115" s="71">
        <v>52683.309999999939</v>
      </c>
      <c r="O115" s="71">
        <v>-1604.02</v>
      </c>
      <c r="P115" s="71">
        <v>815541.84</v>
      </c>
    </row>
    <row r="117" spans="1:16" x14ac:dyDescent="0.25">
      <c r="A117" s="68" t="s">
        <v>33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</row>
    <row r="118" spans="1:16" ht="15.75" thickBot="1" x14ac:dyDescent="0.3">
      <c r="A118" s="69" t="s">
        <v>270</v>
      </c>
      <c r="B118" s="65">
        <v>13791.01</v>
      </c>
      <c r="C118" s="65">
        <v>13791.01</v>
      </c>
      <c r="D118" s="65">
        <v>13791.01</v>
      </c>
      <c r="E118" s="65">
        <v>13791.01</v>
      </c>
      <c r="F118" s="65">
        <v>13791.01</v>
      </c>
      <c r="G118" s="65">
        <v>13791.01</v>
      </c>
      <c r="H118" s="65">
        <v>13791.01</v>
      </c>
      <c r="I118" s="65">
        <v>13727.29</v>
      </c>
      <c r="J118" s="65">
        <v>13727.29</v>
      </c>
      <c r="K118" s="65">
        <v>13727.29</v>
      </c>
      <c r="L118" s="65">
        <v>13727.29</v>
      </c>
      <c r="M118" s="65">
        <v>13727.29</v>
      </c>
      <c r="N118" s="65">
        <v>13727.29</v>
      </c>
      <c r="O118" s="65">
        <v>13727.29</v>
      </c>
      <c r="P118" s="65">
        <v>165046.08000000005</v>
      </c>
    </row>
    <row r="119" spans="1:16" x14ac:dyDescent="0.25">
      <c r="A119" s="70" t="s">
        <v>33</v>
      </c>
      <c r="B119" s="71">
        <v>13791.01</v>
      </c>
      <c r="C119" s="71">
        <v>13791.01</v>
      </c>
      <c r="D119" s="71">
        <v>13791.01</v>
      </c>
      <c r="E119" s="71">
        <v>13791.01</v>
      </c>
      <c r="F119" s="71">
        <v>13791.01</v>
      </c>
      <c r="G119" s="71">
        <v>13791.01</v>
      </c>
      <c r="H119" s="71">
        <v>13791.01</v>
      </c>
      <c r="I119" s="71">
        <v>13727.29</v>
      </c>
      <c r="J119" s="71">
        <v>13727.29</v>
      </c>
      <c r="K119" s="71">
        <v>13727.29</v>
      </c>
      <c r="L119" s="71">
        <v>13727.29</v>
      </c>
      <c r="M119" s="71">
        <v>13727.29</v>
      </c>
      <c r="N119" s="71">
        <v>13727.29</v>
      </c>
      <c r="O119" s="71">
        <v>13727.29</v>
      </c>
      <c r="P119" s="71">
        <v>165046.08000000005</v>
      </c>
    </row>
    <row r="121" spans="1:16" x14ac:dyDescent="0.25">
      <c r="A121" s="68" t="s">
        <v>34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16" ht="15.75" thickBot="1" x14ac:dyDescent="0.3">
      <c r="A122" s="69" t="s">
        <v>268</v>
      </c>
      <c r="B122" s="65">
        <v>214888.34999999998</v>
      </c>
      <c r="C122" s="65">
        <v>214888.34999999998</v>
      </c>
      <c r="D122" s="65">
        <v>282700.84999999998</v>
      </c>
      <c r="E122" s="65">
        <v>305730.45999999996</v>
      </c>
      <c r="F122" s="65">
        <v>376975.57</v>
      </c>
      <c r="G122" s="65">
        <v>376677.48</v>
      </c>
      <c r="H122" s="65">
        <v>361689.13</v>
      </c>
      <c r="I122" s="65">
        <v>405943.69</v>
      </c>
      <c r="J122" s="65">
        <v>388227.06</v>
      </c>
      <c r="K122" s="65">
        <v>418674.68</v>
      </c>
      <c r="L122" s="65">
        <v>415077.99</v>
      </c>
      <c r="M122" s="65">
        <v>419347.14999999997</v>
      </c>
      <c r="N122" s="65">
        <v>437822.68000000005</v>
      </c>
      <c r="O122" s="65">
        <v>440505.35</v>
      </c>
      <c r="P122" s="65">
        <v>4629372.09</v>
      </c>
    </row>
    <row r="123" spans="1:16" x14ac:dyDescent="0.25">
      <c r="A123" s="70" t="s">
        <v>34</v>
      </c>
      <c r="B123" s="71">
        <v>214888.34999999998</v>
      </c>
      <c r="C123" s="71">
        <v>214888.34999999998</v>
      </c>
      <c r="D123" s="71">
        <v>282700.84999999998</v>
      </c>
      <c r="E123" s="71">
        <v>305730.45999999996</v>
      </c>
      <c r="F123" s="71">
        <v>376975.57</v>
      </c>
      <c r="G123" s="71">
        <v>376677.48</v>
      </c>
      <c r="H123" s="71">
        <v>361689.13</v>
      </c>
      <c r="I123" s="71">
        <v>405943.69</v>
      </c>
      <c r="J123" s="71">
        <v>388227.06</v>
      </c>
      <c r="K123" s="71">
        <v>418674.68</v>
      </c>
      <c r="L123" s="71">
        <v>415077.99</v>
      </c>
      <c r="M123" s="71">
        <v>419347.14999999997</v>
      </c>
      <c r="N123" s="71">
        <v>437822.68000000005</v>
      </c>
      <c r="O123" s="71">
        <v>440505.35</v>
      </c>
      <c r="P123" s="71">
        <v>4629372.09</v>
      </c>
    </row>
    <row r="125" spans="1:16" x14ac:dyDescent="0.25">
      <c r="A125" s="68" t="s">
        <v>35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</row>
    <row r="126" spans="1:16" ht="15.75" thickBot="1" x14ac:dyDescent="0.3">
      <c r="A126" s="69" t="s">
        <v>265</v>
      </c>
      <c r="B126" s="65">
        <v>11652483.550000001</v>
      </c>
      <c r="C126" s="65">
        <v>11652483.550000001</v>
      </c>
      <c r="D126" s="65">
        <v>11744257.75</v>
      </c>
      <c r="E126" s="65">
        <v>11890241.59</v>
      </c>
      <c r="F126" s="65">
        <v>11595334.85</v>
      </c>
      <c r="G126" s="65">
        <v>11784071.98</v>
      </c>
      <c r="H126" s="65">
        <v>11659167.5</v>
      </c>
      <c r="I126" s="65">
        <v>11506008.65</v>
      </c>
      <c r="J126" s="65">
        <v>11439856.319999998</v>
      </c>
      <c r="K126" s="65">
        <v>11261681.449999999</v>
      </c>
      <c r="L126" s="65">
        <v>11134834.180000002</v>
      </c>
      <c r="M126" s="65">
        <v>11054564.210000001</v>
      </c>
      <c r="N126" s="65">
        <v>11101542.979999999</v>
      </c>
      <c r="O126" s="65">
        <v>11390777.73</v>
      </c>
      <c r="P126" s="65">
        <v>137562339.19</v>
      </c>
    </row>
    <row r="127" spans="1:16" x14ac:dyDescent="0.25">
      <c r="A127" s="70" t="s">
        <v>35</v>
      </c>
      <c r="B127" s="71">
        <v>11652483.550000001</v>
      </c>
      <c r="C127" s="71">
        <v>11652483.550000001</v>
      </c>
      <c r="D127" s="71">
        <v>11744257.75</v>
      </c>
      <c r="E127" s="71">
        <v>11890241.59</v>
      </c>
      <c r="F127" s="71">
        <v>11595334.85</v>
      </c>
      <c r="G127" s="71">
        <v>11784071.98</v>
      </c>
      <c r="H127" s="71">
        <v>11659167.5</v>
      </c>
      <c r="I127" s="71">
        <v>11506008.65</v>
      </c>
      <c r="J127" s="71">
        <v>11439856.319999998</v>
      </c>
      <c r="K127" s="71">
        <v>11261681.449999999</v>
      </c>
      <c r="L127" s="71">
        <v>11134834.180000002</v>
      </c>
      <c r="M127" s="71">
        <v>11054564.210000001</v>
      </c>
      <c r="N127" s="71">
        <v>11101542.979999999</v>
      </c>
      <c r="O127" s="71">
        <v>11390777.73</v>
      </c>
      <c r="P127" s="71">
        <v>137562339.19</v>
      </c>
    </row>
    <row r="129" spans="1:16" x14ac:dyDescent="0.25">
      <c r="A129" s="68" t="s">
        <v>36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</row>
    <row r="130" spans="1:16" x14ac:dyDescent="0.25">
      <c r="A130" s="69" t="s">
        <v>263</v>
      </c>
      <c r="B130" s="65">
        <v>152419.04999999999</v>
      </c>
      <c r="C130" s="65">
        <v>152419.04999999999</v>
      </c>
      <c r="D130" s="65">
        <v>146491.72999999998</v>
      </c>
      <c r="E130" s="65">
        <v>231815.67</v>
      </c>
      <c r="F130" s="65">
        <v>1631387.03</v>
      </c>
      <c r="G130" s="65">
        <v>0</v>
      </c>
      <c r="H130" s="65">
        <v>0</v>
      </c>
      <c r="I130" s="65">
        <v>1705216.17</v>
      </c>
      <c r="J130" s="65">
        <v>1628792.23</v>
      </c>
      <c r="K130" s="65">
        <v>1576086.8599999999</v>
      </c>
      <c r="L130" s="65">
        <v>1603306.82</v>
      </c>
      <c r="M130" s="65">
        <v>1618196.97</v>
      </c>
      <c r="N130" s="65">
        <v>2002995.85</v>
      </c>
      <c r="O130" s="65">
        <v>2343462.29</v>
      </c>
      <c r="P130" s="65">
        <v>14487751.620000001</v>
      </c>
    </row>
    <row r="131" spans="1:16" ht="15.75" thickBot="1" x14ac:dyDescent="0.3">
      <c r="A131" s="69" t="s">
        <v>261</v>
      </c>
      <c r="B131" s="65">
        <v>0</v>
      </c>
      <c r="C131" s="65">
        <v>0</v>
      </c>
      <c r="D131" s="65">
        <v>0</v>
      </c>
      <c r="E131" s="65">
        <v>0</v>
      </c>
      <c r="F131" s="65">
        <v>0</v>
      </c>
      <c r="G131" s="65">
        <v>0</v>
      </c>
      <c r="H131" s="65">
        <v>0</v>
      </c>
      <c r="I131" s="65">
        <v>3178588.37</v>
      </c>
      <c r="J131" s="65">
        <v>-1907333.5099999998</v>
      </c>
      <c r="K131" s="65">
        <v>-1955849.3</v>
      </c>
      <c r="L131" s="65">
        <v>-1954995.81</v>
      </c>
      <c r="M131" s="65">
        <v>-1916569.75</v>
      </c>
      <c r="N131" s="65">
        <v>-1717238.83</v>
      </c>
      <c r="O131" s="65">
        <v>-1729028.71</v>
      </c>
      <c r="P131" s="65">
        <v>-8002427.54</v>
      </c>
    </row>
    <row r="132" spans="1:16" x14ac:dyDescent="0.25">
      <c r="A132" s="70" t="s">
        <v>36</v>
      </c>
      <c r="B132" s="71">
        <v>152419.04999999999</v>
      </c>
      <c r="C132" s="71">
        <v>152419.04999999999</v>
      </c>
      <c r="D132" s="71">
        <v>146491.72999999998</v>
      </c>
      <c r="E132" s="71">
        <v>231815.67</v>
      </c>
      <c r="F132" s="71">
        <v>1631387.03</v>
      </c>
      <c r="G132" s="71">
        <v>0</v>
      </c>
      <c r="H132" s="71">
        <v>0</v>
      </c>
      <c r="I132" s="71">
        <v>4883804.54</v>
      </c>
      <c r="J132" s="71">
        <v>-278541.2799999998</v>
      </c>
      <c r="K132" s="71">
        <v>-379762.44000000018</v>
      </c>
      <c r="L132" s="71">
        <v>-351688.99</v>
      </c>
      <c r="M132" s="71">
        <v>-298372.78000000003</v>
      </c>
      <c r="N132" s="71">
        <v>285757.02</v>
      </c>
      <c r="O132" s="71">
        <v>614433.58000000007</v>
      </c>
      <c r="P132" s="71">
        <v>6485324.080000001</v>
      </c>
    </row>
    <row r="133" spans="1:16" ht="15.75" thickBot="1" x14ac:dyDescent="0.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1:16" x14ac:dyDescent="0.25">
      <c r="A134" s="72" t="s">
        <v>26</v>
      </c>
      <c r="B134" s="73">
        <v>31973988.870000001</v>
      </c>
      <c r="C134" s="73">
        <v>31973988.870000001</v>
      </c>
      <c r="D134" s="73">
        <v>29277050.530000005</v>
      </c>
      <c r="E134" s="73">
        <v>30160231.730000004</v>
      </c>
      <c r="F134" s="73">
        <v>29239363.789999999</v>
      </c>
      <c r="G134" s="73">
        <v>29111740.030000005</v>
      </c>
      <c r="H134" s="73">
        <v>29026379.010000002</v>
      </c>
      <c r="I134" s="73">
        <v>29701428.919999994</v>
      </c>
      <c r="J134" s="73">
        <v>29199436.569999993</v>
      </c>
      <c r="K134" s="73">
        <v>30428334.629999995</v>
      </c>
      <c r="L134" s="73">
        <v>38201410.869999997</v>
      </c>
      <c r="M134" s="73">
        <v>38164689.25</v>
      </c>
      <c r="N134" s="73">
        <v>36824784.590000004</v>
      </c>
      <c r="O134" s="73">
        <v>32236456.470000006</v>
      </c>
      <c r="P134" s="73">
        <v>381571306.39000005</v>
      </c>
    </row>
    <row r="136" spans="1:16" x14ac:dyDescent="0.25">
      <c r="A136" s="67" t="s">
        <v>40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</row>
    <row r="137" spans="1:16" x14ac:dyDescent="0.25">
      <c r="A137" s="68" t="s">
        <v>39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</row>
    <row r="138" spans="1:16" x14ac:dyDescent="0.25">
      <c r="A138" s="69" t="s">
        <v>257</v>
      </c>
      <c r="B138" s="65">
        <v>3788912.34</v>
      </c>
      <c r="C138" s="65">
        <v>3788912.34</v>
      </c>
      <c r="D138" s="65">
        <v>3720284.79</v>
      </c>
      <c r="E138" s="65">
        <v>3701205.89</v>
      </c>
      <c r="F138" s="65">
        <v>3667503.65</v>
      </c>
      <c r="G138" s="65">
        <v>3626705.33</v>
      </c>
      <c r="H138" s="65">
        <v>3602539.7600000002</v>
      </c>
      <c r="I138" s="65">
        <v>3567825.84</v>
      </c>
      <c r="J138" s="65">
        <v>3532590.02</v>
      </c>
      <c r="K138" s="65">
        <v>3494224.5</v>
      </c>
      <c r="L138" s="65">
        <v>3453275.25</v>
      </c>
      <c r="M138" s="65">
        <v>3418579.16</v>
      </c>
      <c r="N138" s="65">
        <v>3378183.0700000003</v>
      </c>
      <c r="O138" s="65">
        <v>3344086.98</v>
      </c>
      <c r="P138" s="65">
        <v>42507004.239999995</v>
      </c>
    </row>
    <row r="139" spans="1:16" x14ac:dyDescent="0.25">
      <c r="A139" s="69" t="s">
        <v>255</v>
      </c>
      <c r="B139" s="65">
        <v>257276.59000000003</v>
      </c>
      <c r="C139" s="65">
        <v>257276.59000000003</v>
      </c>
      <c r="D139" s="65">
        <v>247381.34</v>
      </c>
      <c r="E139" s="65">
        <v>237486.09</v>
      </c>
      <c r="F139" s="65">
        <v>227590.84</v>
      </c>
      <c r="G139" s="65">
        <v>217695.59</v>
      </c>
      <c r="H139" s="65">
        <v>207800.34</v>
      </c>
      <c r="I139" s="65">
        <v>197905.09</v>
      </c>
      <c r="J139" s="65">
        <v>188009.84</v>
      </c>
      <c r="K139" s="65">
        <v>178114.59</v>
      </c>
      <c r="L139" s="65">
        <v>168219.34</v>
      </c>
      <c r="M139" s="65">
        <v>158324.09</v>
      </c>
      <c r="N139" s="65">
        <v>148428.84</v>
      </c>
      <c r="O139" s="65">
        <v>138533.59</v>
      </c>
      <c r="P139" s="65">
        <v>2315489.58</v>
      </c>
    </row>
    <row r="140" spans="1:16" x14ac:dyDescent="0.25">
      <c r="A140" s="69" t="s">
        <v>253</v>
      </c>
      <c r="B140" s="65">
        <v>443066.33999999997</v>
      </c>
      <c r="C140" s="65">
        <v>443066.33999999997</v>
      </c>
      <c r="D140" s="65">
        <v>417612.89</v>
      </c>
      <c r="E140" s="65">
        <v>392159.44</v>
      </c>
      <c r="F140" s="65">
        <v>366705.99</v>
      </c>
      <c r="G140" s="65">
        <v>341252.54</v>
      </c>
      <c r="H140" s="65">
        <v>315799.08999999997</v>
      </c>
      <c r="I140" s="65">
        <v>290345.64</v>
      </c>
      <c r="J140" s="65">
        <v>264892.19</v>
      </c>
      <c r="K140" s="65">
        <v>239438.74</v>
      </c>
      <c r="L140" s="65">
        <v>213985.28999999998</v>
      </c>
      <c r="M140" s="65">
        <v>178174.17</v>
      </c>
      <c r="N140" s="65">
        <v>152720.72</v>
      </c>
      <c r="O140" s="65">
        <v>127267.27</v>
      </c>
      <c r="P140" s="65">
        <v>3300353.9700000007</v>
      </c>
    </row>
    <row r="141" spans="1:16" x14ac:dyDescent="0.25">
      <c r="A141" s="69" t="s">
        <v>251</v>
      </c>
      <c r="B141" s="65">
        <v>0</v>
      </c>
      <c r="C141" s="65">
        <v>0</v>
      </c>
      <c r="D141" s="65">
        <v>0</v>
      </c>
      <c r="E141" s="65">
        <v>0</v>
      </c>
      <c r="F141" s="65">
        <v>0</v>
      </c>
      <c r="G141" s="65">
        <v>0</v>
      </c>
      <c r="H141" s="65">
        <v>0</v>
      </c>
      <c r="I141" s="65">
        <v>25196.959999999999</v>
      </c>
      <c r="J141" s="65">
        <v>74711.44</v>
      </c>
      <c r="K141" s="65">
        <v>133413.64000000001</v>
      </c>
      <c r="L141" s="65">
        <v>192470.42</v>
      </c>
      <c r="M141" s="65">
        <v>269611.75</v>
      </c>
      <c r="N141" s="65">
        <v>372621.95</v>
      </c>
      <c r="O141" s="65">
        <v>466194.4</v>
      </c>
      <c r="P141" s="65">
        <v>1534220.56</v>
      </c>
    </row>
    <row r="142" spans="1:16" x14ac:dyDescent="0.25">
      <c r="A142" s="69" t="s">
        <v>249</v>
      </c>
      <c r="B142" s="65">
        <v>9366456.1899999995</v>
      </c>
      <c r="C142" s="65">
        <v>9366456.1899999995</v>
      </c>
      <c r="D142" s="65">
        <v>9302964.1699999999</v>
      </c>
      <c r="E142" s="65">
        <v>9243550.1799999997</v>
      </c>
      <c r="F142" s="65">
        <v>9192481.9399999995</v>
      </c>
      <c r="G142" s="65">
        <v>9139409.9000000004</v>
      </c>
      <c r="H142" s="65">
        <v>9087535.1500000004</v>
      </c>
      <c r="I142" s="65">
        <v>9039166.540000001</v>
      </c>
      <c r="J142" s="65">
        <v>9002037.9299999997</v>
      </c>
      <c r="K142" s="65">
        <v>8962507.1199999992</v>
      </c>
      <c r="L142" s="65">
        <v>2282757.5699999994</v>
      </c>
      <c r="M142" s="65">
        <v>2241585.4499999997</v>
      </c>
      <c r="N142" s="65">
        <v>2200167.4300000002</v>
      </c>
      <c r="O142" s="65">
        <v>2151256.8000000003</v>
      </c>
      <c r="P142" s="65">
        <v>81845420.179999992</v>
      </c>
    </row>
    <row r="143" spans="1:16" x14ac:dyDescent="0.25">
      <c r="A143" s="69" t="s">
        <v>247</v>
      </c>
      <c r="B143" s="65">
        <v>703374.27</v>
      </c>
      <c r="C143" s="65">
        <v>703374.27</v>
      </c>
      <c r="D143" s="65">
        <v>679142.22</v>
      </c>
      <c r="E143" s="65">
        <v>655896.25</v>
      </c>
      <c r="F143" s="65">
        <v>689043.9</v>
      </c>
      <c r="G143" s="65">
        <v>668935.05000000005</v>
      </c>
      <c r="H143" s="65">
        <v>657771.02</v>
      </c>
      <c r="I143" s="65">
        <v>646103.83000000007</v>
      </c>
      <c r="J143" s="65">
        <v>633095.90999999992</v>
      </c>
      <c r="K143" s="65">
        <v>675744.56</v>
      </c>
      <c r="L143" s="65">
        <v>683518.16</v>
      </c>
      <c r="M143" s="65">
        <v>684885.56</v>
      </c>
      <c r="N143" s="65">
        <v>697313.7300000001</v>
      </c>
      <c r="O143" s="65">
        <v>690621.15</v>
      </c>
      <c r="P143" s="65">
        <v>8062071.3400000017</v>
      </c>
    </row>
    <row r="144" spans="1:16" x14ac:dyDescent="0.25">
      <c r="A144" s="69" t="s">
        <v>245</v>
      </c>
      <c r="B144" s="65">
        <v>1283353.06</v>
      </c>
      <c r="C144" s="65">
        <v>1283353.06</v>
      </c>
      <c r="D144" s="65">
        <v>951296.85000000009</v>
      </c>
      <c r="E144" s="65">
        <v>599619.56999999995</v>
      </c>
      <c r="F144" s="65">
        <v>440980.82999999996</v>
      </c>
      <c r="G144" s="65">
        <v>483779.98000000004</v>
      </c>
      <c r="H144" s="65">
        <v>447192.79</v>
      </c>
      <c r="I144" s="65">
        <v>614416.56999999995</v>
      </c>
      <c r="J144" s="65">
        <v>752090.2</v>
      </c>
      <c r="K144" s="65">
        <v>748005.41999999993</v>
      </c>
      <c r="L144" s="65">
        <v>815847.41</v>
      </c>
      <c r="M144" s="65">
        <v>871002.42</v>
      </c>
      <c r="N144" s="65">
        <v>788712.65</v>
      </c>
      <c r="O144" s="65">
        <v>1291668.95</v>
      </c>
      <c r="P144" s="65">
        <v>8804613.6400000006</v>
      </c>
    </row>
    <row r="145" spans="1:16" ht="15.75" thickBot="1" x14ac:dyDescent="0.3">
      <c r="A145" s="69" t="s">
        <v>243</v>
      </c>
      <c r="B145" s="65">
        <v>285258.78000000003</v>
      </c>
      <c r="C145" s="65">
        <v>285258.78000000003</v>
      </c>
      <c r="D145" s="65">
        <v>529090.51</v>
      </c>
      <c r="E145" s="65">
        <v>1796417.97</v>
      </c>
      <c r="F145" s="65">
        <v>2389149.5300000003</v>
      </c>
      <c r="G145" s="65">
        <v>1688787.0099999998</v>
      </c>
      <c r="H145" s="65">
        <v>1507231.36</v>
      </c>
      <c r="I145" s="65">
        <v>920542.64000000013</v>
      </c>
      <c r="J145" s="65">
        <v>843808.98</v>
      </c>
      <c r="K145" s="65">
        <v>447252.44</v>
      </c>
      <c r="L145" s="65">
        <v>124294.16999999998</v>
      </c>
      <c r="M145" s="65">
        <v>138464.18</v>
      </c>
      <c r="N145" s="65">
        <v>2151947.9</v>
      </c>
      <c r="O145" s="65">
        <v>2889782.83</v>
      </c>
      <c r="P145" s="65">
        <v>15426769.52</v>
      </c>
    </row>
    <row r="146" spans="1:16" x14ac:dyDescent="0.25">
      <c r="A146" s="70" t="s">
        <v>39</v>
      </c>
      <c r="B146" s="71">
        <v>16127697.569999998</v>
      </c>
      <c r="C146" s="71">
        <v>16127697.569999998</v>
      </c>
      <c r="D146" s="71">
        <v>15847772.77</v>
      </c>
      <c r="E146" s="71">
        <v>16626335.390000001</v>
      </c>
      <c r="F146" s="71">
        <v>16973456.68</v>
      </c>
      <c r="G146" s="71">
        <v>16166565.4</v>
      </c>
      <c r="H146" s="71">
        <v>15825869.509999998</v>
      </c>
      <c r="I146" s="71">
        <v>15301503.110000001</v>
      </c>
      <c r="J146" s="71">
        <v>15291236.51</v>
      </c>
      <c r="K146" s="71">
        <v>14878701.01</v>
      </c>
      <c r="L146" s="71">
        <v>7934367.6099999994</v>
      </c>
      <c r="M146" s="71">
        <v>7960626.7799999993</v>
      </c>
      <c r="N146" s="71">
        <v>9890096.290000001</v>
      </c>
      <c r="O146" s="71">
        <v>11099411.970000001</v>
      </c>
      <c r="P146" s="71">
        <v>163795943.03</v>
      </c>
    </row>
    <row r="148" spans="1:16" x14ac:dyDescent="0.25">
      <c r="A148" s="68" t="s">
        <v>41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</row>
    <row r="149" spans="1:16" x14ac:dyDescent="0.25">
      <c r="A149" s="69" t="s">
        <v>241</v>
      </c>
      <c r="B149" s="65">
        <v>2339738.37</v>
      </c>
      <c r="C149" s="65">
        <v>2339738.37</v>
      </c>
      <c r="D149" s="65">
        <v>2420824.1100000003</v>
      </c>
      <c r="E149" s="65">
        <v>2501915.11</v>
      </c>
      <c r="F149" s="65">
        <v>2583006.11</v>
      </c>
      <c r="G149" s="65">
        <v>2664097.11</v>
      </c>
      <c r="H149" s="65">
        <v>2745188.11</v>
      </c>
      <c r="I149" s="65">
        <v>2826279.11</v>
      </c>
      <c r="J149" s="65">
        <v>2907370.11</v>
      </c>
      <c r="K149" s="65">
        <v>2978961.04</v>
      </c>
      <c r="L149" s="65">
        <v>3060052.04</v>
      </c>
      <c r="M149" s="65">
        <v>3141143.04</v>
      </c>
      <c r="N149" s="65">
        <v>3091395.45</v>
      </c>
      <c r="O149" s="65">
        <v>3003106.74</v>
      </c>
      <c r="P149" s="65">
        <v>33923338.079999998</v>
      </c>
    </row>
    <row r="150" spans="1:16" x14ac:dyDescent="0.25">
      <c r="A150" s="69" t="s">
        <v>239</v>
      </c>
      <c r="B150" s="65">
        <v>15622</v>
      </c>
      <c r="C150" s="65">
        <v>15622</v>
      </c>
      <c r="D150" s="65">
        <v>16819.91</v>
      </c>
      <c r="E150" s="65">
        <v>18011.91</v>
      </c>
      <c r="F150" s="65">
        <v>19203.91</v>
      </c>
      <c r="G150" s="65">
        <v>20395.91</v>
      </c>
      <c r="H150" s="65">
        <v>21587.91</v>
      </c>
      <c r="I150" s="65">
        <v>22779.91</v>
      </c>
      <c r="J150" s="65">
        <v>23971.91</v>
      </c>
      <c r="K150" s="65">
        <v>25163.91</v>
      </c>
      <c r="L150" s="65">
        <v>26355.91</v>
      </c>
      <c r="M150" s="65">
        <v>27547.91</v>
      </c>
      <c r="N150" s="65">
        <v>28739.91</v>
      </c>
      <c r="O150" s="65">
        <v>29931.91</v>
      </c>
      <c r="P150" s="65">
        <v>280510.92</v>
      </c>
    </row>
    <row r="151" spans="1:16" ht="15.75" thickBot="1" x14ac:dyDescent="0.3">
      <c r="A151" s="69" t="s">
        <v>237</v>
      </c>
      <c r="B151" s="65">
        <v>0</v>
      </c>
      <c r="C151" s="65">
        <v>0</v>
      </c>
      <c r="D151" s="65">
        <v>0</v>
      </c>
      <c r="E151" s="65">
        <v>0</v>
      </c>
      <c r="F151" s="65">
        <v>0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5">
        <v>0</v>
      </c>
      <c r="M151" s="65">
        <v>0</v>
      </c>
      <c r="N151" s="65">
        <v>29693.55</v>
      </c>
      <c r="O151" s="65">
        <v>72993.81</v>
      </c>
      <c r="P151" s="65">
        <v>102687.36</v>
      </c>
    </row>
    <row r="152" spans="1:16" x14ac:dyDescent="0.25">
      <c r="A152" s="70" t="s">
        <v>41</v>
      </c>
      <c r="B152" s="71">
        <v>2355360.37</v>
      </c>
      <c r="C152" s="71">
        <v>2355360.37</v>
      </c>
      <c r="D152" s="71">
        <v>2437644.0200000005</v>
      </c>
      <c r="E152" s="71">
        <v>2519927.02</v>
      </c>
      <c r="F152" s="71">
        <v>2602210.02</v>
      </c>
      <c r="G152" s="71">
        <v>2684493.02</v>
      </c>
      <c r="H152" s="71">
        <v>2766776.02</v>
      </c>
      <c r="I152" s="71">
        <v>2849059.02</v>
      </c>
      <c r="J152" s="71">
        <v>2931342.02</v>
      </c>
      <c r="K152" s="71">
        <v>3004124.95</v>
      </c>
      <c r="L152" s="71">
        <v>3086407.95</v>
      </c>
      <c r="M152" s="71">
        <v>3168690.95</v>
      </c>
      <c r="N152" s="71">
        <v>3149828.91</v>
      </c>
      <c r="O152" s="71">
        <v>3106032.4600000004</v>
      </c>
      <c r="P152" s="71">
        <v>34306536.359999999</v>
      </c>
    </row>
    <row r="153" spans="1:16" ht="15.75" thickBot="1" x14ac:dyDescent="0.3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1:16" x14ac:dyDescent="0.25">
      <c r="A154" s="72" t="s">
        <v>40</v>
      </c>
      <c r="B154" s="73">
        <v>18483057.939999998</v>
      </c>
      <c r="C154" s="73">
        <v>18483057.939999998</v>
      </c>
      <c r="D154" s="73">
        <v>18285416.789999999</v>
      </c>
      <c r="E154" s="73">
        <v>19146262.41</v>
      </c>
      <c r="F154" s="73">
        <v>19575666.699999999</v>
      </c>
      <c r="G154" s="73">
        <v>18851058.420000002</v>
      </c>
      <c r="H154" s="73">
        <v>18592645.529999997</v>
      </c>
      <c r="I154" s="73">
        <v>18150562.130000003</v>
      </c>
      <c r="J154" s="73">
        <v>18222578.530000001</v>
      </c>
      <c r="K154" s="73">
        <v>17882825.960000001</v>
      </c>
      <c r="L154" s="73">
        <v>11020775.559999999</v>
      </c>
      <c r="M154" s="73">
        <v>11129317.73</v>
      </c>
      <c r="N154" s="73">
        <v>13039925.200000001</v>
      </c>
      <c r="O154" s="73">
        <v>14205444.430000002</v>
      </c>
      <c r="P154" s="73">
        <v>198102479.38999999</v>
      </c>
    </row>
    <row r="155" spans="1:16" ht="15.75" thickBot="1" x14ac:dyDescent="0.3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1:16" x14ac:dyDescent="0.25">
      <c r="A156" s="74" t="s">
        <v>379</v>
      </c>
      <c r="B156" s="73">
        <v>50457046.810000002</v>
      </c>
      <c r="C156" s="73">
        <v>50457046.810000002</v>
      </c>
      <c r="D156" s="73">
        <v>47562467.320000008</v>
      </c>
      <c r="E156" s="73">
        <v>49306494.140000001</v>
      </c>
      <c r="F156" s="73">
        <v>48815030.489999995</v>
      </c>
      <c r="G156" s="73">
        <v>47962798.450000003</v>
      </c>
      <c r="H156" s="73">
        <v>47619024.539999999</v>
      </c>
      <c r="I156" s="73">
        <v>47851991.049999997</v>
      </c>
      <c r="J156" s="73">
        <v>47422015.099999994</v>
      </c>
      <c r="K156" s="73">
        <v>48311160.589999996</v>
      </c>
      <c r="L156" s="73">
        <v>49222186.429999992</v>
      </c>
      <c r="M156" s="73">
        <v>49294006.980000004</v>
      </c>
      <c r="N156" s="73">
        <v>49864709.790000007</v>
      </c>
      <c r="O156" s="73">
        <v>46441900.900000006</v>
      </c>
      <c r="P156" s="73">
        <v>579673785.77999997</v>
      </c>
    </row>
    <row r="158" spans="1:16" x14ac:dyDescent="0.25">
      <c r="A158" s="66" t="s">
        <v>380</v>
      </c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</row>
    <row r="159" spans="1:16" x14ac:dyDescent="0.25">
      <c r="A159" s="67" t="s">
        <v>50</v>
      </c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</row>
    <row r="160" spans="1:16" x14ac:dyDescent="0.25">
      <c r="A160" s="68" t="s">
        <v>51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</row>
    <row r="161" spans="1:16" x14ac:dyDescent="0.25">
      <c r="A161" s="69" t="s">
        <v>214</v>
      </c>
      <c r="B161" s="65">
        <v>-99915.319999999992</v>
      </c>
      <c r="C161" s="65">
        <v>-99915.319999999992</v>
      </c>
      <c r="D161" s="65">
        <v>-104706.99</v>
      </c>
      <c r="E161" s="65">
        <v>-109498.66</v>
      </c>
      <c r="F161" s="65">
        <v>-114290.33</v>
      </c>
      <c r="G161" s="65">
        <v>-119082</v>
      </c>
      <c r="H161" s="65">
        <v>-123873.67</v>
      </c>
      <c r="I161" s="65">
        <v>-128665.34</v>
      </c>
      <c r="J161" s="65">
        <v>-133457.01</v>
      </c>
      <c r="K161" s="65">
        <v>-128748.61</v>
      </c>
      <c r="L161" s="65">
        <v>-133540.28</v>
      </c>
      <c r="M161" s="65">
        <v>-138331.95000000001</v>
      </c>
      <c r="N161" s="65">
        <v>-143123.62000000002</v>
      </c>
      <c r="O161" s="65">
        <v>-147915.29</v>
      </c>
      <c r="P161" s="65">
        <v>-1525233.75</v>
      </c>
    </row>
    <row r="162" spans="1:16" x14ac:dyDescent="0.25">
      <c r="A162" s="69" t="s">
        <v>212</v>
      </c>
      <c r="B162" s="65">
        <v>-61000</v>
      </c>
      <c r="C162" s="65">
        <v>-61000</v>
      </c>
      <c r="D162" s="65">
        <v>-61000</v>
      </c>
      <c r="E162" s="65">
        <v>-81000</v>
      </c>
      <c r="F162" s="65">
        <v>-81000</v>
      </c>
      <c r="G162" s="65">
        <v>-98500</v>
      </c>
      <c r="H162" s="65">
        <v>-98500</v>
      </c>
      <c r="I162" s="65">
        <v>-98500</v>
      </c>
      <c r="J162" s="65">
        <v>-76000</v>
      </c>
      <c r="K162" s="65">
        <v>-76000</v>
      </c>
      <c r="L162" s="65">
        <v>-76000</v>
      </c>
      <c r="M162" s="65">
        <v>-76000</v>
      </c>
      <c r="N162" s="65">
        <v>-76000</v>
      </c>
      <c r="O162" s="65">
        <v>-76000</v>
      </c>
      <c r="P162" s="65">
        <v>-974500</v>
      </c>
    </row>
    <row r="163" spans="1:16" x14ac:dyDescent="0.25">
      <c r="A163" s="69" t="s">
        <v>210</v>
      </c>
      <c r="B163" s="65">
        <v>-11999.98</v>
      </c>
      <c r="C163" s="65">
        <v>-11999.98</v>
      </c>
      <c r="D163" s="65">
        <v>-11999.98</v>
      </c>
      <c r="E163" s="65">
        <v>-11999.98</v>
      </c>
      <c r="F163" s="65">
        <v>-11999.98</v>
      </c>
      <c r="G163" s="65">
        <v>-11999.98</v>
      </c>
      <c r="H163" s="65">
        <v>-11999.98</v>
      </c>
      <c r="I163" s="65">
        <v>-7999.98</v>
      </c>
      <c r="J163" s="65">
        <v>-7999.98</v>
      </c>
      <c r="K163" s="65">
        <v>-7999.98</v>
      </c>
      <c r="L163" s="65">
        <v>-7999.98</v>
      </c>
      <c r="M163" s="65">
        <v>-7999.98</v>
      </c>
      <c r="N163" s="65">
        <v>-10999.98</v>
      </c>
      <c r="O163" s="65">
        <v>-10999.98</v>
      </c>
      <c r="P163" s="65">
        <v>-121999.75999999997</v>
      </c>
    </row>
    <row r="164" spans="1:16" ht="15.75" thickBot="1" x14ac:dyDescent="0.3">
      <c r="A164" s="69" t="s">
        <v>208</v>
      </c>
      <c r="B164" s="65">
        <v>0</v>
      </c>
      <c r="C164" s="65">
        <v>0</v>
      </c>
      <c r="D164" s="65">
        <v>0</v>
      </c>
      <c r="E164" s="65">
        <v>0</v>
      </c>
      <c r="F164" s="65">
        <v>0</v>
      </c>
      <c r="G164" s="65">
        <v>0</v>
      </c>
      <c r="H164" s="65">
        <v>0</v>
      </c>
      <c r="I164" s="65">
        <v>0</v>
      </c>
      <c r="J164" s="65">
        <v>0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</row>
    <row r="165" spans="1:16" x14ac:dyDescent="0.25">
      <c r="A165" s="70" t="s">
        <v>51</v>
      </c>
      <c r="B165" s="71">
        <v>-172915.30000000002</v>
      </c>
      <c r="C165" s="71">
        <v>-172915.30000000002</v>
      </c>
      <c r="D165" s="71">
        <v>-177706.97</v>
      </c>
      <c r="E165" s="71">
        <v>-202498.64</v>
      </c>
      <c r="F165" s="71">
        <v>-207290.31000000003</v>
      </c>
      <c r="G165" s="71">
        <v>-229581.98</v>
      </c>
      <c r="H165" s="71">
        <v>-234373.65</v>
      </c>
      <c r="I165" s="71">
        <v>-235165.32</v>
      </c>
      <c r="J165" s="71">
        <v>-217456.99000000002</v>
      </c>
      <c r="K165" s="71">
        <v>-212748.59</v>
      </c>
      <c r="L165" s="71">
        <v>-217540.26</v>
      </c>
      <c r="M165" s="71">
        <v>-222331.93000000002</v>
      </c>
      <c r="N165" s="71">
        <v>-230123.60000000003</v>
      </c>
      <c r="O165" s="71">
        <v>-234915.27000000002</v>
      </c>
      <c r="P165" s="71">
        <v>-2621733.5099999998</v>
      </c>
    </row>
    <row r="166" spans="1:16" ht="15.75" thickBot="1" x14ac:dyDescent="0.3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</row>
    <row r="167" spans="1:16" x14ac:dyDescent="0.25">
      <c r="A167" s="72" t="s">
        <v>50</v>
      </c>
      <c r="B167" s="73">
        <v>-172915.30000000002</v>
      </c>
      <c r="C167" s="73">
        <v>-172915.30000000002</v>
      </c>
      <c r="D167" s="73">
        <v>-177706.97</v>
      </c>
      <c r="E167" s="73">
        <v>-202498.64</v>
      </c>
      <c r="F167" s="73">
        <v>-207290.31000000003</v>
      </c>
      <c r="G167" s="73">
        <v>-229581.98</v>
      </c>
      <c r="H167" s="73">
        <v>-234373.65</v>
      </c>
      <c r="I167" s="73">
        <v>-235165.32</v>
      </c>
      <c r="J167" s="73">
        <v>-217456.99000000002</v>
      </c>
      <c r="K167" s="73">
        <v>-212748.59</v>
      </c>
      <c r="L167" s="73">
        <v>-217540.26</v>
      </c>
      <c r="M167" s="73">
        <v>-222331.93000000002</v>
      </c>
      <c r="N167" s="73">
        <v>-230123.60000000003</v>
      </c>
      <c r="O167" s="73">
        <v>-234915.27000000002</v>
      </c>
      <c r="P167" s="73">
        <v>-2621733.5099999998</v>
      </c>
    </row>
    <row r="169" spans="1:16" x14ac:dyDescent="0.25">
      <c r="A169" s="67" t="s">
        <v>52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</row>
    <row r="170" spans="1:16" x14ac:dyDescent="0.25">
      <c r="A170" s="68" t="s">
        <v>53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</row>
    <row r="171" spans="1:16" ht="15.75" thickBot="1" x14ac:dyDescent="0.3">
      <c r="A171" s="69" t="s">
        <v>205</v>
      </c>
      <c r="B171" s="65">
        <v>-11944556.01</v>
      </c>
      <c r="C171" s="65">
        <v>-11944556.01</v>
      </c>
      <c r="D171" s="65">
        <v>-7252570.3100000005</v>
      </c>
      <c r="E171" s="65">
        <v>-8545382.0800000001</v>
      </c>
      <c r="F171" s="65">
        <v>-8824888.75</v>
      </c>
      <c r="G171" s="65">
        <v>-8290705.0499999989</v>
      </c>
      <c r="H171" s="65">
        <v>-7686190.879999999</v>
      </c>
      <c r="I171" s="65">
        <v>-7229520.8699999992</v>
      </c>
      <c r="J171" s="65">
        <v>-8153092.6299999999</v>
      </c>
      <c r="K171" s="65">
        <v>-7403879.4100000001</v>
      </c>
      <c r="L171" s="65">
        <v>-8001143.2100000009</v>
      </c>
      <c r="M171" s="65">
        <v>-8230131.2699999996</v>
      </c>
      <c r="N171" s="65">
        <v>-9325417.3199999984</v>
      </c>
      <c r="O171" s="65">
        <v>-10324043.390000001</v>
      </c>
      <c r="P171" s="65">
        <v>-99266965.169999987</v>
      </c>
    </row>
    <row r="172" spans="1:16" x14ac:dyDescent="0.25">
      <c r="A172" s="70" t="s">
        <v>53</v>
      </c>
      <c r="B172" s="71">
        <v>-11944556.01</v>
      </c>
      <c r="C172" s="71">
        <v>-11944556.01</v>
      </c>
      <c r="D172" s="71">
        <v>-7252570.3100000005</v>
      </c>
      <c r="E172" s="71">
        <v>-8545382.0800000001</v>
      </c>
      <c r="F172" s="71">
        <v>-8824888.75</v>
      </c>
      <c r="G172" s="71">
        <v>-8290705.0499999989</v>
      </c>
      <c r="H172" s="71">
        <v>-7686190.879999999</v>
      </c>
      <c r="I172" s="71">
        <v>-7229520.8699999992</v>
      </c>
      <c r="J172" s="71">
        <v>-8153092.6299999999</v>
      </c>
      <c r="K172" s="71">
        <v>-7403879.4100000001</v>
      </c>
      <c r="L172" s="71">
        <v>-8001143.2100000009</v>
      </c>
      <c r="M172" s="71">
        <v>-8230131.2699999996</v>
      </c>
      <c r="N172" s="71">
        <v>-9325417.3199999984</v>
      </c>
      <c r="O172" s="71">
        <v>-10324043.390000001</v>
      </c>
      <c r="P172" s="71">
        <v>-99266965.169999987</v>
      </c>
    </row>
    <row r="174" spans="1:16" x14ac:dyDescent="0.25">
      <c r="A174" s="68" t="s">
        <v>55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16" ht="15.75" thickBot="1" x14ac:dyDescent="0.3">
      <c r="A175" s="69" t="s">
        <v>201</v>
      </c>
      <c r="B175" s="65">
        <v>-2448400.73</v>
      </c>
      <c r="C175" s="65">
        <v>-2448400.73</v>
      </c>
      <c r="D175" s="65">
        <v>-2248684.52</v>
      </c>
      <c r="E175" s="65">
        <v>-2640469.0499999998</v>
      </c>
      <c r="F175" s="65">
        <v>-2252124.5499999998</v>
      </c>
      <c r="G175" s="65">
        <v>-1737375.7899999996</v>
      </c>
      <c r="H175" s="65">
        <v>-1696678.4900000002</v>
      </c>
      <c r="I175" s="65">
        <v>-2662421.4699999997</v>
      </c>
      <c r="J175" s="65">
        <v>-1651271.4200000004</v>
      </c>
      <c r="K175" s="65">
        <v>-2537036.3899999997</v>
      </c>
      <c r="L175" s="65">
        <v>-2632057.4699999997</v>
      </c>
      <c r="M175" s="65">
        <v>-1891308.9800000004</v>
      </c>
      <c r="N175" s="65">
        <v>-3008801.6</v>
      </c>
      <c r="O175" s="65">
        <v>-2736398.3400000003</v>
      </c>
      <c r="P175" s="65">
        <v>-27694628.07</v>
      </c>
    </row>
    <row r="176" spans="1:16" x14ac:dyDescent="0.25">
      <c r="A176" s="70" t="s">
        <v>55</v>
      </c>
      <c r="B176" s="71">
        <v>-2448400.73</v>
      </c>
      <c r="C176" s="71">
        <v>-2448400.73</v>
      </c>
      <c r="D176" s="71">
        <v>-2248684.52</v>
      </c>
      <c r="E176" s="71">
        <v>-2640469.0499999998</v>
      </c>
      <c r="F176" s="71">
        <v>-2252124.5499999998</v>
      </c>
      <c r="G176" s="71">
        <v>-1737375.7899999996</v>
      </c>
      <c r="H176" s="71">
        <v>-1696678.4900000002</v>
      </c>
      <c r="I176" s="71">
        <v>-2662421.4699999997</v>
      </c>
      <c r="J176" s="71">
        <v>-1651271.4200000004</v>
      </c>
      <c r="K176" s="71">
        <v>-2537036.3899999997</v>
      </c>
      <c r="L176" s="71">
        <v>-2632057.4699999997</v>
      </c>
      <c r="M176" s="71">
        <v>-1891308.9800000004</v>
      </c>
      <c r="N176" s="71">
        <v>-3008801.6</v>
      </c>
      <c r="O176" s="71">
        <v>-2736398.3400000003</v>
      </c>
      <c r="P176" s="71">
        <v>-27694628.07</v>
      </c>
    </row>
    <row r="178" spans="1:16" x14ac:dyDescent="0.25">
      <c r="A178" s="68" t="s">
        <v>57</v>
      </c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</row>
    <row r="179" spans="1:16" x14ac:dyDescent="0.25">
      <c r="A179" s="69" t="s">
        <v>197</v>
      </c>
      <c r="B179" s="65">
        <v>-504335</v>
      </c>
      <c r="C179" s="65">
        <v>-504335</v>
      </c>
      <c r="D179" s="65">
        <v>-830222</v>
      </c>
      <c r="E179" s="65">
        <v>-921731</v>
      </c>
      <c r="F179" s="65">
        <v>-849057</v>
      </c>
      <c r="G179" s="65">
        <v>-1201959</v>
      </c>
      <c r="H179" s="65">
        <v>-1319008</v>
      </c>
      <c r="I179" s="65">
        <v>-1535422</v>
      </c>
      <c r="J179" s="65">
        <v>-1818785</v>
      </c>
      <c r="K179" s="65">
        <v>-2210100</v>
      </c>
      <c r="L179" s="65">
        <v>-2330608</v>
      </c>
      <c r="M179" s="65">
        <v>-2676805</v>
      </c>
      <c r="N179" s="65">
        <v>-2968775</v>
      </c>
      <c r="O179" s="65">
        <v>-3162014</v>
      </c>
      <c r="P179" s="65">
        <v>-21824486</v>
      </c>
    </row>
    <row r="180" spans="1:16" x14ac:dyDescent="0.25">
      <c r="A180" s="69" t="s">
        <v>195</v>
      </c>
      <c r="B180" s="65">
        <v>128167</v>
      </c>
      <c r="C180" s="65">
        <v>128167</v>
      </c>
      <c r="D180" s="65">
        <v>75848</v>
      </c>
      <c r="E180" s="65">
        <v>75606</v>
      </c>
      <c r="F180" s="65">
        <v>111844</v>
      </c>
      <c r="G180" s="65">
        <v>53523</v>
      </c>
      <c r="H180" s="65">
        <v>47607</v>
      </c>
      <c r="I180" s="65">
        <v>19612</v>
      </c>
      <c r="J180" s="65">
        <v>-15541</v>
      </c>
      <c r="K180" s="65">
        <v>-58651</v>
      </c>
      <c r="L180" s="65">
        <v>-135347</v>
      </c>
      <c r="M180" s="65">
        <v>-312217</v>
      </c>
      <c r="N180" s="65">
        <v>-341327</v>
      </c>
      <c r="O180" s="65">
        <v>-356158</v>
      </c>
      <c r="P180" s="65">
        <v>-835201</v>
      </c>
    </row>
    <row r="181" spans="1:16" x14ac:dyDescent="0.25">
      <c r="A181" s="69" t="s">
        <v>192</v>
      </c>
      <c r="B181" s="65">
        <v>-152438.43</v>
      </c>
      <c r="C181" s="65">
        <v>-152438.43</v>
      </c>
      <c r="D181" s="65">
        <v>-170814.61</v>
      </c>
      <c r="E181" s="65">
        <v>-184398.34000000003</v>
      </c>
      <c r="F181" s="65">
        <v>-88500.62</v>
      </c>
      <c r="G181" s="65">
        <v>-67772.92</v>
      </c>
      <c r="H181" s="65">
        <v>-81329.179999999993</v>
      </c>
      <c r="I181" s="65">
        <v>-97578.23</v>
      </c>
      <c r="J181" s="65">
        <v>-114903.03</v>
      </c>
      <c r="K181" s="65">
        <v>-130811.56999999999</v>
      </c>
      <c r="L181" s="65">
        <v>-114678.65999999999</v>
      </c>
      <c r="M181" s="65">
        <v>-128373.6</v>
      </c>
      <c r="N181" s="65">
        <v>-144645.89999999997</v>
      </c>
      <c r="O181" s="65">
        <v>-163650.84</v>
      </c>
      <c r="P181" s="65">
        <v>-1487457.5</v>
      </c>
    </row>
    <row r="182" spans="1:16" x14ac:dyDescent="0.25">
      <c r="A182" s="69" t="s">
        <v>190</v>
      </c>
      <c r="B182" s="65">
        <v>-213451.7</v>
      </c>
      <c r="C182" s="65">
        <v>-213451.7</v>
      </c>
      <c r="D182" s="65">
        <v>-39316.180000000022</v>
      </c>
      <c r="E182" s="65">
        <v>-88780.78</v>
      </c>
      <c r="F182" s="65">
        <v>-124131.03</v>
      </c>
      <c r="G182" s="65">
        <v>-167208.03</v>
      </c>
      <c r="H182" s="65">
        <v>-212708.59</v>
      </c>
      <c r="I182" s="65">
        <v>-253397.08</v>
      </c>
      <c r="J182" s="65">
        <v>-42774.28</v>
      </c>
      <c r="K182" s="65">
        <v>-81916.88</v>
      </c>
      <c r="L182" s="65">
        <v>-121673.16</v>
      </c>
      <c r="M182" s="65">
        <v>-194963.55</v>
      </c>
      <c r="N182" s="65">
        <v>-238279.18</v>
      </c>
      <c r="O182" s="65">
        <v>-280152.27</v>
      </c>
      <c r="P182" s="65">
        <v>-1845301.01</v>
      </c>
    </row>
    <row r="183" spans="1:16" ht="15.75" thickBot="1" x14ac:dyDescent="0.3">
      <c r="A183" s="69" t="s">
        <v>188</v>
      </c>
      <c r="B183" s="65">
        <v>-646302.71</v>
      </c>
      <c r="C183" s="65">
        <v>-646302.71</v>
      </c>
      <c r="D183" s="65">
        <v>-1023945.6799999997</v>
      </c>
      <c r="E183" s="65">
        <v>-1263372.29</v>
      </c>
      <c r="F183" s="65">
        <v>-1493092.01</v>
      </c>
      <c r="G183" s="65">
        <v>-1761894.27</v>
      </c>
      <c r="H183" s="65">
        <v>-1984114.16</v>
      </c>
      <c r="I183" s="65">
        <v>-2352311.81</v>
      </c>
      <c r="J183" s="65">
        <v>-2633605.5499999998</v>
      </c>
      <c r="K183" s="65">
        <v>-2900775.9599999995</v>
      </c>
      <c r="L183" s="65">
        <v>-3230951.4499999997</v>
      </c>
      <c r="M183" s="65">
        <v>-3571669.7199999997</v>
      </c>
      <c r="N183" s="65">
        <v>-623206.67000000039</v>
      </c>
      <c r="O183" s="65">
        <v>-768718.85000000009</v>
      </c>
      <c r="P183" s="65">
        <v>-23607658.420000002</v>
      </c>
    </row>
    <row r="184" spans="1:16" x14ac:dyDescent="0.25">
      <c r="A184" s="70" t="s">
        <v>57</v>
      </c>
      <c r="B184" s="71">
        <v>-1388360.8399999999</v>
      </c>
      <c r="C184" s="71">
        <v>-1388360.8399999999</v>
      </c>
      <c r="D184" s="71">
        <v>-1988450.4699999997</v>
      </c>
      <c r="E184" s="71">
        <v>-2382676.41</v>
      </c>
      <c r="F184" s="71">
        <v>-2442936.66</v>
      </c>
      <c r="G184" s="71">
        <v>-3145311.2199999997</v>
      </c>
      <c r="H184" s="71">
        <v>-3549552.9299999997</v>
      </c>
      <c r="I184" s="71">
        <v>-4219097.12</v>
      </c>
      <c r="J184" s="71">
        <v>-4625608.8599999994</v>
      </c>
      <c r="K184" s="71">
        <v>-5382255.4099999992</v>
      </c>
      <c r="L184" s="71">
        <v>-5933258.2699999996</v>
      </c>
      <c r="M184" s="71">
        <v>-6884028.8699999992</v>
      </c>
      <c r="N184" s="71">
        <v>-4316233.75</v>
      </c>
      <c r="O184" s="71">
        <v>-4730693.96</v>
      </c>
      <c r="P184" s="71">
        <v>-49600103.930000007</v>
      </c>
    </row>
    <row r="186" spans="1:16" x14ac:dyDescent="0.25">
      <c r="A186" s="68" t="s">
        <v>58</v>
      </c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</row>
    <row r="187" spans="1:16" ht="15.75" thickBot="1" x14ac:dyDescent="0.3">
      <c r="A187" s="69" t="s">
        <v>185</v>
      </c>
      <c r="B187" s="65">
        <v>-53988.18</v>
      </c>
      <c r="C187" s="65">
        <v>-53988.18</v>
      </c>
      <c r="D187" s="65">
        <v>-448094.74</v>
      </c>
      <c r="E187" s="65">
        <v>-847598.72</v>
      </c>
      <c r="F187" s="65">
        <v>-62385.42</v>
      </c>
      <c r="G187" s="65">
        <v>-353255.31999999995</v>
      </c>
      <c r="H187" s="65">
        <v>-645072.57999999996</v>
      </c>
      <c r="I187" s="65">
        <v>-83457.290000000008</v>
      </c>
      <c r="J187" s="65">
        <v>-348393.06</v>
      </c>
      <c r="K187" s="65">
        <v>-626823.37</v>
      </c>
      <c r="L187" s="65">
        <v>-76778.739999999991</v>
      </c>
      <c r="M187" s="65">
        <v>-359703.62</v>
      </c>
      <c r="N187" s="65">
        <v>-693435.36</v>
      </c>
      <c r="O187" s="65">
        <v>-81688.41</v>
      </c>
      <c r="P187" s="65">
        <v>-4626686.63</v>
      </c>
    </row>
    <row r="188" spans="1:16" x14ac:dyDescent="0.25">
      <c r="A188" s="70" t="s">
        <v>58</v>
      </c>
      <c r="B188" s="71">
        <v>-53988.18</v>
      </c>
      <c r="C188" s="71">
        <v>-53988.18</v>
      </c>
      <c r="D188" s="71">
        <v>-448094.74</v>
      </c>
      <c r="E188" s="71">
        <v>-847598.72</v>
      </c>
      <c r="F188" s="71">
        <v>-62385.42</v>
      </c>
      <c r="G188" s="71">
        <v>-353255.31999999995</v>
      </c>
      <c r="H188" s="71">
        <v>-645072.57999999996</v>
      </c>
      <c r="I188" s="71">
        <v>-83457.290000000008</v>
      </c>
      <c r="J188" s="71">
        <v>-348393.06</v>
      </c>
      <c r="K188" s="71">
        <v>-626823.37</v>
      </c>
      <c r="L188" s="71">
        <v>-76778.739999999991</v>
      </c>
      <c r="M188" s="71">
        <v>-359703.62</v>
      </c>
      <c r="N188" s="71">
        <v>-693435.36</v>
      </c>
      <c r="O188" s="71">
        <v>-81688.41</v>
      </c>
      <c r="P188" s="71">
        <v>-4626686.63</v>
      </c>
    </row>
    <row r="190" spans="1:16" x14ac:dyDescent="0.25">
      <c r="A190" s="68" t="s">
        <v>59</v>
      </c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</row>
    <row r="191" spans="1:16" ht="15.75" thickBot="1" x14ac:dyDescent="0.3">
      <c r="A191" s="69" t="s">
        <v>183</v>
      </c>
      <c r="B191" s="65">
        <v>-413683.72000000003</v>
      </c>
      <c r="C191" s="65">
        <v>-413683.72000000003</v>
      </c>
      <c r="D191" s="65">
        <v>-493449.23000000004</v>
      </c>
      <c r="E191" s="65">
        <v>-464678.67999999993</v>
      </c>
      <c r="F191" s="65">
        <v>-481716.76999999996</v>
      </c>
      <c r="G191" s="65">
        <v>-472423.59</v>
      </c>
      <c r="H191" s="65">
        <v>-451238.02999999997</v>
      </c>
      <c r="I191" s="65">
        <v>-507416.89</v>
      </c>
      <c r="J191" s="65">
        <v>-426603.19</v>
      </c>
      <c r="K191" s="65">
        <v>-446162.3299999999</v>
      </c>
      <c r="L191" s="65">
        <v>-436240.60000000003</v>
      </c>
      <c r="M191" s="65">
        <v>-437083.72999999992</v>
      </c>
      <c r="N191" s="65">
        <v>-444731.19999999995</v>
      </c>
      <c r="O191" s="65">
        <v>-496004.16</v>
      </c>
      <c r="P191" s="65">
        <v>-5557748.4000000004</v>
      </c>
    </row>
    <row r="192" spans="1:16" x14ac:dyDescent="0.25">
      <c r="A192" s="70" t="s">
        <v>59</v>
      </c>
      <c r="B192" s="71">
        <v>-413683.72000000003</v>
      </c>
      <c r="C192" s="71">
        <v>-413683.72000000003</v>
      </c>
      <c r="D192" s="71">
        <v>-493449.23000000004</v>
      </c>
      <c r="E192" s="71">
        <v>-464678.67999999993</v>
      </c>
      <c r="F192" s="71">
        <v>-481716.76999999996</v>
      </c>
      <c r="G192" s="71">
        <v>-472423.59</v>
      </c>
      <c r="H192" s="71">
        <v>-451238.02999999997</v>
      </c>
      <c r="I192" s="71">
        <v>-507416.89</v>
      </c>
      <c r="J192" s="71">
        <v>-426603.19</v>
      </c>
      <c r="K192" s="71">
        <v>-446162.3299999999</v>
      </c>
      <c r="L192" s="71">
        <v>-436240.60000000003</v>
      </c>
      <c r="M192" s="71">
        <v>-437083.72999999992</v>
      </c>
      <c r="N192" s="71">
        <v>-444731.19999999995</v>
      </c>
      <c r="O192" s="71">
        <v>-496004.16</v>
      </c>
      <c r="P192" s="71">
        <v>-5557748.4000000004</v>
      </c>
    </row>
    <row r="194" spans="1:16" x14ac:dyDescent="0.25">
      <c r="A194" s="68" t="s">
        <v>60</v>
      </c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</row>
    <row r="195" spans="1:16" ht="15.75" thickBot="1" x14ac:dyDescent="0.3">
      <c r="A195" s="69" t="s">
        <v>178</v>
      </c>
      <c r="B195" s="65">
        <v>-2714763.29</v>
      </c>
      <c r="C195" s="65">
        <v>-2714763.29</v>
      </c>
      <c r="D195" s="65">
        <v>-2834080.8899999997</v>
      </c>
      <c r="E195" s="65">
        <v>-3157681.9300000006</v>
      </c>
      <c r="F195" s="65">
        <v>-1812260.7300000002</v>
      </c>
      <c r="G195" s="65">
        <v>-1661705.2400000002</v>
      </c>
      <c r="H195" s="65">
        <v>-2022972.9699999997</v>
      </c>
      <c r="I195" s="65">
        <v>-2029575.34</v>
      </c>
      <c r="J195" s="65">
        <v>-2104750.38</v>
      </c>
      <c r="K195" s="65">
        <v>-1787978.5</v>
      </c>
      <c r="L195" s="65">
        <v>-1836440.6</v>
      </c>
      <c r="M195" s="65">
        <v>-2164702.19</v>
      </c>
      <c r="N195" s="65">
        <v>-2287011.06</v>
      </c>
      <c r="O195" s="65">
        <v>-2528936.5900000003</v>
      </c>
      <c r="P195" s="65">
        <v>-26228096.420000002</v>
      </c>
    </row>
    <row r="196" spans="1:16" x14ac:dyDescent="0.25">
      <c r="A196" s="70" t="s">
        <v>60</v>
      </c>
      <c r="B196" s="71">
        <v>-2714763.29</v>
      </c>
      <c r="C196" s="71">
        <v>-2714763.29</v>
      </c>
      <c r="D196" s="71">
        <v>-2834080.8899999997</v>
      </c>
      <c r="E196" s="71">
        <v>-3157681.9300000006</v>
      </c>
      <c r="F196" s="71">
        <v>-1812260.7300000002</v>
      </c>
      <c r="G196" s="71">
        <v>-1661705.2400000002</v>
      </c>
      <c r="H196" s="71">
        <v>-2022972.9699999997</v>
      </c>
      <c r="I196" s="71">
        <v>-2029575.34</v>
      </c>
      <c r="J196" s="71">
        <v>-2104750.38</v>
      </c>
      <c r="K196" s="71">
        <v>-1787978.5</v>
      </c>
      <c r="L196" s="71">
        <v>-1836440.6</v>
      </c>
      <c r="M196" s="71">
        <v>-2164702.19</v>
      </c>
      <c r="N196" s="71">
        <v>-2287011.06</v>
      </c>
      <c r="O196" s="71">
        <v>-2528936.5900000003</v>
      </c>
      <c r="P196" s="71">
        <v>-26228096.420000002</v>
      </c>
    </row>
    <row r="197" spans="1:16" ht="15.75" thickBot="1" x14ac:dyDescent="0.3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</row>
    <row r="198" spans="1:16" x14ac:dyDescent="0.25">
      <c r="A198" s="72" t="s">
        <v>52</v>
      </c>
      <c r="B198" s="73">
        <v>-18963752.77</v>
      </c>
      <c r="C198" s="73">
        <v>-18963752.77</v>
      </c>
      <c r="D198" s="73">
        <v>-15265330.16</v>
      </c>
      <c r="E198" s="73">
        <v>-18038486.870000001</v>
      </c>
      <c r="F198" s="73">
        <v>-15876312.880000001</v>
      </c>
      <c r="G198" s="73">
        <v>-15660776.209999999</v>
      </c>
      <c r="H198" s="73">
        <v>-16051705.879999999</v>
      </c>
      <c r="I198" s="73">
        <v>-16731488.98</v>
      </c>
      <c r="J198" s="73">
        <v>-17309719.539999999</v>
      </c>
      <c r="K198" s="73">
        <v>-18184135.41</v>
      </c>
      <c r="L198" s="73">
        <v>-18915918.890000001</v>
      </c>
      <c r="M198" s="73">
        <v>-19966958.66</v>
      </c>
      <c r="N198" s="73">
        <v>-20075630.289999995</v>
      </c>
      <c r="O198" s="73">
        <v>-20897764.850000001</v>
      </c>
      <c r="P198" s="73">
        <v>-212974228.62</v>
      </c>
    </row>
    <row r="200" spans="1:16" x14ac:dyDescent="0.25">
      <c r="A200" s="67" t="s">
        <v>61</v>
      </c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</row>
    <row r="201" spans="1:16" x14ac:dyDescent="0.25">
      <c r="A201" s="68" t="s">
        <v>62</v>
      </c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</row>
    <row r="202" spans="1:16" ht="15.75" thickBot="1" x14ac:dyDescent="0.3">
      <c r="A202" s="69" t="s">
        <v>176</v>
      </c>
      <c r="B202" s="65">
        <v>-38857.53</v>
      </c>
      <c r="C202" s="65">
        <v>-38857.53</v>
      </c>
      <c r="D202" s="65">
        <v>-38857.53</v>
      </c>
      <c r="E202" s="65">
        <v>-38857.53</v>
      </c>
      <c r="F202" s="65">
        <v>-39168.9</v>
      </c>
      <c r="G202" s="65">
        <v>-39168.9</v>
      </c>
      <c r="H202" s="65">
        <v>-39168.9</v>
      </c>
      <c r="I202" s="65">
        <v>-39486.26</v>
      </c>
      <c r="J202" s="65">
        <v>-39486.26</v>
      </c>
      <c r="K202" s="65">
        <v>-19686.48</v>
      </c>
      <c r="L202" s="65">
        <v>-19902.55</v>
      </c>
      <c r="M202" s="65">
        <v>-19902.55</v>
      </c>
      <c r="N202" s="65">
        <v>-19902.55</v>
      </c>
      <c r="O202" s="65">
        <v>-20065.580000000002</v>
      </c>
      <c r="P202" s="65">
        <v>-373653.98999999993</v>
      </c>
    </row>
    <row r="203" spans="1:16" x14ac:dyDescent="0.25">
      <c r="A203" s="70" t="s">
        <v>62</v>
      </c>
      <c r="B203" s="71">
        <v>-38857.53</v>
      </c>
      <c r="C203" s="71">
        <v>-38857.53</v>
      </c>
      <c r="D203" s="71">
        <v>-38857.53</v>
      </c>
      <c r="E203" s="71">
        <v>-38857.53</v>
      </c>
      <c r="F203" s="71">
        <v>-39168.9</v>
      </c>
      <c r="G203" s="71">
        <v>-39168.9</v>
      </c>
      <c r="H203" s="71">
        <v>-39168.9</v>
      </c>
      <c r="I203" s="71">
        <v>-39486.26</v>
      </c>
      <c r="J203" s="71">
        <v>-39486.26</v>
      </c>
      <c r="K203" s="71">
        <v>-19686.48</v>
      </c>
      <c r="L203" s="71">
        <v>-19902.55</v>
      </c>
      <c r="M203" s="71">
        <v>-19902.55</v>
      </c>
      <c r="N203" s="71">
        <v>-19902.55</v>
      </c>
      <c r="O203" s="71">
        <v>-20065.580000000002</v>
      </c>
      <c r="P203" s="71">
        <v>-373653.98999999993</v>
      </c>
    </row>
    <row r="205" spans="1:16" x14ac:dyDescent="0.25">
      <c r="A205" s="68" t="s">
        <v>64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</row>
    <row r="206" spans="1:16" x14ac:dyDescent="0.25">
      <c r="A206" s="69" t="s">
        <v>171</v>
      </c>
      <c r="B206" s="65">
        <v>-266186.02</v>
      </c>
      <c r="C206" s="65">
        <v>-266186.02</v>
      </c>
      <c r="D206" s="65">
        <v>-260258.69999999998</v>
      </c>
      <c r="E206" s="65">
        <v>-345582.64</v>
      </c>
      <c r="F206" s="65">
        <v>-1659828.78</v>
      </c>
      <c r="G206" s="65">
        <v>-1647737.53</v>
      </c>
      <c r="H206" s="65">
        <v>-1740178.61</v>
      </c>
      <c r="I206" s="65">
        <v>-1705216.18</v>
      </c>
      <c r="J206" s="65">
        <v>-1628792.24</v>
      </c>
      <c r="K206" s="65">
        <v>-1576086.8699999999</v>
      </c>
      <c r="L206" s="65">
        <v>-1603306.83</v>
      </c>
      <c r="M206" s="65">
        <v>-1618196.98</v>
      </c>
      <c r="N206" s="65">
        <v>-2002995.86</v>
      </c>
      <c r="O206" s="65">
        <v>-2343462.2999999998</v>
      </c>
      <c r="P206" s="65">
        <v>-18131643.52</v>
      </c>
    </row>
    <row r="207" spans="1:16" x14ac:dyDescent="0.25">
      <c r="A207" s="69" t="s">
        <v>169</v>
      </c>
      <c r="B207" s="65">
        <v>0</v>
      </c>
      <c r="C207" s="65">
        <v>0</v>
      </c>
      <c r="D207" s="65">
        <v>0</v>
      </c>
      <c r="E207" s="65">
        <v>0</v>
      </c>
      <c r="F207" s="65">
        <v>0</v>
      </c>
      <c r="G207" s="65">
        <v>0</v>
      </c>
      <c r="H207" s="65">
        <v>0</v>
      </c>
      <c r="I207" s="65">
        <v>0</v>
      </c>
      <c r="J207" s="65">
        <v>0</v>
      </c>
      <c r="K207" s="65">
        <v>0</v>
      </c>
      <c r="L207" s="65">
        <v>0</v>
      </c>
      <c r="M207" s="65">
        <v>0</v>
      </c>
      <c r="N207" s="65">
        <v>0</v>
      </c>
      <c r="O207" s="65">
        <v>0</v>
      </c>
      <c r="P207" s="65">
        <v>0</v>
      </c>
    </row>
    <row r="208" spans="1:16" x14ac:dyDescent="0.25">
      <c r="A208" s="69" t="s">
        <v>167</v>
      </c>
      <c r="B208" s="65">
        <v>0</v>
      </c>
      <c r="C208" s="65">
        <v>0</v>
      </c>
      <c r="D208" s="65">
        <v>0</v>
      </c>
      <c r="E208" s="65">
        <v>0</v>
      </c>
      <c r="F208" s="65">
        <v>0</v>
      </c>
      <c r="G208" s="65">
        <v>0</v>
      </c>
      <c r="H208" s="65">
        <v>0</v>
      </c>
      <c r="I208" s="65">
        <v>0</v>
      </c>
      <c r="J208" s="65">
        <v>0</v>
      </c>
      <c r="K208" s="65">
        <v>0</v>
      </c>
      <c r="L208" s="65">
        <v>0</v>
      </c>
      <c r="M208" s="65">
        <v>0</v>
      </c>
      <c r="N208" s="65">
        <v>0</v>
      </c>
      <c r="O208" s="65">
        <v>0</v>
      </c>
      <c r="P208" s="65">
        <v>0</v>
      </c>
    </row>
    <row r="209" spans="1:16" ht="15.75" thickBot="1" x14ac:dyDescent="0.3">
      <c r="A209" s="69" t="s">
        <v>165</v>
      </c>
      <c r="B209" s="65">
        <v>-89484.150000000009</v>
      </c>
      <c r="C209" s="65">
        <v>-89484.150000000009</v>
      </c>
      <c r="D209" s="65">
        <v>-122140.72</v>
      </c>
      <c r="E209" s="65">
        <v>-94530.790000000008</v>
      </c>
      <c r="F209" s="65">
        <v>-72131.799999999988</v>
      </c>
      <c r="G209" s="65">
        <v>-65000.9</v>
      </c>
      <c r="H209" s="65">
        <v>-24045.82</v>
      </c>
      <c r="I209" s="65">
        <v>0</v>
      </c>
      <c r="J209" s="65">
        <v>0</v>
      </c>
      <c r="K209" s="65">
        <v>0</v>
      </c>
      <c r="L209" s="65">
        <v>0</v>
      </c>
      <c r="M209" s="65">
        <v>0</v>
      </c>
      <c r="N209" s="65">
        <v>0</v>
      </c>
      <c r="O209" s="65">
        <v>0</v>
      </c>
      <c r="P209" s="65">
        <v>-377850.03</v>
      </c>
    </row>
    <row r="210" spans="1:16" x14ac:dyDescent="0.25">
      <c r="A210" s="70" t="s">
        <v>64</v>
      </c>
      <c r="B210" s="71">
        <v>-355670.17000000004</v>
      </c>
      <c r="C210" s="71">
        <v>-355670.17000000004</v>
      </c>
      <c r="D210" s="71">
        <v>-382399.42</v>
      </c>
      <c r="E210" s="71">
        <v>-440113.43000000005</v>
      </c>
      <c r="F210" s="71">
        <v>-1731960.58</v>
      </c>
      <c r="G210" s="71">
        <v>-1712738.43</v>
      </c>
      <c r="H210" s="71">
        <v>-1764224.4300000002</v>
      </c>
      <c r="I210" s="71">
        <v>-1705216.18</v>
      </c>
      <c r="J210" s="71">
        <v>-1628792.24</v>
      </c>
      <c r="K210" s="71">
        <v>-1576086.8699999999</v>
      </c>
      <c r="L210" s="71">
        <v>-1603306.83</v>
      </c>
      <c r="M210" s="71">
        <v>-1618196.98</v>
      </c>
      <c r="N210" s="71">
        <v>-2002995.86</v>
      </c>
      <c r="O210" s="71">
        <v>-2343462.2999999998</v>
      </c>
      <c r="P210" s="71">
        <v>-18509493.550000001</v>
      </c>
    </row>
    <row r="211" spans="1:16" ht="15.75" thickBot="1" x14ac:dyDescent="0.3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</row>
    <row r="212" spans="1:16" x14ac:dyDescent="0.25">
      <c r="A212" s="72" t="s">
        <v>61</v>
      </c>
      <c r="B212" s="73">
        <v>-394527.70000000007</v>
      </c>
      <c r="C212" s="73">
        <v>-394527.70000000007</v>
      </c>
      <c r="D212" s="73">
        <v>-421256.94999999995</v>
      </c>
      <c r="E212" s="73">
        <v>-478970.96000000008</v>
      </c>
      <c r="F212" s="73">
        <v>-1771129.48</v>
      </c>
      <c r="G212" s="73">
        <v>-1751907.3299999998</v>
      </c>
      <c r="H212" s="73">
        <v>-1803393.33</v>
      </c>
      <c r="I212" s="73">
        <v>-1744702.44</v>
      </c>
      <c r="J212" s="73">
        <v>-1668278.5</v>
      </c>
      <c r="K212" s="73">
        <v>-1595773.3499999999</v>
      </c>
      <c r="L212" s="73">
        <v>-1623209.3800000001</v>
      </c>
      <c r="M212" s="73">
        <v>-1638099.53</v>
      </c>
      <c r="N212" s="73">
        <v>-2022898.4100000001</v>
      </c>
      <c r="O212" s="73">
        <v>-2363527.88</v>
      </c>
      <c r="P212" s="73">
        <v>-18883147.539999999</v>
      </c>
    </row>
    <row r="213" spans="1:16" ht="15.75" thickBot="1" x14ac:dyDescent="0.3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</row>
    <row r="214" spans="1:16" x14ac:dyDescent="0.25">
      <c r="A214" s="74" t="s">
        <v>380</v>
      </c>
      <c r="B214" s="73">
        <v>-19531195.77</v>
      </c>
      <c r="C214" s="73">
        <v>-19531195.77</v>
      </c>
      <c r="D214" s="73">
        <v>-15864294.08</v>
      </c>
      <c r="E214" s="73">
        <v>-18719956.470000003</v>
      </c>
      <c r="F214" s="73">
        <v>-17854732.670000002</v>
      </c>
      <c r="G214" s="73">
        <v>-17642265.52</v>
      </c>
      <c r="H214" s="73">
        <v>-18089472.859999999</v>
      </c>
      <c r="I214" s="73">
        <v>-18711356.740000002</v>
      </c>
      <c r="J214" s="73">
        <v>-19195455.029999997</v>
      </c>
      <c r="K214" s="73">
        <v>-19992657.350000001</v>
      </c>
      <c r="L214" s="73">
        <v>-20756668.530000001</v>
      </c>
      <c r="M214" s="73">
        <v>-21827390.120000001</v>
      </c>
      <c r="N214" s="73">
        <v>-22328652.299999997</v>
      </c>
      <c r="O214" s="73">
        <v>-23496208</v>
      </c>
      <c r="P214" s="73">
        <v>-234479109.66999999</v>
      </c>
    </row>
    <row r="215" spans="1:16" ht="15.75" thickBot="1" x14ac:dyDescent="0.3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</row>
    <row r="216" spans="1:16" x14ac:dyDescent="0.25">
      <c r="A216" s="74" t="s">
        <v>125</v>
      </c>
      <c r="B216" s="73">
        <v>388035133.89000016</v>
      </c>
      <c r="C216" s="73">
        <v>388035133.89000016</v>
      </c>
      <c r="D216" s="73">
        <v>389178410.13999999</v>
      </c>
      <c r="E216" s="73">
        <v>390990098.46000004</v>
      </c>
      <c r="F216" s="73">
        <v>392904259.85999984</v>
      </c>
      <c r="G216" s="73">
        <v>393939515.58999997</v>
      </c>
      <c r="H216" s="73">
        <v>395177746.63999993</v>
      </c>
      <c r="I216" s="73">
        <v>404436615.75999993</v>
      </c>
      <c r="J216" s="73">
        <v>405732645.80999994</v>
      </c>
      <c r="K216" s="73">
        <v>406692204.20999974</v>
      </c>
      <c r="L216" s="73">
        <v>407404258.50999987</v>
      </c>
      <c r="M216" s="73">
        <v>408513621.15000004</v>
      </c>
      <c r="N216" s="73">
        <v>410210895.21000016</v>
      </c>
      <c r="O216" s="73">
        <v>416698255.71000004</v>
      </c>
      <c r="P216" s="73">
        <v>4821878527.0499983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zoomScale="85" zoomScaleNormal="85" workbookViewId="0">
      <pane xSplit="3" ySplit="7" topLeftCell="M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3" width="39" customWidth="1"/>
    <col min="4" max="17" width="17.5703125" customWidth="1"/>
  </cols>
  <sheetData>
    <row r="1" spans="1:18" s="77" customFormat="1" x14ac:dyDescent="0.25">
      <c r="A1" s="77" t="s">
        <v>432</v>
      </c>
    </row>
    <row r="2" spans="1:18" s="77" customFormat="1" x14ac:dyDescent="0.25">
      <c r="A2" s="77" t="s">
        <v>428</v>
      </c>
    </row>
    <row r="3" spans="1:18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5" customHeight="1" x14ac:dyDescent="0.25">
      <c r="A4" s="6" t="s">
        <v>0</v>
      </c>
    </row>
    <row r="5" spans="1:18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5.75" thickBot="1" x14ac:dyDescent="0.3">
      <c r="A6" s="100" t="s">
        <v>1</v>
      </c>
      <c r="B6" s="100" t="s">
        <v>2</v>
      </c>
      <c r="C6" s="100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49"/>
    </row>
    <row r="7" spans="1:18" ht="26.25" thickBot="1" x14ac:dyDescent="0.3">
      <c r="A7" s="100"/>
      <c r="B7" s="100"/>
      <c r="C7" s="100"/>
      <c r="D7" s="7" t="s">
        <v>17</v>
      </c>
      <c r="E7" s="7" t="s">
        <v>17</v>
      </c>
      <c r="F7" s="7" t="s">
        <v>17</v>
      </c>
      <c r="G7" s="7" t="s">
        <v>17</v>
      </c>
      <c r="H7" s="7" t="s">
        <v>17</v>
      </c>
      <c r="I7" s="7" t="s">
        <v>17</v>
      </c>
      <c r="J7" s="7" t="s">
        <v>17</v>
      </c>
      <c r="K7" s="7" t="s">
        <v>17</v>
      </c>
      <c r="L7" s="7" t="s">
        <v>17</v>
      </c>
      <c r="M7" s="7" t="s">
        <v>17</v>
      </c>
      <c r="N7" s="7" t="s">
        <v>17</v>
      </c>
      <c r="O7" s="7" t="s">
        <v>17</v>
      </c>
      <c r="P7" s="7" t="s">
        <v>17</v>
      </c>
      <c r="Q7" s="49" t="s">
        <v>368</v>
      </c>
    </row>
    <row r="8" spans="1:18" x14ac:dyDescent="0.25">
      <c r="A8" s="8" t="s">
        <v>18</v>
      </c>
      <c r="B8" s="9" t="s">
        <v>19</v>
      </c>
      <c r="C8" s="10" t="s">
        <v>20</v>
      </c>
      <c r="D8" s="11">
        <v>527039150.99000001</v>
      </c>
      <c r="E8" s="11">
        <v>528110560.61999989</v>
      </c>
      <c r="F8" s="11">
        <v>521944929.94</v>
      </c>
      <c r="G8" s="11">
        <v>523414230.6400001</v>
      </c>
      <c r="H8" s="11">
        <v>532981873.90999997</v>
      </c>
      <c r="I8" s="11">
        <v>535490547.75</v>
      </c>
      <c r="J8" s="11">
        <v>546577697.65999973</v>
      </c>
      <c r="K8" s="11">
        <v>551995828.08999979</v>
      </c>
      <c r="L8" s="11">
        <v>554435044.79999995</v>
      </c>
      <c r="M8" s="11">
        <v>556385765.54999995</v>
      </c>
      <c r="N8" s="11">
        <v>557682568.92999983</v>
      </c>
      <c r="O8" s="11">
        <v>561877704.37</v>
      </c>
      <c r="P8" s="11">
        <v>564697273.78999996</v>
      </c>
      <c r="Q8" s="11">
        <f t="shared" ref="Q8:Q11" si="0">SUM(D8:P8)/13</f>
        <v>543279475.15692306</v>
      </c>
    </row>
    <row r="9" spans="1:18" x14ac:dyDescent="0.25">
      <c r="A9" s="8" t="s">
        <v>18</v>
      </c>
      <c r="B9" s="9" t="s">
        <v>19</v>
      </c>
      <c r="C9" s="10" t="s">
        <v>21</v>
      </c>
      <c r="D9" s="11">
        <v>31684402.270000007</v>
      </c>
      <c r="E9" s="11">
        <v>32239316.590000007</v>
      </c>
      <c r="F9" s="11">
        <v>33620606.320000008</v>
      </c>
      <c r="G9" s="11">
        <v>33672355.829999998</v>
      </c>
      <c r="H9" s="11">
        <v>25769312.009999998</v>
      </c>
      <c r="I9" s="11">
        <v>25795972.07</v>
      </c>
      <c r="J9" s="11">
        <v>25281386.709999997</v>
      </c>
      <c r="K9" s="11">
        <v>22920548.299999997</v>
      </c>
      <c r="L9" s="11">
        <v>23532006.780000009</v>
      </c>
      <c r="M9" s="11">
        <v>23256479.390000001</v>
      </c>
      <c r="N9" s="11">
        <v>25320374.789999999</v>
      </c>
      <c r="O9" s="11">
        <v>23773693.329999998</v>
      </c>
      <c r="P9" s="11">
        <v>31968305.329999994</v>
      </c>
      <c r="Q9" s="11">
        <f t="shared" si="0"/>
        <v>27602673.824615385</v>
      </c>
    </row>
    <row r="10" spans="1:18" ht="15.75" thickBot="1" x14ac:dyDescent="0.3">
      <c r="A10" s="8" t="s">
        <v>18</v>
      </c>
      <c r="B10" s="9" t="s">
        <v>19</v>
      </c>
      <c r="C10" s="10" t="s">
        <v>22</v>
      </c>
      <c r="D10" s="11">
        <v>-201614270.40999994</v>
      </c>
      <c r="E10" s="11">
        <v>-202869640.31000003</v>
      </c>
      <c r="F10" s="11">
        <v>-195161975.47</v>
      </c>
      <c r="G10" s="11">
        <v>-195142624.43000004</v>
      </c>
      <c r="H10" s="11">
        <v>-195132203.25999999</v>
      </c>
      <c r="I10" s="11">
        <v>-195638324.86000004</v>
      </c>
      <c r="J10" s="11">
        <v>-196563102.91999996</v>
      </c>
      <c r="K10" s="11">
        <v>-197410290.65000007</v>
      </c>
      <c r="L10" s="11">
        <v>-199593350.60999998</v>
      </c>
      <c r="M10" s="11">
        <v>-200703504.33000004</v>
      </c>
      <c r="N10" s="11">
        <v>-201955939.43000004</v>
      </c>
      <c r="O10" s="11">
        <v>-202976559.98000008</v>
      </c>
      <c r="P10" s="11">
        <v>-202913016.30999997</v>
      </c>
      <c r="Q10" s="11">
        <f t="shared" si="0"/>
        <v>-199051907.92076921</v>
      </c>
    </row>
    <row r="11" spans="1:18" x14ac:dyDescent="0.25">
      <c r="A11" s="8" t="s">
        <v>18</v>
      </c>
      <c r="B11" s="9" t="s">
        <v>19</v>
      </c>
      <c r="C11" s="12" t="s">
        <v>19</v>
      </c>
      <c r="D11" s="13">
        <v>357109282.85000002</v>
      </c>
      <c r="E11" s="13">
        <v>357480236.89999986</v>
      </c>
      <c r="F11" s="13">
        <v>360403560.78999996</v>
      </c>
      <c r="G11" s="13">
        <v>361943962.04000008</v>
      </c>
      <c r="H11" s="13">
        <v>363618982.65999997</v>
      </c>
      <c r="I11" s="13">
        <v>365648194.96000004</v>
      </c>
      <c r="J11" s="13">
        <v>375295981.44999981</v>
      </c>
      <c r="K11" s="13">
        <v>377506085.73999965</v>
      </c>
      <c r="L11" s="13">
        <v>378373700.96999991</v>
      </c>
      <c r="M11" s="13">
        <v>378938740.6099999</v>
      </c>
      <c r="N11" s="13">
        <v>381047004.28999972</v>
      </c>
      <c r="O11" s="13">
        <v>382674837.71999997</v>
      </c>
      <c r="P11" s="13">
        <v>393752562.81000006</v>
      </c>
      <c r="Q11" s="13">
        <f t="shared" si="0"/>
        <v>371830241.0607692</v>
      </c>
      <c r="R11" t="s">
        <v>372</v>
      </c>
    </row>
    <row r="13" spans="1:18" x14ac:dyDescent="0.25">
      <c r="A13" s="8" t="s">
        <v>18</v>
      </c>
      <c r="B13" s="9" t="s">
        <v>23</v>
      </c>
      <c r="C13" s="10" t="s">
        <v>24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20000000</v>
      </c>
      <c r="O13" s="11">
        <v>20000000</v>
      </c>
      <c r="P13" s="11">
        <v>0</v>
      </c>
      <c r="Q13" s="11">
        <f t="shared" ref="Q13:Q15" si="1">SUM(D13:P13)/13</f>
        <v>3076923.076923077</v>
      </c>
    </row>
    <row r="14" spans="1:18" ht="15.75" thickBot="1" x14ac:dyDescent="0.3">
      <c r="A14" s="8" t="s">
        <v>18</v>
      </c>
      <c r="B14" s="9" t="s">
        <v>23</v>
      </c>
      <c r="C14" s="40" t="s">
        <v>25</v>
      </c>
      <c r="D14" s="11">
        <v>54339.32</v>
      </c>
      <c r="E14" s="11">
        <v>54339.32</v>
      </c>
      <c r="F14" s="11">
        <v>54339.32</v>
      </c>
      <c r="G14" s="11">
        <v>54340.88</v>
      </c>
      <c r="H14" s="11">
        <v>54340.88</v>
      </c>
      <c r="I14" s="11">
        <v>54340.88</v>
      </c>
      <c r="J14" s="11">
        <v>54342.25</v>
      </c>
      <c r="K14" s="11">
        <v>54342.25</v>
      </c>
      <c r="L14" s="11">
        <v>54342.25</v>
      </c>
      <c r="M14" s="11">
        <v>54343.62</v>
      </c>
      <c r="N14" s="11">
        <v>54343.62</v>
      </c>
      <c r="O14" s="11">
        <v>54343.62</v>
      </c>
      <c r="P14" s="11">
        <v>54344.98</v>
      </c>
      <c r="Q14" s="11">
        <f t="shared" si="1"/>
        <v>54341.783846153841</v>
      </c>
    </row>
    <row r="15" spans="1:18" x14ac:dyDescent="0.25">
      <c r="A15" s="8" t="s">
        <v>18</v>
      </c>
      <c r="B15" s="9" t="s">
        <v>23</v>
      </c>
      <c r="C15" s="12" t="s">
        <v>23</v>
      </c>
      <c r="D15" s="13">
        <v>54339.32</v>
      </c>
      <c r="E15" s="13">
        <v>54339.32</v>
      </c>
      <c r="F15" s="13">
        <v>54339.32</v>
      </c>
      <c r="G15" s="13">
        <v>54340.88</v>
      </c>
      <c r="H15" s="13">
        <v>54340.88</v>
      </c>
      <c r="I15" s="13">
        <v>54340.88</v>
      </c>
      <c r="J15" s="13">
        <v>54342.25</v>
      </c>
      <c r="K15" s="13">
        <v>54342.25</v>
      </c>
      <c r="L15" s="13">
        <v>54342.25</v>
      </c>
      <c r="M15" s="13">
        <v>54343.62</v>
      </c>
      <c r="N15" s="13">
        <v>20054343.620000001</v>
      </c>
      <c r="O15" s="13">
        <v>20054343.620000001</v>
      </c>
      <c r="P15" s="13">
        <v>54344.98</v>
      </c>
      <c r="Q15" s="13">
        <f t="shared" si="1"/>
        <v>3131264.8607692304</v>
      </c>
      <c r="R15" t="s">
        <v>374</v>
      </c>
    </row>
    <row r="17" spans="1:18" x14ac:dyDescent="0.25">
      <c r="A17" s="8" t="s">
        <v>18</v>
      </c>
      <c r="B17" s="9" t="s">
        <v>26</v>
      </c>
      <c r="C17" s="10" t="s">
        <v>27</v>
      </c>
      <c r="D17" s="11">
        <v>3627210.19</v>
      </c>
      <c r="E17" s="11">
        <v>2669372.7999999998</v>
      </c>
      <c r="F17" s="11">
        <v>2529524.13</v>
      </c>
      <c r="G17" s="11">
        <v>2016530.52</v>
      </c>
      <c r="H17" s="11">
        <v>2282443.08</v>
      </c>
      <c r="I17" s="11">
        <v>1765083.4300000002</v>
      </c>
      <c r="J17" s="11">
        <v>2250557.5499999998</v>
      </c>
      <c r="K17" s="11">
        <v>-1323871.2600000002</v>
      </c>
      <c r="L17" s="11">
        <v>3057637.3500000006</v>
      </c>
      <c r="M17" s="11">
        <v>4899518.59</v>
      </c>
      <c r="N17" s="11">
        <v>2447998.56</v>
      </c>
      <c r="O17" s="11">
        <v>-543230.37999999989</v>
      </c>
      <c r="P17" s="11">
        <v>2350818.94</v>
      </c>
      <c r="Q17" s="11">
        <f>SUM(D17:P17)/13</f>
        <v>2156122.576923077</v>
      </c>
    </row>
    <row r="18" spans="1:18" x14ac:dyDescent="0.25">
      <c r="A18" s="8" t="s">
        <v>18</v>
      </c>
      <c r="B18" s="9" t="s">
        <v>26</v>
      </c>
      <c r="C18" s="10" t="s">
        <v>28</v>
      </c>
      <c r="D18" s="11">
        <v>3640841.7899999996</v>
      </c>
      <c r="E18" s="11">
        <v>1766208.7</v>
      </c>
      <c r="F18" s="11">
        <v>2698010.77</v>
      </c>
      <c r="G18" s="11">
        <v>2498835.15</v>
      </c>
      <c r="H18" s="11">
        <v>2368734.58</v>
      </c>
      <c r="I18" s="11">
        <v>2768211.71</v>
      </c>
      <c r="J18" s="11">
        <v>4016718.5999999996</v>
      </c>
      <c r="K18" s="11">
        <v>6099678.6600000001</v>
      </c>
      <c r="L18" s="11">
        <v>4362478.0600000005</v>
      </c>
      <c r="M18" s="11">
        <v>10158943.369999999</v>
      </c>
      <c r="N18" s="11">
        <v>11707481.619999999</v>
      </c>
      <c r="O18" s="11">
        <v>13351257.16</v>
      </c>
      <c r="P18" s="11">
        <v>4929690.01</v>
      </c>
      <c r="Q18" s="11">
        <f t="shared" ref="Q18:Q27" si="2">SUM(D18:P18)/13</f>
        <v>5412853.0907692304</v>
      </c>
    </row>
    <row r="19" spans="1:18" x14ac:dyDescent="0.25">
      <c r="A19" s="8" t="s">
        <v>18</v>
      </c>
      <c r="B19" s="9" t="s">
        <v>26</v>
      </c>
      <c r="C19" s="10" t="s">
        <v>29</v>
      </c>
      <c r="D19" s="11">
        <v>13523313.42</v>
      </c>
      <c r="E19" s="11">
        <v>13975689.1</v>
      </c>
      <c r="F19" s="11">
        <v>13764997.76</v>
      </c>
      <c r="G19" s="11">
        <v>11835411.52</v>
      </c>
      <c r="H19" s="11">
        <v>13031988.619999999</v>
      </c>
      <c r="I19" s="11">
        <v>13273368.109999999</v>
      </c>
      <c r="J19" s="11">
        <v>7505704.8599999994</v>
      </c>
      <c r="K19" s="11">
        <v>13242735.379999999</v>
      </c>
      <c r="L19" s="11">
        <v>12455930.120000001</v>
      </c>
      <c r="M19" s="11">
        <v>12738534.67</v>
      </c>
      <c r="N19" s="11">
        <v>13165586.880000001</v>
      </c>
      <c r="O19" s="11">
        <v>12888786.690000001</v>
      </c>
      <c r="P19" s="11">
        <v>13181708.369999999</v>
      </c>
      <c r="Q19" s="11">
        <f t="shared" si="2"/>
        <v>12660288.884615384</v>
      </c>
    </row>
    <row r="20" spans="1:18" x14ac:dyDescent="0.25">
      <c r="A20" s="8" t="s">
        <v>18</v>
      </c>
      <c r="B20" s="9" t="s">
        <v>26</v>
      </c>
      <c r="C20" s="10" t="s">
        <v>30</v>
      </c>
      <c r="D20" s="11">
        <v>1884.63</v>
      </c>
      <c r="E20" s="11">
        <v>99.27</v>
      </c>
      <c r="F20" s="11">
        <v>-502509.25</v>
      </c>
      <c r="G20" s="11">
        <v>-1265.72999999998</v>
      </c>
      <c r="H20" s="11">
        <v>7518.84</v>
      </c>
      <c r="I20" s="11">
        <v>-3283.86</v>
      </c>
      <c r="J20" s="11">
        <v>-25101</v>
      </c>
      <c r="K20" s="11">
        <v>422469.36</v>
      </c>
      <c r="L20" s="11">
        <v>-6181.0499999999902</v>
      </c>
      <c r="M20" s="11">
        <v>-398.82</v>
      </c>
      <c r="N20" s="11">
        <v>183205.75999999998</v>
      </c>
      <c r="O20" s="11">
        <v>117969.29000000001</v>
      </c>
      <c r="P20" s="11">
        <v>109501.93999999999</v>
      </c>
      <c r="Q20" s="11">
        <f t="shared" si="2"/>
        <v>23377.644615384619</v>
      </c>
    </row>
    <row r="21" spans="1:18" x14ac:dyDescent="0.25">
      <c r="A21" s="8" t="s">
        <v>18</v>
      </c>
      <c r="B21" s="9" t="s">
        <v>26</v>
      </c>
      <c r="C21" s="10" t="s">
        <v>31</v>
      </c>
      <c r="D21" s="11">
        <v>-1135380.51</v>
      </c>
      <c r="E21" s="11">
        <v>-1323446.6599999999</v>
      </c>
      <c r="F21" s="11">
        <v>-794590.21</v>
      </c>
      <c r="G21" s="11">
        <v>-832713.97</v>
      </c>
      <c r="H21" s="11">
        <v>-788102.09</v>
      </c>
      <c r="I21" s="11">
        <v>-865499.92999999993</v>
      </c>
      <c r="J21" s="11">
        <v>-879814.89</v>
      </c>
      <c r="K21" s="11">
        <v>-873758.17</v>
      </c>
      <c r="L21" s="11">
        <v>-811946.58000000007</v>
      </c>
      <c r="M21" s="11">
        <v>-849550.96</v>
      </c>
      <c r="N21" s="11">
        <v>-883357.78999999992</v>
      </c>
      <c r="O21" s="11">
        <v>-881531.45000000007</v>
      </c>
      <c r="P21" s="11">
        <v>-793102.72</v>
      </c>
      <c r="Q21" s="11">
        <f t="shared" si="2"/>
        <v>-900984.30230769212</v>
      </c>
    </row>
    <row r="22" spans="1:18" x14ac:dyDescent="0.25">
      <c r="A22" s="8" t="s">
        <v>18</v>
      </c>
      <c r="B22" s="9" t="s">
        <v>26</v>
      </c>
      <c r="C22" s="10" t="s">
        <v>32</v>
      </c>
      <c r="D22" s="11">
        <v>282537.39</v>
      </c>
      <c r="E22" s="11">
        <v>1885.98000000004</v>
      </c>
      <c r="F22" s="11">
        <v>23219.8</v>
      </c>
      <c r="G22" s="11">
        <v>105077.84</v>
      </c>
      <c r="H22" s="11">
        <v>34616.53</v>
      </c>
      <c r="I22" s="11">
        <v>53851.91</v>
      </c>
      <c r="J22" s="11">
        <v>23879.63</v>
      </c>
      <c r="K22" s="11">
        <v>68913.210000000006</v>
      </c>
      <c r="L22" s="11">
        <v>56095.750000000007</v>
      </c>
      <c r="M22" s="11">
        <v>42413.55</v>
      </c>
      <c r="N22" s="11">
        <v>354508.35000000003</v>
      </c>
      <c r="O22" s="11">
        <v>52683.309999999939</v>
      </c>
      <c r="P22" s="11">
        <v>-1604.02</v>
      </c>
      <c r="Q22" s="11">
        <f t="shared" si="2"/>
        <v>84467.63307692307</v>
      </c>
    </row>
    <row r="23" spans="1:18" x14ac:dyDescent="0.25">
      <c r="A23" s="8" t="s">
        <v>18</v>
      </c>
      <c r="B23" s="9" t="s">
        <v>26</v>
      </c>
      <c r="C23" s="10" t="s">
        <v>33</v>
      </c>
      <c r="D23" s="11">
        <v>13791.01</v>
      </c>
      <c r="E23" s="11">
        <v>13791.01</v>
      </c>
      <c r="F23" s="11">
        <v>13791.01</v>
      </c>
      <c r="G23" s="11">
        <v>13791.01</v>
      </c>
      <c r="H23" s="11">
        <v>13791.01</v>
      </c>
      <c r="I23" s="11">
        <v>13791.01</v>
      </c>
      <c r="J23" s="11">
        <v>13727.29</v>
      </c>
      <c r="K23" s="11">
        <v>13727.29</v>
      </c>
      <c r="L23" s="11">
        <v>13727.29</v>
      </c>
      <c r="M23" s="11">
        <v>13727.29</v>
      </c>
      <c r="N23" s="11">
        <v>13727.29</v>
      </c>
      <c r="O23" s="11">
        <v>13727.29</v>
      </c>
      <c r="P23" s="11">
        <v>13727.29</v>
      </c>
      <c r="Q23" s="11">
        <f t="shared" si="2"/>
        <v>13756.699230769234</v>
      </c>
    </row>
    <row r="24" spans="1:18" x14ac:dyDescent="0.25">
      <c r="A24" s="8" t="s">
        <v>18</v>
      </c>
      <c r="B24" s="9" t="s">
        <v>26</v>
      </c>
      <c r="C24" s="10" t="s">
        <v>34</v>
      </c>
      <c r="D24" s="11">
        <v>214888.34999999998</v>
      </c>
      <c r="E24" s="11">
        <v>282700.84999999998</v>
      </c>
      <c r="F24" s="11">
        <v>305730.45999999996</v>
      </c>
      <c r="G24" s="11">
        <v>376975.57</v>
      </c>
      <c r="H24" s="11">
        <v>376677.48</v>
      </c>
      <c r="I24" s="11">
        <v>361689.13</v>
      </c>
      <c r="J24" s="11">
        <v>405943.69</v>
      </c>
      <c r="K24" s="11">
        <v>388227.06</v>
      </c>
      <c r="L24" s="11">
        <v>418674.68</v>
      </c>
      <c r="M24" s="11">
        <v>415077.99</v>
      </c>
      <c r="N24" s="11">
        <v>419347.14999999997</v>
      </c>
      <c r="O24" s="11">
        <v>437822.68000000005</v>
      </c>
      <c r="P24" s="11">
        <v>440505.35</v>
      </c>
      <c r="Q24" s="11">
        <f t="shared" si="2"/>
        <v>372635.41846153844</v>
      </c>
    </row>
    <row r="25" spans="1:18" x14ac:dyDescent="0.25">
      <c r="A25" s="8" t="s">
        <v>18</v>
      </c>
      <c r="B25" s="9" t="s">
        <v>26</v>
      </c>
      <c r="C25" s="10" t="s">
        <v>35</v>
      </c>
      <c r="D25" s="11">
        <v>11652483.550000001</v>
      </c>
      <c r="E25" s="11">
        <v>11744257.75</v>
      </c>
      <c r="F25" s="11">
        <v>11890241.59</v>
      </c>
      <c r="G25" s="11">
        <v>11595334.85</v>
      </c>
      <c r="H25" s="11">
        <v>11784071.98</v>
      </c>
      <c r="I25" s="11">
        <v>11659167.5</v>
      </c>
      <c r="J25" s="11">
        <v>11506008.65</v>
      </c>
      <c r="K25" s="11">
        <v>11439856.319999998</v>
      </c>
      <c r="L25" s="11">
        <v>11261681.449999999</v>
      </c>
      <c r="M25" s="11">
        <v>11134834.180000002</v>
      </c>
      <c r="N25" s="11">
        <v>11054564.210000001</v>
      </c>
      <c r="O25" s="11">
        <v>11101542.979999999</v>
      </c>
      <c r="P25" s="11">
        <v>11390777.73</v>
      </c>
      <c r="Q25" s="11">
        <f t="shared" si="2"/>
        <v>11478063.287692307</v>
      </c>
    </row>
    <row r="26" spans="1:18" ht="15.75" thickBot="1" x14ac:dyDescent="0.3">
      <c r="A26" s="8" t="s">
        <v>18</v>
      </c>
      <c r="B26" s="9" t="s">
        <v>26</v>
      </c>
      <c r="C26" s="10" t="s">
        <v>36</v>
      </c>
      <c r="D26" s="11">
        <v>152419.04999999999</v>
      </c>
      <c r="E26" s="11">
        <v>146491.72999999998</v>
      </c>
      <c r="F26" s="11">
        <v>231815.67</v>
      </c>
      <c r="G26" s="11">
        <v>1631387.03</v>
      </c>
      <c r="H26" s="11">
        <v>0</v>
      </c>
      <c r="I26" s="11">
        <v>0</v>
      </c>
      <c r="J26" s="11">
        <v>4883804.54</v>
      </c>
      <c r="K26" s="11">
        <v>-278541.2799999998</v>
      </c>
      <c r="L26" s="11">
        <v>-379762.44000000018</v>
      </c>
      <c r="M26" s="11">
        <v>-351688.99</v>
      </c>
      <c r="N26" s="11">
        <v>-298372.78000000003</v>
      </c>
      <c r="O26" s="11">
        <v>285757.02</v>
      </c>
      <c r="P26" s="11">
        <v>614433.58000000007</v>
      </c>
      <c r="Q26" s="11">
        <f t="shared" si="2"/>
        <v>510595.62538461533</v>
      </c>
    </row>
    <row r="27" spans="1:18" x14ac:dyDescent="0.25">
      <c r="A27" s="8" t="s">
        <v>18</v>
      </c>
      <c r="B27" s="9" t="s">
        <v>26</v>
      </c>
      <c r="C27" s="12" t="s">
        <v>26</v>
      </c>
      <c r="D27" s="13">
        <v>31973988.870000001</v>
      </c>
      <c r="E27" s="13">
        <v>29277050.530000005</v>
      </c>
      <c r="F27" s="13">
        <v>30160231.730000004</v>
      </c>
      <c r="G27" s="13">
        <v>29239363.789999999</v>
      </c>
      <c r="H27" s="13">
        <v>29111740.030000005</v>
      </c>
      <c r="I27" s="13">
        <v>29026379.010000002</v>
      </c>
      <c r="J27" s="13">
        <v>29701428.919999994</v>
      </c>
      <c r="K27" s="13">
        <v>29199436.569999993</v>
      </c>
      <c r="L27" s="13">
        <v>30428334.629999995</v>
      </c>
      <c r="M27" s="13">
        <v>38201410.869999997</v>
      </c>
      <c r="N27" s="13">
        <v>38164689.25</v>
      </c>
      <c r="O27" s="13">
        <v>36824784.590000004</v>
      </c>
      <c r="P27" s="13">
        <v>32236456.470000006</v>
      </c>
      <c r="Q27" s="13">
        <f t="shared" si="2"/>
        <v>31811176.558461539</v>
      </c>
      <c r="R27" t="s">
        <v>374</v>
      </c>
    </row>
    <row r="29" spans="1:18" ht="15.75" thickBot="1" x14ac:dyDescent="0.3">
      <c r="A29" s="8" t="s">
        <v>18</v>
      </c>
      <c r="B29" s="9" t="s">
        <v>37</v>
      </c>
      <c r="C29" s="10" t="s">
        <v>38</v>
      </c>
      <c r="D29" s="11">
        <v>426942</v>
      </c>
      <c r="E29" s="11">
        <v>426942</v>
      </c>
      <c r="F29" s="11">
        <v>426942</v>
      </c>
      <c r="G29" s="11">
        <v>374885</v>
      </c>
      <c r="H29" s="11">
        <v>374885</v>
      </c>
      <c r="I29" s="11">
        <v>374885</v>
      </c>
      <c r="J29" s="11">
        <v>316158</v>
      </c>
      <c r="K29" s="11">
        <v>316158</v>
      </c>
      <c r="L29" s="11">
        <v>316158</v>
      </c>
      <c r="M29" s="11">
        <v>255807</v>
      </c>
      <c r="N29" s="11">
        <v>255807</v>
      </c>
      <c r="O29" s="11">
        <v>255807</v>
      </c>
      <c r="P29" s="11">
        <v>213471</v>
      </c>
      <c r="Q29" s="11">
        <f>SUM(D29:P29)/13</f>
        <v>333449.76923076925</v>
      </c>
      <c r="R29" t="s">
        <v>373</v>
      </c>
    </row>
    <row r="30" spans="1:18" x14ac:dyDescent="0.25">
      <c r="A30" s="8" t="s">
        <v>18</v>
      </c>
      <c r="B30" s="9" t="s">
        <v>37</v>
      </c>
      <c r="C30" s="12" t="s">
        <v>37</v>
      </c>
      <c r="D30" s="13">
        <v>426942</v>
      </c>
      <c r="E30" s="13">
        <v>426942</v>
      </c>
      <c r="F30" s="13">
        <v>426942</v>
      </c>
      <c r="G30" s="13">
        <v>374885</v>
      </c>
      <c r="H30" s="13">
        <v>374885</v>
      </c>
      <c r="I30" s="13">
        <v>374885</v>
      </c>
      <c r="J30" s="13">
        <v>316158</v>
      </c>
      <c r="K30" s="13">
        <v>316158</v>
      </c>
      <c r="L30" s="13">
        <v>316158</v>
      </c>
      <c r="M30" s="13">
        <v>255807</v>
      </c>
      <c r="N30" s="13">
        <v>255807</v>
      </c>
      <c r="O30" s="13">
        <v>255807</v>
      </c>
      <c r="P30" s="13">
        <v>213471</v>
      </c>
      <c r="Q30" s="13">
        <f>SUM(D30:P30)/13</f>
        <v>333449.76923076925</v>
      </c>
    </row>
    <row r="32" spans="1:18" ht="15.75" thickBot="1" x14ac:dyDescent="0.3">
      <c r="A32" s="8" t="s">
        <v>18</v>
      </c>
      <c r="B32" s="9" t="s">
        <v>39</v>
      </c>
      <c r="C32" s="10" t="s">
        <v>38</v>
      </c>
      <c r="D32" s="11">
        <v>16127697.57</v>
      </c>
      <c r="E32" s="11">
        <v>15847772.77</v>
      </c>
      <c r="F32" s="11">
        <v>16626335.390000001</v>
      </c>
      <c r="G32" s="11">
        <v>16973456.68</v>
      </c>
      <c r="H32" s="11">
        <v>16166565.4</v>
      </c>
      <c r="I32" s="11">
        <v>15825869.510000002</v>
      </c>
      <c r="J32" s="11">
        <v>15301503.110000001</v>
      </c>
      <c r="K32" s="11">
        <v>15291236.51</v>
      </c>
      <c r="L32" s="11">
        <v>14878701.01</v>
      </c>
      <c r="M32" s="11">
        <v>7934367.6099999994</v>
      </c>
      <c r="N32" s="11">
        <v>7960626.7799999993</v>
      </c>
      <c r="O32" s="11">
        <v>9890096.2899999991</v>
      </c>
      <c r="P32" s="11">
        <v>11099411.970000001</v>
      </c>
      <c r="Q32" s="11">
        <f>SUM(D32:P32)/13</f>
        <v>13840280.046153845</v>
      </c>
    </row>
    <row r="33" spans="1:18" x14ac:dyDescent="0.25">
      <c r="A33" s="8" t="s">
        <v>18</v>
      </c>
      <c r="B33" s="9" t="s">
        <v>39</v>
      </c>
      <c r="C33" s="12" t="s">
        <v>39</v>
      </c>
      <c r="D33" s="13">
        <v>16127697.57</v>
      </c>
      <c r="E33" s="13">
        <v>15847772.77</v>
      </c>
      <c r="F33" s="13">
        <v>16626335.390000001</v>
      </c>
      <c r="G33" s="13">
        <v>16973456.68</v>
      </c>
      <c r="H33" s="13">
        <v>16166565.4</v>
      </c>
      <c r="I33" s="13">
        <v>15825869.510000002</v>
      </c>
      <c r="J33" s="13">
        <v>15301503.110000001</v>
      </c>
      <c r="K33" s="13">
        <v>15291236.51</v>
      </c>
      <c r="L33" s="13">
        <v>14878701.01</v>
      </c>
      <c r="M33" s="13">
        <v>7934367.6099999994</v>
      </c>
      <c r="N33" s="13">
        <v>7960626.7799999993</v>
      </c>
      <c r="O33" s="13">
        <v>9890096.2899999991</v>
      </c>
      <c r="P33" s="13">
        <v>11099411.970000001</v>
      </c>
      <c r="Q33" s="13">
        <f t="shared" ref="Q33:Q67" si="3">SUM(D33:P33)/13</f>
        <v>13840280.046153845</v>
      </c>
      <c r="R33" t="s">
        <v>374</v>
      </c>
    </row>
    <row r="35" spans="1:18" ht="15.75" thickBot="1" x14ac:dyDescent="0.3">
      <c r="A35" s="8" t="s">
        <v>18</v>
      </c>
      <c r="B35" s="9" t="s">
        <v>40</v>
      </c>
      <c r="C35" s="10" t="s">
        <v>41</v>
      </c>
      <c r="D35" s="11">
        <v>2355360.37</v>
      </c>
      <c r="E35" s="11">
        <v>2437644.0200000005</v>
      </c>
      <c r="F35" s="11">
        <v>2519927.02</v>
      </c>
      <c r="G35" s="11">
        <v>2602210.02</v>
      </c>
      <c r="H35" s="11">
        <v>2684493.02</v>
      </c>
      <c r="I35" s="11">
        <v>2766776.02</v>
      </c>
      <c r="J35" s="11">
        <v>2849059.02</v>
      </c>
      <c r="K35" s="11">
        <v>2931342.02</v>
      </c>
      <c r="L35" s="11">
        <v>3004124.95</v>
      </c>
      <c r="M35" s="11">
        <v>3086407.95</v>
      </c>
      <c r="N35" s="11">
        <v>3168690.95</v>
      </c>
      <c r="O35" s="11">
        <v>3149828.91</v>
      </c>
      <c r="P35" s="11">
        <v>3106032.4600000004</v>
      </c>
      <c r="Q35" s="11">
        <f t="shared" si="3"/>
        <v>2820145.902307692</v>
      </c>
      <c r="R35" t="s">
        <v>374</v>
      </c>
    </row>
    <row r="36" spans="1:18" x14ac:dyDescent="0.25">
      <c r="A36" s="8" t="s">
        <v>18</v>
      </c>
      <c r="B36" s="9" t="s">
        <v>40</v>
      </c>
      <c r="C36" s="12" t="s">
        <v>40</v>
      </c>
      <c r="D36" s="13">
        <v>2355360.37</v>
      </c>
      <c r="E36" s="13">
        <v>2437644.0200000005</v>
      </c>
      <c r="F36" s="13">
        <v>2519927.02</v>
      </c>
      <c r="G36" s="13">
        <v>2602210.02</v>
      </c>
      <c r="H36" s="13">
        <v>2684493.02</v>
      </c>
      <c r="I36" s="13">
        <v>2766776.02</v>
      </c>
      <c r="J36" s="13">
        <v>2849059.02</v>
      </c>
      <c r="K36" s="13">
        <v>2931342.02</v>
      </c>
      <c r="L36" s="13">
        <v>3004124.95</v>
      </c>
      <c r="M36" s="13">
        <v>3086407.95</v>
      </c>
      <c r="N36" s="13">
        <v>3168690.95</v>
      </c>
      <c r="O36" s="13">
        <v>3149828.91</v>
      </c>
      <c r="P36" s="13">
        <v>3106032.4600000004</v>
      </c>
      <c r="Q36" s="13">
        <f t="shared" si="3"/>
        <v>2820145.902307692</v>
      </c>
    </row>
    <row r="38" spans="1:18" ht="15.75" thickBot="1" x14ac:dyDescent="0.3">
      <c r="A38" s="8" t="s">
        <v>18</v>
      </c>
      <c r="B38" s="9" t="s">
        <v>42</v>
      </c>
      <c r="C38" s="10" t="s">
        <v>38</v>
      </c>
      <c r="D38" s="11">
        <v>578738.70000000007</v>
      </c>
      <c r="E38" s="11">
        <v>565877.84</v>
      </c>
      <c r="F38" s="11">
        <v>553016.98</v>
      </c>
      <c r="G38" s="11">
        <v>540156.12</v>
      </c>
      <c r="H38" s="11">
        <v>527295.26</v>
      </c>
      <c r="I38" s="11">
        <v>514434.4</v>
      </c>
      <c r="J38" s="11">
        <v>501573.54000000004</v>
      </c>
      <c r="K38" s="11">
        <v>488712.68</v>
      </c>
      <c r="L38" s="11">
        <v>475851.82</v>
      </c>
      <c r="M38" s="11">
        <v>462990.96</v>
      </c>
      <c r="N38" s="11">
        <v>450130.10000000003</v>
      </c>
      <c r="O38" s="11">
        <v>437269.24</v>
      </c>
      <c r="P38" s="11">
        <v>424408.38</v>
      </c>
      <c r="Q38" s="11">
        <f t="shared" si="3"/>
        <v>501573.54000000004</v>
      </c>
      <c r="R38" t="s">
        <v>373</v>
      </c>
    </row>
    <row r="39" spans="1:18" x14ac:dyDescent="0.25">
      <c r="A39" s="8" t="s">
        <v>18</v>
      </c>
      <c r="B39" s="9" t="s">
        <v>42</v>
      </c>
      <c r="C39" s="12" t="s">
        <v>42</v>
      </c>
      <c r="D39" s="13">
        <v>578738.70000000007</v>
      </c>
      <c r="E39" s="13">
        <v>565877.84</v>
      </c>
      <c r="F39" s="13">
        <v>553016.98</v>
      </c>
      <c r="G39" s="13">
        <v>540156.12</v>
      </c>
      <c r="H39" s="13">
        <v>527295.26</v>
      </c>
      <c r="I39" s="13">
        <v>514434.4</v>
      </c>
      <c r="J39" s="13">
        <v>501573.54000000004</v>
      </c>
      <c r="K39" s="13">
        <v>488712.68</v>
      </c>
      <c r="L39" s="13">
        <v>475851.82</v>
      </c>
      <c r="M39" s="13">
        <v>462990.96</v>
      </c>
      <c r="N39" s="13">
        <v>450130.10000000003</v>
      </c>
      <c r="O39" s="13">
        <v>437269.24</v>
      </c>
      <c r="P39" s="13">
        <v>424408.38</v>
      </c>
      <c r="Q39" s="13">
        <f t="shared" si="3"/>
        <v>501573.54000000004</v>
      </c>
    </row>
    <row r="41" spans="1:18" ht="15.75" thickBot="1" x14ac:dyDescent="0.3">
      <c r="A41" s="8" t="s">
        <v>18</v>
      </c>
      <c r="B41" s="9" t="s">
        <v>43</v>
      </c>
      <c r="C41" s="10" t="s">
        <v>38</v>
      </c>
      <c r="D41" s="11">
        <v>6057546</v>
      </c>
      <c r="E41" s="11">
        <v>6122322</v>
      </c>
      <c r="F41" s="11">
        <v>6013823</v>
      </c>
      <c r="G41" s="11">
        <v>5614009</v>
      </c>
      <c r="H41" s="11">
        <v>5650258</v>
      </c>
      <c r="I41" s="11">
        <v>5689014</v>
      </c>
      <c r="J41" s="11">
        <v>7771725</v>
      </c>
      <c r="K41" s="11">
        <v>7788088</v>
      </c>
      <c r="L41" s="11">
        <v>7759049</v>
      </c>
      <c r="M41" s="11">
        <v>7788523</v>
      </c>
      <c r="N41" s="11">
        <v>7812893</v>
      </c>
      <c r="O41" s="11">
        <v>7821533</v>
      </c>
      <c r="P41" s="11">
        <v>7791878</v>
      </c>
      <c r="Q41" s="11">
        <f t="shared" si="3"/>
        <v>6898512.384615385</v>
      </c>
      <c r="R41" t="s">
        <v>373</v>
      </c>
    </row>
    <row r="42" spans="1:18" x14ac:dyDescent="0.25">
      <c r="A42" s="8" t="s">
        <v>18</v>
      </c>
      <c r="B42" s="9" t="s">
        <v>43</v>
      </c>
      <c r="C42" s="12" t="s">
        <v>43</v>
      </c>
      <c r="D42" s="13">
        <v>6057546</v>
      </c>
      <c r="E42" s="13">
        <v>6122322</v>
      </c>
      <c r="F42" s="13">
        <v>6013823</v>
      </c>
      <c r="G42" s="13">
        <v>5614009</v>
      </c>
      <c r="H42" s="13">
        <v>5650258</v>
      </c>
      <c r="I42" s="13">
        <v>5689014</v>
      </c>
      <c r="J42" s="13">
        <v>7771725</v>
      </c>
      <c r="K42" s="13">
        <v>7788088</v>
      </c>
      <c r="L42" s="13">
        <v>7759049</v>
      </c>
      <c r="M42" s="13">
        <v>7788523</v>
      </c>
      <c r="N42" s="13">
        <v>7812893</v>
      </c>
      <c r="O42" s="13">
        <v>7821533</v>
      </c>
      <c r="P42" s="13">
        <v>7791878</v>
      </c>
      <c r="Q42" s="13">
        <f t="shared" si="3"/>
        <v>6898512.384615385</v>
      </c>
    </row>
    <row r="43" spans="1:18" ht="15.75" thickBot="1" x14ac:dyDescent="0.3"/>
    <row r="44" spans="1:18" x14ac:dyDescent="0.25">
      <c r="A44" s="8" t="s">
        <v>18</v>
      </c>
      <c r="C44" s="14" t="s">
        <v>18</v>
      </c>
      <c r="D44" s="15">
        <v>414683895.68000001</v>
      </c>
      <c r="E44" s="15">
        <v>412212185.37999982</v>
      </c>
      <c r="F44" s="15">
        <v>416758176.22999996</v>
      </c>
      <c r="G44" s="15">
        <v>417342383.53000009</v>
      </c>
      <c r="H44" s="15">
        <v>418188560.24999994</v>
      </c>
      <c r="I44" s="15">
        <v>419899893.77999997</v>
      </c>
      <c r="J44" s="15">
        <v>431791771.28999984</v>
      </c>
      <c r="K44" s="15">
        <v>433575401.76999962</v>
      </c>
      <c r="L44" s="15">
        <v>435290262.62999988</v>
      </c>
      <c r="M44" s="15">
        <v>436722591.61999989</v>
      </c>
      <c r="N44" s="15">
        <v>458914184.98999971</v>
      </c>
      <c r="O44" s="15">
        <v>461108500.37</v>
      </c>
      <c r="P44" s="15">
        <v>448678566.07000011</v>
      </c>
      <c r="Q44" s="15">
        <f t="shared" si="3"/>
        <v>431166644.12230754</v>
      </c>
    </row>
    <row r="46" spans="1:18" x14ac:dyDescent="0.25">
      <c r="A46" s="8" t="s">
        <v>44</v>
      </c>
      <c r="B46" s="9" t="s">
        <v>45</v>
      </c>
      <c r="C46" s="10" t="s">
        <v>46</v>
      </c>
      <c r="D46" s="11">
        <v>-151380644</v>
      </c>
      <c r="E46" s="11">
        <v>-151380644</v>
      </c>
      <c r="F46" s="11">
        <v>-151380644</v>
      </c>
      <c r="G46" s="11">
        <v>-151380644</v>
      </c>
      <c r="H46" s="11">
        <v>-151380644</v>
      </c>
      <c r="I46" s="11">
        <v>-151380644</v>
      </c>
      <c r="J46" s="11">
        <v>-151380644</v>
      </c>
      <c r="K46" s="11">
        <v>-151380644</v>
      </c>
      <c r="L46" s="11">
        <v>-151380644</v>
      </c>
      <c r="M46" s="11">
        <v>-151380644</v>
      </c>
      <c r="N46" s="11">
        <v>-151380644</v>
      </c>
      <c r="O46" s="11">
        <v>-151380644</v>
      </c>
      <c r="P46" s="11">
        <v>-151380644</v>
      </c>
      <c r="Q46" s="11">
        <f t="shared" si="3"/>
        <v>-151380644</v>
      </c>
    </row>
    <row r="47" spans="1:18" ht="15.75" thickBot="1" x14ac:dyDescent="0.3">
      <c r="A47" s="8" t="s">
        <v>44</v>
      </c>
      <c r="B47" s="9" t="s">
        <v>45</v>
      </c>
      <c r="C47" s="10" t="s">
        <v>47</v>
      </c>
      <c r="D47" s="11">
        <v>-11602366.310000001</v>
      </c>
      <c r="E47" s="11">
        <v>-12770993.83</v>
      </c>
      <c r="F47" s="11">
        <v>-14197039.23</v>
      </c>
      <c r="G47" s="11">
        <v>-15529718.390000001</v>
      </c>
      <c r="H47" s="11">
        <v>-16669706.350000001</v>
      </c>
      <c r="I47" s="11">
        <v>-17754176.190000001</v>
      </c>
      <c r="J47" s="11">
        <v>-18722990.93</v>
      </c>
      <c r="K47" s="11">
        <v>-19925180.890000001</v>
      </c>
      <c r="L47" s="11">
        <v>-21082489.960000001</v>
      </c>
      <c r="M47" s="11">
        <v>-22194242.66</v>
      </c>
      <c r="N47" s="11">
        <v>-23348964.34</v>
      </c>
      <c r="O47" s="11">
        <v>-24884105.870000001</v>
      </c>
      <c r="P47" s="11">
        <v>-6225454.6900000013</v>
      </c>
      <c r="Q47" s="11">
        <f t="shared" si="3"/>
        <v>-17300571.510769233</v>
      </c>
    </row>
    <row r="48" spans="1:18" x14ac:dyDescent="0.25">
      <c r="A48" s="8" t="s">
        <v>44</v>
      </c>
      <c r="B48" s="9" t="s">
        <v>45</v>
      </c>
      <c r="C48" s="12" t="s">
        <v>45</v>
      </c>
      <c r="D48" s="13">
        <v>-162983010.31</v>
      </c>
      <c r="E48" s="13">
        <v>-164151637.83000001</v>
      </c>
      <c r="F48" s="13">
        <v>-165577683.22999999</v>
      </c>
      <c r="G48" s="13">
        <v>-166910362.38999999</v>
      </c>
      <c r="H48" s="13">
        <v>-168050350.34999999</v>
      </c>
      <c r="I48" s="13">
        <v>-169134820.19</v>
      </c>
      <c r="J48" s="13">
        <v>-170103634.93000001</v>
      </c>
      <c r="K48" s="13">
        <v>-171305824.88999999</v>
      </c>
      <c r="L48" s="13">
        <v>-172463133.96000001</v>
      </c>
      <c r="M48" s="13">
        <v>-173574886.66</v>
      </c>
      <c r="N48" s="13">
        <v>-174729608.34</v>
      </c>
      <c r="O48" s="13">
        <v>-176264749.87</v>
      </c>
      <c r="P48" s="13">
        <v>-157606098.69</v>
      </c>
      <c r="Q48" s="13">
        <f t="shared" si="3"/>
        <v>-168681215.51076922</v>
      </c>
      <c r="R48" t="s">
        <v>373</v>
      </c>
    </row>
    <row r="50" spans="1:18" ht="15.75" thickBot="1" x14ac:dyDescent="0.3">
      <c r="A50" s="8" t="s">
        <v>44</v>
      </c>
      <c r="B50" s="9" t="s">
        <v>48</v>
      </c>
      <c r="C50" s="10" t="s">
        <v>38</v>
      </c>
      <c r="D50" s="11">
        <v>-80000000</v>
      </c>
      <c r="E50" s="11">
        <v>-170000000</v>
      </c>
      <c r="F50" s="11">
        <v>-80000000</v>
      </c>
      <c r="G50" s="11">
        <v>-80000000</v>
      </c>
      <c r="H50" s="11">
        <v>-80000000</v>
      </c>
      <c r="I50" s="11">
        <v>-80000000</v>
      </c>
      <c r="J50" s="11">
        <v>-80532193.609999999</v>
      </c>
      <c r="K50" s="11">
        <v>-80532193.609999999</v>
      </c>
      <c r="L50" s="11">
        <v>-80535614.010000005</v>
      </c>
      <c r="M50" s="11">
        <v>-80537332.430000007</v>
      </c>
      <c r="N50" s="11">
        <v>-95539056.379999995</v>
      </c>
      <c r="O50" s="11">
        <v>-95540933</v>
      </c>
      <c r="P50" s="11">
        <v>-171167520.87</v>
      </c>
      <c r="Q50" s="11">
        <f t="shared" si="3"/>
        <v>-96491141.839230761</v>
      </c>
    </row>
    <row r="51" spans="1:18" x14ac:dyDescent="0.25">
      <c r="A51" s="8" t="s">
        <v>44</v>
      </c>
      <c r="B51" s="9" t="s">
        <v>48</v>
      </c>
      <c r="C51" s="12" t="s">
        <v>48</v>
      </c>
      <c r="D51" s="13">
        <v>-80000000</v>
      </c>
      <c r="E51" s="13">
        <v>-170000000</v>
      </c>
      <c r="F51" s="13">
        <v>-80000000</v>
      </c>
      <c r="G51" s="13">
        <v>-80000000</v>
      </c>
      <c r="H51" s="13">
        <v>-80000000</v>
      </c>
      <c r="I51" s="13">
        <v>-80000000</v>
      </c>
      <c r="J51" s="13">
        <v>-80532193.609999999</v>
      </c>
      <c r="K51" s="13">
        <v>-80532193.609999999</v>
      </c>
      <c r="L51" s="13">
        <v>-80535614.010000005</v>
      </c>
      <c r="M51" s="13">
        <v>-80537332.430000007</v>
      </c>
      <c r="N51" s="13">
        <v>-95539056.379999995</v>
      </c>
      <c r="O51" s="13">
        <v>-95540933</v>
      </c>
      <c r="P51" s="13">
        <v>-171167520.87</v>
      </c>
      <c r="Q51" s="13">
        <f t="shared" si="3"/>
        <v>-96491141.839230761</v>
      </c>
      <c r="R51" t="s">
        <v>373</v>
      </c>
    </row>
    <row r="53" spans="1:18" ht="15.75" thickBot="1" x14ac:dyDescent="0.3">
      <c r="A53" s="8" t="s">
        <v>44</v>
      </c>
      <c r="B53" s="9" t="s">
        <v>49</v>
      </c>
      <c r="C53" s="10" t="s">
        <v>38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-7705006.5800000001</v>
      </c>
      <c r="K53" s="11">
        <v>-7705006.5800000001</v>
      </c>
      <c r="L53" s="11">
        <v>-7614301.7599999998</v>
      </c>
      <c r="M53" s="11">
        <v>-7568730.9799999995</v>
      </c>
      <c r="N53" s="11">
        <v>-7523013.9900000002</v>
      </c>
      <c r="O53" s="11">
        <v>-7477003.1800000006</v>
      </c>
      <c r="P53" s="11">
        <v>-7431139.5199999996</v>
      </c>
      <c r="Q53" s="11">
        <f t="shared" si="3"/>
        <v>-4078784.8146153847</v>
      </c>
    </row>
    <row r="54" spans="1:18" x14ac:dyDescent="0.25">
      <c r="A54" s="8" t="s">
        <v>44</v>
      </c>
      <c r="B54" s="9" t="s">
        <v>49</v>
      </c>
      <c r="C54" s="12" t="s">
        <v>49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-7705006.5800000001</v>
      </c>
      <c r="K54" s="13">
        <v>-7705006.5800000001</v>
      </c>
      <c r="L54" s="13">
        <v>-7614301.7599999998</v>
      </c>
      <c r="M54" s="13">
        <v>-7568730.9799999995</v>
      </c>
      <c r="N54" s="13">
        <v>-7523013.9900000002</v>
      </c>
      <c r="O54" s="13">
        <v>-7477003.1800000006</v>
      </c>
      <c r="P54" s="13">
        <v>-7431139.5199999996</v>
      </c>
      <c r="Q54" s="13">
        <f t="shared" si="3"/>
        <v>-4078784.8146153847</v>
      </c>
      <c r="R54" t="s">
        <v>373</v>
      </c>
    </row>
    <row r="56" spans="1:18" ht="15.75" thickBot="1" x14ac:dyDescent="0.3">
      <c r="A56" s="8" t="s">
        <v>44</v>
      </c>
      <c r="B56" s="9" t="s">
        <v>50</v>
      </c>
      <c r="C56" s="40" t="s">
        <v>51</v>
      </c>
      <c r="D56" s="11">
        <v>-172915.3</v>
      </c>
      <c r="E56" s="11">
        <v>-177706.97</v>
      </c>
      <c r="F56" s="11">
        <v>-202498.64</v>
      </c>
      <c r="G56" s="11">
        <v>-207290.31</v>
      </c>
      <c r="H56" s="11">
        <v>-229581.97999999998</v>
      </c>
      <c r="I56" s="11">
        <v>-234373.65</v>
      </c>
      <c r="J56" s="11">
        <v>-235165.32</v>
      </c>
      <c r="K56" s="11">
        <v>-217456.99</v>
      </c>
      <c r="L56" s="11">
        <v>-212748.59</v>
      </c>
      <c r="M56" s="11">
        <v>-217540.26</v>
      </c>
      <c r="N56" s="11">
        <v>-222331.93000000002</v>
      </c>
      <c r="O56" s="11">
        <v>-230123.60000000003</v>
      </c>
      <c r="P56" s="11">
        <v>-234915.27000000002</v>
      </c>
      <c r="Q56" s="11">
        <f t="shared" si="3"/>
        <v>-214972.9853846154</v>
      </c>
    </row>
    <row r="57" spans="1:18" x14ac:dyDescent="0.25">
      <c r="A57" s="8" t="s">
        <v>44</v>
      </c>
      <c r="B57" s="9" t="s">
        <v>50</v>
      </c>
      <c r="C57" s="12" t="s">
        <v>50</v>
      </c>
      <c r="D57" s="13">
        <v>-172915.3</v>
      </c>
      <c r="E57" s="13">
        <v>-177706.97</v>
      </c>
      <c r="F57" s="13">
        <v>-202498.64</v>
      </c>
      <c r="G57" s="13">
        <v>-207290.31</v>
      </c>
      <c r="H57" s="13">
        <v>-229581.97999999998</v>
      </c>
      <c r="I57" s="13">
        <v>-234373.65</v>
      </c>
      <c r="J57" s="13">
        <v>-235165.32</v>
      </c>
      <c r="K57" s="13">
        <v>-217456.99</v>
      </c>
      <c r="L57" s="13">
        <v>-212748.59</v>
      </c>
      <c r="M57" s="13">
        <v>-217540.26</v>
      </c>
      <c r="N57" s="13">
        <v>-222331.93000000002</v>
      </c>
      <c r="O57" s="13">
        <v>-230123.60000000003</v>
      </c>
      <c r="P57" s="13">
        <v>-234915.27000000002</v>
      </c>
      <c r="Q57" s="13">
        <f t="shared" si="3"/>
        <v>-214972.9853846154</v>
      </c>
      <c r="R57" t="s">
        <v>374</v>
      </c>
    </row>
    <row r="59" spans="1:18" x14ac:dyDescent="0.25">
      <c r="A59" s="8" t="s">
        <v>44</v>
      </c>
      <c r="B59" s="9" t="s">
        <v>52</v>
      </c>
      <c r="C59" s="10" t="s">
        <v>53</v>
      </c>
      <c r="D59" s="11">
        <v>-11944556.01</v>
      </c>
      <c r="E59" s="11">
        <v>-7252570.3100000005</v>
      </c>
      <c r="F59" s="11">
        <v>-8545382.0800000001</v>
      </c>
      <c r="G59" s="11">
        <v>-8824888.75</v>
      </c>
      <c r="H59" s="11">
        <v>-8290705.0499999989</v>
      </c>
      <c r="I59" s="11">
        <v>-7686190.879999999</v>
      </c>
      <c r="J59" s="11">
        <v>-7229520.8699999992</v>
      </c>
      <c r="K59" s="11">
        <v>-8153092.6299999999</v>
      </c>
      <c r="L59" s="11">
        <v>-7403879.4100000001</v>
      </c>
      <c r="M59" s="11">
        <v>-8001143.2100000009</v>
      </c>
      <c r="N59" s="11">
        <v>-8230131.2699999996</v>
      </c>
      <c r="O59" s="11">
        <v>-9325417.3199999984</v>
      </c>
      <c r="P59" s="11">
        <v>-10324043.390000001</v>
      </c>
      <c r="Q59" s="11">
        <f t="shared" si="3"/>
        <v>-8554732.3984615374</v>
      </c>
      <c r="R59" t="s">
        <v>374</v>
      </c>
    </row>
    <row r="60" spans="1:18" x14ac:dyDescent="0.25">
      <c r="A60" s="8" t="s">
        <v>44</v>
      </c>
      <c r="B60" s="9" t="s">
        <v>52</v>
      </c>
      <c r="C60" s="10" t="s">
        <v>54</v>
      </c>
      <c r="D60" s="11">
        <v>-90000000</v>
      </c>
      <c r="E60" s="11">
        <v>0</v>
      </c>
      <c r="F60" s="11">
        <v>-90000000</v>
      </c>
      <c r="G60" s="11">
        <v>-90000000</v>
      </c>
      <c r="H60" s="11">
        <v>-90000000</v>
      </c>
      <c r="I60" s="11">
        <v>-90000000</v>
      </c>
      <c r="J60" s="11">
        <v>-90000000</v>
      </c>
      <c r="K60" s="11">
        <v>-90000000</v>
      </c>
      <c r="L60" s="11">
        <v>-90000000</v>
      </c>
      <c r="M60" s="11">
        <v>-90000000</v>
      </c>
      <c r="N60" s="11">
        <v>-95000000</v>
      </c>
      <c r="O60" s="11">
        <v>-95000000</v>
      </c>
      <c r="P60" s="11">
        <v>-24375000</v>
      </c>
      <c r="Q60" s="11">
        <f t="shared" si="3"/>
        <v>-78798076.923076928</v>
      </c>
      <c r="R60" t="s">
        <v>373</v>
      </c>
    </row>
    <row r="61" spans="1:18" x14ac:dyDescent="0.25">
      <c r="A61" s="8" t="s">
        <v>44</v>
      </c>
      <c r="B61" s="9" t="s">
        <v>52</v>
      </c>
      <c r="C61" s="10" t="s">
        <v>55</v>
      </c>
      <c r="D61" s="11">
        <v>-2448400.73</v>
      </c>
      <c r="E61" s="11">
        <v>-2248684.52</v>
      </c>
      <c r="F61" s="11">
        <v>-2640469.0499999998</v>
      </c>
      <c r="G61" s="11">
        <v>-2252124.5499999998</v>
      </c>
      <c r="H61" s="11">
        <v>-1737375.7899999996</v>
      </c>
      <c r="I61" s="11">
        <v>-1696678.4900000002</v>
      </c>
      <c r="J61" s="11">
        <v>-2662421.4699999997</v>
      </c>
      <c r="K61" s="11">
        <v>-1651271.4200000004</v>
      </c>
      <c r="L61" s="11">
        <v>-2537036.3899999997</v>
      </c>
      <c r="M61" s="11">
        <v>-2632057.4699999997</v>
      </c>
      <c r="N61" s="11">
        <v>-1891308.9800000004</v>
      </c>
      <c r="O61" s="11">
        <v>-3008801.6</v>
      </c>
      <c r="P61" s="11">
        <v>-2736398.3400000003</v>
      </c>
      <c r="Q61" s="11">
        <f t="shared" si="3"/>
        <v>-2318694.5230769231</v>
      </c>
      <c r="R61" t="s">
        <v>374</v>
      </c>
    </row>
    <row r="62" spans="1:18" x14ac:dyDescent="0.25">
      <c r="A62" s="8" t="s">
        <v>44</v>
      </c>
      <c r="B62" s="9" t="s">
        <v>52</v>
      </c>
      <c r="C62" s="10" t="s">
        <v>56</v>
      </c>
      <c r="D62" s="11">
        <v>-3468498.22</v>
      </c>
      <c r="E62" s="11">
        <v>-3494212.0900000003</v>
      </c>
      <c r="F62" s="11">
        <v>-3528348.15</v>
      </c>
      <c r="G62" s="11">
        <v>-3586499.09</v>
      </c>
      <c r="H62" s="11">
        <v>-3518079</v>
      </c>
      <c r="I62" s="11">
        <v>-3533383.35</v>
      </c>
      <c r="J62" s="11">
        <v>-3578809.0500000003</v>
      </c>
      <c r="K62" s="11">
        <v>-3615990.28</v>
      </c>
      <c r="L62" s="11">
        <v>-3638209.17</v>
      </c>
      <c r="M62" s="11">
        <v>-3665204.64</v>
      </c>
      <c r="N62" s="11">
        <v>-3713142.7800000003</v>
      </c>
      <c r="O62" s="11">
        <v>-3773394.6399999997</v>
      </c>
      <c r="P62" s="11">
        <v>-3820141.6100000003</v>
      </c>
      <c r="Q62" s="11">
        <f t="shared" si="3"/>
        <v>-3610300.9284615391</v>
      </c>
      <c r="R62" t="s">
        <v>374</v>
      </c>
    </row>
    <row r="63" spans="1:18" x14ac:dyDescent="0.25">
      <c r="A63" s="8" t="s">
        <v>44</v>
      </c>
      <c r="B63" s="9" t="s">
        <v>52</v>
      </c>
      <c r="C63" s="10" t="s">
        <v>57</v>
      </c>
      <c r="D63" s="11">
        <v>-1388360.84</v>
      </c>
      <c r="E63" s="11">
        <v>-1988450.4699999997</v>
      </c>
      <c r="F63" s="11">
        <v>-2382676.4099999997</v>
      </c>
      <c r="G63" s="11">
        <v>-2442936.66</v>
      </c>
      <c r="H63" s="11">
        <v>-3145311.22</v>
      </c>
      <c r="I63" s="11">
        <v>-3549552.93</v>
      </c>
      <c r="J63" s="11">
        <v>-4219097.12</v>
      </c>
      <c r="K63" s="11">
        <v>-4625608.8599999994</v>
      </c>
      <c r="L63" s="11">
        <v>-5382255.4099999992</v>
      </c>
      <c r="M63" s="11">
        <v>-5933258.2700000005</v>
      </c>
      <c r="N63" s="11">
        <v>-6884028.8699999992</v>
      </c>
      <c r="O63" s="11">
        <v>-4316233.7500000009</v>
      </c>
      <c r="P63" s="11">
        <v>-4730693.96</v>
      </c>
      <c r="Q63" s="11">
        <f t="shared" si="3"/>
        <v>-3922189.5976923076</v>
      </c>
      <c r="R63" t="s">
        <v>374</v>
      </c>
    </row>
    <row r="64" spans="1:18" x14ac:dyDescent="0.25">
      <c r="A64" s="8" t="s">
        <v>44</v>
      </c>
      <c r="B64" s="9" t="s">
        <v>52</v>
      </c>
      <c r="C64" s="10" t="s">
        <v>58</v>
      </c>
      <c r="D64" s="11">
        <v>-53988.18</v>
      </c>
      <c r="E64" s="11">
        <v>-448094.74</v>
      </c>
      <c r="F64" s="11">
        <v>-847598.72</v>
      </c>
      <c r="G64" s="11">
        <v>-62385.42</v>
      </c>
      <c r="H64" s="11">
        <v>-353255.31999999995</v>
      </c>
      <c r="I64" s="11">
        <v>-645072.57999999996</v>
      </c>
      <c r="J64" s="11">
        <v>-83457.290000000008</v>
      </c>
      <c r="K64" s="11">
        <v>-348393.06</v>
      </c>
      <c r="L64" s="11">
        <v>-626823.37</v>
      </c>
      <c r="M64" s="11">
        <v>-76778.739999999991</v>
      </c>
      <c r="N64" s="11">
        <v>-359703.62</v>
      </c>
      <c r="O64" s="11">
        <v>-693435.36</v>
      </c>
      <c r="P64" s="11">
        <v>-81688.41</v>
      </c>
      <c r="Q64" s="11">
        <f t="shared" si="3"/>
        <v>-360051.90846153849</v>
      </c>
      <c r="R64" t="s">
        <v>374</v>
      </c>
    </row>
    <row r="65" spans="1:18" x14ac:dyDescent="0.25">
      <c r="A65" s="8" t="s">
        <v>44</v>
      </c>
      <c r="B65" s="9" t="s">
        <v>52</v>
      </c>
      <c r="C65" s="10" t="s">
        <v>59</v>
      </c>
      <c r="D65" s="11">
        <v>-413683.72000000003</v>
      </c>
      <c r="E65" s="11">
        <v>-493449.23000000004</v>
      </c>
      <c r="F65" s="11">
        <v>-464678.67999999993</v>
      </c>
      <c r="G65" s="11">
        <v>-481716.76999999996</v>
      </c>
      <c r="H65" s="11">
        <v>-472423.59</v>
      </c>
      <c r="I65" s="11">
        <v>-451238.02999999997</v>
      </c>
      <c r="J65" s="11">
        <v>-507416.89</v>
      </c>
      <c r="K65" s="11">
        <v>-426603.19</v>
      </c>
      <c r="L65" s="11">
        <v>-446162.3299999999</v>
      </c>
      <c r="M65" s="11">
        <v>-436240.60000000003</v>
      </c>
      <c r="N65" s="11">
        <v>-437083.72999999992</v>
      </c>
      <c r="O65" s="11">
        <v>-444731.19999999995</v>
      </c>
      <c r="P65" s="11">
        <v>-496004.16</v>
      </c>
      <c r="Q65" s="11">
        <f t="shared" si="3"/>
        <v>-459340.93230769224</v>
      </c>
      <c r="R65" t="s">
        <v>374</v>
      </c>
    </row>
    <row r="66" spans="1:18" ht="15.75" thickBot="1" x14ac:dyDescent="0.3">
      <c r="A66" s="8" t="s">
        <v>44</v>
      </c>
      <c r="B66" s="9" t="s">
        <v>52</v>
      </c>
      <c r="C66" s="10" t="s">
        <v>60</v>
      </c>
      <c r="D66" s="11">
        <v>-2714763.29</v>
      </c>
      <c r="E66" s="11">
        <v>-2834080.8899999997</v>
      </c>
      <c r="F66" s="11">
        <v>-3157681.9300000006</v>
      </c>
      <c r="G66" s="11">
        <v>-1812260.7300000002</v>
      </c>
      <c r="H66" s="11">
        <v>-1661705.2400000002</v>
      </c>
      <c r="I66" s="11">
        <v>-2022972.9699999997</v>
      </c>
      <c r="J66" s="11">
        <v>-2029575.34</v>
      </c>
      <c r="K66" s="11">
        <v>-2104750.38</v>
      </c>
      <c r="L66" s="11">
        <v>-1787978.5</v>
      </c>
      <c r="M66" s="11">
        <v>-1836440.6</v>
      </c>
      <c r="N66" s="11">
        <v>-2164702.19</v>
      </c>
      <c r="O66" s="11">
        <v>-2287011.06</v>
      </c>
      <c r="P66" s="11">
        <v>-2528936.5900000003</v>
      </c>
      <c r="Q66" s="11">
        <f t="shared" si="3"/>
        <v>-2226373.8238461539</v>
      </c>
      <c r="R66" t="s">
        <v>374</v>
      </c>
    </row>
    <row r="67" spans="1:18" x14ac:dyDescent="0.25">
      <c r="A67" s="8" t="s">
        <v>44</v>
      </c>
      <c r="B67" s="9" t="s">
        <v>52</v>
      </c>
      <c r="C67" s="12" t="s">
        <v>52</v>
      </c>
      <c r="D67" s="13">
        <v>-112432250.99000002</v>
      </c>
      <c r="E67" s="13">
        <v>-18759542.25</v>
      </c>
      <c r="F67" s="13">
        <v>-111566835.02000001</v>
      </c>
      <c r="G67" s="13">
        <v>-109462811.97</v>
      </c>
      <c r="H67" s="13">
        <v>-109178855.20999999</v>
      </c>
      <c r="I67" s="13">
        <v>-109585089.22999999</v>
      </c>
      <c r="J67" s="13">
        <v>-110310298.03000002</v>
      </c>
      <c r="K67" s="13">
        <v>-110925709.81999999</v>
      </c>
      <c r="L67" s="13">
        <v>-111822344.58</v>
      </c>
      <c r="M67" s="13">
        <v>-112581123.52999999</v>
      </c>
      <c r="N67" s="13">
        <v>-118680101.44000001</v>
      </c>
      <c r="O67" s="13">
        <v>-118849024.92999999</v>
      </c>
      <c r="P67" s="13">
        <v>-49092906.460000001</v>
      </c>
      <c r="Q67" s="13">
        <f t="shared" si="3"/>
        <v>-100249761.03538463</v>
      </c>
    </row>
    <row r="69" spans="1:18" x14ac:dyDescent="0.25">
      <c r="A69" s="8" t="s">
        <v>44</v>
      </c>
      <c r="B69" s="9" t="s">
        <v>61</v>
      </c>
      <c r="C69" s="10" t="s">
        <v>62</v>
      </c>
      <c r="D69" s="11">
        <v>-38857.53</v>
      </c>
      <c r="E69" s="11">
        <v>-38857.53</v>
      </c>
      <c r="F69" s="11">
        <v>-38857.53</v>
      </c>
      <c r="G69" s="11">
        <v>-39168.9</v>
      </c>
      <c r="H69" s="11">
        <v>-39168.9</v>
      </c>
      <c r="I69" s="11">
        <v>-39168.9</v>
      </c>
      <c r="J69" s="11">
        <v>-39486.26</v>
      </c>
      <c r="K69" s="11">
        <v>-39486.26</v>
      </c>
      <c r="L69" s="11">
        <v>-19686.48</v>
      </c>
      <c r="M69" s="11">
        <v>-19902.55</v>
      </c>
      <c r="N69" s="11">
        <v>-19902.55</v>
      </c>
      <c r="O69" s="11">
        <v>-19902.55</v>
      </c>
      <c r="P69" s="11">
        <v>-20065.580000000002</v>
      </c>
      <c r="Q69" s="11">
        <f t="shared" ref="Q69:Q75" si="4">SUM(D69:P69)/13</f>
        <v>-31731.65538461538</v>
      </c>
      <c r="R69" t="s">
        <v>374</v>
      </c>
    </row>
    <row r="70" spans="1:18" x14ac:dyDescent="0.25">
      <c r="A70" s="8" t="s">
        <v>44</v>
      </c>
      <c r="B70" s="9" t="s">
        <v>61</v>
      </c>
      <c r="C70" s="10" t="s">
        <v>63</v>
      </c>
      <c r="D70" s="11">
        <v>-20960211</v>
      </c>
      <c r="E70" s="11">
        <v>-20960211</v>
      </c>
      <c r="F70" s="11">
        <v>-20960211</v>
      </c>
      <c r="G70" s="11">
        <v>-20707504</v>
      </c>
      <c r="H70" s="11">
        <v>-20707504</v>
      </c>
      <c r="I70" s="11">
        <v>-20707504</v>
      </c>
      <c r="J70" s="11">
        <v>-20422422</v>
      </c>
      <c r="K70" s="11">
        <v>-20422422</v>
      </c>
      <c r="L70" s="11">
        <v>-20422422</v>
      </c>
      <c r="M70" s="11">
        <v>-20204484</v>
      </c>
      <c r="N70" s="11">
        <v>-20204484</v>
      </c>
      <c r="O70" s="11">
        <v>-20204484</v>
      </c>
      <c r="P70" s="11">
        <v>-19942752</v>
      </c>
      <c r="Q70" s="11">
        <f t="shared" si="4"/>
        <v>-20525124.230769232</v>
      </c>
      <c r="R70" t="s">
        <v>373</v>
      </c>
    </row>
    <row r="71" spans="1:18" x14ac:dyDescent="0.25">
      <c r="A71" s="8" t="s">
        <v>44</v>
      </c>
      <c r="B71" s="9" t="s">
        <v>61</v>
      </c>
      <c r="C71" s="10" t="s">
        <v>64</v>
      </c>
      <c r="D71" s="11">
        <v>-355670.17</v>
      </c>
      <c r="E71" s="11">
        <v>-382399.42</v>
      </c>
      <c r="F71" s="11">
        <v>-440113.43000000005</v>
      </c>
      <c r="G71" s="11">
        <v>-1731960.58</v>
      </c>
      <c r="H71" s="11">
        <v>-1712738.4300000002</v>
      </c>
      <c r="I71" s="11">
        <v>-1764224.43</v>
      </c>
      <c r="J71" s="11">
        <v>-1705216.18</v>
      </c>
      <c r="K71" s="11">
        <v>-1628792.24</v>
      </c>
      <c r="L71" s="11">
        <v>-1576086.8699999999</v>
      </c>
      <c r="M71" s="11">
        <v>-1603306.83</v>
      </c>
      <c r="N71" s="11">
        <v>-1618196.98</v>
      </c>
      <c r="O71" s="11">
        <v>-2002995.86</v>
      </c>
      <c r="P71" s="11">
        <v>-2343462.2999999998</v>
      </c>
      <c r="Q71" s="11">
        <f t="shared" si="4"/>
        <v>-1451166.44</v>
      </c>
      <c r="R71" t="s">
        <v>374</v>
      </c>
    </row>
    <row r="72" spans="1:18" ht="15.75" thickBot="1" x14ac:dyDescent="0.3">
      <c r="A72" s="8" t="s">
        <v>44</v>
      </c>
      <c r="B72" s="9" t="s">
        <v>61</v>
      </c>
      <c r="C72" s="10" t="s">
        <v>65</v>
      </c>
      <c r="D72" s="11">
        <v>-37740980.379999995</v>
      </c>
      <c r="E72" s="11">
        <v>-37741830.379999995</v>
      </c>
      <c r="F72" s="11">
        <v>-37971977.379999995</v>
      </c>
      <c r="G72" s="11">
        <v>-38283285.379999995</v>
      </c>
      <c r="H72" s="11">
        <v>-38270361.379999995</v>
      </c>
      <c r="I72" s="11">
        <v>-38434713.379999995</v>
      </c>
      <c r="J72" s="11">
        <v>-40738348.379999995</v>
      </c>
      <c r="K72" s="11">
        <v>-40798509.379999995</v>
      </c>
      <c r="L72" s="11">
        <v>-40623924.379999995</v>
      </c>
      <c r="M72" s="11">
        <v>-40415284.379999995</v>
      </c>
      <c r="N72" s="11">
        <v>-40377489.379999995</v>
      </c>
      <c r="O72" s="11">
        <v>-40519283.379999995</v>
      </c>
      <c r="P72" s="11">
        <v>-40839705.379999995</v>
      </c>
      <c r="Q72" s="11">
        <f t="shared" si="4"/>
        <v>-39442745.610769227</v>
      </c>
      <c r="R72" t="s">
        <v>373</v>
      </c>
    </row>
    <row r="73" spans="1:18" x14ac:dyDescent="0.25">
      <c r="A73" s="8" t="s">
        <v>44</v>
      </c>
      <c r="B73" s="9" t="s">
        <v>61</v>
      </c>
      <c r="C73" s="12" t="s">
        <v>61</v>
      </c>
      <c r="D73" s="13">
        <v>-59095719.079999998</v>
      </c>
      <c r="E73" s="13">
        <v>-59123298.329999998</v>
      </c>
      <c r="F73" s="13">
        <v>-59411159.339999996</v>
      </c>
      <c r="G73" s="13">
        <v>-60761918.859999992</v>
      </c>
      <c r="H73" s="13">
        <v>-60729772.709999993</v>
      </c>
      <c r="I73" s="13">
        <v>-60945610.709999993</v>
      </c>
      <c r="J73" s="13">
        <v>-62905472.819999993</v>
      </c>
      <c r="K73" s="13">
        <v>-62889209.879999995</v>
      </c>
      <c r="L73" s="13">
        <v>-62642119.729999997</v>
      </c>
      <c r="M73" s="13">
        <v>-62242977.759999998</v>
      </c>
      <c r="N73" s="13">
        <v>-62220072.909999996</v>
      </c>
      <c r="O73" s="13">
        <v>-62746665.789999992</v>
      </c>
      <c r="P73" s="13">
        <v>-63145985.25999999</v>
      </c>
      <c r="Q73" s="13">
        <f t="shared" si="4"/>
        <v>-61450767.936923064</v>
      </c>
    </row>
    <row r="74" spans="1:18" ht="15.75" thickBot="1" x14ac:dyDescent="0.3"/>
    <row r="75" spans="1:18" x14ac:dyDescent="0.25">
      <c r="A75" s="8" t="s">
        <v>44</v>
      </c>
      <c r="C75" s="14" t="s">
        <v>44</v>
      </c>
      <c r="D75" s="15">
        <v>-414683895.68000001</v>
      </c>
      <c r="E75" s="15">
        <v>-412212185.38000005</v>
      </c>
      <c r="F75" s="15">
        <v>-416758176.22999996</v>
      </c>
      <c r="G75" s="15">
        <v>-417342383.52999997</v>
      </c>
      <c r="H75" s="15">
        <v>-418188560.24999994</v>
      </c>
      <c r="I75" s="15">
        <v>-419899893.77999997</v>
      </c>
      <c r="J75" s="15">
        <v>-431791771.29000002</v>
      </c>
      <c r="K75" s="15">
        <v>-433575401.76999998</v>
      </c>
      <c r="L75" s="15">
        <v>-435290262.63000005</v>
      </c>
      <c r="M75" s="15">
        <v>-436722591.61999995</v>
      </c>
      <c r="N75" s="15">
        <v>-458914184.99000001</v>
      </c>
      <c r="O75" s="15">
        <v>-461108500.37</v>
      </c>
      <c r="P75" s="15">
        <v>-448678566.06999993</v>
      </c>
      <c r="Q75" s="15">
        <f t="shared" si="4"/>
        <v>-431166644.12230766</v>
      </c>
    </row>
    <row r="78" spans="1:18" x14ac:dyDescent="0.25">
      <c r="C78" t="s">
        <v>372</v>
      </c>
      <c r="D78" s="52">
        <f>SUMIF($R:$R,$C$78,D:D)</f>
        <v>357109282.85000002</v>
      </c>
      <c r="E78" s="52">
        <f>SUMIF($R:$R,$C$78,E:E)</f>
        <v>357480236.89999986</v>
      </c>
      <c r="F78" s="52">
        <f>SUMIF($R:$R,$C$78,F:F)</f>
        <v>360403560.78999996</v>
      </c>
      <c r="G78" s="52">
        <f>SUMIF($R:$R,$C$78,G:G)</f>
        <v>361943962.04000008</v>
      </c>
      <c r="H78" s="52">
        <f>SUMIF($R:$R,$C$78,H:H)</f>
        <v>363618982.65999997</v>
      </c>
      <c r="I78" s="52">
        <f>SUMIF($R:$R,$C$78,I:I)</f>
        <v>365648194.96000004</v>
      </c>
      <c r="J78" s="52">
        <f>SUMIF($R:$R,$C$78,J:J)</f>
        <v>375295981.44999981</v>
      </c>
      <c r="K78" s="52">
        <f>SUMIF($R:$R,$C$78,K:K)</f>
        <v>377506085.73999965</v>
      </c>
      <c r="L78" s="52">
        <f>SUMIF($R:$R,$C$78,L:L)</f>
        <v>378373700.96999991</v>
      </c>
      <c r="M78" s="52">
        <f>SUMIF($R:$R,$C$78,M:M)</f>
        <v>378938740.6099999</v>
      </c>
      <c r="N78" s="52">
        <f>SUMIF($R:$R,$C$78,N:N)</f>
        <v>381047004.28999972</v>
      </c>
      <c r="O78" s="52">
        <f>SUMIF($R:$R,$C$78,O:O)</f>
        <v>382674837.71999997</v>
      </c>
      <c r="P78" s="52">
        <f>SUMIF($R:$R,$C$78,P:P)</f>
        <v>393752562.81000006</v>
      </c>
      <c r="Q78" s="52">
        <f>SUMIF($R:$R,$C$78,Q:Q)</f>
        <v>371830241.0607692</v>
      </c>
    </row>
    <row r="79" spans="1:18" x14ac:dyDescent="0.25">
      <c r="C79" t="s">
        <v>374</v>
      </c>
      <c r="D79" s="52">
        <f>SUMIF($R:$R,$C$79,D:D)</f>
        <v>27511692.140000012</v>
      </c>
      <c r="E79" s="52">
        <f>SUMIF($R:$R,$C$79,E:E)</f>
        <v>28258300.469999999</v>
      </c>
      <c r="F79" s="52">
        <f>SUMIF($R:$R,$C$79,F:F)</f>
        <v>27112528.840000015</v>
      </c>
      <c r="G79" s="52">
        <f>SUMIF($R:$R,$C$79,G:G)</f>
        <v>27428139.609999999</v>
      </c>
      <c r="H79" s="52">
        <f>SUMIF($R:$R,$C$79,H:H)</f>
        <v>26856794.810000017</v>
      </c>
      <c r="I79" s="52">
        <f>SUMIF($R:$R,$C$79,I:I)</f>
        <v>26050509.210000016</v>
      </c>
      <c r="J79" s="52">
        <f>SUMIF($R:$R,$C$79,J:J)</f>
        <v>25616167.510000002</v>
      </c>
      <c r="K79" s="52">
        <f>SUMIF($R:$R,$C$79,K:K)</f>
        <v>24664912.039999988</v>
      </c>
      <c r="L79" s="52">
        <f>SUMIF($R:$R,$C$79,L:L)</f>
        <v>24734636.319999985</v>
      </c>
      <c r="M79" s="52">
        <f>SUMIF($R:$R,$C$79,M:M)</f>
        <v>24854656.879999995</v>
      </c>
      <c r="N79" s="52">
        <f>SUMIF($R:$R,$C$79,N:N)</f>
        <v>43807817.700000018</v>
      </c>
      <c r="O79" s="52">
        <f>SUMIF($R:$R,$C$79,O:O)</f>
        <v>43817006.470000014</v>
      </c>
      <c r="P79" s="52">
        <f>SUMIF($R:$R,$C$79,P:P)</f>
        <v>19179896.270000007</v>
      </c>
      <c r="Q79" s="52">
        <f>SUMIF($R:$R,$C$79,Q:Q)</f>
        <v>28453312.174615387</v>
      </c>
    </row>
    <row r="80" spans="1:18" x14ac:dyDescent="0.25">
      <c r="C80" t="s">
        <v>373</v>
      </c>
      <c r="D80" s="52">
        <f>SUMIF($R:$R,$C$80,D:D)</f>
        <v>-384620974.99000001</v>
      </c>
      <c r="E80" s="52">
        <f>SUMIF($R:$R,$C$80,E:E)</f>
        <v>-385738537.37</v>
      </c>
      <c r="F80" s="52">
        <f>SUMIF($R:$R,$C$80,F:F)</f>
        <v>-387516089.63</v>
      </c>
      <c r="G80" s="52">
        <f>SUMIF($R:$R,$C$80,G:G)</f>
        <v>-389372101.64999998</v>
      </c>
      <c r="H80" s="52">
        <f>SUMIF($R:$R,$C$80,H:H)</f>
        <v>-390475777.47000003</v>
      </c>
      <c r="I80" s="52">
        <f>SUMIF($R:$R,$C$80,I:I)</f>
        <v>-391698704.16999996</v>
      </c>
      <c r="J80" s="52">
        <f>SUMIF($R:$R,$C$80,J:J)</f>
        <v>-400912148.96000004</v>
      </c>
      <c r="K80" s="52">
        <f>SUMIF($R:$R,$C$80,K:K)</f>
        <v>-402170997.77999997</v>
      </c>
      <c r="L80" s="52">
        <f>SUMIF($R:$R,$C$80,L:L)</f>
        <v>-403108337.29000002</v>
      </c>
      <c r="M80" s="52">
        <f>SUMIF($R:$R,$C$80,M:M)</f>
        <v>-403793397.49000001</v>
      </c>
      <c r="N80" s="52">
        <f>SUMIF($R:$R,$C$80,N:N)</f>
        <v>-424854821.99000001</v>
      </c>
      <c r="O80" s="52">
        <f>SUMIF($R:$R,$C$80,O:O)</f>
        <v>-426491844.19</v>
      </c>
      <c r="P80" s="52">
        <f>SUMIF($R:$R,$C$80,P:P)</f>
        <v>-412932459.07999998</v>
      </c>
      <c r="Q80" s="52">
        <f>SUMIF($R:$R,$C$80,Q:Q)</f>
        <v>-400283553.23538458</v>
      </c>
    </row>
    <row r="81" spans="4:17" x14ac:dyDescent="0.25">
      <c r="D81" s="58">
        <f t="shared" ref="D81:F81" si="5">SUM(D78:D80)</f>
        <v>0</v>
      </c>
      <c r="E81" s="58">
        <f t="shared" si="5"/>
        <v>0</v>
      </c>
      <c r="F81" s="58">
        <f t="shared" si="5"/>
        <v>0</v>
      </c>
      <c r="G81" s="58">
        <f>SUM(G78:G80)</f>
        <v>0</v>
      </c>
      <c r="H81" s="58">
        <f t="shared" ref="H81:Q81" si="6">SUM(H78:H80)</f>
        <v>0</v>
      </c>
      <c r="I81" s="58">
        <f t="shared" si="6"/>
        <v>0</v>
      </c>
      <c r="J81" s="58">
        <f t="shared" si="6"/>
        <v>0</v>
      </c>
      <c r="K81" s="58">
        <f t="shared" si="6"/>
        <v>0</v>
      </c>
      <c r="L81" s="58">
        <f t="shared" si="6"/>
        <v>0</v>
      </c>
      <c r="M81" s="58">
        <f t="shared" si="6"/>
        <v>0</v>
      </c>
      <c r="N81" s="58">
        <f t="shared" si="6"/>
        <v>0</v>
      </c>
      <c r="O81" s="58">
        <f t="shared" si="6"/>
        <v>0</v>
      </c>
      <c r="P81" s="58">
        <f t="shared" si="6"/>
        <v>0</v>
      </c>
      <c r="Q81" s="58">
        <f t="shared" si="6"/>
        <v>0</v>
      </c>
    </row>
    <row r="84" spans="4:17" x14ac:dyDescent="0.25">
      <c r="D84" s="58">
        <f>D78-'B-1'!C118</f>
        <v>0</v>
      </c>
      <c r="G84" s="58"/>
    </row>
  </sheetData>
  <mergeCells count="3">
    <mergeCell ref="A6:A7"/>
    <mergeCell ref="B6:B7"/>
    <mergeCell ref="C6:C7"/>
  </mergeCells>
  <pageMargins left="0.7" right="0.7000000000000000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C79E-57E7-4AAA-9ED9-F0101EC4A23A}">
  <dimension ref="A1:T351"/>
  <sheetViews>
    <sheetView showGridLines="0" zoomScale="80" zoomScaleNormal="80" workbookViewId="0">
      <pane xSplit="6" ySplit="7" topLeftCell="L8" activePane="bottomRight" state="frozen"/>
      <selection pane="topRight"/>
      <selection pane="bottomLeft"/>
      <selection pane="bottomRight"/>
    </sheetView>
  </sheetViews>
  <sheetFormatPr defaultRowHeight="15" outlineLevelCol="1" x14ac:dyDescent="0.25"/>
  <cols>
    <col min="1" max="3" width="18.7109375" customWidth="1"/>
    <col min="4" max="4" width="39" customWidth="1" outlineLevel="1"/>
    <col min="5" max="5" width="43.42578125" customWidth="1"/>
    <col min="6" max="6" width="39" customWidth="1"/>
    <col min="7" max="20" width="17.5703125" customWidth="1"/>
  </cols>
  <sheetData>
    <row r="1" spans="1:20" s="77" customFormat="1" x14ac:dyDescent="0.25">
      <c r="A1" s="77" t="s">
        <v>433</v>
      </c>
    </row>
    <row r="2" spans="1:20" s="77" customFormat="1" x14ac:dyDescent="0.25">
      <c r="A2" s="77" t="s">
        <v>428</v>
      </c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6" t="s">
        <v>0</v>
      </c>
    </row>
    <row r="5" spans="1:20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thickBot="1" x14ac:dyDescent="0.3">
      <c r="A6" s="99" t="s">
        <v>1</v>
      </c>
      <c r="B6" s="99" t="s">
        <v>2</v>
      </c>
      <c r="C6" s="99" t="s">
        <v>3</v>
      </c>
      <c r="D6" s="99" t="s">
        <v>361</v>
      </c>
      <c r="E6" s="99" t="s">
        <v>360</v>
      </c>
      <c r="F6" s="99" t="s">
        <v>359</v>
      </c>
      <c r="G6" s="39" t="s">
        <v>4</v>
      </c>
      <c r="H6" s="39" t="s">
        <v>5</v>
      </c>
      <c r="I6" s="39" t="s">
        <v>6</v>
      </c>
      <c r="J6" s="39" t="s">
        <v>7</v>
      </c>
      <c r="K6" s="39" t="s">
        <v>8</v>
      </c>
      <c r="L6" s="39" t="s">
        <v>9</v>
      </c>
      <c r="M6" s="39" t="s">
        <v>10</v>
      </c>
      <c r="N6" s="39" t="s">
        <v>11</v>
      </c>
      <c r="O6" s="39" t="s">
        <v>12</v>
      </c>
      <c r="P6" s="39" t="s">
        <v>13</v>
      </c>
      <c r="Q6" s="39" t="s">
        <v>14</v>
      </c>
      <c r="R6" s="39" t="s">
        <v>15</v>
      </c>
      <c r="S6" s="39" t="s">
        <v>16</v>
      </c>
      <c r="T6" s="50"/>
    </row>
    <row r="7" spans="1:20" ht="26.25" thickBot="1" x14ac:dyDescent="0.3">
      <c r="A7" s="99"/>
      <c r="B7" s="99"/>
      <c r="C7" s="99"/>
      <c r="D7" s="99"/>
      <c r="E7" s="99"/>
      <c r="F7" s="99"/>
      <c r="G7" s="39" t="s">
        <v>17</v>
      </c>
      <c r="H7" s="39" t="s">
        <v>17</v>
      </c>
      <c r="I7" s="39" t="s">
        <v>17</v>
      </c>
      <c r="J7" s="39" t="s">
        <v>17</v>
      </c>
      <c r="K7" s="39" t="s">
        <v>17</v>
      </c>
      <c r="L7" s="39" t="s">
        <v>17</v>
      </c>
      <c r="M7" s="39" t="s">
        <v>17</v>
      </c>
      <c r="N7" s="39" t="s">
        <v>17</v>
      </c>
      <c r="O7" s="39" t="s">
        <v>17</v>
      </c>
      <c r="P7" s="39" t="s">
        <v>17</v>
      </c>
      <c r="Q7" s="39" t="s">
        <v>17</v>
      </c>
      <c r="R7" s="39" t="s">
        <v>17</v>
      </c>
      <c r="S7" s="39" t="s">
        <v>17</v>
      </c>
      <c r="T7" s="50" t="s">
        <v>368</v>
      </c>
    </row>
    <row r="8" spans="1:20" x14ac:dyDescent="0.25">
      <c r="A8" s="8" t="s">
        <v>18</v>
      </c>
      <c r="B8" s="8" t="s">
        <v>19</v>
      </c>
      <c r="C8" s="8" t="s">
        <v>20</v>
      </c>
      <c r="D8" s="8" t="s">
        <v>357</v>
      </c>
      <c r="E8" s="38" t="s">
        <v>358</v>
      </c>
      <c r="F8" s="38" t="s">
        <v>334</v>
      </c>
      <c r="G8" s="37">
        <v>297552.87</v>
      </c>
      <c r="H8" s="37">
        <v>297552.87</v>
      </c>
      <c r="I8" s="37">
        <v>297552.87</v>
      </c>
      <c r="J8" s="37">
        <v>297552.87</v>
      </c>
      <c r="K8" s="37">
        <v>297552.87</v>
      </c>
      <c r="L8" s="37">
        <v>297552.87</v>
      </c>
      <c r="M8" s="37">
        <v>297552.87</v>
      </c>
      <c r="N8" s="37">
        <v>297552.87</v>
      </c>
      <c r="O8" s="37">
        <v>297552.87</v>
      </c>
      <c r="P8" s="37">
        <v>297552.87</v>
      </c>
      <c r="Q8" s="37">
        <v>297552.87</v>
      </c>
      <c r="R8" s="37">
        <v>297552.87</v>
      </c>
      <c r="S8" s="37">
        <v>7955175.75</v>
      </c>
      <c r="T8" s="37"/>
    </row>
    <row r="9" spans="1:20" x14ac:dyDescent="0.25">
      <c r="A9" s="8" t="s">
        <v>18</v>
      </c>
      <c r="B9" s="8" t="s">
        <v>19</v>
      </c>
      <c r="C9" s="8" t="s">
        <v>20</v>
      </c>
      <c r="D9" s="8" t="s">
        <v>357</v>
      </c>
      <c r="E9" s="38" t="s">
        <v>358</v>
      </c>
      <c r="F9" s="38" t="s">
        <v>354</v>
      </c>
      <c r="G9" s="37">
        <v>-3098.06</v>
      </c>
      <c r="H9" s="37">
        <v>0</v>
      </c>
      <c r="I9" s="37">
        <v>0</v>
      </c>
      <c r="J9" s="37">
        <v>-3098.06</v>
      </c>
      <c r="K9" s="37">
        <v>0</v>
      </c>
      <c r="L9" s="37">
        <v>0</v>
      </c>
      <c r="M9" s="37">
        <v>-3098.06</v>
      </c>
      <c r="N9" s="37">
        <v>0</v>
      </c>
      <c r="O9" s="37">
        <v>0</v>
      </c>
      <c r="P9" s="37">
        <v>52532.94</v>
      </c>
      <c r="Q9" s="37">
        <v>0</v>
      </c>
      <c r="R9" s="37">
        <v>0</v>
      </c>
      <c r="S9" s="37">
        <v>-3098.06</v>
      </c>
      <c r="T9" s="37"/>
    </row>
    <row r="10" spans="1:20" x14ac:dyDescent="0.25">
      <c r="A10" s="8" t="s">
        <v>18</v>
      </c>
      <c r="B10" s="8" t="s">
        <v>19</v>
      </c>
      <c r="C10" s="8" t="s">
        <v>20</v>
      </c>
      <c r="D10" s="8" t="s">
        <v>357</v>
      </c>
      <c r="E10" s="38" t="s">
        <v>358</v>
      </c>
      <c r="F10" s="38" t="s">
        <v>333</v>
      </c>
      <c r="G10" s="37">
        <v>6400478.2300000004</v>
      </c>
      <c r="H10" s="37">
        <v>6400478.2300000004</v>
      </c>
      <c r="I10" s="37">
        <v>6400478.2300000004</v>
      </c>
      <c r="J10" s="37">
        <v>6731684.8800000008</v>
      </c>
      <c r="K10" s="37">
        <v>6760809.6900000004</v>
      </c>
      <c r="L10" s="37">
        <v>6789934.5</v>
      </c>
      <c r="M10" s="37">
        <v>6861565.3100000005</v>
      </c>
      <c r="N10" s="37">
        <v>6890690.1200000001</v>
      </c>
      <c r="O10" s="37">
        <v>6919814.9300000006</v>
      </c>
      <c r="P10" s="37">
        <v>7562920.5</v>
      </c>
      <c r="Q10" s="37">
        <v>7605121.1200000001</v>
      </c>
      <c r="R10" s="37">
        <v>7582738.8499999996</v>
      </c>
      <c r="S10" s="37">
        <v>233470.67</v>
      </c>
      <c r="T10" s="37"/>
    </row>
    <row r="11" spans="1:20" ht="15.75" thickBot="1" x14ac:dyDescent="0.3">
      <c r="A11" s="8" t="s">
        <v>18</v>
      </c>
      <c r="B11" s="8" t="s">
        <v>19</v>
      </c>
      <c r="C11" s="8" t="s">
        <v>20</v>
      </c>
      <c r="D11" s="8" t="s">
        <v>357</v>
      </c>
      <c r="E11" s="38" t="s">
        <v>358</v>
      </c>
      <c r="F11" s="38" t="s">
        <v>331</v>
      </c>
      <c r="G11" s="37">
        <v>5648031.71</v>
      </c>
      <c r="H11" s="37">
        <v>5648031.71</v>
      </c>
      <c r="I11" s="37">
        <v>5648031.71</v>
      </c>
      <c r="J11" s="37">
        <v>5648031.71</v>
      </c>
      <c r="K11" s="37">
        <v>5648031.71</v>
      </c>
      <c r="L11" s="37">
        <v>5648031.71</v>
      </c>
      <c r="M11" s="37">
        <v>5648031.71</v>
      </c>
      <c r="N11" s="37">
        <v>5648031.71</v>
      </c>
      <c r="O11" s="37">
        <v>5648031.71</v>
      </c>
      <c r="P11" s="37">
        <v>5648031.71</v>
      </c>
      <c r="Q11" s="37">
        <v>5648031.71</v>
      </c>
      <c r="R11" s="37">
        <v>5648031.71</v>
      </c>
      <c r="S11" s="37">
        <v>5519200.1900000004</v>
      </c>
      <c r="T11" s="37"/>
    </row>
    <row r="12" spans="1:20" x14ac:dyDescent="0.25">
      <c r="A12" s="8" t="s">
        <v>18</v>
      </c>
      <c r="B12" s="8" t="s">
        <v>19</v>
      </c>
      <c r="C12" s="8" t="s">
        <v>20</v>
      </c>
      <c r="D12" s="8" t="s">
        <v>357</v>
      </c>
      <c r="F12" s="35" t="s">
        <v>357</v>
      </c>
      <c r="G12" s="36">
        <v>12342964.75</v>
      </c>
      <c r="H12" s="36">
        <v>12346062.810000001</v>
      </c>
      <c r="I12" s="36">
        <v>12346062.810000001</v>
      </c>
      <c r="J12" s="36">
        <v>12674171.4</v>
      </c>
      <c r="K12" s="36">
        <v>12706394.27</v>
      </c>
      <c r="L12" s="36">
        <v>12735519.08</v>
      </c>
      <c r="M12" s="36">
        <v>12804051.83</v>
      </c>
      <c r="N12" s="36">
        <v>12836274.699999999</v>
      </c>
      <c r="O12" s="36">
        <v>12865399.510000002</v>
      </c>
      <c r="P12" s="36">
        <v>13561038.02</v>
      </c>
      <c r="Q12" s="36">
        <v>13550705.699999999</v>
      </c>
      <c r="R12" s="36">
        <v>13528323.43</v>
      </c>
      <c r="S12" s="36">
        <v>13704748.550000001</v>
      </c>
      <c r="T12" s="36"/>
    </row>
    <row r="14" spans="1:20" x14ac:dyDescent="0.25">
      <c r="A14" s="8" t="s">
        <v>18</v>
      </c>
      <c r="B14" s="8" t="s">
        <v>19</v>
      </c>
      <c r="C14" s="8" t="s">
        <v>20</v>
      </c>
      <c r="D14" s="8" t="s">
        <v>338</v>
      </c>
      <c r="E14" s="38" t="s">
        <v>356</v>
      </c>
      <c r="F14" s="38" t="s">
        <v>334</v>
      </c>
      <c r="G14" s="37">
        <v>743305.84</v>
      </c>
      <c r="H14" s="37">
        <v>743305.84</v>
      </c>
      <c r="I14" s="37">
        <v>743305.84</v>
      </c>
      <c r="J14" s="37">
        <v>743305.84</v>
      </c>
      <c r="K14" s="37">
        <v>743305.84</v>
      </c>
      <c r="L14" s="37">
        <v>743305.84</v>
      </c>
      <c r="M14" s="37">
        <v>743992.63</v>
      </c>
      <c r="N14" s="37">
        <v>743992.63</v>
      </c>
      <c r="O14" s="37">
        <v>743992.63</v>
      </c>
      <c r="P14" s="37">
        <v>743992.63</v>
      </c>
      <c r="Q14" s="37">
        <v>743992.63</v>
      </c>
      <c r="R14" s="37">
        <v>743992.63</v>
      </c>
      <c r="S14" s="37">
        <v>751439.11</v>
      </c>
      <c r="T14" s="37"/>
    </row>
    <row r="15" spans="1:20" x14ac:dyDescent="0.25">
      <c r="A15" s="8" t="s">
        <v>18</v>
      </c>
      <c r="B15" s="8" t="s">
        <v>19</v>
      </c>
      <c r="C15" s="8" t="s">
        <v>20</v>
      </c>
      <c r="D15" s="8" t="s">
        <v>338</v>
      </c>
      <c r="E15" s="38" t="s">
        <v>356</v>
      </c>
      <c r="F15" s="38" t="s">
        <v>333</v>
      </c>
      <c r="G15" s="37">
        <v>615963.82999999996</v>
      </c>
      <c r="H15" s="37">
        <v>615963.82999999996</v>
      </c>
      <c r="I15" s="37">
        <v>615963.82999999996</v>
      </c>
      <c r="J15" s="37">
        <v>615963.82999999996</v>
      </c>
      <c r="K15" s="37">
        <v>617071.80999999994</v>
      </c>
      <c r="L15" s="37">
        <v>617071.80999999994</v>
      </c>
      <c r="M15" s="37">
        <v>616432.39</v>
      </c>
      <c r="N15" s="37">
        <v>616432.39</v>
      </c>
      <c r="O15" s="37">
        <v>615324.41</v>
      </c>
      <c r="P15" s="37">
        <v>615324.41</v>
      </c>
      <c r="Q15" s="37">
        <v>617165.75</v>
      </c>
      <c r="R15" s="37">
        <v>617192.03</v>
      </c>
      <c r="S15" s="37">
        <v>609778.42000000004</v>
      </c>
      <c r="T15" s="37"/>
    </row>
    <row r="16" spans="1:20" x14ac:dyDescent="0.25">
      <c r="A16" s="8" t="s">
        <v>18</v>
      </c>
      <c r="B16" s="8" t="s">
        <v>19</v>
      </c>
      <c r="C16" s="8" t="s">
        <v>20</v>
      </c>
      <c r="D16" s="8" t="s">
        <v>338</v>
      </c>
      <c r="E16" s="38" t="s">
        <v>355</v>
      </c>
      <c r="F16" s="38" t="s">
        <v>334</v>
      </c>
      <c r="G16" s="37">
        <v>87140.160000000003</v>
      </c>
      <c r="H16" s="37">
        <v>92344.65</v>
      </c>
      <c r="I16" s="37">
        <v>92738.44</v>
      </c>
      <c r="J16" s="37">
        <v>93365.66</v>
      </c>
      <c r="K16" s="37">
        <v>95755.1</v>
      </c>
      <c r="L16" s="37">
        <v>97206.63</v>
      </c>
      <c r="M16" s="37">
        <v>98420.03</v>
      </c>
      <c r="N16" s="37">
        <v>99009.77</v>
      </c>
      <c r="O16" s="37">
        <v>99495.27</v>
      </c>
      <c r="P16" s="37">
        <v>99765.85</v>
      </c>
      <c r="Q16" s="37">
        <v>100003.02</v>
      </c>
      <c r="R16" s="37">
        <v>100944.84</v>
      </c>
      <c r="S16" s="37">
        <v>101189.74</v>
      </c>
      <c r="T16" s="37"/>
    </row>
    <row r="17" spans="1:20" x14ac:dyDescent="0.25">
      <c r="A17" s="8" t="s">
        <v>18</v>
      </c>
      <c r="B17" s="8" t="s">
        <v>19</v>
      </c>
      <c r="C17" s="8" t="s">
        <v>20</v>
      </c>
      <c r="D17" s="8" t="s">
        <v>338</v>
      </c>
      <c r="E17" s="38" t="s">
        <v>355</v>
      </c>
      <c r="F17" s="38" t="s">
        <v>333</v>
      </c>
      <c r="G17" s="37">
        <v>4045.45</v>
      </c>
      <c r="H17" s="37">
        <v>4045.45</v>
      </c>
      <c r="I17" s="37">
        <v>4045.45</v>
      </c>
      <c r="J17" s="37">
        <v>4045.45</v>
      </c>
      <c r="K17" s="37">
        <v>4764.03</v>
      </c>
      <c r="L17" s="37">
        <v>4764.03</v>
      </c>
      <c r="M17" s="37">
        <v>4764.03</v>
      </c>
      <c r="N17" s="37">
        <v>4764.03</v>
      </c>
      <c r="O17" s="37">
        <v>4764.03</v>
      </c>
      <c r="P17" s="37">
        <v>4764.03</v>
      </c>
      <c r="Q17" s="37">
        <v>59450.15</v>
      </c>
      <c r="R17" s="37">
        <v>83851.45</v>
      </c>
      <c r="S17" s="37">
        <v>87371.73</v>
      </c>
      <c r="T17" s="37"/>
    </row>
    <row r="18" spans="1:20" x14ac:dyDescent="0.25">
      <c r="A18" s="8" t="s">
        <v>18</v>
      </c>
      <c r="B18" s="8" t="s">
        <v>19</v>
      </c>
      <c r="C18" s="8" t="s">
        <v>20</v>
      </c>
      <c r="D18" s="8" t="s">
        <v>338</v>
      </c>
      <c r="E18" s="38" t="s">
        <v>353</v>
      </c>
      <c r="F18" s="38" t="s">
        <v>334</v>
      </c>
      <c r="G18" s="37">
        <v>268623106.88999993</v>
      </c>
      <c r="H18" s="37">
        <v>270680280.82999992</v>
      </c>
      <c r="I18" s="37">
        <v>270680278.99999994</v>
      </c>
      <c r="J18" s="37">
        <v>273994313.73999995</v>
      </c>
      <c r="K18" s="37">
        <v>274168412.86999995</v>
      </c>
      <c r="L18" s="37">
        <v>274231944.50999999</v>
      </c>
      <c r="M18" s="37">
        <v>274763928.40999997</v>
      </c>
      <c r="N18" s="37">
        <v>274780845.88999999</v>
      </c>
      <c r="O18" s="37">
        <v>275078475.97999996</v>
      </c>
      <c r="P18" s="37">
        <v>274591448.76999998</v>
      </c>
      <c r="Q18" s="37">
        <v>274350584.59999996</v>
      </c>
      <c r="R18" s="37">
        <v>274827543.99000001</v>
      </c>
      <c r="S18" s="37">
        <v>278663034.25</v>
      </c>
      <c r="T18" s="37"/>
    </row>
    <row r="19" spans="1:20" x14ac:dyDescent="0.25">
      <c r="A19" s="8" t="s">
        <v>18</v>
      </c>
      <c r="B19" s="8" t="s">
        <v>19</v>
      </c>
      <c r="C19" s="8" t="s">
        <v>20</v>
      </c>
      <c r="D19" s="8" t="s">
        <v>338</v>
      </c>
      <c r="E19" s="38" t="s">
        <v>353</v>
      </c>
      <c r="F19" s="38" t="s">
        <v>354</v>
      </c>
      <c r="G19" s="37">
        <v>51139.05</v>
      </c>
      <c r="H19" s="37">
        <v>0</v>
      </c>
      <c r="I19" s="37">
        <v>0</v>
      </c>
      <c r="J19" s="37">
        <v>-41453.94</v>
      </c>
      <c r="K19" s="37">
        <v>0</v>
      </c>
      <c r="L19" s="37">
        <v>0</v>
      </c>
      <c r="M19" s="37">
        <v>-581870.28</v>
      </c>
      <c r="N19" s="37">
        <v>0</v>
      </c>
      <c r="O19" s="37">
        <v>0</v>
      </c>
      <c r="P19" s="37">
        <v>226361.75</v>
      </c>
      <c r="Q19" s="37">
        <v>0</v>
      </c>
      <c r="R19" s="37">
        <v>0</v>
      </c>
      <c r="S19" s="37">
        <v>1411.57</v>
      </c>
      <c r="T19" s="37"/>
    </row>
    <row r="20" spans="1:20" x14ac:dyDescent="0.25">
      <c r="A20" s="8" t="s">
        <v>18</v>
      </c>
      <c r="B20" s="8" t="s">
        <v>19</v>
      </c>
      <c r="C20" s="8" t="s">
        <v>20</v>
      </c>
      <c r="D20" s="8" t="s">
        <v>338</v>
      </c>
      <c r="E20" s="38" t="s">
        <v>353</v>
      </c>
      <c r="F20" s="38" t="s">
        <v>333</v>
      </c>
      <c r="G20" s="37">
        <v>16837390.109999999</v>
      </c>
      <c r="H20" s="37">
        <v>15026691.789999999</v>
      </c>
      <c r="I20" s="37">
        <v>16637860.73</v>
      </c>
      <c r="J20" s="37">
        <v>13849480.18</v>
      </c>
      <c r="K20" s="37">
        <v>14928532.57</v>
      </c>
      <c r="L20" s="37">
        <v>16174212.559999999</v>
      </c>
      <c r="M20" s="37">
        <v>16788039.34</v>
      </c>
      <c r="N20" s="37">
        <v>17021839.609999999</v>
      </c>
      <c r="O20" s="37">
        <v>16898800.52</v>
      </c>
      <c r="P20" s="37">
        <v>17084126.579999998</v>
      </c>
      <c r="Q20" s="37">
        <v>17317969.289999999</v>
      </c>
      <c r="R20" s="37">
        <v>18794055.18</v>
      </c>
      <c r="S20" s="37">
        <v>14685742.01</v>
      </c>
      <c r="T20" s="37"/>
    </row>
    <row r="21" spans="1:20" x14ac:dyDescent="0.25">
      <c r="A21" s="8" t="s">
        <v>18</v>
      </c>
      <c r="B21" s="8" t="s">
        <v>19</v>
      </c>
      <c r="C21" s="8" t="s">
        <v>20</v>
      </c>
      <c r="D21" s="8" t="s">
        <v>338</v>
      </c>
      <c r="E21" s="38" t="s">
        <v>352</v>
      </c>
      <c r="F21" s="38" t="s">
        <v>334</v>
      </c>
      <c r="G21" s="37">
        <v>1958176.92</v>
      </c>
      <c r="H21" s="37">
        <v>2103700.15</v>
      </c>
      <c r="I21" s="37">
        <v>2113863.7400000002</v>
      </c>
      <c r="J21" s="37">
        <v>2113863.7400000002</v>
      </c>
      <c r="K21" s="37">
        <v>2113863.7400000002</v>
      </c>
      <c r="L21" s="37">
        <v>2113863.7400000002</v>
      </c>
      <c r="M21" s="37">
        <v>2113863.7400000002</v>
      </c>
      <c r="N21" s="37">
        <v>2113863.7400000002</v>
      </c>
      <c r="O21" s="37">
        <v>2113863.7400000002</v>
      </c>
      <c r="P21" s="37">
        <v>2113863.7400000002</v>
      </c>
      <c r="Q21" s="37">
        <v>2113863.7400000002</v>
      </c>
      <c r="R21" s="37">
        <v>2113863.7400000002</v>
      </c>
      <c r="S21" s="37">
        <v>2116782.77</v>
      </c>
      <c r="T21" s="37"/>
    </row>
    <row r="22" spans="1:20" x14ac:dyDescent="0.25">
      <c r="A22" s="8" t="s">
        <v>18</v>
      </c>
      <c r="B22" s="8" t="s">
        <v>19</v>
      </c>
      <c r="C22" s="8" t="s">
        <v>20</v>
      </c>
      <c r="D22" s="8" t="s">
        <v>338</v>
      </c>
      <c r="E22" s="38" t="s">
        <v>352</v>
      </c>
      <c r="F22" s="38" t="s">
        <v>333</v>
      </c>
      <c r="G22" s="37">
        <v>-91723.18</v>
      </c>
      <c r="H22" s="37">
        <v>-157792.98000000001</v>
      </c>
      <c r="I22" s="37">
        <v>-157792.98000000001</v>
      </c>
      <c r="J22" s="37">
        <v>-157792.98000000001</v>
      </c>
      <c r="K22" s="37">
        <v>-157792.98000000001</v>
      </c>
      <c r="L22" s="37">
        <v>-157792.98000000001</v>
      </c>
      <c r="M22" s="37">
        <v>-157792.98000000001</v>
      </c>
      <c r="N22" s="37">
        <v>-157792.42000000001</v>
      </c>
      <c r="O22" s="37">
        <v>-161906.09</v>
      </c>
      <c r="P22" s="37">
        <v>291937.18</v>
      </c>
      <c r="Q22" s="37">
        <v>312424.27</v>
      </c>
      <c r="R22" s="37">
        <v>321139.31</v>
      </c>
      <c r="S22" s="37">
        <v>319649.48</v>
      </c>
      <c r="T22" s="37"/>
    </row>
    <row r="23" spans="1:20" x14ac:dyDescent="0.25">
      <c r="A23" s="8" t="s">
        <v>18</v>
      </c>
      <c r="B23" s="8" t="s">
        <v>19</v>
      </c>
      <c r="C23" s="8" t="s">
        <v>20</v>
      </c>
      <c r="D23" s="8" t="s">
        <v>338</v>
      </c>
      <c r="E23" s="38" t="s">
        <v>351</v>
      </c>
      <c r="F23" s="38" t="s">
        <v>334</v>
      </c>
      <c r="G23" s="37">
        <v>14603027.629999999</v>
      </c>
      <c r="H23" s="37">
        <v>14605841.689999999</v>
      </c>
      <c r="I23" s="37">
        <v>14608090.029999999</v>
      </c>
      <c r="J23" s="37">
        <v>14610338.369999999</v>
      </c>
      <c r="K23" s="37">
        <v>14612607.01</v>
      </c>
      <c r="L23" s="37">
        <v>14614875.65</v>
      </c>
      <c r="M23" s="37">
        <v>14695974.57</v>
      </c>
      <c r="N23" s="37">
        <v>14695974.57</v>
      </c>
      <c r="O23" s="37">
        <v>14695974.57</v>
      </c>
      <c r="P23" s="37">
        <v>14695974.57</v>
      </c>
      <c r="Q23" s="37">
        <v>14746668.34</v>
      </c>
      <c r="R23" s="37">
        <v>14695433.25</v>
      </c>
      <c r="S23" s="37">
        <v>14846757.359999999</v>
      </c>
      <c r="T23" s="37"/>
    </row>
    <row r="24" spans="1:20" x14ac:dyDescent="0.25">
      <c r="A24" s="8" t="s">
        <v>18</v>
      </c>
      <c r="B24" s="8" t="s">
        <v>19</v>
      </c>
      <c r="C24" s="8" t="s">
        <v>20</v>
      </c>
      <c r="D24" s="8" t="s">
        <v>338</v>
      </c>
      <c r="E24" s="38" t="s">
        <v>351</v>
      </c>
      <c r="F24" s="38" t="s">
        <v>333</v>
      </c>
      <c r="G24" s="37">
        <v>1627432.6</v>
      </c>
      <c r="H24" s="37">
        <v>1631842.51</v>
      </c>
      <c r="I24" s="37">
        <v>1631900.89</v>
      </c>
      <c r="J24" s="37">
        <v>1633029.01</v>
      </c>
      <c r="K24" s="37">
        <v>1633236.16</v>
      </c>
      <c r="L24" s="37">
        <v>1690548.44</v>
      </c>
      <c r="M24" s="37">
        <v>1806379.02</v>
      </c>
      <c r="N24" s="37">
        <v>1806505.55</v>
      </c>
      <c r="O24" s="37">
        <v>1806600.54</v>
      </c>
      <c r="P24" s="37">
        <v>1821704.81</v>
      </c>
      <c r="Q24" s="37">
        <v>1878263.51</v>
      </c>
      <c r="R24" s="37">
        <v>1882785.89</v>
      </c>
      <c r="S24" s="37">
        <v>2714234.33</v>
      </c>
      <c r="T24" s="37"/>
    </row>
    <row r="25" spans="1:20" x14ac:dyDescent="0.25">
      <c r="A25" s="8" t="s">
        <v>18</v>
      </c>
      <c r="B25" s="8" t="s">
        <v>19</v>
      </c>
      <c r="C25" s="8" t="s">
        <v>20</v>
      </c>
      <c r="D25" s="8" t="s">
        <v>338</v>
      </c>
      <c r="E25" s="38" t="s">
        <v>350</v>
      </c>
      <c r="F25" s="38" t="s">
        <v>334</v>
      </c>
      <c r="G25" s="37">
        <v>99675924.399999991</v>
      </c>
      <c r="H25" s="37">
        <v>99906405.75999999</v>
      </c>
      <c r="I25" s="37">
        <v>100182016.88</v>
      </c>
      <c r="J25" s="37">
        <v>100403460.62</v>
      </c>
      <c r="K25" s="37">
        <v>100600921.10999998</v>
      </c>
      <c r="L25" s="37">
        <v>100874781.94999999</v>
      </c>
      <c r="M25" s="37">
        <v>101749139.44</v>
      </c>
      <c r="N25" s="37">
        <v>102091186.47999999</v>
      </c>
      <c r="O25" s="37">
        <v>102306320.52999999</v>
      </c>
      <c r="P25" s="37">
        <v>102685173.97999999</v>
      </c>
      <c r="Q25" s="37">
        <v>102545598.11</v>
      </c>
      <c r="R25" s="37">
        <v>102719089.27</v>
      </c>
      <c r="S25" s="37">
        <v>103371166.42999999</v>
      </c>
      <c r="T25" s="37"/>
    </row>
    <row r="26" spans="1:20" x14ac:dyDescent="0.25">
      <c r="A26" s="8" t="s">
        <v>18</v>
      </c>
      <c r="B26" s="8" t="s">
        <v>19</v>
      </c>
      <c r="C26" s="8" t="s">
        <v>20</v>
      </c>
      <c r="D26" s="8" t="s">
        <v>338</v>
      </c>
      <c r="E26" s="38" t="s">
        <v>350</v>
      </c>
      <c r="F26" s="38" t="s">
        <v>333</v>
      </c>
      <c r="G26" s="37">
        <v>610371.59</v>
      </c>
      <c r="H26" s="37">
        <v>636382.24</v>
      </c>
      <c r="I26" s="37">
        <v>898785.99</v>
      </c>
      <c r="J26" s="37">
        <v>698014.91999999993</v>
      </c>
      <c r="K26" s="37">
        <v>792629.41</v>
      </c>
      <c r="L26" s="37">
        <v>917428.42999999993</v>
      </c>
      <c r="M26" s="37">
        <v>909226.75</v>
      </c>
      <c r="N26" s="37">
        <v>915171.89</v>
      </c>
      <c r="O26" s="37">
        <v>920649.19</v>
      </c>
      <c r="P26" s="37">
        <v>939210.00999999989</v>
      </c>
      <c r="Q26" s="37">
        <v>949918.27999999991</v>
      </c>
      <c r="R26" s="37">
        <v>955055.01</v>
      </c>
      <c r="S26" s="37">
        <v>637500.05999999994</v>
      </c>
      <c r="T26" s="37"/>
    </row>
    <row r="27" spans="1:20" x14ac:dyDescent="0.25">
      <c r="A27" s="8" t="s">
        <v>18</v>
      </c>
      <c r="B27" s="8" t="s">
        <v>19</v>
      </c>
      <c r="C27" s="8" t="s">
        <v>20</v>
      </c>
      <c r="D27" s="8" t="s">
        <v>338</v>
      </c>
      <c r="E27" s="38" t="s">
        <v>349</v>
      </c>
      <c r="F27" s="38" t="s">
        <v>334</v>
      </c>
      <c r="G27" s="37">
        <v>20307403.32</v>
      </c>
      <c r="H27" s="37">
        <v>20366622.559999999</v>
      </c>
      <c r="I27" s="37">
        <v>19856619.68</v>
      </c>
      <c r="J27" s="37">
        <v>20677195.609999999</v>
      </c>
      <c r="K27" s="37">
        <v>20513994.84</v>
      </c>
      <c r="L27" s="37">
        <v>20542715</v>
      </c>
      <c r="M27" s="37">
        <v>20625166.43</v>
      </c>
      <c r="N27" s="37">
        <v>20847899.700000003</v>
      </c>
      <c r="O27" s="37">
        <v>20904007.870000001</v>
      </c>
      <c r="P27" s="37">
        <v>20899916.059999999</v>
      </c>
      <c r="Q27" s="37">
        <v>20990532.199999999</v>
      </c>
      <c r="R27" s="37">
        <v>21085855.350000001</v>
      </c>
      <c r="S27" s="37">
        <v>21140868.190000001</v>
      </c>
      <c r="T27" s="37"/>
    </row>
    <row r="28" spans="1:20" x14ac:dyDescent="0.25">
      <c r="A28" s="8" t="s">
        <v>18</v>
      </c>
      <c r="B28" s="8" t="s">
        <v>19</v>
      </c>
      <c r="C28" s="8" t="s">
        <v>20</v>
      </c>
      <c r="D28" s="8" t="s">
        <v>338</v>
      </c>
      <c r="E28" s="38" t="s">
        <v>349</v>
      </c>
      <c r="F28" s="38" t="s">
        <v>333</v>
      </c>
      <c r="G28" s="37">
        <v>367350.59</v>
      </c>
      <c r="H28" s="37">
        <v>381871.32</v>
      </c>
      <c r="I28" s="37">
        <v>447754.34</v>
      </c>
      <c r="J28" s="37">
        <v>361790.84</v>
      </c>
      <c r="K28" s="37">
        <v>363775.39</v>
      </c>
      <c r="L28" s="37">
        <v>286957.97000000003</v>
      </c>
      <c r="M28" s="37">
        <v>249245.62</v>
      </c>
      <c r="N28" s="37">
        <v>249405.61</v>
      </c>
      <c r="O28" s="37">
        <v>252342.15</v>
      </c>
      <c r="P28" s="37">
        <v>280185.45</v>
      </c>
      <c r="Q28" s="37">
        <v>288161.47000000003</v>
      </c>
      <c r="R28" s="37">
        <v>289999.12</v>
      </c>
      <c r="S28" s="37">
        <v>286459.14</v>
      </c>
      <c r="T28" s="37"/>
    </row>
    <row r="29" spans="1:20" x14ac:dyDescent="0.25">
      <c r="A29" s="8" t="s">
        <v>18</v>
      </c>
      <c r="B29" s="8" t="s">
        <v>19</v>
      </c>
      <c r="C29" s="8" t="s">
        <v>20</v>
      </c>
      <c r="D29" s="8" t="s">
        <v>338</v>
      </c>
      <c r="E29" s="38" t="s">
        <v>348</v>
      </c>
      <c r="F29" s="38" t="s">
        <v>334</v>
      </c>
      <c r="G29" s="37">
        <v>12085881.92</v>
      </c>
      <c r="H29" s="37">
        <v>12107076.739999998</v>
      </c>
      <c r="I29" s="37">
        <v>6345390.9400000004</v>
      </c>
      <c r="J29" s="37">
        <v>6368105.4800000004</v>
      </c>
      <c r="K29" s="37">
        <v>5740754.1200000001</v>
      </c>
      <c r="L29" s="37">
        <v>5608805.6199999992</v>
      </c>
      <c r="M29" s="37">
        <v>5536178.9199999999</v>
      </c>
      <c r="N29" s="37">
        <v>5558791.29</v>
      </c>
      <c r="O29" s="37">
        <v>5516498.9299999997</v>
      </c>
      <c r="P29" s="37">
        <v>5499869.4600000009</v>
      </c>
      <c r="Q29" s="37">
        <v>5496197.3899999997</v>
      </c>
      <c r="R29" s="37">
        <v>5458565.9400000004</v>
      </c>
      <c r="S29" s="37">
        <v>5463928.0499999998</v>
      </c>
      <c r="T29" s="37"/>
    </row>
    <row r="30" spans="1:20" x14ac:dyDescent="0.25">
      <c r="A30" s="8" t="s">
        <v>18</v>
      </c>
      <c r="B30" s="8" t="s">
        <v>19</v>
      </c>
      <c r="C30" s="8" t="s">
        <v>20</v>
      </c>
      <c r="D30" s="8" t="s">
        <v>338</v>
      </c>
      <c r="E30" s="38" t="s">
        <v>348</v>
      </c>
      <c r="F30" s="38" t="s">
        <v>333</v>
      </c>
      <c r="G30" s="37">
        <v>91875.199999999997</v>
      </c>
      <c r="H30" s="37">
        <v>92051.58</v>
      </c>
      <c r="I30" s="37">
        <v>92085.119999999995</v>
      </c>
      <c r="J30" s="37">
        <v>92147.08</v>
      </c>
      <c r="K30" s="37">
        <v>99120.07</v>
      </c>
      <c r="L30" s="37">
        <v>101355.74</v>
      </c>
      <c r="M30" s="37">
        <v>101633.93</v>
      </c>
      <c r="N30" s="37">
        <v>101654.13</v>
      </c>
      <c r="O30" s="37">
        <v>101656.52</v>
      </c>
      <c r="P30" s="37">
        <v>105598.63</v>
      </c>
      <c r="Q30" s="37">
        <v>106483.3</v>
      </c>
      <c r="R30" s="37">
        <v>106487.97</v>
      </c>
      <c r="S30" s="37">
        <v>106691.51</v>
      </c>
      <c r="T30" s="37"/>
    </row>
    <row r="31" spans="1:20" x14ac:dyDescent="0.25">
      <c r="A31" s="8" t="s">
        <v>18</v>
      </c>
      <c r="B31" s="8" t="s">
        <v>19</v>
      </c>
      <c r="C31" s="8" t="s">
        <v>20</v>
      </c>
      <c r="D31" s="8" t="s">
        <v>338</v>
      </c>
      <c r="E31" s="38" t="s">
        <v>347</v>
      </c>
      <c r="F31" s="38" t="s">
        <v>334</v>
      </c>
      <c r="G31" s="37">
        <v>7771538.1500000004</v>
      </c>
      <c r="H31" s="37">
        <v>7808267.5200000005</v>
      </c>
      <c r="I31" s="37">
        <v>6596414.6799999997</v>
      </c>
      <c r="J31" s="37">
        <v>6700367.2700000005</v>
      </c>
      <c r="K31" s="37">
        <v>6653921.2199999997</v>
      </c>
      <c r="L31" s="37">
        <v>6651080.96</v>
      </c>
      <c r="M31" s="37">
        <v>6659585.71</v>
      </c>
      <c r="N31" s="37">
        <v>6737058.3899999997</v>
      </c>
      <c r="O31" s="37">
        <v>6706120.96</v>
      </c>
      <c r="P31" s="37">
        <v>6777520.7800000003</v>
      </c>
      <c r="Q31" s="37">
        <v>6817539.0599999996</v>
      </c>
      <c r="R31" s="37">
        <v>6841365.04</v>
      </c>
      <c r="S31" s="37">
        <v>6912278.5</v>
      </c>
      <c r="T31" s="37"/>
    </row>
    <row r="32" spans="1:20" x14ac:dyDescent="0.25">
      <c r="A32" s="8" t="s">
        <v>18</v>
      </c>
      <c r="B32" s="8" t="s">
        <v>19</v>
      </c>
      <c r="C32" s="8" t="s">
        <v>20</v>
      </c>
      <c r="D32" s="8" t="s">
        <v>338</v>
      </c>
      <c r="E32" s="38" t="s">
        <v>347</v>
      </c>
      <c r="F32" s="38" t="s">
        <v>333</v>
      </c>
      <c r="G32" s="37">
        <v>122150.54000000001</v>
      </c>
      <c r="H32" s="37">
        <v>126284.85</v>
      </c>
      <c r="I32" s="37">
        <v>126309.90000000001</v>
      </c>
      <c r="J32" s="37">
        <v>71059.97</v>
      </c>
      <c r="K32" s="37">
        <v>71736.19</v>
      </c>
      <c r="L32" s="37">
        <v>85138.790000000008</v>
      </c>
      <c r="M32" s="37">
        <v>84752.590000000011</v>
      </c>
      <c r="N32" s="37">
        <v>84855.650000000009</v>
      </c>
      <c r="O32" s="37">
        <v>86873.74</v>
      </c>
      <c r="P32" s="37">
        <v>105709.07</v>
      </c>
      <c r="Q32" s="37">
        <v>113130.92</v>
      </c>
      <c r="R32" s="37">
        <v>114961.82</v>
      </c>
      <c r="S32" s="37">
        <v>95738.72</v>
      </c>
      <c r="T32" s="37"/>
    </row>
    <row r="33" spans="1:20" x14ac:dyDescent="0.25">
      <c r="A33" s="8" t="s">
        <v>18</v>
      </c>
      <c r="B33" s="8" t="s">
        <v>19</v>
      </c>
      <c r="C33" s="8" t="s">
        <v>20</v>
      </c>
      <c r="D33" s="8" t="s">
        <v>338</v>
      </c>
      <c r="E33" s="38" t="s">
        <v>346</v>
      </c>
      <c r="F33" s="38" t="s">
        <v>334</v>
      </c>
      <c r="G33" s="37">
        <v>2981938.11</v>
      </c>
      <c r="H33" s="37">
        <v>2999108.13</v>
      </c>
      <c r="I33" s="37">
        <v>1868342.6</v>
      </c>
      <c r="J33" s="37">
        <v>1877623.97</v>
      </c>
      <c r="K33" s="37">
        <v>1873627.85</v>
      </c>
      <c r="L33" s="37">
        <v>1855856.76</v>
      </c>
      <c r="M33" s="37">
        <v>1854284.96</v>
      </c>
      <c r="N33" s="37">
        <v>1863454.74</v>
      </c>
      <c r="O33" s="37">
        <v>1860834.1</v>
      </c>
      <c r="P33" s="37">
        <v>1867963.99</v>
      </c>
      <c r="Q33" s="37">
        <v>1869023.9200000002</v>
      </c>
      <c r="R33" s="37">
        <v>1868996.85</v>
      </c>
      <c r="S33" s="37">
        <v>1875741.1800000002</v>
      </c>
      <c r="T33" s="37"/>
    </row>
    <row r="34" spans="1:20" x14ac:dyDescent="0.25">
      <c r="A34" s="8" t="s">
        <v>18</v>
      </c>
      <c r="B34" s="8" t="s">
        <v>19</v>
      </c>
      <c r="C34" s="8" t="s">
        <v>20</v>
      </c>
      <c r="D34" s="8" t="s">
        <v>338</v>
      </c>
      <c r="E34" s="38" t="s">
        <v>346</v>
      </c>
      <c r="F34" s="38" t="s">
        <v>333</v>
      </c>
      <c r="G34" s="37">
        <v>44156.07</v>
      </c>
      <c r="H34" s="37">
        <v>44240.84</v>
      </c>
      <c r="I34" s="37">
        <v>44256.959999999999</v>
      </c>
      <c r="J34" s="37">
        <v>44286.75</v>
      </c>
      <c r="K34" s="37">
        <v>44343.94</v>
      </c>
      <c r="L34" s="37">
        <v>44853.93</v>
      </c>
      <c r="M34" s="37">
        <v>44987.63</v>
      </c>
      <c r="N34" s="37">
        <v>44997.34</v>
      </c>
      <c r="O34" s="37">
        <v>44998.48</v>
      </c>
      <c r="P34" s="37">
        <v>48198.5</v>
      </c>
      <c r="Q34" s="37">
        <v>48623.68</v>
      </c>
      <c r="R34" s="37">
        <v>48625.93</v>
      </c>
      <c r="S34" s="37">
        <v>48717.67</v>
      </c>
      <c r="T34" s="37"/>
    </row>
    <row r="35" spans="1:20" x14ac:dyDescent="0.25">
      <c r="A35" s="8" t="s">
        <v>18</v>
      </c>
      <c r="B35" s="8" t="s">
        <v>19</v>
      </c>
      <c r="C35" s="8" t="s">
        <v>20</v>
      </c>
      <c r="D35" s="8" t="s">
        <v>338</v>
      </c>
      <c r="E35" s="38" t="s">
        <v>345</v>
      </c>
      <c r="F35" s="38" t="s">
        <v>334</v>
      </c>
      <c r="G35" s="37">
        <v>3608656.98</v>
      </c>
      <c r="H35" s="37">
        <v>3608658.55</v>
      </c>
      <c r="I35" s="37">
        <v>3549869.33</v>
      </c>
      <c r="J35" s="37">
        <v>3549869.33</v>
      </c>
      <c r="K35" s="37">
        <v>3549869.33</v>
      </c>
      <c r="L35" s="37">
        <v>3549869.33</v>
      </c>
      <c r="M35" s="37">
        <v>3549869.33</v>
      </c>
      <c r="N35" s="37">
        <v>3549869.33</v>
      </c>
      <c r="O35" s="37">
        <v>3549869.33</v>
      </c>
      <c r="P35" s="37">
        <v>3549869.33</v>
      </c>
      <c r="Q35" s="37">
        <v>3549869.33</v>
      </c>
      <c r="R35" s="37">
        <v>3549869.33</v>
      </c>
      <c r="S35" s="37">
        <v>3549869.33</v>
      </c>
      <c r="T35" s="37"/>
    </row>
    <row r="36" spans="1:20" x14ac:dyDescent="0.25">
      <c r="A36" s="8" t="s">
        <v>18</v>
      </c>
      <c r="B36" s="8" t="s">
        <v>19</v>
      </c>
      <c r="C36" s="8" t="s">
        <v>20</v>
      </c>
      <c r="D36" s="8" t="s">
        <v>338</v>
      </c>
      <c r="E36" s="38" t="s">
        <v>345</v>
      </c>
      <c r="F36" s="38" t="s">
        <v>333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351.9</v>
      </c>
      <c r="M36" s="37">
        <v>351.9</v>
      </c>
      <c r="N36" s="37">
        <v>351.9</v>
      </c>
      <c r="O36" s="37">
        <v>351.9</v>
      </c>
      <c r="P36" s="37">
        <v>351.9</v>
      </c>
      <c r="Q36" s="37">
        <v>351.9</v>
      </c>
      <c r="R36" s="37">
        <v>351.9</v>
      </c>
      <c r="S36" s="37">
        <v>351.9</v>
      </c>
      <c r="T36" s="37"/>
    </row>
    <row r="37" spans="1:20" x14ac:dyDescent="0.25">
      <c r="A37" s="8" t="s">
        <v>18</v>
      </c>
      <c r="B37" s="8" t="s">
        <v>19</v>
      </c>
      <c r="C37" s="8" t="s">
        <v>20</v>
      </c>
      <c r="D37" s="8" t="s">
        <v>338</v>
      </c>
      <c r="E37" s="38" t="s">
        <v>344</v>
      </c>
      <c r="F37" s="38" t="s">
        <v>334</v>
      </c>
      <c r="G37" s="37">
        <v>1437874.8</v>
      </c>
      <c r="H37" s="37">
        <v>1437874.8</v>
      </c>
      <c r="I37" s="37">
        <v>1442250.3499999999</v>
      </c>
      <c r="J37" s="37">
        <v>1446541.04</v>
      </c>
      <c r="K37" s="37">
        <v>1447871.05</v>
      </c>
      <c r="L37" s="37">
        <v>1450314.25</v>
      </c>
      <c r="M37" s="37">
        <v>1595078.57</v>
      </c>
      <c r="N37" s="37">
        <v>1599985.49</v>
      </c>
      <c r="O37" s="37">
        <v>1628032.3499999999</v>
      </c>
      <c r="P37" s="37">
        <v>1636277.23</v>
      </c>
      <c r="Q37" s="37">
        <v>1641866.49</v>
      </c>
      <c r="R37" s="37">
        <v>1666177.13</v>
      </c>
      <c r="S37" s="37">
        <v>1669493.63</v>
      </c>
      <c r="T37" s="37"/>
    </row>
    <row r="38" spans="1:20" x14ac:dyDescent="0.25">
      <c r="A38" s="8" t="s">
        <v>18</v>
      </c>
      <c r="B38" s="8" t="s">
        <v>19</v>
      </c>
      <c r="C38" s="8" t="s">
        <v>20</v>
      </c>
      <c r="D38" s="8" t="s">
        <v>338</v>
      </c>
      <c r="E38" s="38" t="s">
        <v>344</v>
      </c>
      <c r="F38" s="38" t="s">
        <v>333</v>
      </c>
      <c r="G38" s="37">
        <v>-15832.86</v>
      </c>
      <c r="H38" s="37">
        <v>-15832.86</v>
      </c>
      <c r="I38" s="37">
        <v>4685.93</v>
      </c>
      <c r="J38" s="37">
        <v>4685.93</v>
      </c>
      <c r="K38" s="37">
        <v>14660.88</v>
      </c>
      <c r="L38" s="37">
        <v>115807.38</v>
      </c>
      <c r="M38" s="37">
        <v>112170.55</v>
      </c>
      <c r="N38" s="37">
        <v>112170.55</v>
      </c>
      <c r="O38" s="37">
        <v>102195.6</v>
      </c>
      <c r="P38" s="37">
        <v>101146.5</v>
      </c>
      <c r="Q38" s="37">
        <v>101146.5</v>
      </c>
      <c r="R38" s="37">
        <v>101146.5</v>
      </c>
      <c r="S38" s="37">
        <v>126469.66</v>
      </c>
      <c r="T38" s="37"/>
    </row>
    <row r="39" spans="1:20" x14ac:dyDescent="0.25">
      <c r="A39" s="8" t="s">
        <v>18</v>
      </c>
      <c r="B39" s="8" t="s">
        <v>19</v>
      </c>
      <c r="C39" s="8" t="s">
        <v>20</v>
      </c>
      <c r="D39" s="8" t="s">
        <v>338</v>
      </c>
      <c r="E39" s="38" t="s">
        <v>343</v>
      </c>
      <c r="F39" s="38" t="s">
        <v>334</v>
      </c>
      <c r="G39" s="37">
        <v>7963057.9399999995</v>
      </c>
      <c r="H39" s="37">
        <v>7966448.0599999996</v>
      </c>
      <c r="I39" s="37">
        <v>7966448.0599999996</v>
      </c>
      <c r="J39" s="37">
        <v>7966448.0599999996</v>
      </c>
      <c r="K39" s="37">
        <v>7966448.0599999996</v>
      </c>
      <c r="L39" s="37">
        <v>7966448.0599999996</v>
      </c>
      <c r="M39" s="37">
        <v>7966448.0599999996</v>
      </c>
      <c r="N39" s="37">
        <v>7966448.0599999996</v>
      </c>
      <c r="O39" s="37">
        <v>7966448.0599999996</v>
      </c>
      <c r="P39" s="37">
        <v>7988806.96</v>
      </c>
      <c r="Q39" s="37">
        <v>7988806.96</v>
      </c>
      <c r="R39" s="37">
        <v>7988806.96</v>
      </c>
      <c r="S39" s="37">
        <v>17295047.289999999</v>
      </c>
      <c r="T39" s="37"/>
    </row>
    <row r="40" spans="1:20" x14ac:dyDescent="0.25">
      <c r="A40" s="8" t="s">
        <v>18</v>
      </c>
      <c r="B40" s="8" t="s">
        <v>19</v>
      </c>
      <c r="C40" s="8" t="s">
        <v>20</v>
      </c>
      <c r="D40" s="8" t="s">
        <v>338</v>
      </c>
      <c r="E40" s="38" t="s">
        <v>343</v>
      </c>
      <c r="F40" s="38" t="s">
        <v>333</v>
      </c>
      <c r="G40" s="37">
        <v>5479975.3599999994</v>
      </c>
      <c r="H40" s="37">
        <v>5749256.8399999999</v>
      </c>
      <c r="I40" s="37">
        <v>5841832.3199999994</v>
      </c>
      <c r="J40" s="37">
        <v>5697918.5800000001</v>
      </c>
      <c r="K40" s="37">
        <v>11682244.02</v>
      </c>
      <c r="L40" s="37">
        <v>12329635.390000001</v>
      </c>
      <c r="M40" s="37">
        <v>12771008.439999999</v>
      </c>
      <c r="N40" s="37">
        <v>15350341.01</v>
      </c>
      <c r="O40" s="37">
        <v>15544763.23</v>
      </c>
      <c r="P40" s="37">
        <v>16139790.350000001</v>
      </c>
      <c r="Q40" s="37">
        <v>17067434.25</v>
      </c>
      <c r="R40" s="37">
        <v>18660756.560000002</v>
      </c>
      <c r="S40" s="37">
        <v>9278642.8000000007</v>
      </c>
      <c r="T40" s="37"/>
    </row>
    <row r="41" spans="1:20" x14ac:dyDescent="0.25">
      <c r="A41" s="8" t="s">
        <v>18</v>
      </c>
      <c r="B41" s="8" t="s">
        <v>19</v>
      </c>
      <c r="C41" s="8" t="s">
        <v>20</v>
      </c>
      <c r="D41" s="8" t="s">
        <v>338</v>
      </c>
      <c r="E41" s="38" t="s">
        <v>342</v>
      </c>
      <c r="F41" s="38" t="s">
        <v>334</v>
      </c>
      <c r="G41" s="37">
        <v>1848782.99</v>
      </c>
      <c r="H41" s="37">
        <v>1850262.86</v>
      </c>
      <c r="I41" s="37">
        <v>1850262.86</v>
      </c>
      <c r="J41" s="37">
        <v>1850262.86</v>
      </c>
      <c r="K41" s="37">
        <v>1850262.86</v>
      </c>
      <c r="L41" s="37">
        <v>1850262.86</v>
      </c>
      <c r="M41" s="37">
        <v>1850262.86</v>
      </c>
      <c r="N41" s="37">
        <v>1850262.86</v>
      </c>
      <c r="O41" s="37">
        <v>1850262.86</v>
      </c>
      <c r="P41" s="37">
        <v>1855984.96</v>
      </c>
      <c r="Q41" s="37">
        <v>1855984.96</v>
      </c>
      <c r="R41" s="37">
        <v>1855984.96</v>
      </c>
      <c r="S41" s="37">
        <v>5131096.4800000004</v>
      </c>
      <c r="T41" s="37"/>
    </row>
    <row r="42" spans="1:20" x14ac:dyDescent="0.25">
      <c r="A42" s="8" t="s">
        <v>18</v>
      </c>
      <c r="B42" s="8" t="s">
        <v>19</v>
      </c>
      <c r="C42" s="8" t="s">
        <v>20</v>
      </c>
      <c r="D42" s="8" t="s">
        <v>338</v>
      </c>
      <c r="E42" s="38" t="s">
        <v>342</v>
      </c>
      <c r="F42" s="38" t="s">
        <v>333</v>
      </c>
      <c r="G42" s="37">
        <v>3582.75</v>
      </c>
      <c r="H42" s="37">
        <v>3582.75</v>
      </c>
      <c r="I42" s="37">
        <v>3582.75</v>
      </c>
      <c r="J42" s="37">
        <v>-61383.460000000006</v>
      </c>
      <c r="K42" s="37">
        <v>1741321.6500000001</v>
      </c>
      <c r="L42" s="37">
        <v>1912721.08</v>
      </c>
      <c r="M42" s="37">
        <v>2053807.83</v>
      </c>
      <c r="N42" s="37">
        <v>3136138.63</v>
      </c>
      <c r="O42" s="37">
        <v>3230311.15</v>
      </c>
      <c r="P42" s="37">
        <v>3442621.54</v>
      </c>
      <c r="Q42" s="37">
        <v>3790992.98</v>
      </c>
      <c r="R42" s="37">
        <v>4062632.6599999997</v>
      </c>
      <c r="S42" s="37">
        <v>2859416.92</v>
      </c>
      <c r="T42" s="37"/>
    </row>
    <row r="43" spans="1:20" x14ac:dyDescent="0.25">
      <c r="A43" s="8" t="s">
        <v>18</v>
      </c>
      <c r="B43" s="8" t="s">
        <v>19</v>
      </c>
      <c r="C43" s="8" t="s">
        <v>20</v>
      </c>
      <c r="D43" s="8" t="s">
        <v>338</v>
      </c>
      <c r="E43" s="38" t="s">
        <v>341</v>
      </c>
      <c r="F43" s="38" t="s">
        <v>334</v>
      </c>
      <c r="G43" s="37">
        <v>340830.25</v>
      </c>
      <c r="H43" s="37">
        <v>340874.1</v>
      </c>
      <c r="I43" s="37">
        <v>340874.1</v>
      </c>
      <c r="J43" s="37">
        <v>340874.1</v>
      </c>
      <c r="K43" s="37">
        <v>340874.1</v>
      </c>
      <c r="L43" s="37">
        <v>340874.1</v>
      </c>
      <c r="M43" s="37">
        <v>340874.1</v>
      </c>
      <c r="N43" s="37">
        <v>340874.1</v>
      </c>
      <c r="O43" s="37">
        <v>340874.1</v>
      </c>
      <c r="P43" s="37">
        <v>340835.06</v>
      </c>
      <c r="Q43" s="37">
        <v>340835.06</v>
      </c>
      <c r="R43" s="37">
        <v>340835.06</v>
      </c>
      <c r="S43" s="37">
        <v>434287.53</v>
      </c>
      <c r="T43" s="37"/>
    </row>
    <row r="44" spans="1:20" x14ac:dyDescent="0.25">
      <c r="A44" s="8" t="s">
        <v>18</v>
      </c>
      <c r="B44" s="8" t="s">
        <v>19</v>
      </c>
      <c r="C44" s="8" t="s">
        <v>20</v>
      </c>
      <c r="D44" s="8" t="s">
        <v>338</v>
      </c>
      <c r="E44" s="38" t="s">
        <v>341</v>
      </c>
      <c r="F44" s="38" t="s">
        <v>333</v>
      </c>
      <c r="G44" s="37">
        <v>773.48</v>
      </c>
      <c r="H44" s="37">
        <v>773.48</v>
      </c>
      <c r="I44" s="37">
        <v>773.48</v>
      </c>
      <c r="J44" s="37">
        <v>773.48</v>
      </c>
      <c r="K44" s="37">
        <v>773.48</v>
      </c>
      <c r="L44" s="37">
        <v>773.48</v>
      </c>
      <c r="M44" s="37">
        <v>773.48</v>
      </c>
      <c r="N44" s="37">
        <v>773.48</v>
      </c>
      <c r="O44" s="37">
        <v>-1279.28</v>
      </c>
      <c r="P44" s="37">
        <v>-1900.38</v>
      </c>
      <c r="Q44" s="37">
        <v>-1900.38</v>
      </c>
      <c r="R44" s="37">
        <v>-1900.38</v>
      </c>
      <c r="S44" s="37">
        <v>157.31</v>
      </c>
      <c r="T44" s="37"/>
    </row>
    <row r="45" spans="1:20" x14ac:dyDescent="0.25">
      <c r="A45" s="8" t="s">
        <v>18</v>
      </c>
      <c r="B45" s="8" t="s">
        <v>19</v>
      </c>
      <c r="C45" s="8" t="s">
        <v>20</v>
      </c>
      <c r="D45" s="8" t="s">
        <v>338</v>
      </c>
      <c r="E45" s="38" t="s">
        <v>340</v>
      </c>
      <c r="F45" s="38" t="s">
        <v>334</v>
      </c>
      <c r="G45" s="37">
        <v>84064.88</v>
      </c>
      <c r="H45" s="37">
        <v>84310.11</v>
      </c>
      <c r="I45" s="37">
        <v>84310.11</v>
      </c>
      <c r="J45" s="37">
        <v>84310.11</v>
      </c>
      <c r="K45" s="37">
        <v>84310.11</v>
      </c>
      <c r="L45" s="37">
        <v>84310.11</v>
      </c>
      <c r="M45" s="37">
        <v>84310.11</v>
      </c>
      <c r="N45" s="37">
        <v>84310.11</v>
      </c>
      <c r="O45" s="37">
        <v>84310.11</v>
      </c>
      <c r="P45" s="37">
        <v>84310.11</v>
      </c>
      <c r="Q45" s="37">
        <v>84310.11</v>
      </c>
      <c r="R45" s="37">
        <v>84310.11</v>
      </c>
      <c r="S45" s="37">
        <v>84310.11</v>
      </c>
      <c r="T45" s="37"/>
    </row>
    <row r="46" spans="1:20" x14ac:dyDescent="0.25">
      <c r="A46" s="8" t="s">
        <v>18</v>
      </c>
      <c r="B46" s="8" t="s">
        <v>19</v>
      </c>
      <c r="C46" s="8" t="s">
        <v>20</v>
      </c>
      <c r="D46" s="8" t="s">
        <v>338</v>
      </c>
      <c r="E46" s="38" t="s">
        <v>340</v>
      </c>
      <c r="F46" s="38" t="s">
        <v>333</v>
      </c>
      <c r="G46" s="37">
        <v>0</v>
      </c>
      <c r="H46" s="37">
        <v>0</v>
      </c>
      <c r="I46" s="37">
        <v>0</v>
      </c>
      <c r="J46" s="37">
        <v>-11563.94</v>
      </c>
      <c r="K46" s="37">
        <v>359494.44</v>
      </c>
      <c r="L46" s="37">
        <v>381349.43</v>
      </c>
      <c r="M46" s="37">
        <v>383478.72</v>
      </c>
      <c r="N46" s="37">
        <v>555654.67000000004</v>
      </c>
      <c r="O46" s="37">
        <v>572357.39</v>
      </c>
      <c r="P46" s="37">
        <v>585300.41</v>
      </c>
      <c r="Q46" s="37">
        <v>644266.66</v>
      </c>
      <c r="R46" s="37">
        <v>687726.31</v>
      </c>
      <c r="S46" s="37">
        <v>436715.94</v>
      </c>
      <c r="T46" s="37"/>
    </row>
    <row r="47" spans="1:20" ht="15.75" thickBot="1" x14ac:dyDescent="0.3">
      <c r="A47" s="8" t="s">
        <v>18</v>
      </c>
      <c r="B47" s="8" t="s">
        <v>19</v>
      </c>
      <c r="C47" s="8" t="s">
        <v>20</v>
      </c>
      <c r="D47" s="8" t="s">
        <v>338</v>
      </c>
      <c r="E47" s="38" t="s">
        <v>339</v>
      </c>
      <c r="F47" s="38" t="s">
        <v>334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/>
    </row>
    <row r="48" spans="1:20" x14ac:dyDescent="0.25">
      <c r="A48" s="8" t="s">
        <v>18</v>
      </c>
      <c r="B48" s="8" t="s">
        <v>19</v>
      </c>
      <c r="C48" s="8" t="s">
        <v>20</v>
      </c>
      <c r="D48" s="8" t="s">
        <v>338</v>
      </c>
      <c r="F48" s="35" t="s">
        <v>338</v>
      </c>
      <c r="G48" s="36">
        <v>469869361.76000005</v>
      </c>
      <c r="H48" s="36">
        <v>470840743.98999995</v>
      </c>
      <c r="I48" s="36">
        <v>464513121.3499999</v>
      </c>
      <c r="J48" s="36">
        <v>465621247.49999994</v>
      </c>
      <c r="K48" s="36">
        <v>474552710.26999992</v>
      </c>
      <c r="L48" s="36">
        <v>477081692.74999994</v>
      </c>
      <c r="M48" s="36">
        <v>479414766.82999992</v>
      </c>
      <c r="N48" s="36">
        <v>484767091.17000002</v>
      </c>
      <c r="O48" s="36">
        <v>485464184.86999983</v>
      </c>
      <c r="P48" s="36">
        <v>487222004.22000003</v>
      </c>
      <c r="Q48" s="36">
        <v>488529558.45000005</v>
      </c>
      <c r="R48" s="36">
        <v>492666501.7100001</v>
      </c>
      <c r="S48" s="36">
        <v>495702339.12</v>
      </c>
      <c r="T48" s="36"/>
    </row>
    <row r="50" spans="1:20" x14ac:dyDescent="0.25">
      <c r="A50" s="8" t="s">
        <v>18</v>
      </c>
      <c r="B50" s="8" t="s">
        <v>19</v>
      </c>
      <c r="C50" s="8" t="s">
        <v>20</v>
      </c>
      <c r="D50" s="8" t="s">
        <v>326</v>
      </c>
      <c r="E50" s="38" t="s">
        <v>337</v>
      </c>
      <c r="F50" s="38" t="s">
        <v>334</v>
      </c>
      <c r="G50" s="37">
        <v>5404139.9299999997</v>
      </c>
      <c r="H50" s="37">
        <v>5404139.9299999997</v>
      </c>
      <c r="I50" s="37">
        <v>5404139.9299999997</v>
      </c>
      <c r="J50" s="37">
        <v>5404139.9299999997</v>
      </c>
      <c r="K50" s="37">
        <v>5404139.9299999997</v>
      </c>
      <c r="L50" s="37">
        <v>5404139.9299999997</v>
      </c>
      <c r="M50" s="37">
        <v>5404139.9299999997</v>
      </c>
      <c r="N50" s="37">
        <v>5404139.9299999997</v>
      </c>
      <c r="O50" s="37">
        <v>5404139.9299999997</v>
      </c>
      <c r="P50" s="37">
        <v>5404139.9299999997</v>
      </c>
      <c r="Q50" s="37">
        <v>5404139.9299999997</v>
      </c>
      <c r="R50" s="37">
        <v>5404139.9299999997</v>
      </c>
      <c r="S50" s="37">
        <v>6873654.0299999993</v>
      </c>
      <c r="T50" s="37"/>
    </row>
    <row r="51" spans="1:20" x14ac:dyDescent="0.25">
      <c r="A51" s="8" t="s">
        <v>18</v>
      </c>
      <c r="B51" s="8" t="s">
        <v>19</v>
      </c>
      <c r="C51" s="8" t="s">
        <v>20</v>
      </c>
      <c r="D51" s="8" t="s">
        <v>326</v>
      </c>
      <c r="E51" s="38" t="s">
        <v>337</v>
      </c>
      <c r="F51" s="38" t="s">
        <v>333</v>
      </c>
      <c r="G51" s="37">
        <v>1080881.93</v>
      </c>
      <c r="H51" s="37">
        <v>1080881.93</v>
      </c>
      <c r="I51" s="37">
        <v>1080881.93</v>
      </c>
      <c r="J51" s="37">
        <v>1080881.93</v>
      </c>
      <c r="K51" s="37">
        <v>1740960.4300000002</v>
      </c>
      <c r="L51" s="37">
        <v>1740960.4300000002</v>
      </c>
      <c r="M51" s="37">
        <v>1948011.33</v>
      </c>
      <c r="N51" s="37">
        <v>1953438.4600000002</v>
      </c>
      <c r="O51" s="37">
        <v>1953878.1</v>
      </c>
      <c r="P51" s="37">
        <v>1956887.49</v>
      </c>
      <c r="Q51" s="37">
        <v>1956306.1500000001</v>
      </c>
      <c r="R51" s="37">
        <v>1956306.1500000001</v>
      </c>
      <c r="S51" s="37">
        <v>486792.05</v>
      </c>
      <c r="T51" s="37"/>
    </row>
    <row r="52" spans="1:20" x14ac:dyDescent="0.25">
      <c r="A52" s="8" t="s">
        <v>18</v>
      </c>
      <c r="B52" s="8" t="s">
        <v>19</v>
      </c>
      <c r="C52" s="8" t="s">
        <v>20</v>
      </c>
      <c r="D52" s="8" t="s">
        <v>326</v>
      </c>
      <c r="E52" s="38" t="s">
        <v>336</v>
      </c>
      <c r="F52" s="38" t="s">
        <v>334</v>
      </c>
      <c r="G52" s="37">
        <v>11521412.23</v>
      </c>
      <c r="H52" s="37">
        <v>11521412.23</v>
      </c>
      <c r="I52" s="37">
        <v>11521412.23</v>
      </c>
      <c r="J52" s="37">
        <v>11521412.23</v>
      </c>
      <c r="K52" s="37">
        <v>11521412.23</v>
      </c>
      <c r="L52" s="37">
        <v>11521412.23</v>
      </c>
      <c r="M52" s="37">
        <v>11522099.010000002</v>
      </c>
      <c r="N52" s="37">
        <v>11522099.010000002</v>
      </c>
      <c r="O52" s="37">
        <v>11522099.010000002</v>
      </c>
      <c r="P52" s="37">
        <v>11522099.010000002</v>
      </c>
      <c r="Q52" s="37">
        <v>11522099.010000002</v>
      </c>
      <c r="R52" s="37">
        <v>11522099.010000002</v>
      </c>
      <c r="S52" s="37">
        <v>11536474.91</v>
      </c>
      <c r="T52" s="37"/>
    </row>
    <row r="53" spans="1:20" x14ac:dyDescent="0.25">
      <c r="A53" s="8" t="s">
        <v>18</v>
      </c>
      <c r="B53" s="8" t="s">
        <v>19</v>
      </c>
      <c r="C53" s="8" t="s">
        <v>20</v>
      </c>
      <c r="D53" s="8" t="s">
        <v>326</v>
      </c>
      <c r="E53" s="38" t="s">
        <v>336</v>
      </c>
      <c r="F53" s="38" t="s">
        <v>333</v>
      </c>
      <c r="G53" s="37">
        <v>-45889.58</v>
      </c>
      <c r="H53" s="37">
        <v>-45884.780000000013</v>
      </c>
      <c r="I53" s="37">
        <v>62143.16</v>
      </c>
      <c r="J53" s="37">
        <v>62143.16</v>
      </c>
      <c r="K53" s="37">
        <v>62143.16</v>
      </c>
      <c r="L53" s="37">
        <v>62143.16</v>
      </c>
      <c r="M53" s="37">
        <v>72340.02</v>
      </c>
      <c r="N53" s="37">
        <v>86715.92</v>
      </c>
      <c r="O53" s="37">
        <v>86715.92</v>
      </c>
      <c r="P53" s="37">
        <v>86715.92</v>
      </c>
      <c r="Q53" s="37">
        <v>86715.92</v>
      </c>
      <c r="R53" s="37">
        <v>86715.92</v>
      </c>
      <c r="S53" s="37">
        <v>72340.02</v>
      </c>
      <c r="T53" s="37"/>
    </row>
    <row r="54" spans="1:20" x14ac:dyDescent="0.25">
      <c r="A54" s="8" t="s">
        <v>18</v>
      </c>
      <c r="B54" s="8" t="s">
        <v>19</v>
      </c>
      <c r="C54" s="8" t="s">
        <v>20</v>
      </c>
      <c r="D54" s="8" t="s">
        <v>326</v>
      </c>
      <c r="E54" s="38" t="s">
        <v>335</v>
      </c>
      <c r="F54" s="38" t="s">
        <v>334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/>
    </row>
    <row r="55" spans="1:20" x14ac:dyDescent="0.25">
      <c r="A55" s="8" t="s">
        <v>18</v>
      </c>
      <c r="B55" s="8" t="s">
        <v>19</v>
      </c>
      <c r="C55" s="8" t="s">
        <v>20</v>
      </c>
      <c r="D55" s="8" t="s">
        <v>326</v>
      </c>
      <c r="E55" s="38" t="s">
        <v>335</v>
      </c>
      <c r="F55" s="38" t="s">
        <v>333</v>
      </c>
      <c r="G55" s="37">
        <v>-159337.82999999999</v>
      </c>
      <c r="H55" s="37">
        <v>-159337.82999999999</v>
      </c>
      <c r="I55" s="37">
        <v>-159337.82999999999</v>
      </c>
      <c r="J55" s="37">
        <v>-159337.82999999999</v>
      </c>
      <c r="K55" s="37">
        <v>-159337.82999999999</v>
      </c>
      <c r="L55" s="37">
        <v>-159337.82999999999</v>
      </c>
      <c r="M55" s="37">
        <v>-159337.82999999999</v>
      </c>
      <c r="N55" s="37">
        <v>-159337.82999999999</v>
      </c>
      <c r="O55" s="37">
        <v>-159337.82999999999</v>
      </c>
      <c r="P55" s="37">
        <v>-159337.82999999999</v>
      </c>
      <c r="Q55" s="37">
        <v>-159337.82999999999</v>
      </c>
      <c r="R55" s="37">
        <v>-159337.82999999999</v>
      </c>
      <c r="S55" s="37">
        <v>-159337.82999999999</v>
      </c>
      <c r="T55" s="37"/>
    </row>
    <row r="56" spans="1:20" x14ac:dyDescent="0.25">
      <c r="A56" s="8" t="s">
        <v>18</v>
      </c>
      <c r="B56" s="8" t="s">
        <v>19</v>
      </c>
      <c r="C56" s="8" t="s">
        <v>20</v>
      </c>
      <c r="D56" s="8" t="s">
        <v>326</v>
      </c>
      <c r="E56" s="38" t="s">
        <v>332</v>
      </c>
      <c r="F56" s="38" t="s">
        <v>334</v>
      </c>
      <c r="G56" s="37">
        <v>4293768.74</v>
      </c>
      <c r="H56" s="37">
        <v>4293768.74</v>
      </c>
      <c r="I56" s="37">
        <v>4293768.74</v>
      </c>
      <c r="J56" s="37">
        <v>4293768.74</v>
      </c>
      <c r="K56" s="37">
        <v>4293768.74</v>
      </c>
      <c r="L56" s="37">
        <v>4293768.74</v>
      </c>
      <c r="M56" s="37">
        <v>4293768.74</v>
      </c>
      <c r="N56" s="37">
        <v>4293768.74</v>
      </c>
      <c r="O56" s="37">
        <v>4293768.74</v>
      </c>
      <c r="P56" s="37">
        <v>4293768.74</v>
      </c>
      <c r="Q56" s="37">
        <v>4293768.74</v>
      </c>
      <c r="R56" s="37">
        <v>4364589.68</v>
      </c>
      <c r="S56" s="37">
        <v>5597758.7000000002</v>
      </c>
      <c r="T56" s="37"/>
    </row>
    <row r="57" spans="1:20" x14ac:dyDescent="0.25">
      <c r="A57" s="8" t="s">
        <v>18</v>
      </c>
      <c r="B57" s="8" t="s">
        <v>19</v>
      </c>
      <c r="C57" s="8" t="s">
        <v>20</v>
      </c>
      <c r="D57" s="8" t="s">
        <v>326</v>
      </c>
      <c r="E57" s="38" t="s">
        <v>332</v>
      </c>
      <c r="F57" s="38" t="s">
        <v>333</v>
      </c>
      <c r="G57" s="37">
        <v>1085846.48</v>
      </c>
      <c r="H57" s="37">
        <v>1136817.78</v>
      </c>
      <c r="I57" s="37">
        <v>1142198.29</v>
      </c>
      <c r="J57" s="37">
        <v>1175264.25</v>
      </c>
      <c r="K57" s="37">
        <v>1331679.2299999997</v>
      </c>
      <c r="L57" s="37">
        <v>1282245.78</v>
      </c>
      <c r="M57" s="37">
        <v>1512654.13</v>
      </c>
      <c r="N57" s="37">
        <v>1526434.3199999998</v>
      </c>
      <c r="O57" s="37">
        <v>1798651.0699999998</v>
      </c>
      <c r="P57" s="37">
        <v>1292904.57</v>
      </c>
      <c r="Q57" s="37">
        <v>1293067.3799999999</v>
      </c>
      <c r="R57" s="37">
        <v>1302820.8899999999</v>
      </c>
      <c r="S57" s="37">
        <v>-451872.76</v>
      </c>
      <c r="T57" s="37"/>
    </row>
    <row r="58" spans="1:20" x14ac:dyDescent="0.25">
      <c r="A58" s="8" t="s">
        <v>18</v>
      </c>
      <c r="B58" s="8" t="s">
        <v>19</v>
      </c>
      <c r="C58" s="8" t="s">
        <v>20</v>
      </c>
      <c r="D58" s="8" t="s">
        <v>326</v>
      </c>
      <c r="E58" s="38" t="s">
        <v>332</v>
      </c>
      <c r="F58" s="38" t="s">
        <v>331</v>
      </c>
      <c r="G58" s="37">
        <v>-10832.42</v>
      </c>
      <c r="H58" s="37">
        <v>35120.82</v>
      </c>
      <c r="I58" s="37">
        <v>83704.33</v>
      </c>
      <c r="J58" s="37">
        <v>83704.33</v>
      </c>
      <c r="K58" s="37">
        <v>-128831.52</v>
      </c>
      <c r="L58" s="37">
        <v>-128831.52</v>
      </c>
      <c r="M58" s="37">
        <v>-128831.52</v>
      </c>
      <c r="N58" s="37">
        <v>-128831.52</v>
      </c>
      <c r="O58" s="37">
        <v>-128831.52</v>
      </c>
      <c r="P58" s="37">
        <v>-128831.52</v>
      </c>
      <c r="Q58" s="37">
        <v>-128831.52</v>
      </c>
      <c r="R58" s="37">
        <v>-128831.52</v>
      </c>
      <c r="S58" s="37">
        <v>0</v>
      </c>
      <c r="T58" s="37"/>
    </row>
    <row r="59" spans="1:20" x14ac:dyDescent="0.25">
      <c r="A59" s="8" t="s">
        <v>18</v>
      </c>
      <c r="B59" s="8" t="s">
        <v>19</v>
      </c>
      <c r="C59" s="8" t="s">
        <v>20</v>
      </c>
      <c r="D59" s="8" t="s">
        <v>326</v>
      </c>
      <c r="E59" s="38" t="s">
        <v>330</v>
      </c>
      <c r="F59" s="38" t="s">
        <v>329</v>
      </c>
      <c r="G59" s="37">
        <v>21656835</v>
      </c>
      <c r="H59" s="37">
        <v>21656835</v>
      </c>
      <c r="I59" s="37">
        <v>21656835</v>
      </c>
      <c r="J59" s="37">
        <v>21656835</v>
      </c>
      <c r="K59" s="37">
        <v>21656835</v>
      </c>
      <c r="L59" s="37">
        <v>21656835</v>
      </c>
      <c r="M59" s="37">
        <v>21656835</v>
      </c>
      <c r="N59" s="37">
        <v>21656835</v>
      </c>
      <c r="O59" s="37">
        <v>21656835</v>
      </c>
      <c r="P59" s="37">
        <v>21656835</v>
      </c>
      <c r="Q59" s="37">
        <v>21656835</v>
      </c>
      <c r="R59" s="37">
        <v>21656835</v>
      </c>
      <c r="S59" s="37">
        <v>21656835</v>
      </c>
      <c r="T59" s="37"/>
    </row>
    <row r="60" spans="1:20" ht="15.75" thickBot="1" x14ac:dyDescent="0.3">
      <c r="A60" s="8" t="s">
        <v>18</v>
      </c>
      <c r="B60" s="8" t="s">
        <v>19</v>
      </c>
      <c r="C60" s="8" t="s">
        <v>20</v>
      </c>
      <c r="D60" s="8" t="s">
        <v>326</v>
      </c>
      <c r="E60" s="38" t="s">
        <v>328</v>
      </c>
      <c r="F60" s="38" t="s">
        <v>327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8237200.1900000004</v>
      </c>
      <c r="N60" s="37">
        <v>8237200.1900000004</v>
      </c>
      <c r="O60" s="37">
        <v>9677542</v>
      </c>
      <c r="P60" s="37">
        <v>9677542</v>
      </c>
      <c r="Q60" s="37">
        <v>9677542</v>
      </c>
      <c r="R60" s="37">
        <v>9677542</v>
      </c>
      <c r="S60" s="37">
        <v>9677542</v>
      </c>
      <c r="T60" s="37"/>
    </row>
    <row r="61" spans="1:20" x14ac:dyDescent="0.25">
      <c r="A61" s="8" t="s">
        <v>18</v>
      </c>
      <c r="B61" s="8" t="s">
        <v>19</v>
      </c>
      <c r="C61" s="8" t="s">
        <v>20</v>
      </c>
      <c r="D61" s="8" t="s">
        <v>326</v>
      </c>
      <c r="F61" s="35" t="s">
        <v>326</v>
      </c>
      <c r="G61" s="36">
        <v>44826824.480000004</v>
      </c>
      <c r="H61" s="36">
        <v>44923753.820000008</v>
      </c>
      <c r="I61" s="36">
        <v>45085745.780000001</v>
      </c>
      <c r="J61" s="36">
        <v>45118811.740000002</v>
      </c>
      <c r="K61" s="36">
        <v>45722769.370000005</v>
      </c>
      <c r="L61" s="36">
        <v>45673335.920000002</v>
      </c>
      <c r="M61" s="36">
        <v>54358879</v>
      </c>
      <c r="N61" s="36">
        <v>54392462.219999999</v>
      </c>
      <c r="O61" s="36">
        <v>56105460.420000002</v>
      </c>
      <c r="P61" s="36">
        <v>55602723.310000002</v>
      </c>
      <c r="Q61" s="36">
        <v>55602304.780000001</v>
      </c>
      <c r="R61" s="36">
        <v>55682879.230000004</v>
      </c>
      <c r="S61" s="36">
        <v>55290186.120000005</v>
      </c>
      <c r="T61" s="36"/>
    </row>
    <row r="62" spans="1:20" ht="15.75" thickBot="1" x14ac:dyDescent="0.3"/>
    <row r="63" spans="1:20" x14ac:dyDescent="0.25">
      <c r="A63" s="8" t="s">
        <v>18</v>
      </c>
      <c r="B63" s="8" t="s">
        <v>19</v>
      </c>
      <c r="C63" s="8" t="s">
        <v>20</v>
      </c>
      <c r="F63" s="35" t="s">
        <v>20</v>
      </c>
      <c r="G63" s="34">
        <v>527039150.99000007</v>
      </c>
      <c r="H63" s="34">
        <v>528110560.61999995</v>
      </c>
      <c r="I63" s="34">
        <v>521944929.93999994</v>
      </c>
      <c r="J63" s="34">
        <v>523414230.63999993</v>
      </c>
      <c r="K63" s="34">
        <v>532981873.90999991</v>
      </c>
      <c r="L63" s="34">
        <v>535490547.74999994</v>
      </c>
      <c r="M63" s="34">
        <v>546577697.65999985</v>
      </c>
      <c r="N63" s="34">
        <v>551995828.09000003</v>
      </c>
      <c r="O63" s="34">
        <v>554435044.79999983</v>
      </c>
      <c r="P63" s="34">
        <v>556385765.54999995</v>
      </c>
      <c r="Q63" s="34">
        <v>557682568.93000007</v>
      </c>
      <c r="R63" s="34">
        <v>561877704.37000012</v>
      </c>
      <c r="S63" s="34">
        <v>564697273.78999996</v>
      </c>
      <c r="T63" s="34"/>
    </row>
    <row r="65" spans="1:20" x14ac:dyDescent="0.25">
      <c r="A65" s="8" t="s">
        <v>18</v>
      </c>
      <c r="B65" s="8" t="s">
        <v>19</v>
      </c>
      <c r="C65" s="8" t="s">
        <v>21</v>
      </c>
      <c r="D65" s="8" t="s">
        <v>38</v>
      </c>
      <c r="E65" s="38" t="s">
        <v>325</v>
      </c>
      <c r="F65" s="38" t="s">
        <v>322</v>
      </c>
      <c r="G65" s="37">
        <v>-86925.796999599901</v>
      </c>
      <c r="H65" s="37">
        <v>-92605.388875851204</v>
      </c>
      <c r="I65" s="37">
        <v>-113223.44633320101</v>
      </c>
      <c r="J65" s="37">
        <v>-110351.76871185</v>
      </c>
      <c r="K65" s="37">
        <v>-155555.37878501799</v>
      </c>
      <c r="L65" s="37">
        <v>-170959.71297592</v>
      </c>
      <c r="M65" s="37">
        <v>-132140.27095985899</v>
      </c>
      <c r="N65" s="37">
        <v>-177895.99992231699</v>
      </c>
      <c r="O65" s="37">
        <v>-195843.25484327399</v>
      </c>
      <c r="P65" s="37">
        <v>-237090.92507256701</v>
      </c>
      <c r="Q65" s="37">
        <v>-227400.73947261099</v>
      </c>
      <c r="R65" s="37">
        <v>-257304.769498965</v>
      </c>
      <c r="S65" s="37">
        <v>-202446.06529642901</v>
      </c>
      <c r="T65" s="37"/>
    </row>
    <row r="66" spans="1:20" x14ac:dyDescent="0.25">
      <c r="A66" s="8" t="s">
        <v>18</v>
      </c>
      <c r="B66" s="8" t="s">
        <v>19</v>
      </c>
      <c r="C66" s="8" t="s">
        <v>21</v>
      </c>
      <c r="D66" s="8" t="s">
        <v>38</v>
      </c>
      <c r="E66" s="38" t="s">
        <v>325</v>
      </c>
      <c r="F66" s="38" t="s">
        <v>319</v>
      </c>
      <c r="G66" s="37">
        <v>794751.48</v>
      </c>
      <c r="H66" s="37">
        <v>875203.29</v>
      </c>
      <c r="I66" s="37">
        <v>1044464.77</v>
      </c>
      <c r="J66" s="37">
        <v>1004650.3099999999</v>
      </c>
      <c r="K66" s="37">
        <v>1369618.45</v>
      </c>
      <c r="L66" s="37">
        <v>1488400.71</v>
      </c>
      <c r="M66" s="37">
        <v>1376879.1099999999</v>
      </c>
      <c r="N66" s="37">
        <v>1569632.5799999998</v>
      </c>
      <c r="O66" s="37">
        <v>1771684.97</v>
      </c>
      <c r="P66" s="37">
        <v>1917113.87</v>
      </c>
      <c r="Q66" s="37">
        <v>2128635.86</v>
      </c>
      <c r="R66" s="37">
        <v>2361780.0599999996</v>
      </c>
      <c r="S66" s="37">
        <v>2419915.9699999997</v>
      </c>
      <c r="T66" s="37"/>
    </row>
    <row r="67" spans="1:20" x14ac:dyDescent="0.25">
      <c r="A67" s="8" t="s">
        <v>18</v>
      </c>
      <c r="B67" s="8" t="s">
        <v>19</v>
      </c>
      <c r="C67" s="8" t="s">
        <v>21</v>
      </c>
      <c r="D67" s="8" t="s">
        <v>38</v>
      </c>
      <c r="E67" s="38" t="s">
        <v>324</v>
      </c>
      <c r="F67" s="38" t="s">
        <v>322</v>
      </c>
      <c r="G67" s="37">
        <v>-1857493.5696738099</v>
      </c>
      <c r="H67" s="37">
        <v>-1811778.7002159201</v>
      </c>
      <c r="I67" s="37">
        <v>-1862554.71538082</v>
      </c>
      <c r="J67" s="37">
        <v>-1892117.38557144</v>
      </c>
      <c r="K67" s="37">
        <v>-1969712.2694486</v>
      </c>
      <c r="L67" s="37">
        <v>-2003798.92455805</v>
      </c>
      <c r="M67" s="37">
        <v>-1693664.2925233401</v>
      </c>
      <c r="N67" s="37">
        <v>-2004339.1360217701</v>
      </c>
      <c r="O67" s="37">
        <v>-1980641.2746105799</v>
      </c>
      <c r="P67" s="37">
        <v>-2232058.0644788402</v>
      </c>
      <c r="Q67" s="37">
        <v>-1952273.9769922199</v>
      </c>
      <c r="R67" s="37">
        <v>-1995758.44533195</v>
      </c>
      <c r="S67" s="37">
        <v>-2211617.4621916502</v>
      </c>
      <c r="T67" s="37"/>
    </row>
    <row r="68" spans="1:20" x14ac:dyDescent="0.25">
      <c r="A68" s="8" t="s">
        <v>18</v>
      </c>
      <c r="B68" s="8" t="s">
        <v>19</v>
      </c>
      <c r="C68" s="8" t="s">
        <v>21</v>
      </c>
      <c r="D68" s="8" t="s">
        <v>38</v>
      </c>
      <c r="E68" s="38" t="s">
        <v>324</v>
      </c>
      <c r="F68" s="38" t="s">
        <v>319</v>
      </c>
      <c r="G68" s="37">
        <v>16982826.899999999</v>
      </c>
      <c r="H68" s="37">
        <v>17122920.149999999</v>
      </c>
      <c r="I68" s="37">
        <v>17181713.199999999</v>
      </c>
      <c r="J68" s="37">
        <v>17225970.550000001</v>
      </c>
      <c r="K68" s="37">
        <v>17342725.699999999</v>
      </c>
      <c r="L68" s="37">
        <v>17445371.719999999</v>
      </c>
      <c r="M68" s="37">
        <v>17647693.370000001</v>
      </c>
      <c r="N68" s="37">
        <v>17684917.09</v>
      </c>
      <c r="O68" s="37">
        <v>17917759.690000001</v>
      </c>
      <c r="P68" s="37">
        <v>18048389.969999999</v>
      </c>
      <c r="Q68" s="37">
        <v>18274700.449999999</v>
      </c>
      <c r="R68" s="37">
        <v>18318908.390000001</v>
      </c>
      <c r="S68" s="37">
        <v>26436317.289999999</v>
      </c>
      <c r="T68" s="37"/>
    </row>
    <row r="69" spans="1:20" x14ac:dyDescent="0.25">
      <c r="A69" s="8" t="s">
        <v>18</v>
      </c>
      <c r="B69" s="8" t="s">
        <v>19</v>
      </c>
      <c r="C69" s="8" t="s">
        <v>21</v>
      </c>
      <c r="D69" s="8" t="s">
        <v>38</v>
      </c>
      <c r="E69" s="38" t="s">
        <v>323</v>
      </c>
      <c r="F69" s="38" t="s">
        <v>322</v>
      </c>
      <c r="G69" s="37">
        <v>-918960.19753851194</v>
      </c>
      <c r="H69" s="37">
        <v>-913932.17249416199</v>
      </c>
      <c r="I69" s="37">
        <v>-840371.93763255095</v>
      </c>
      <c r="J69" s="37">
        <v>-767928.02254891198</v>
      </c>
      <c r="K69" s="37">
        <v>-777868.30305842205</v>
      </c>
      <c r="L69" s="37">
        <v>-704738.70589816896</v>
      </c>
      <c r="M69" s="37">
        <v>-494167.91879756597</v>
      </c>
      <c r="N69" s="37">
        <v>-724016.13778413099</v>
      </c>
      <c r="O69" s="37">
        <v>-726453.57680746005</v>
      </c>
      <c r="P69" s="37">
        <v>-712132.00625172001</v>
      </c>
      <c r="Q69" s="37">
        <v>-723206.58686544502</v>
      </c>
      <c r="R69" s="37">
        <v>-646033.97952529998</v>
      </c>
      <c r="S69" s="37">
        <v>-485055.87140213698</v>
      </c>
      <c r="T69" s="37"/>
    </row>
    <row r="70" spans="1:20" x14ac:dyDescent="0.25">
      <c r="A70" s="8" t="s">
        <v>18</v>
      </c>
      <c r="B70" s="8" t="s">
        <v>19</v>
      </c>
      <c r="C70" s="8" t="s">
        <v>21</v>
      </c>
      <c r="D70" s="8" t="s">
        <v>38</v>
      </c>
      <c r="E70" s="38" t="s">
        <v>323</v>
      </c>
      <c r="F70" s="38" t="s">
        <v>319</v>
      </c>
      <c r="G70" s="37">
        <v>8401935.9299999997</v>
      </c>
      <c r="H70" s="37">
        <v>8637471.9000000004</v>
      </c>
      <c r="I70" s="37">
        <v>7752271.379999999</v>
      </c>
      <c r="J70" s="37">
        <v>6991271.049999998</v>
      </c>
      <c r="K70" s="37">
        <v>6848897.0800000001</v>
      </c>
      <c r="L70" s="37">
        <v>6135560.0799999991</v>
      </c>
      <c r="M70" s="37">
        <v>5149145.5199999996</v>
      </c>
      <c r="N70" s="37">
        <v>6388223</v>
      </c>
      <c r="O70" s="37">
        <v>6571821.3499999987</v>
      </c>
      <c r="P70" s="37">
        <v>5758289.3399999999</v>
      </c>
      <c r="Q70" s="37">
        <v>6769738.209999999</v>
      </c>
      <c r="R70" s="37">
        <v>5929894.629999999</v>
      </c>
      <c r="S70" s="37">
        <v>5798060.0800000001</v>
      </c>
      <c r="T70" s="37"/>
    </row>
    <row r="71" spans="1:20" x14ac:dyDescent="0.25">
      <c r="A71" s="8" t="s">
        <v>18</v>
      </c>
      <c r="B71" s="8" t="s">
        <v>19</v>
      </c>
      <c r="C71" s="8" t="s">
        <v>21</v>
      </c>
      <c r="D71" s="8" t="s">
        <v>38</v>
      </c>
      <c r="E71" s="38" t="s">
        <v>321</v>
      </c>
      <c r="F71" s="38" t="s">
        <v>322</v>
      </c>
      <c r="G71" s="37">
        <v>-91364.4457880712</v>
      </c>
      <c r="H71" s="37">
        <v>-88386.758414057302</v>
      </c>
      <c r="I71" s="37">
        <v>-90552.920653423003</v>
      </c>
      <c r="J71" s="37">
        <v>-91753.843167802901</v>
      </c>
      <c r="K71" s="37">
        <v>-3567.0687079600202</v>
      </c>
      <c r="L71" s="37">
        <v>-27205.676567859398</v>
      </c>
      <c r="M71" s="37">
        <v>-1762.1977192396701</v>
      </c>
      <c r="N71" s="37">
        <v>-451.74627178697</v>
      </c>
      <c r="O71" s="37">
        <v>-3764.9137386809002</v>
      </c>
      <c r="P71" s="37">
        <v>-4316.7141968756296</v>
      </c>
      <c r="Q71" s="37">
        <v>-3821.7166697185899</v>
      </c>
      <c r="R71" s="37">
        <v>-7605.8256437811597</v>
      </c>
      <c r="S71" s="37">
        <v>-5897.2311097843703</v>
      </c>
      <c r="T71" s="37"/>
    </row>
    <row r="72" spans="1:20" x14ac:dyDescent="0.25">
      <c r="A72" s="8" t="s">
        <v>18</v>
      </c>
      <c r="B72" s="8" t="s">
        <v>19</v>
      </c>
      <c r="C72" s="8" t="s">
        <v>21</v>
      </c>
      <c r="D72" s="8" t="s">
        <v>38</v>
      </c>
      <c r="E72" s="38" t="s">
        <v>321</v>
      </c>
      <c r="F72" s="38" t="s">
        <v>319</v>
      </c>
      <c r="G72" s="37">
        <v>835333.4800000001</v>
      </c>
      <c r="H72" s="37">
        <v>835333.4800000001</v>
      </c>
      <c r="I72" s="37">
        <v>835333.4800000001</v>
      </c>
      <c r="J72" s="37">
        <v>835333.4800000001</v>
      </c>
      <c r="K72" s="37">
        <v>31406.97</v>
      </c>
      <c r="L72" s="37">
        <v>236856.67</v>
      </c>
      <c r="M72" s="37">
        <v>18361.8</v>
      </c>
      <c r="N72" s="37">
        <v>3985.9</v>
      </c>
      <c r="O72" s="37">
        <v>34059.08</v>
      </c>
      <c r="P72" s="37">
        <v>34904.89</v>
      </c>
      <c r="Q72" s="37">
        <v>35774.04</v>
      </c>
      <c r="R72" s="37">
        <v>69813.27</v>
      </c>
      <c r="S72" s="37">
        <v>70491.88</v>
      </c>
      <c r="T72" s="37"/>
    </row>
    <row r="73" spans="1:20" ht="15.75" thickBot="1" x14ac:dyDescent="0.3">
      <c r="A73" s="8" t="s">
        <v>18</v>
      </c>
      <c r="B73" s="8" t="s">
        <v>19</v>
      </c>
      <c r="C73" s="8" t="s">
        <v>21</v>
      </c>
      <c r="D73" s="8" t="s">
        <v>38</v>
      </c>
      <c r="E73" s="38" t="s">
        <v>320</v>
      </c>
      <c r="F73" s="38" t="s">
        <v>319</v>
      </c>
      <c r="G73" s="37">
        <v>7624298.4900000002</v>
      </c>
      <c r="H73" s="37">
        <v>7675090.79</v>
      </c>
      <c r="I73" s="37">
        <v>9713526.5099999998</v>
      </c>
      <c r="J73" s="37">
        <v>10477281.460000001</v>
      </c>
      <c r="K73" s="37">
        <v>3083366.83</v>
      </c>
      <c r="L73" s="37">
        <v>3396485.91</v>
      </c>
      <c r="M73" s="37">
        <v>3411041.59</v>
      </c>
      <c r="N73" s="37">
        <v>180492.75</v>
      </c>
      <c r="O73" s="37">
        <v>143384.71</v>
      </c>
      <c r="P73" s="37">
        <v>683379.03</v>
      </c>
      <c r="Q73" s="37">
        <v>1018229.25</v>
      </c>
      <c r="R73" s="37">
        <v>0</v>
      </c>
      <c r="S73" s="37">
        <v>148536.74</v>
      </c>
      <c r="T73" s="37"/>
    </row>
    <row r="74" spans="1:20" x14ac:dyDescent="0.25">
      <c r="A74" s="8" t="s">
        <v>18</v>
      </c>
      <c r="B74" s="8" t="s">
        <v>19</v>
      </c>
      <c r="C74" s="8" t="s">
        <v>21</v>
      </c>
      <c r="D74" s="8" t="s">
        <v>38</v>
      </c>
      <c r="F74" s="35" t="s">
        <v>38</v>
      </c>
      <c r="G74" s="36">
        <v>31684402.270000003</v>
      </c>
      <c r="H74" s="36">
        <v>32239316.590000011</v>
      </c>
      <c r="I74" s="36">
        <v>33620606.32</v>
      </c>
      <c r="J74" s="36">
        <v>33672355.829999998</v>
      </c>
      <c r="K74" s="36">
        <v>25769312.009999998</v>
      </c>
      <c r="L74" s="36">
        <v>25795972.07</v>
      </c>
      <c r="M74" s="36">
        <v>25281386.710000001</v>
      </c>
      <c r="N74" s="36">
        <v>22920548.299999993</v>
      </c>
      <c r="O74" s="36">
        <v>23532006.780000009</v>
      </c>
      <c r="P74" s="36">
        <v>23256479.389999997</v>
      </c>
      <c r="Q74" s="36">
        <v>25320374.790000007</v>
      </c>
      <c r="R74" s="36">
        <v>23773693.330000006</v>
      </c>
      <c r="S74" s="36">
        <v>31968305.329999998</v>
      </c>
      <c r="T74" s="36"/>
    </row>
    <row r="75" spans="1:20" ht="15.75" thickBot="1" x14ac:dyDescent="0.3"/>
    <row r="76" spans="1:20" x14ac:dyDescent="0.25">
      <c r="A76" s="8" t="s">
        <v>18</v>
      </c>
      <c r="B76" s="8" t="s">
        <v>19</v>
      </c>
      <c r="C76" s="8" t="s">
        <v>21</v>
      </c>
      <c r="F76" s="35" t="s">
        <v>21</v>
      </c>
      <c r="G76" s="34">
        <v>31684402.270000003</v>
      </c>
      <c r="H76" s="34">
        <v>32239316.590000011</v>
      </c>
      <c r="I76" s="34">
        <v>33620606.32</v>
      </c>
      <c r="J76" s="34">
        <v>33672355.829999998</v>
      </c>
      <c r="K76" s="34">
        <v>25769312.009999998</v>
      </c>
      <c r="L76" s="34">
        <v>25795972.07</v>
      </c>
      <c r="M76" s="34">
        <v>25281386.710000001</v>
      </c>
      <c r="N76" s="34">
        <v>22920548.299999993</v>
      </c>
      <c r="O76" s="34">
        <v>23532006.780000009</v>
      </c>
      <c r="P76" s="34">
        <v>23256479.389999997</v>
      </c>
      <c r="Q76" s="34">
        <v>25320374.790000007</v>
      </c>
      <c r="R76" s="34">
        <v>23773693.330000006</v>
      </c>
      <c r="S76" s="34">
        <v>31968305.329999998</v>
      </c>
      <c r="T76" s="34"/>
    </row>
    <row r="78" spans="1:20" x14ac:dyDescent="0.25">
      <c r="A78" s="8" t="s">
        <v>18</v>
      </c>
      <c r="B78" s="8" t="s">
        <v>19</v>
      </c>
      <c r="C78" s="8" t="s">
        <v>22</v>
      </c>
      <c r="D78" s="8" t="s">
        <v>316</v>
      </c>
      <c r="E78" s="38" t="s">
        <v>317</v>
      </c>
      <c r="F78" s="38" t="s">
        <v>294</v>
      </c>
      <c r="G78" s="37">
        <v>-97858.57</v>
      </c>
      <c r="H78" s="37">
        <v>-97858.57</v>
      </c>
      <c r="I78" s="37">
        <v>-97858.57</v>
      </c>
      <c r="J78" s="37">
        <v>-97858.57</v>
      </c>
      <c r="K78" s="37">
        <v>-97858.57</v>
      </c>
      <c r="L78" s="37">
        <v>-97858.57</v>
      </c>
      <c r="M78" s="37">
        <v>-97858.57</v>
      </c>
      <c r="N78" s="37">
        <v>-97858.57</v>
      </c>
      <c r="O78" s="37">
        <v>-97858.57</v>
      </c>
      <c r="P78" s="37">
        <v>-97858.57</v>
      </c>
      <c r="Q78" s="37">
        <v>-97858.57</v>
      </c>
      <c r="R78" s="37">
        <v>-97858.57</v>
      </c>
      <c r="S78" s="37">
        <v>-97860.01</v>
      </c>
      <c r="T78" s="37"/>
    </row>
    <row r="79" spans="1:20" x14ac:dyDescent="0.25">
      <c r="A79" s="8" t="s">
        <v>18</v>
      </c>
      <c r="B79" s="8" t="s">
        <v>19</v>
      </c>
      <c r="C79" s="8" t="s">
        <v>22</v>
      </c>
      <c r="D79" s="8" t="s">
        <v>316</v>
      </c>
      <c r="E79" s="38" t="s">
        <v>317</v>
      </c>
      <c r="F79" s="38" t="s">
        <v>318</v>
      </c>
      <c r="G79" s="37">
        <v>-252467.13</v>
      </c>
      <c r="H79" s="37">
        <v>-297615.87</v>
      </c>
      <c r="I79" s="37">
        <v>-342764.61</v>
      </c>
      <c r="J79" s="37">
        <v>-387913.31</v>
      </c>
      <c r="K79" s="37">
        <v>-433062.01</v>
      </c>
      <c r="L79" s="37">
        <v>-478210.75</v>
      </c>
      <c r="M79" s="37">
        <v>-523359.47</v>
      </c>
      <c r="N79" s="37">
        <v>-568508.18000000005</v>
      </c>
      <c r="O79" s="37">
        <v>-613656.93000000005</v>
      </c>
      <c r="P79" s="37">
        <v>-680132.96</v>
      </c>
      <c r="Q79" s="37">
        <v>-729704.46</v>
      </c>
      <c r="R79" s="37">
        <v>-767315.06</v>
      </c>
      <c r="S79" s="37">
        <v>-908965.71</v>
      </c>
      <c r="T79" s="37"/>
    </row>
    <row r="80" spans="1:20" ht="15.75" thickBot="1" x14ac:dyDescent="0.3">
      <c r="A80" s="8" t="s">
        <v>18</v>
      </c>
      <c r="B80" s="8" t="s">
        <v>19</v>
      </c>
      <c r="C80" s="8" t="s">
        <v>22</v>
      </c>
      <c r="D80" s="8" t="s">
        <v>316</v>
      </c>
      <c r="E80" s="38" t="s">
        <v>317</v>
      </c>
      <c r="F80" s="38" t="s">
        <v>292</v>
      </c>
      <c r="G80" s="37">
        <v>-166704.64000000001</v>
      </c>
      <c r="H80" s="37">
        <v>-190179.3</v>
      </c>
      <c r="I80" s="37">
        <v>-213653.96</v>
      </c>
      <c r="J80" s="37">
        <v>-237128.57</v>
      </c>
      <c r="K80" s="37">
        <v>-260603.18</v>
      </c>
      <c r="L80" s="37">
        <v>-284077.82</v>
      </c>
      <c r="M80" s="37">
        <v>-307552.46999999997</v>
      </c>
      <c r="N80" s="37">
        <v>-331027.08</v>
      </c>
      <c r="O80" s="37">
        <v>-354501.71</v>
      </c>
      <c r="P80" s="37">
        <v>-377976.35</v>
      </c>
      <c r="Q80" s="37">
        <v>-401450.97</v>
      </c>
      <c r="R80" s="37">
        <v>-424925.59</v>
      </c>
      <c r="S80" s="37">
        <v>-442488.1</v>
      </c>
      <c r="T80" s="37"/>
    </row>
    <row r="81" spans="1:20" x14ac:dyDescent="0.25">
      <c r="A81" s="8" t="s">
        <v>18</v>
      </c>
      <c r="B81" s="8" t="s">
        <v>19</v>
      </c>
      <c r="C81" s="8" t="s">
        <v>22</v>
      </c>
      <c r="D81" s="8" t="s">
        <v>316</v>
      </c>
      <c r="F81" s="35" t="s">
        <v>316</v>
      </c>
      <c r="G81" s="36">
        <v>-517030.34</v>
      </c>
      <c r="H81" s="36">
        <v>-585653.74</v>
      </c>
      <c r="I81" s="36">
        <v>-654277.14</v>
      </c>
      <c r="J81" s="36">
        <v>-722900.45</v>
      </c>
      <c r="K81" s="36">
        <v>-791523.76</v>
      </c>
      <c r="L81" s="36">
        <v>-860147.14000000013</v>
      </c>
      <c r="M81" s="36">
        <v>-928770.51</v>
      </c>
      <c r="N81" s="36">
        <v>-997393.83000000007</v>
      </c>
      <c r="O81" s="36">
        <v>-1066017.21</v>
      </c>
      <c r="P81" s="36">
        <v>-1155967.8799999999</v>
      </c>
      <c r="Q81" s="36">
        <v>-1229014</v>
      </c>
      <c r="R81" s="36">
        <v>-1290099.2200000002</v>
      </c>
      <c r="S81" s="36">
        <v>-1449313.8199999998</v>
      </c>
      <c r="T81" s="36"/>
    </row>
    <row r="83" spans="1:20" x14ac:dyDescent="0.25">
      <c r="A83" s="8" t="s">
        <v>18</v>
      </c>
      <c r="B83" s="8" t="s">
        <v>19</v>
      </c>
      <c r="C83" s="8" t="s">
        <v>22</v>
      </c>
      <c r="D83" s="8" t="s">
        <v>297</v>
      </c>
      <c r="E83" s="38" t="s">
        <v>315</v>
      </c>
      <c r="F83" s="38" t="s">
        <v>294</v>
      </c>
      <c r="G83" s="37">
        <v>-13416.05</v>
      </c>
      <c r="H83" s="37">
        <v>-13416.05</v>
      </c>
      <c r="I83" s="37">
        <v>-13416.05</v>
      </c>
      <c r="J83" s="37">
        <v>-13416.05</v>
      </c>
      <c r="K83" s="37">
        <v>-13416.05</v>
      </c>
      <c r="L83" s="37">
        <v>-13416.05</v>
      </c>
      <c r="M83" s="37">
        <v>-13416.05</v>
      </c>
      <c r="N83" s="37">
        <v>-13416.05</v>
      </c>
      <c r="O83" s="37">
        <v>-13416.05</v>
      </c>
      <c r="P83" s="37">
        <v>-13416.05</v>
      </c>
      <c r="Q83" s="37">
        <v>-13416.05</v>
      </c>
      <c r="R83" s="37">
        <v>-13416.05</v>
      </c>
      <c r="S83" s="37">
        <v>-13416.05</v>
      </c>
      <c r="T83" s="37"/>
    </row>
    <row r="84" spans="1:20" x14ac:dyDescent="0.25">
      <c r="A84" s="8" t="s">
        <v>18</v>
      </c>
      <c r="B84" s="8" t="s">
        <v>19</v>
      </c>
      <c r="C84" s="8" t="s">
        <v>22</v>
      </c>
      <c r="D84" s="8" t="s">
        <v>297</v>
      </c>
      <c r="E84" s="38" t="s">
        <v>314</v>
      </c>
      <c r="F84" s="38" t="s">
        <v>294</v>
      </c>
      <c r="G84" s="37">
        <v>43015.68</v>
      </c>
      <c r="H84" s="37">
        <v>42773.39</v>
      </c>
      <c r="I84" s="37">
        <v>42523.87</v>
      </c>
      <c r="J84" s="37">
        <v>42273.03</v>
      </c>
      <c r="K84" s="37">
        <v>42017.37</v>
      </c>
      <c r="L84" s="37">
        <v>41755.82</v>
      </c>
      <c r="M84" s="37">
        <v>41490.83</v>
      </c>
      <c r="N84" s="37">
        <v>41223.51</v>
      </c>
      <c r="O84" s="37">
        <v>40954.800000000003</v>
      </c>
      <c r="P84" s="37">
        <v>40685.11</v>
      </c>
      <c r="Q84" s="37">
        <v>40344.129999999997</v>
      </c>
      <c r="R84" s="37">
        <v>39899.47</v>
      </c>
      <c r="S84" s="37">
        <v>39417.22</v>
      </c>
      <c r="T84" s="37"/>
    </row>
    <row r="85" spans="1:20" x14ac:dyDescent="0.25">
      <c r="A85" s="8" t="s">
        <v>18</v>
      </c>
      <c r="B85" s="8" t="s">
        <v>19</v>
      </c>
      <c r="C85" s="8" t="s">
        <v>22</v>
      </c>
      <c r="D85" s="8" t="s">
        <v>297</v>
      </c>
      <c r="E85" s="38" t="s">
        <v>313</v>
      </c>
      <c r="F85" s="38" t="s">
        <v>294</v>
      </c>
      <c r="G85" s="37">
        <v>-119591040.85999998</v>
      </c>
      <c r="H85" s="37">
        <v>-120162684.76999998</v>
      </c>
      <c r="I85" s="37">
        <v>-120727814.05999997</v>
      </c>
      <c r="J85" s="37">
        <v>-120984756.69000003</v>
      </c>
      <c r="K85" s="37">
        <v>-121551173.15000004</v>
      </c>
      <c r="L85" s="37">
        <v>-122123946.66000003</v>
      </c>
      <c r="M85" s="37">
        <v>-121960993.81000002</v>
      </c>
      <c r="N85" s="37">
        <v>-122254190.11000003</v>
      </c>
      <c r="O85" s="37">
        <v>-122506686.02000003</v>
      </c>
      <c r="P85" s="37">
        <v>-122840788.25000003</v>
      </c>
      <c r="Q85" s="37">
        <v>-123436101.55000004</v>
      </c>
      <c r="R85" s="37">
        <v>-123849546.96000004</v>
      </c>
      <c r="S85" s="37">
        <v>-123817586.72999999</v>
      </c>
      <c r="T85" s="37"/>
    </row>
    <row r="86" spans="1:20" x14ac:dyDescent="0.25">
      <c r="A86" s="8" t="s">
        <v>18</v>
      </c>
      <c r="B86" s="8" t="s">
        <v>19</v>
      </c>
      <c r="C86" s="8" t="s">
        <v>22</v>
      </c>
      <c r="D86" s="8" t="s">
        <v>297</v>
      </c>
      <c r="E86" s="38" t="s">
        <v>312</v>
      </c>
      <c r="F86" s="38" t="s">
        <v>294</v>
      </c>
      <c r="G86" s="37">
        <v>-240484.06</v>
      </c>
      <c r="H86" s="37">
        <v>-246043.75</v>
      </c>
      <c r="I86" s="37">
        <v>-251734.13</v>
      </c>
      <c r="J86" s="37">
        <v>-257439.34</v>
      </c>
      <c r="K86" s="37">
        <v>-263144.55000000005</v>
      </c>
      <c r="L86" s="37">
        <v>-268849.75999999995</v>
      </c>
      <c r="M86" s="37">
        <v>-272669.90999999997</v>
      </c>
      <c r="N86" s="37">
        <v>-275577.05</v>
      </c>
      <c r="O86" s="37">
        <v>-280761.28999999998</v>
      </c>
      <c r="P86" s="37">
        <v>-287488.07999999996</v>
      </c>
      <c r="Q86" s="37">
        <v>-287453.68</v>
      </c>
      <c r="R86" s="37">
        <v>-289463.52</v>
      </c>
      <c r="S86" s="37">
        <v>-295855.87</v>
      </c>
      <c r="T86" s="37"/>
    </row>
    <row r="87" spans="1:20" x14ac:dyDescent="0.25">
      <c r="A87" s="8" t="s">
        <v>18</v>
      </c>
      <c r="B87" s="8" t="s">
        <v>19</v>
      </c>
      <c r="C87" s="8" t="s">
        <v>22</v>
      </c>
      <c r="D87" s="8" t="s">
        <v>297</v>
      </c>
      <c r="E87" s="38" t="s">
        <v>311</v>
      </c>
      <c r="F87" s="38" t="s">
        <v>294</v>
      </c>
      <c r="G87" s="37">
        <v>-5007997.93</v>
      </c>
      <c r="H87" s="37">
        <v>-5044522.7700000005</v>
      </c>
      <c r="I87" s="37">
        <v>-5081060.16</v>
      </c>
      <c r="J87" s="37">
        <v>-5117372.2500000009</v>
      </c>
      <c r="K87" s="37">
        <v>-5137041.26</v>
      </c>
      <c r="L87" s="37">
        <v>-5173484.7499999991</v>
      </c>
      <c r="M87" s="37">
        <v>-5210270.8100000005</v>
      </c>
      <c r="N87" s="37">
        <v>-5247391.97</v>
      </c>
      <c r="O87" s="37">
        <v>-5284513.4300000006</v>
      </c>
      <c r="P87" s="37">
        <v>-5321670.45</v>
      </c>
      <c r="Q87" s="37">
        <v>-5354420.9099999992</v>
      </c>
      <c r="R87" s="37">
        <v>-5391774.4600000009</v>
      </c>
      <c r="S87" s="37">
        <v>-5271242.96</v>
      </c>
      <c r="T87" s="37"/>
    </row>
    <row r="88" spans="1:20" x14ac:dyDescent="0.25">
      <c r="A88" s="8" t="s">
        <v>18</v>
      </c>
      <c r="B88" s="8" t="s">
        <v>19</v>
      </c>
      <c r="C88" s="8" t="s">
        <v>22</v>
      </c>
      <c r="D88" s="8" t="s">
        <v>297</v>
      </c>
      <c r="E88" s="38" t="s">
        <v>310</v>
      </c>
      <c r="F88" s="38" t="s">
        <v>294</v>
      </c>
      <c r="G88" s="37">
        <v>-45758177.109999999</v>
      </c>
      <c r="H88" s="37">
        <v>-45997771.549999997</v>
      </c>
      <c r="I88" s="37">
        <v>-46202973.659999996</v>
      </c>
      <c r="J88" s="37">
        <v>-46123441.430000007</v>
      </c>
      <c r="K88" s="37">
        <v>-46295772.439999998</v>
      </c>
      <c r="L88" s="37">
        <v>-46223650.800000004</v>
      </c>
      <c r="M88" s="37">
        <v>-45675321.219999999</v>
      </c>
      <c r="N88" s="37">
        <v>-45751979.150000006</v>
      </c>
      <c r="O88" s="37">
        <v>-45882918.120000005</v>
      </c>
      <c r="P88" s="37">
        <v>-46223273.850000001</v>
      </c>
      <c r="Q88" s="37">
        <v>-46424784.109999999</v>
      </c>
      <c r="R88" s="37">
        <v>-46603221.269999996</v>
      </c>
      <c r="S88" s="37">
        <v>-46647172.599999994</v>
      </c>
      <c r="T88" s="37"/>
    </row>
    <row r="89" spans="1:20" x14ac:dyDescent="0.25">
      <c r="A89" s="8" t="s">
        <v>18</v>
      </c>
      <c r="B89" s="8" t="s">
        <v>19</v>
      </c>
      <c r="C89" s="8" t="s">
        <v>22</v>
      </c>
      <c r="D89" s="8" t="s">
        <v>297</v>
      </c>
      <c r="E89" s="38" t="s">
        <v>309</v>
      </c>
      <c r="F89" s="38" t="s">
        <v>294</v>
      </c>
      <c r="G89" s="37">
        <v>-1266945</v>
      </c>
      <c r="H89" s="37">
        <v>-1338767.1199999999</v>
      </c>
      <c r="I89" s="37">
        <v>-719844.41000000015</v>
      </c>
      <c r="J89" s="37">
        <v>-813346.74999999988</v>
      </c>
      <c r="K89" s="37">
        <v>-540834.6</v>
      </c>
      <c r="L89" s="37">
        <v>-392336.73</v>
      </c>
      <c r="M89" s="37">
        <v>-394737.96999999986</v>
      </c>
      <c r="N89" s="37">
        <v>-478294.59999999992</v>
      </c>
      <c r="O89" s="37">
        <v>-511504.87</v>
      </c>
      <c r="P89" s="37">
        <v>-552059.82999999984</v>
      </c>
      <c r="Q89" s="37">
        <v>-616097.86</v>
      </c>
      <c r="R89" s="37">
        <v>-670584.59999999986</v>
      </c>
      <c r="S89" s="37">
        <v>-732864.72000000009</v>
      </c>
      <c r="T89" s="37"/>
    </row>
    <row r="90" spans="1:20" x14ac:dyDescent="0.25">
      <c r="A90" s="8" t="s">
        <v>18</v>
      </c>
      <c r="B90" s="8" t="s">
        <v>19</v>
      </c>
      <c r="C90" s="8" t="s">
        <v>22</v>
      </c>
      <c r="D90" s="8" t="s">
        <v>297</v>
      </c>
      <c r="E90" s="38" t="s">
        <v>308</v>
      </c>
      <c r="F90" s="38" t="s">
        <v>294</v>
      </c>
      <c r="G90" s="37">
        <v>-5650049.04</v>
      </c>
      <c r="H90" s="37">
        <v>-5684512.7800000003</v>
      </c>
      <c r="I90" s="37">
        <v>65292.45000000007</v>
      </c>
      <c r="J90" s="37">
        <v>280501.14</v>
      </c>
      <c r="K90" s="37">
        <v>942695.4</v>
      </c>
      <c r="L90" s="37">
        <v>1089692.24</v>
      </c>
      <c r="M90" s="37">
        <v>1176926.83</v>
      </c>
      <c r="N90" s="37">
        <v>1165412.83</v>
      </c>
      <c r="O90" s="37">
        <v>1214843.0699999998</v>
      </c>
      <c r="P90" s="37">
        <v>1244648.67</v>
      </c>
      <c r="Q90" s="37">
        <v>1272032.4900000002</v>
      </c>
      <c r="R90" s="37">
        <v>1308236.29</v>
      </c>
      <c r="S90" s="37">
        <v>1341110.94</v>
      </c>
      <c r="T90" s="37"/>
    </row>
    <row r="91" spans="1:20" x14ac:dyDescent="0.25">
      <c r="A91" s="8" t="s">
        <v>18</v>
      </c>
      <c r="B91" s="8" t="s">
        <v>19</v>
      </c>
      <c r="C91" s="8" t="s">
        <v>22</v>
      </c>
      <c r="D91" s="8" t="s">
        <v>297</v>
      </c>
      <c r="E91" s="38" t="s">
        <v>307</v>
      </c>
      <c r="F91" s="38" t="s">
        <v>294</v>
      </c>
      <c r="G91" s="37">
        <v>-3193200.0199999996</v>
      </c>
      <c r="H91" s="37">
        <v>-3212985.32</v>
      </c>
      <c r="I91" s="37">
        <v>-1970342.11</v>
      </c>
      <c r="J91" s="37">
        <v>-1944335.93</v>
      </c>
      <c r="K91" s="37">
        <v>-1814703.02</v>
      </c>
      <c r="L91" s="37">
        <v>-1779471.25</v>
      </c>
      <c r="M91" s="37">
        <v>-1756391.64</v>
      </c>
      <c r="N91" s="37">
        <v>-1769957.47</v>
      </c>
      <c r="O91" s="37">
        <v>-1689780.39</v>
      </c>
      <c r="P91" s="37">
        <v>-1695231.55</v>
      </c>
      <c r="Q91" s="37">
        <v>-1703469.73</v>
      </c>
      <c r="R91" s="37">
        <v>-1702465.37</v>
      </c>
      <c r="S91" s="37">
        <v>-1705508.82</v>
      </c>
      <c r="T91" s="37"/>
    </row>
    <row r="92" spans="1:20" x14ac:dyDescent="0.25">
      <c r="A92" s="8" t="s">
        <v>18</v>
      </c>
      <c r="B92" s="8" t="s">
        <v>19</v>
      </c>
      <c r="C92" s="8" t="s">
        <v>22</v>
      </c>
      <c r="D92" s="8" t="s">
        <v>297</v>
      </c>
      <c r="E92" s="38" t="s">
        <v>306</v>
      </c>
      <c r="F92" s="38" t="s">
        <v>294</v>
      </c>
      <c r="G92" s="37">
        <v>-1264958.1600000001</v>
      </c>
      <c r="H92" s="37">
        <v>-1273050.75</v>
      </c>
      <c r="I92" s="37">
        <v>-136870.76</v>
      </c>
      <c r="J92" s="37">
        <v>-94183.920000000013</v>
      </c>
      <c r="K92" s="37">
        <v>-82437.64</v>
      </c>
      <c r="L92" s="37">
        <v>-62567.22</v>
      </c>
      <c r="M92" s="37">
        <v>-58503.89</v>
      </c>
      <c r="N92" s="37">
        <v>-62782.52</v>
      </c>
      <c r="O92" s="37">
        <v>-58997.55</v>
      </c>
      <c r="P92" s="37">
        <v>-58044.92</v>
      </c>
      <c r="Q92" s="37">
        <v>-56314.28</v>
      </c>
      <c r="R92" s="37">
        <v>-56571.63</v>
      </c>
      <c r="S92" s="37">
        <v>-55717.64</v>
      </c>
      <c r="T92" s="37"/>
    </row>
    <row r="93" spans="1:20" x14ac:dyDescent="0.25">
      <c r="A93" s="8" t="s">
        <v>18</v>
      </c>
      <c r="B93" s="8" t="s">
        <v>19</v>
      </c>
      <c r="C93" s="8" t="s">
        <v>22</v>
      </c>
      <c r="D93" s="8" t="s">
        <v>297</v>
      </c>
      <c r="E93" s="38" t="s">
        <v>305</v>
      </c>
      <c r="F93" s="38" t="s">
        <v>294</v>
      </c>
      <c r="G93" s="37">
        <v>-2232085.21</v>
      </c>
      <c r="H93" s="37">
        <v>-2236535.89</v>
      </c>
      <c r="I93" s="37">
        <v>-2182161.1</v>
      </c>
      <c r="J93" s="37">
        <v>-2186365.62</v>
      </c>
      <c r="K93" s="37">
        <v>-2190743.79</v>
      </c>
      <c r="L93" s="37">
        <v>-2195122.1800000002</v>
      </c>
      <c r="M93" s="37">
        <v>-2199500.79</v>
      </c>
      <c r="N93" s="37">
        <v>-2203879.4</v>
      </c>
      <c r="O93" s="37">
        <v>-2208258.0099999998</v>
      </c>
      <c r="P93" s="37">
        <v>-2212636.62</v>
      </c>
      <c r="Q93" s="37">
        <v>-2217015.23</v>
      </c>
      <c r="R93" s="37">
        <v>-2221393.84</v>
      </c>
      <c r="S93" s="37">
        <v>-2225772.4500000002</v>
      </c>
      <c r="T93" s="37"/>
    </row>
    <row r="94" spans="1:20" x14ac:dyDescent="0.25">
      <c r="A94" s="8" t="s">
        <v>18</v>
      </c>
      <c r="B94" s="8" t="s">
        <v>19</v>
      </c>
      <c r="C94" s="8" t="s">
        <v>22</v>
      </c>
      <c r="D94" s="8" t="s">
        <v>297</v>
      </c>
      <c r="E94" s="38" t="s">
        <v>304</v>
      </c>
      <c r="F94" s="38" t="s">
        <v>294</v>
      </c>
      <c r="G94" s="37">
        <v>-340347.41</v>
      </c>
      <c r="H94" s="37">
        <v>-343882.93</v>
      </c>
      <c r="I94" s="37">
        <v>-347449.57</v>
      </c>
      <c r="J94" s="37">
        <v>-351052.69</v>
      </c>
      <c r="K94" s="37">
        <v>-354675.3</v>
      </c>
      <c r="L94" s="37">
        <v>-358441.53</v>
      </c>
      <c r="M94" s="37">
        <v>-362513.66</v>
      </c>
      <c r="N94" s="37">
        <v>-366768.33</v>
      </c>
      <c r="O94" s="37">
        <v>-371051.73</v>
      </c>
      <c r="P94" s="37">
        <v>-375366.71</v>
      </c>
      <c r="Q94" s="37">
        <v>-379697.67</v>
      </c>
      <c r="R94" s="37">
        <v>-384066.01</v>
      </c>
      <c r="S94" s="37">
        <v>-388500.54</v>
      </c>
      <c r="T94" s="37"/>
    </row>
    <row r="95" spans="1:20" x14ac:dyDescent="0.25">
      <c r="A95" s="8" t="s">
        <v>18</v>
      </c>
      <c r="B95" s="8" t="s">
        <v>19</v>
      </c>
      <c r="C95" s="8" t="s">
        <v>22</v>
      </c>
      <c r="D95" s="8" t="s">
        <v>297</v>
      </c>
      <c r="E95" s="38" t="s">
        <v>303</v>
      </c>
      <c r="F95" s="38" t="s">
        <v>299</v>
      </c>
      <c r="G95" s="37">
        <v>205671.33000000002</v>
      </c>
      <c r="H95" s="37">
        <v>193969.32999999996</v>
      </c>
      <c r="I95" s="37">
        <v>168631.29000000004</v>
      </c>
      <c r="J95" s="37">
        <v>194275.01000000007</v>
      </c>
      <c r="K95" s="37">
        <v>159573.90999999992</v>
      </c>
      <c r="L95" s="37">
        <v>117964.75999999989</v>
      </c>
      <c r="M95" s="37">
        <v>-580130.71000000008</v>
      </c>
      <c r="N95" s="37">
        <v>-626020.56000000006</v>
      </c>
      <c r="O95" s="37">
        <v>-674799.7300000001</v>
      </c>
      <c r="P95" s="37">
        <v>-724424.54000000015</v>
      </c>
      <c r="Q95" s="37">
        <v>-775658.76000000013</v>
      </c>
      <c r="R95" s="37">
        <v>-829518.97000000009</v>
      </c>
      <c r="S95" s="37">
        <v>-884959.8600000001</v>
      </c>
      <c r="T95" s="37"/>
    </row>
    <row r="96" spans="1:20" x14ac:dyDescent="0.25">
      <c r="A96" s="8" t="s">
        <v>18</v>
      </c>
      <c r="B96" s="8" t="s">
        <v>19</v>
      </c>
      <c r="C96" s="8" t="s">
        <v>22</v>
      </c>
      <c r="D96" s="8" t="s">
        <v>297</v>
      </c>
      <c r="E96" s="38" t="s">
        <v>302</v>
      </c>
      <c r="F96" s="38" t="s">
        <v>299</v>
      </c>
      <c r="G96" s="37">
        <v>401863.8</v>
      </c>
      <c r="H96" s="37">
        <v>402530.7</v>
      </c>
      <c r="I96" s="37">
        <v>399126.5</v>
      </c>
      <c r="J96" s="37">
        <v>679349.44</v>
      </c>
      <c r="K96" s="37">
        <v>673655.02</v>
      </c>
      <c r="L96" s="37">
        <v>665871.34000000008</v>
      </c>
      <c r="M96" s="37">
        <v>-76836.44</v>
      </c>
      <c r="N96" s="37">
        <v>-86245.62</v>
      </c>
      <c r="O96" s="37">
        <v>-96899.939999999988</v>
      </c>
      <c r="P96" s="37">
        <v>-107884.67</v>
      </c>
      <c r="Q96" s="37">
        <v>-119468.83999999998</v>
      </c>
      <c r="R96" s="37">
        <v>-131709.19</v>
      </c>
      <c r="S96" s="37">
        <v>-146429.78</v>
      </c>
      <c r="T96" s="37"/>
    </row>
    <row r="97" spans="1:20" x14ac:dyDescent="0.25">
      <c r="A97" s="8" t="s">
        <v>18</v>
      </c>
      <c r="B97" s="8" t="s">
        <v>19</v>
      </c>
      <c r="C97" s="8" t="s">
        <v>22</v>
      </c>
      <c r="D97" s="8" t="s">
        <v>297</v>
      </c>
      <c r="E97" s="38" t="s">
        <v>301</v>
      </c>
      <c r="F97" s="38" t="s">
        <v>299</v>
      </c>
      <c r="G97" s="37">
        <v>-20317.87</v>
      </c>
      <c r="H97" s="37">
        <v>-22054.47</v>
      </c>
      <c r="I97" s="37">
        <v>-23791.17</v>
      </c>
      <c r="J97" s="37">
        <v>-25527.87</v>
      </c>
      <c r="K97" s="37">
        <v>-27264.57</v>
      </c>
      <c r="L97" s="37">
        <v>-29001.27</v>
      </c>
      <c r="M97" s="37">
        <v>-30737.97</v>
      </c>
      <c r="N97" s="37">
        <v>-32474.67</v>
      </c>
      <c r="O97" s="37">
        <v>-34206.160000000003</v>
      </c>
      <c r="P97" s="37">
        <v>-35930.759999999987</v>
      </c>
      <c r="Q97" s="37">
        <v>-37653.68</v>
      </c>
      <c r="R97" s="37">
        <v>-39376.6</v>
      </c>
      <c r="S97" s="37">
        <v>-41342.269999999997</v>
      </c>
      <c r="T97" s="37"/>
    </row>
    <row r="98" spans="1:20" x14ac:dyDescent="0.25">
      <c r="A98" s="8" t="s">
        <v>18</v>
      </c>
      <c r="B98" s="8" t="s">
        <v>19</v>
      </c>
      <c r="C98" s="8" t="s">
        <v>22</v>
      </c>
      <c r="D98" s="8" t="s">
        <v>297</v>
      </c>
      <c r="E98" s="38" t="s">
        <v>300</v>
      </c>
      <c r="F98" s="38" t="s">
        <v>299</v>
      </c>
      <c r="G98" s="37">
        <v>-374.87</v>
      </c>
      <c r="H98" s="37">
        <v>-625.33000000000004</v>
      </c>
      <c r="I98" s="37">
        <v>-876.16</v>
      </c>
      <c r="J98" s="37">
        <v>-1109.78</v>
      </c>
      <c r="K98" s="37">
        <v>-1878.14</v>
      </c>
      <c r="L98" s="37">
        <v>-3230.97</v>
      </c>
      <c r="M98" s="37">
        <v>-4619.4799999999996</v>
      </c>
      <c r="N98" s="37">
        <v>-6267.26</v>
      </c>
      <c r="O98" s="37">
        <v>-8196</v>
      </c>
      <c r="P98" s="37">
        <v>-10168.84</v>
      </c>
      <c r="Q98" s="37">
        <v>-12248.64</v>
      </c>
      <c r="R98" s="37">
        <v>-14480.8</v>
      </c>
      <c r="S98" s="37">
        <v>-16404.23</v>
      </c>
      <c r="T98" s="37"/>
    </row>
    <row r="99" spans="1:20" ht="15.75" thickBot="1" x14ac:dyDescent="0.3">
      <c r="A99" s="8" t="s">
        <v>18</v>
      </c>
      <c r="B99" s="8" t="s">
        <v>19</v>
      </c>
      <c r="C99" s="8" t="s">
        <v>22</v>
      </c>
      <c r="D99" s="8" t="s">
        <v>297</v>
      </c>
      <c r="E99" s="38" t="s">
        <v>298</v>
      </c>
      <c r="F99" s="38" t="s">
        <v>294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/>
    </row>
    <row r="100" spans="1:20" x14ac:dyDescent="0.25">
      <c r="A100" s="8" t="s">
        <v>18</v>
      </c>
      <c r="B100" s="8" t="s">
        <v>19</v>
      </c>
      <c r="C100" s="8" t="s">
        <v>22</v>
      </c>
      <c r="D100" s="8" t="s">
        <v>297</v>
      </c>
      <c r="F100" s="35" t="s">
        <v>297</v>
      </c>
      <c r="G100" s="36">
        <v>-183928842.77999997</v>
      </c>
      <c r="H100" s="36">
        <v>-184937580.05999997</v>
      </c>
      <c r="I100" s="36">
        <v>-176982759.22999996</v>
      </c>
      <c r="J100" s="36">
        <v>-176715949.70000005</v>
      </c>
      <c r="K100" s="36">
        <v>-176455142.81</v>
      </c>
      <c r="L100" s="36">
        <v>-176708235.01000005</v>
      </c>
      <c r="M100" s="36">
        <v>-177378226.68999997</v>
      </c>
      <c r="N100" s="36">
        <v>-177968608.42000005</v>
      </c>
      <c r="O100" s="36">
        <v>-178366191.42000002</v>
      </c>
      <c r="P100" s="36">
        <v>-179173051.34000003</v>
      </c>
      <c r="Q100" s="36">
        <v>-180121424.37</v>
      </c>
      <c r="R100" s="36">
        <v>-180849453.51000002</v>
      </c>
      <c r="S100" s="36">
        <v>-180862246.35999995</v>
      </c>
      <c r="T100" s="36"/>
    </row>
    <row r="102" spans="1:20" x14ac:dyDescent="0.25">
      <c r="A102" s="8" t="s">
        <v>18</v>
      </c>
      <c r="B102" s="8" t="s">
        <v>19</v>
      </c>
      <c r="C102" s="8" t="s">
        <v>22</v>
      </c>
      <c r="D102" s="8" t="s">
        <v>287</v>
      </c>
      <c r="E102" s="38" t="s">
        <v>296</v>
      </c>
      <c r="F102" s="38" t="s">
        <v>294</v>
      </c>
      <c r="G102" s="37">
        <v>-2631750.89</v>
      </c>
      <c r="H102" s="37">
        <v>-2688959.19</v>
      </c>
      <c r="I102" s="37">
        <v>-2746167.49</v>
      </c>
      <c r="J102" s="37">
        <v>-2803375.79</v>
      </c>
      <c r="K102" s="37">
        <v>-2863786.3899999997</v>
      </c>
      <c r="L102" s="37">
        <v>-2927399.3099999996</v>
      </c>
      <c r="M102" s="37">
        <v>-2992056.11</v>
      </c>
      <c r="N102" s="37">
        <v>-3057784.1499999994</v>
      </c>
      <c r="O102" s="37">
        <v>-3123541.77</v>
      </c>
      <c r="P102" s="37">
        <v>-3189316.78</v>
      </c>
      <c r="Q102" s="37">
        <v>-3255104.03</v>
      </c>
      <c r="R102" s="37">
        <v>-3320888.3499999996</v>
      </c>
      <c r="S102" s="37">
        <v>-3386672.67</v>
      </c>
      <c r="T102" s="37"/>
    </row>
    <row r="103" spans="1:20" x14ac:dyDescent="0.25">
      <c r="A103" s="8" t="s">
        <v>18</v>
      </c>
      <c r="B103" s="8" t="s">
        <v>19</v>
      </c>
      <c r="C103" s="8" t="s">
        <v>22</v>
      </c>
      <c r="D103" s="8" t="s">
        <v>287</v>
      </c>
      <c r="E103" s="38" t="s">
        <v>295</v>
      </c>
      <c r="F103" s="38" t="s">
        <v>294</v>
      </c>
      <c r="G103" s="37">
        <v>-1211693.68</v>
      </c>
      <c r="H103" s="37">
        <v>-1230656.6599999999</v>
      </c>
      <c r="I103" s="37">
        <v>-1249619.6400000001</v>
      </c>
      <c r="J103" s="37">
        <v>-1268582.6200000001</v>
      </c>
      <c r="K103" s="37">
        <v>-1287545.6000000001</v>
      </c>
      <c r="L103" s="37">
        <v>-1306508.58</v>
      </c>
      <c r="M103" s="37">
        <v>-1325482.81</v>
      </c>
      <c r="N103" s="37">
        <v>-1344483.27</v>
      </c>
      <c r="O103" s="37">
        <v>-1363498.7</v>
      </c>
      <c r="P103" s="37">
        <v>-1382514.1300000001</v>
      </c>
      <c r="Q103" s="37">
        <v>-1401529.56</v>
      </c>
      <c r="R103" s="37">
        <v>-1420544.99</v>
      </c>
      <c r="S103" s="37">
        <v>-1439560.42</v>
      </c>
      <c r="T103" s="37"/>
    </row>
    <row r="104" spans="1:20" x14ac:dyDescent="0.25">
      <c r="A104" s="8" t="s">
        <v>18</v>
      </c>
      <c r="B104" s="8" t="s">
        <v>19</v>
      </c>
      <c r="C104" s="8" t="s">
        <v>22</v>
      </c>
      <c r="D104" s="8" t="s">
        <v>287</v>
      </c>
      <c r="E104" s="38" t="s">
        <v>293</v>
      </c>
      <c r="F104" s="38" t="s">
        <v>294</v>
      </c>
      <c r="G104" s="37">
        <v>-1654361.73</v>
      </c>
      <c r="H104" s="37">
        <v>-1695957.8</v>
      </c>
      <c r="I104" s="37">
        <v>-1737750.2999999998</v>
      </c>
      <c r="J104" s="37">
        <v>-1779677.38</v>
      </c>
      <c r="K104" s="37">
        <v>-1822064.4000000001</v>
      </c>
      <c r="L104" s="37">
        <v>-1864627.73</v>
      </c>
      <c r="M104" s="37">
        <v>-1907892.92</v>
      </c>
      <c r="N104" s="37">
        <v>-1952080.31</v>
      </c>
      <c r="O104" s="37">
        <v>-1997267.82</v>
      </c>
      <c r="P104" s="37">
        <v>-2022701.3600000003</v>
      </c>
      <c r="Q104" s="37">
        <v>-2065654.8000000003</v>
      </c>
      <c r="R104" s="37">
        <v>-2108960.2600000002</v>
      </c>
      <c r="S104" s="37">
        <v>-1678818.5600000012</v>
      </c>
      <c r="T104" s="37"/>
    </row>
    <row r="105" spans="1:20" x14ac:dyDescent="0.25">
      <c r="A105" s="8" t="s">
        <v>18</v>
      </c>
      <c r="B105" s="8" t="s">
        <v>19</v>
      </c>
      <c r="C105" s="8" t="s">
        <v>22</v>
      </c>
      <c r="D105" s="8" t="s">
        <v>287</v>
      </c>
      <c r="E105" s="38" t="s">
        <v>293</v>
      </c>
      <c r="F105" s="38" t="s">
        <v>292</v>
      </c>
      <c r="G105" s="37">
        <v>37.44</v>
      </c>
      <c r="H105" s="37">
        <v>-46.56</v>
      </c>
      <c r="I105" s="37">
        <v>-457.5</v>
      </c>
      <c r="J105" s="37">
        <v>-1036.45</v>
      </c>
      <c r="K105" s="37">
        <v>-880.39</v>
      </c>
      <c r="L105" s="37">
        <v>10.69</v>
      </c>
      <c r="M105" s="37">
        <v>901.77</v>
      </c>
      <c r="N105" s="37">
        <v>1792.85</v>
      </c>
      <c r="O105" s="37">
        <v>2683.93</v>
      </c>
      <c r="P105" s="37">
        <v>3575.01</v>
      </c>
      <c r="Q105" s="37">
        <v>4466.09</v>
      </c>
      <c r="R105" s="37">
        <v>5357.17</v>
      </c>
      <c r="S105" s="37">
        <v>0</v>
      </c>
      <c r="T105" s="37"/>
    </row>
    <row r="106" spans="1:20" x14ac:dyDescent="0.25">
      <c r="A106" s="8" t="s">
        <v>18</v>
      </c>
      <c r="B106" s="8" t="s">
        <v>19</v>
      </c>
      <c r="C106" s="8" t="s">
        <v>22</v>
      </c>
      <c r="D106" s="8" t="s">
        <v>287</v>
      </c>
      <c r="E106" s="38" t="s">
        <v>291</v>
      </c>
      <c r="F106" s="38" t="s">
        <v>290</v>
      </c>
      <c r="G106" s="37">
        <v>-11670628.43</v>
      </c>
      <c r="H106" s="37">
        <v>-11730786.299999999</v>
      </c>
      <c r="I106" s="37">
        <v>-11790944.17</v>
      </c>
      <c r="J106" s="37">
        <v>-11851102.039999999</v>
      </c>
      <c r="K106" s="37">
        <v>-11911259.909999998</v>
      </c>
      <c r="L106" s="37">
        <v>-11971417.779999999</v>
      </c>
      <c r="M106" s="37">
        <v>-12031575.649999999</v>
      </c>
      <c r="N106" s="37">
        <v>-12091733.52</v>
      </c>
      <c r="O106" s="37">
        <v>-12151891.389999999</v>
      </c>
      <c r="P106" s="37">
        <v>-12212049.26</v>
      </c>
      <c r="Q106" s="37">
        <v>-12272207.129999999</v>
      </c>
      <c r="R106" s="37">
        <v>-12332365</v>
      </c>
      <c r="S106" s="37">
        <v>-12392522.869999999</v>
      </c>
      <c r="T106" s="37"/>
    </row>
    <row r="107" spans="1:20" ht="15.75" thickBot="1" x14ac:dyDescent="0.3">
      <c r="A107" s="8" t="s">
        <v>18</v>
      </c>
      <c r="B107" s="8" t="s">
        <v>19</v>
      </c>
      <c r="C107" s="8" t="s">
        <v>22</v>
      </c>
      <c r="D107" s="8" t="s">
        <v>287</v>
      </c>
      <c r="E107" s="38" t="s">
        <v>289</v>
      </c>
      <c r="F107" s="38" t="s">
        <v>288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-1527626.23</v>
      </c>
      <c r="P107" s="37">
        <v>-1571478.59</v>
      </c>
      <c r="Q107" s="37">
        <v>-1615471.6300000001</v>
      </c>
      <c r="R107" s="37">
        <v>-1659605.8199999998</v>
      </c>
      <c r="S107" s="37">
        <v>-1703881.61</v>
      </c>
      <c r="T107" s="37"/>
    </row>
    <row r="108" spans="1:20" x14ac:dyDescent="0.25">
      <c r="A108" s="8" t="s">
        <v>18</v>
      </c>
      <c r="B108" s="8" t="s">
        <v>19</v>
      </c>
      <c r="C108" s="8" t="s">
        <v>22</v>
      </c>
      <c r="D108" s="8" t="s">
        <v>287</v>
      </c>
      <c r="F108" s="35" t="s">
        <v>287</v>
      </c>
      <c r="G108" s="36">
        <v>-17168397.289999999</v>
      </c>
      <c r="H108" s="36">
        <v>-17346406.509999998</v>
      </c>
      <c r="I108" s="36">
        <v>-17524939.100000001</v>
      </c>
      <c r="J108" s="36">
        <v>-17703774.280000001</v>
      </c>
      <c r="K108" s="36">
        <v>-17885536.689999998</v>
      </c>
      <c r="L108" s="36">
        <v>-18069942.710000001</v>
      </c>
      <c r="M108" s="36">
        <v>-18256105.719999999</v>
      </c>
      <c r="N108" s="36">
        <v>-18444288.399999999</v>
      </c>
      <c r="O108" s="36">
        <v>-20161141.98</v>
      </c>
      <c r="P108" s="36">
        <v>-20374485.109999999</v>
      </c>
      <c r="Q108" s="36">
        <v>-20605501.059999999</v>
      </c>
      <c r="R108" s="36">
        <v>-20837007.25</v>
      </c>
      <c r="S108" s="36">
        <v>-20601456.129999999</v>
      </c>
      <c r="T108" s="36"/>
    </row>
    <row r="109" spans="1:20" ht="15.75" thickBot="1" x14ac:dyDescent="0.3"/>
    <row r="110" spans="1:20" x14ac:dyDescent="0.25">
      <c r="A110" s="8" t="s">
        <v>18</v>
      </c>
      <c r="B110" s="8" t="s">
        <v>19</v>
      </c>
      <c r="C110" s="8" t="s">
        <v>22</v>
      </c>
      <c r="F110" s="35" t="s">
        <v>22</v>
      </c>
      <c r="G110" s="34">
        <v>-201614270.40999997</v>
      </c>
      <c r="H110" s="34">
        <v>-202869640.30999997</v>
      </c>
      <c r="I110" s="34">
        <v>-195161975.46999994</v>
      </c>
      <c r="J110" s="34">
        <v>-195142624.43000004</v>
      </c>
      <c r="K110" s="34">
        <v>-195132203.25999999</v>
      </c>
      <c r="L110" s="34">
        <v>-195638324.86000004</v>
      </c>
      <c r="M110" s="34">
        <v>-196563102.91999996</v>
      </c>
      <c r="N110" s="34">
        <v>-197410290.65000007</v>
      </c>
      <c r="O110" s="34">
        <v>-199593350.61000001</v>
      </c>
      <c r="P110" s="34">
        <v>-200703504.33000004</v>
      </c>
      <c r="Q110" s="34">
        <v>-201955939.43000001</v>
      </c>
      <c r="R110" s="34">
        <v>-202976559.98000002</v>
      </c>
      <c r="S110" s="34">
        <v>-202913016.30999994</v>
      </c>
      <c r="T110" s="34"/>
    </row>
    <row r="111" spans="1:20" ht="15.75" thickBot="1" x14ac:dyDescent="0.3"/>
    <row r="112" spans="1:20" x14ac:dyDescent="0.25">
      <c r="A112" s="8" t="s">
        <v>18</v>
      </c>
      <c r="B112" s="8" t="s">
        <v>19</v>
      </c>
      <c r="F112" s="12" t="s">
        <v>19</v>
      </c>
      <c r="G112" s="34">
        <v>357109282.85000014</v>
      </c>
      <c r="H112" s="34">
        <v>357480236.89999998</v>
      </c>
      <c r="I112" s="34">
        <v>360403560.79000008</v>
      </c>
      <c r="J112" s="34">
        <v>361943962.03999984</v>
      </c>
      <c r="K112" s="34">
        <v>363618982.65999997</v>
      </c>
      <c r="L112" s="34">
        <v>365648194.95999992</v>
      </c>
      <c r="M112" s="34">
        <v>375295981.44999993</v>
      </c>
      <c r="N112" s="34">
        <v>377506085.73999989</v>
      </c>
      <c r="O112" s="34">
        <v>378373700.96999979</v>
      </c>
      <c r="P112" s="34">
        <v>378938740.6099999</v>
      </c>
      <c r="Q112" s="34">
        <v>381047004.29000002</v>
      </c>
      <c r="R112" s="34">
        <v>382674837.72000015</v>
      </c>
      <c r="S112" s="34">
        <v>393752562.81000006</v>
      </c>
      <c r="T112" s="34"/>
    </row>
    <row r="114" spans="1:20" ht="15.75" thickBot="1" x14ac:dyDescent="0.3">
      <c r="A114" s="8" t="s">
        <v>18</v>
      </c>
      <c r="B114" s="8" t="s">
        <v>23</v>
      </c>
      <c r="C114" s="8" t="s">
        <v>24</v>
      </c>
      <c r="D114" s="8" t="s">
        <v>38</v>
      </c>
      <c r="E114" s="38" t="s">
        <v>286</v>
      </c>
      <c r="F114" s="38" t="s">
        <v>285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20000000</v>
      </c>
      <c r="R114" s="37">
        <v>20000000</v>
      </c>
      <c r="S114" s="37">
        <v>0</v>
      </c>
      <c r="T114" s="37"/>
    </row>
    <row r="115" spans="1:20" x14ac:dyDescent="0.25">
      <c r="A115" s="8" t="s">
        <v>18</v>
      </c>
      <c r="B115" s="8" t="s">
        <v>23</v>
      </c>
      <c r="C115" s="8" t="s">
        <v>24</v>
      </c>
      <c r="D115" s="8" t="s">
        <v>38</v>
      </c>
      <c r="F115" s="35" t="s">
        <v>38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20000000</v>
      </c>
      <c r="R115" s="36">
        <v>20000000</v>
      </c>
      <c r="S115" s="36">
        <v>0</v>
      </c>
      <c r="T115" s="36"/>
    </row>
    <row r="116" spans="1:20" ht="15.75" thickBot="1" x14ac:dyDescent="0.3"/>
    <row r="117" spans="1:20" x14ac:dyDescent="0.25">
      <c r="A117" s="8" t="s">
        <v>18</v>
      </c>
      <c r="B117" s="8" t="s">
        <v>23</v>
      </c>
      <c r="C117" s="8" t="s">
        <v>24</v>
      </c>
      <c r="F117" s="35" t="s">
        <v>24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20000000</v>
      </c>
      <c r="R117" s="34">
        <v>20000000</v>
      </c>
      <c r="S117" s="34">
        <v>0</v>
      </c>
      <c r="T117" s="34"/>
    </row>
    <row r="119" spans="1:20" ht="15.75" thickBot="1" x14ac:dyDescent="0.3">
      <c r="A119" s="8" t="s">
        <v>18</v>
      </c>
      <c r="B119" s="8" t="s">
        <v>23</v>
      </c>
      <c r="C119" s="8" t="s">
        <v>25</v>
      </c>
      <c r="D119" s="8" t="s">
        <v>38</v>
      </c>
      <c r="E119" s="38" t="s">
        <v>284</v>
      </c>
      <c r="F119" s="38" t="s">
        <v>283</v>
      </c>
      <c r="G119" s="37">
        <v>54339.32</v>
      </c>
      <c r="H119" s="37">
        <v>54339.32</v>
      </c>
      <c r="I119" s="37">
        <v>54339.32</v>
      </c>
      <c r="J119" s="37">
        <v>54340.88</v>
      </c>
      <c r="K119" s="37">
        <v>54340.88</v>
      </c>
      <c r="L119" s="37">
        <v>54340.88</v>
      </c>
      <c r="M119" s="37">
        <v>54342.25</v>
      </c>
      <c r="N119" s="37">
        <v>54342.25</v>
      </c>
      <c r="O119" s="37">
        <v>54342.25</v>
      </c>
      <c r="P119" s="37">
        <v>54343.62</v>
      </c>
      <c r="Q119" s="37">
        <v>54343.62</v>
      </c>
      <c r="R119" s="37">
        <v>54343.62</v>
      </c>
      <c r="S119" s="37">
        <v>54344.98</v>
      </c>
      <c r="T119" s="37"/>
    </row>
    <row r="120" spans="1:20" x14ac:dyDescent="0.25">
      <c r="A120" s="8" t="s">
        <v>18</v>
      </c>
      <c r="B120" s="8" t="s">
        <v>23</v>
      </c>
      <c r="C120" s="8" t="s">
        <v>25</v>
      </c>
      <c r="D120" s="8" t="s">
        <v>38</v>
      </c>
      <c r="F120" s="35" t="s">
        <v>38</v>
      </c>
      <c r="G120" s="36">
        <v>54339.32</v>
      </c>
      <c r="H120" s="36">
        <v>54339.32</v>
      </c>
      <c r="I120" s="36">
        <v>54339.32</v>
      </c>
      <c r="J120" s="36">
        <v>54340.88</v>
      </c>
      <c r="K120" s="36">
        <v>54340.88</v>
      </c>
      <c r="L120" s="36">
        <v>54340.88</v>
      </c>
      <c r="M120" s="36">
        <v>54342.25</v>
      </c>
      <c r="N120" s="36">
        <v>54342.25</v>
      </c>
      <c r="O120" s="36">
        <v>54342.25</v>
      </c>
      <c r="P120" s="36">
        <v>54343.62</v>
      </c>
      <c r="Q120" s="36">
        <v>54343.62</v>
      </c>
      <c r="R120" s="36">
        <v>54343.62</v>
      </c>
      <c r="S120" s="36">
        <v>54344.98</v>
      </c>
      <c r="T120" s="36"/>
    </row>
    <row r="121" spans="1:20" ht="15.75" thickBot="1" x14ac:dyDescent="0.3"/>
    <row r="122" spans="1:20" x14ac:dyDescent="0.25">
      <c r="A122" s="8" t="s">
        <v>18</v>
      </c>
      <c r="B122" s="8" t="s">
        <v>23</v>
      </c>
      <c r="C122" s="8" t="s">
        <v>25</v>
      </c>
      <c r="F122" s="35" t="s">
        <v>25</v>
      </c>
      <c r="G122" s="34">
        <v>54339.32</v>
      </c>
      <c r="H122" s="34">
        <v>54339.32</v>
      </c>
      <c r="I122" s="34">
        <v>54339.32</v>
      </c>
      <c r="J122" s="34">
        <v>54340.88</v>
      </c>
      <c r="K122" s="34">
        <v>54340.88</v>
      </c>
      <c r="L122" s="34">
        <v>54340.88</v>
      </c>
      <c r="M122" s="34">
        <v>54342.25</v>
      </c>
      <c r="N122" s="34">
        <v>54342.25</v>
      </c>
      <c r="O122" s="34">
        <v>54342.25</v>
      </c>
      <c r="P122" s="34">
        <v>54343.62</v>
      </c>
      <c r="Q122" s="34">
        <v>54343.62</v>
      </c>
      <c r="R122" s="34">
        <v>54343.62</v>
      </c>
      <c r="S122" s="34">
        <v>54344.98</v>
      </c>
      <c r="T122" s="34"/>
    </row>
    <row r="123" spans="1:20" ht="15.75" thickBot="1" x14ac:dyDescent="0.3"/>
    <row r="124" spans="1:20" x14ac:dyDescent="0.25">
      <c r="A124" s="8" t="s">
        <v>18</v>
      </c>
      <c r="B124" s="8" t="s">
        <v>23</v>
      </c>
      <c r="F124" s="12" t="s">
        <v>23</v>
      </c>
      <c r="G124" s="34">
        <v>54339.32</v>
      </c>
      <c r="H124" s="34">
        <v>54339.32</v>
      </c>
      <c r="I124" s="34">
        <v>54339.32</v>
      </c>
      <c r="J124" s="34">
        <v>54340.88</v>
      </c>
      <c r="K124" s="34">
        <v>54340.88</v>
      </c>
      <c r="L124" s="34">
        <v>54340.88</v>
      </c>
      <c r="M124" s="34">
        <v>54342.25</v>
      </c>
      <c r="N124" s="34">
        <v>54342.25</v>
      </c>
      <c r="O124" s="34">
        <v>54342.25</v>
      </c>
      <c r="P124" s="34">
        <v>54343.62</v>
      </c>
      <c r="Q124" s="34">
        <v>20054343.620000001</v>
      </c>
      <c r="R124" s="34">
        <v>20054343.620000001</v>
      </c>
      <c r="S124" s="34">
        <v>54344.98</v>
      </c>
      <c r="T124" s="34"/>
    </row>
    <row r="126" spans="1:20" ht="15.75" thickBot="1" x14ac:dyDescent="0.3">
      <c r="A126" s="8" t="s">
        <v>18</v>
      </c>
      <c r="B126" s="8" t="s">
        <v>26</v>
      </c>
      <c r="C126" s="8" t="s">
        <v>27</v>
      </c>
      <c r="D126" s="8" t="s">
        <v>38</v>
      </c>
      <c r="E126" s="38" t="s">
        <v>282</v>
      </c>
      <c r="F126" s="38" t="s">
        <v>281</v>
      </c>
      <c r="G126" s="37">
        <v>3627210.19</v>
      </c>
      <c r="H126" s="37">
        <v>2669372.7999999998</v>
      </c>
      <c r="I126" s="37">
        <v>2529524.13</v>
      </c>
      <c r="J126" s="37">
        <v>2016530.52</v>
      </c>
      <c r="K126" s="37">
        <v>2282443.08</v>
      </c>
      <c r="L126" s="37">
        <v>1765083.4300000002</v>
      </c>
      <c r="M126" s="37">
        <v>2250557.5499999998</v>
      </c>
      <c r="N126" s="37">
        <v>-1323871.2600000002</v>
      </c>
      <c r="O126" s="37">
        <v>3057637.3500000006</v>
      </c>
      <c r="P126" s="37">
        <v>4899518.59</v>
      </c>
      <c r="Q126" s="37">
        <v>2447998.56</v>
      </c>
      <c r="R126" s="37">
        <v>-543230.37999999989</v>
      </c>
      <c r="S126" s="37">
        <v>2350818.94</v>
      </c>
      <c r="T126" s="37"/>
    </row>
    <row r="127" spans="1:20" x14ac:dyDescent="0.25">
      <c r="A127" s="8" t="s">
        <v>18</v>
      </c>
      <c r="B127" s="8" t="s">
        <v>26</v>
      </c>
      <c r="C127" s="8" t="s">
        <v>27</v>
      </c>
      <c r="D127" s="8" t="s">
        <v>38</v>
      </c>
      <c r="F127" s="35" t="s">
        <v>38</v>
      </c>
      <c r="G127" s="36">
        <v>3627210.19</v>
      </c>
      <c r="H127" s="36">
        <v>2669372.7999999998</v>
      </c>
      <c r="I127" s="36">
        <v>2529524.13</v>
      </c>
      <c r="J127" s="36">
        <v>2016530.52</v>
      </c>
      <c r="K127" s="36">
        <v>2282443.08</v>
      </c>
      <c r="L127" s="36">
        <v>1765083.4300000002</v>
      </c>
      <c r="M127" s="36">
        <v>2250557.5499999998</v>
      </c>
      <c r="N127" s="36">
        <v>-1323871.2600000002</v>
      </c>
      <c r="O127" s="36">
        <v>3057637.3500000006</v>
      </c>
      <c r="P127" s="36">
        <v>4899518.59</v>
      </c>
      <c r="Q127" s="36">
        <v>2447998.56</v>
      </c>
      <c r="R127" s="36">
        <v>-543230.37999999989</v>
      </c>
      <c r="S127" s="36">
        <v>2350818.94</v>
      </c>
      <c r="T127" s="36"/>
    </row>
    <row r="128" spans="1:20" ht="15.75" thickBot="1" x14ac:dyDescent="0.3"/>
    <row r="129" spans="1:20" x14ac:dyDescent="0.25">
      <c r="A129" s="8" t="s">
        <v>18</v>
      </c>
      <c r="B129" s="8" t="s">
        <v>26</v>
      </c>
      <c r="C129" s="8" t="s">
        <v>27</v>
      </c>
      <c r="F129" s="35" t="s">
        <v>27</v>
      </c>
      <c r="G129" s="34">
        <v>3627210.19</v>
      </c>
      <c r="H129" s="34">
        <v>2669372.7999999998</v>
      </c>
      <c r="I129" s="34">
        <v>2529524.13</v>
      </c>
      <c r="J129" s="34">
        <v>2016530.52</v>
      </c>
      <c r="K129" s="34">
        <v>2282443.08</v>
      </c>
      <c r="L129" s="34">
        <v>1765083.4300000002</v>
      </c>
      <c r="M129" s="34">
        <v>2250557.5499999998</v>
      </c>
      <c r="N129" s="34">
        <v>-1323871.2600000002</v>
      </c>
      <c r="O129" s="34">
        <v>3057637.3500000006</v>
      </c>
      <c r="P129" s="34">
        <v>4899518.59</v>
      </c>
      <c r="Q129" s="34">
        <v>2447998.56</v>
      </c>
      <c r="R129" s="34">
        <v>-543230.37999999989</v>
      </c>
      <c r="S129" s="34">
        <v>2350818.94</v>
      </c>
      <c r="T129" s="34"/>
    </row>
    <row r="131" spans="1:20" ht="15.75" thickBot="1" x14ac:dyDescent="0.3">
      <c r="A131" s="8" t="s">
        <v>18</v>
      </c>
      <c r="B131" s="8" t="s">
        <v>26</v>
      </c>
      <c r="C131" s="8" t="s">
        <v>28</v>
      </c>
      <c r="D131" s="8" t="s">
        <v>38</v>
      </c>
      <c r="E131" s="38" t="s">
        <v>280</v>
      </c>
      <c r="F131" s="38" t="s">
        <v>279</v>
      </c>
      <c r="G131" s="37">
        <v>3640841.7899999996</v>
      </c>
      <c r="H131" s="37">
        <v>1766208.7</v>
      </c>
      <c r="I131" s="37">
        <v>2698010.77</v>
      </c>
      <c r="J131" s="37">
        <v>2498835.15</v>
      </c>
      <c r="K131" s="37">
        <v>2368734.58</v>
      </c>
      <c r="L131" s="37">
        <v>2768211.71</v>
      </c>
      <c r="M131" s="37">
        <v>4016718.5999999996</v>
      </c>
      <c r="N131" s="37">
        <v>6099678.6600000001</v>
      </c>
      <c r="O131" s="37">
        <v>4362478.0600000005</v>
      </c>
      <c r="P131" s="37">
        <v>10158943.369999999</v>
      </c>
      <c r="Q131" s="37">
        <v>11707481.619999999</v>
      </c>
      <c r="R131" s="37">
        <v>13351257.16</v>
      </c>
      <c r="S131" s="37">
        <v>4929690.01</v>
      </c>
      <c r="T131" s="37"/>
    </row>
    <row r="132" spans="1:20" x14ac:dyDescent="0.25">
      <c r="A132" s="8" t="s">
        <v>18</v>
      </c>
      <c r="B132" s="8" t="s">
        <v>26</v>
      </c>
      <c r="C132" s="8" t="s">
        <v>28</v>
      </c>
      <c r="D132" s="8" t="s">
        <v>38</v>
      </c>
      <c r="F132" s="35" t="s">
        <v>38</v>
      </c>
      <c r="G132" s="36">
        <v>3640841.7899999996</v>
      </c>
      <c r="H132" s="36">
        <v>1766208.7</v>
      </c>
      <c r="I132" s="36">
        <v>2698010.77</v>
      </c>
      <c r="J132" s="36">
        <v>2498835.15</v>
      </c>
      <c r="K132" s="36">
        <v>2368734.58</v>
      </c>
      <c r="L132" s="36">
        <v>2768211.71</v>
      </c>
      <c r="M132" s="36">
        <v>4016718.5999999996</v>
      </c>
      <c r="N132" s="36">
        <v>6099678.6600000001</v>
      </c>
      <c r="O132" s="36">
        <v>4362478.0600000005</v>
      </c>
      <c r="P132" s="36">
        <v>10158943.369999999</v>
      </c>
      <c r="Q132" s="36">
        <v>11707481.619999999</v>
      </c>
      <c r="R132" s="36">
        <v>13351257.16</v>
      </c>
      <c r="S132" s="36">
        <v>4929690.01</v>
      </c>
      <c r="T132" s="36"/>
    </row>
    <row r="133" spans="1:20" ht="15.75" thickBot="1" x14ac:dyDescent="0.3"/>
    <row r="134" spans="1:20" x14ac:dyDescent="0.25">
      <c r="A134" s="8" t="s">
        <v>18</v>
      </c>
      <c r="B134" s="8" t="s">
        <v>26</v>
      </c>
      <c r="C134" s="8" t="s">
        <v>28</v>
      </c>
      <c r="F134" s="35" t="s">
        <v>28</v>
      </c>
      <c r="G134" s="34">
        <v>3640841.7899999996</v>
      </c>
      <c r="H134" s="34">
        <v>1766208.7</v>
      </c>
      <c r="I134" s="34">
        <v>2698010.77</v>
      </c>
      <c r="J134" s="34">
        <v>2498835.15</v>
      </c>
      <c r="K134" s="34">
        <v>2368734.58</v>
      </c>
      <c r="L134" s="34">
        <v>2768211.71</v>
      </c>
      <c r="M134" s="34">
        <v>4016718.5999999996</v>
      </c>
      <c r="N134" s="34">
        <v>6099678.6600000001</v>
      </c>
      <c r="O134" s="34">
        <v>4362478.0600000005</v>
      </c>
      <c r="P134" s="34">
        <v>10158943.369999999</v>
      </c>
      <c r="Q134" s="34">
        <v>11707481.619999999</v>
      </c>
      <c r="R134" s="34">
        <v>13351257.16</v>
      </c>
      <c r="S134" s="34">
        <v>4929690.01</v>
      </c>
      <c r="T134" s="34"/>
    </row>
    <row r="136" spans="1:20" ht="15.75" thickBot="1" x14ac:dyDescent="0.3">
      <c r="A136" s="8" t="s">
        <v>18</v>
      </c>
      <c r="B136" s="8" t="s">
        <v>26</v>
      </c>
      <c r="C136" s="8" t="s">
        <v>29</v>
      </c>
      <c r="D136" s="8" t="s">
        <v>38</v>
      </c>
      <c r="E136" s="38" t="s">
        <v>278</v>
      </c>
      <c r="F136" s="38" t="s">
        <v>277</v>
      </c>
      <c r="G136" s="37">
        <v>13523313.42</v>
      </c>
      <c r="H136" s="37">
        <v>13975689.1</v>
      </c>
      <c r="I136" s="37">
        <v>13764997.76</v>
      </c>
      <c r="J136" s="37">
        <v>11835411.52</v>
      </c>
      <c r="K136" s="37">
        <v>13031988.619999999</v>
      </c>
      <c r="L136" s="37">
        <v>13273368.109999999</v>
      </c>
      <c r="M136" s="37">
        <v>7505704.8599999994</v>
      </c>
      <c r="N136" s="37">
        <v>13242735.379999999</v>
      </c>
      <c r="O136" s="37">
        <v>12455930.120000001</v>
      </c>
      <c r="P136" s="37">
        <v>12738534.67</v>
      </c>
      <c r="Q136" s="37">
        <v>13165586.880000001</v>
      </c>
      <c r="R136" s="37">
        <v>12888786.690000001</v>
      </c>
      <c r="S136" s="37">
        <v>13181708.369999999</v>
      </c>
      <c r="T136" s="37"/>
    </row>
    <row r="137" spans="1:20" x14ac:dyDescent="0.25">
      <c r="A137" s="8" t="s">
        <v>18</v>
      </c>
      <c r="B137" s="8" t="s">
        <v>26</v>
      </c>
      <c r="C137" s="8" t="s">
        <v>29</v>
      </c>
      <c r="D137" s="8" t="s">
        <v>38</v>
      </c>
      <c r="F137" s="35" t="s">
        <v>38</v>
      </c>
      <c r="G137" s="36">
        <v>13523313.42</v>
      </c>
      <c r="H137" s="36">
        <v>13975689.1</v>
      </c>
      <c r="I137" s="36">
        <v>13764997.76</v>
      </c>
      <c r="J137" s="36">
        <v>11835411.52</v>
      </c>
      <c r="K137" s="36">
        <v>13031988.619999999</v>
      </c>
      <c r="L137" s="36">
        <v>13273368.109999999</v>
      </c>
      <c r="M137" s="36">
        <v>7505704.8599999994</v>
      </c>
      <c r="N137" s="36">
        <v>13242735.379999999</v>
      </c>
      <c r="O137" s="36">
        <v>12455930.120000001</v>
      </c>
      <c r="P137" s="36">
        <v>12738534.67</v>
      </c>
      <c r="Q137" s="36">
        <v>13165586.880000001</v>
      </c>
      <c r="R137" s="36">
        <v>12888786.690000001</v>
      </c>
      <c r="S137" s="36">
        <v>13181708.369999999</v>
      </c>
      <c r="T137" s="36"/>
    </row>
    <row r="138" spans="1:20" ht="15.75" thickBot="1" x14ac:dyDescent="0.3"/>
    <row r="139" spans="1:20" x14ac:dyDescent="0.25">
      <c r="A139" s="8" t="s">
        <v>18</v>
      </c>
      <c r="B139" s="8" t="s">
        <v>26</v>
      </c>
      <c r="C139" s="8" t="s">
        <v>29</v>
      </c>
      <c r="F139" s="35" t="s">
        <v>29</v>
      </c>
      <c r="G139" s="34">
        <v>13523313.42</v>
      </c>
      <c r="H139" s="34">
        <v>13975689.1</v>
      </c>
      <c r="I139" s="34">
        <v>13764997.76</v>
      </c>
      <c r="J139" s="34">
        <v>11835411.52</v>
      </c>
      <c r="K139" s="34">
        <v>13031988.619999999</v>
      </c>
      <c r="L139" s="34">
        <v>13273368.109999999</v>
      </c>
      <c r="M139" s="34">
        <v>7505704.8599999994</v>
      </c>
      <c r="N139" s="34">
        <v>13242735.379999999</v>
      </c>
      <c r="O139" s="34">
        <v>12455930.120000001</v>
      </c>
      <c r="P139" s="34">
        <v>12738534.67</v>
      </c>
      <c r="Q139" s="34">
        <v>13165586.880000001</v>
      </c>
      <c r="R139" s="34">
        <v>12888786.690000001</v>
      </c>
      <c r="S139" s="34">
        <v>13181708.369999999</v>
      </c>
      <c r="T139" s="34"/>
    </row>
    <row r="141" spans="1:20" ht="15.75" thickBot="1" x14ac:dyDescent="0.3">
      <c r="A141" s="8" t="s">
        <v>18</v>
      </c>
      <c r="B141" s="8" t="s">
        <v>26</v>
      </c>
      <c r="C141" s="8" t="s">
        <v>30</v>
      </c>
      <c r="D141" s="8" t="s">
        <v>38</v>
      </c>
      <c r="E141" s="38" t="s">
        <v>276</v>
      </c>
      <c r="F141" s="38" t="s">
        <v>275</v>
      </c>
      <c r="G141" s="37">
        <v>1884.63</v>
      </c>
      <c r="H141" s="37">
        <v>99.27</v>
      </c>
      <c r="I141" s="37">
        <v>-502509.25</v>
      </c>
      <c r="J141" s="37">
        <v>-1265.72999999998</v>
      </c>
      <c r="K141" s="37">
        <v>7518.84</v>
      </c>
      <c r="L141" s="37">
        <v>-3283.86</v>
      </c>
      <c r="M141" s="37">
        <v>-25101</v>
      </c>
      <c r="N141" s="37">
        <v>422469.36</v>
      </c>
      <c r="O141" s="37">
        <v>-6181.0499999999902</v>
      </c>
      <c r="P141" s="37">
        <v>-398.82</v>
      </c>
      <c r="Q141" s="37">
        <v>183205.75999999998</v>
      </c>
      <c r="R141" s="37">
        <v>117969.29000000001</v>
      </c>
      <c r="S141" s="37">
        <v>109501.93999999999</v>
      </c>
      <c r="T141" s="37"/>
    </row>
    <row r="142" spans="1:20" x14ac:dyDescent="0.25">
      <c r="A142" s="8" t="s">
        <v>18</v>
      </c>
      <c r="B142" s="8" t="s">
        <v>26</v>
      </c>
      <c r="C142" s="8" t="s">
        <v>30</v>
      </c>
      <c r="D142" s="8" t="s">
        <v>38</v>
      </c>
      <c r="F142" s="35" t="s">
        <v>38</v>
      </c>
      <c r="G142" s="36">
        <v>1884.63</v>
      </c>
      <c r="H142" s="36">
        <v>99.27</v>
      </c>
      <c r="I142" s="36">
        <v>-502509.25</v>
      </c>
      <c r="J142" s="36">
        <v>-1265.72999999998</v>
      </c>
      <c r="K142" s="36">
        <v>7518.84</v>
      </c>
      <c r="L142" s="36">
        <v>-3283.86</v>
      </c>
      <c r="M142" s="36">
        <v>-25101</v>
      </c>
      <c r="N142" s="36">
        <v>422469.36</v>
      </c>
      <c r="O142" s="36">
        <v>-6181.0499999999902</v>
      </c>
      <c r="P142" s="36">
        <v>-398.82</v>
      </c>
      <c r="Q142" s="36">
        <v>183205.75999999998</v>
      </c>
      <c r="R142" s="36">
        <v>117969.29000000001</v>
      </c>
      <c r="S142" s="36">
        <v>109501.93999999999</v>
      </c>
      <c r="T142" s="36"/>
    </row>
    <row r="143" spans="1:20" ht="15.75" thickBot="1" x14ac:dyDescent="0.3"/>
    <row r="144" spans="1:20" x14ac:dyDescent="0.25">
      <c r="A144" s="8" t="s">
        <v>18</v>
      </c>
      <c r="B144" s="8" t="s">
        <v>26</v>
      </c>
      <c r="C144" s="8" t="s">
        <v>30</v>
      </c>
      <c r="F144" s="35" t="s">
        <v>30</v>
      </c>
      <c r="G144" s="34">
        <v>1884.63</v>
      </c>
      <c r="H144" s="34">
        <v>99.27</v>
      </c>
      <c r="I144" s="34">
        <v>-502509.25</v>
      </c>
      <c r="J144" s="34">
        <v>-1265.72999999998</v>
      </c>
      <c r="K144" s="34">
        <v>7518.84</v>
      </c>
      <c r="L144" s="34">
        <v>-3283.86</v>
      </c>
      <c r="M144" s="34">
        <v>-25101</v>
      </c>
      <c r="N144" s="34">
        <v>422469.36</v>
      </c>
      <c r="O144" s="34">
        <v>-6181.0499999999902</v>
      </c>
      <c r="P144" s="34">
        <v>-398.82</v>
      </c>
      <c r="Q144" s="34">
        <v>183205.75999999998</v>
      </c>
      <c r="R144" s="34">
        <v>117969.29000000001</v>
      </c>
      <c r="S144" s="34">
        <v>109501.93999999999</v>
      </c>
      <c r="T144" s="34"/>
    </row>
    <row r="146" spans="1:20" ht="15.75" thickBot="1" x14ac:dyDescent="0.3">
      <c r="A146" s="8" t="s">
        <v>18</v>
      </c>
      <c r="B146" s="8" t="s">
        <v>26</v>
      </c>
      <c r="C146" s="8" t="s">
        <v>31</v>
      </c>
      <c r="D146" s="8" t="s">
        <v>38</v>
      </c>
      <c r="E146" s="38" t="s">
        <v>274</v>
      </c>
      <c r="F146" s="38" t="s">
        <v>273</v>
      </c>
      <c r="G146" s="37">
        <v>-1135380.51</v>
      </c>
      <c r="H146" s="37">
        <v>-1323446.6599999999</v>
      </c>
      <c r="I146" s="37">
        <v>-794590.21</v>
      </c>
      <c r="J146" s="37">
        <v>-832713.97</v>
      </c>
      <c r="K146" s="37">
        <v>-788102.09</v>
      </c>
      <c r="L146" s="37">
        <v>-865499.92999999993</v>
      </c>
      <c r="M146" s="37">
        <v>-879814.89</v>
      </c>
      <c r="N146" s="37">
        <v>-873758.17</v>
      </c>
      <c r="O146" s="37">
        <v>-811946.58000000007</v>
      </c>
      <c r="P146" s="37">
        <v>-849550.96</v>
      </c>
      <c r="Q146" s="37">
        <v>-883357.78999999992</v>
      </c>
      <c r="R146" s="37">
        <v>-881531.45000000007</v>
      </c>
      <c r="S146" s="37">
        <v>-793102.72</v>
      </c>
      <c r="T146" s="37"/>
    </row>
    <row r="147" spans="1:20" x14ac:dyDescent="0.25">
      <c r="A147" s="8" t="s">
        <v>18</v>
      </c>
      <c r="B147" s="8" t="s">
        <v>26</v>
      </c>
      <c r="C147" s="8" t="s">
        <v>31</v>
      </c>
      <c r="D147" s="8" t="s">
        <v>38</v>
      </c>
      <c r="F147" s="35" t="s">
        <v>38</v>
      </c>
      <c r="G147" s="36">
        <v>-1135380.51</v>
      </c>
      <c r="H147" s="36">
        <v>-1323446.6599999999</v>
      </c>
      <c r="I147" s="36">
        <v>-794590.21</v>
      </c>
      <c r="J147" s="36">
        <v>-832713.97</v>
      </c>
      <c r="K147" s="36">
        <v>-788102.09</v>
      </c>
      <c r="L147" s="36">
        <v>-865499.92999999993</v>
      </c>
      <c r="M147" s="36">
        <v>-879814.89</v>
      </c>
      <c r="N147" s="36">
        <v>-873758.17</v>
      </c>
      <c r="O147" s="36">
        <v>-811946.58000000007</v>
      </c>
      <c r="P147" s="36">
        <v>-849550.96</v>
      </c>
      <c r="Q147" s="36">
        <v>-883357.78999999992</v>
      </c>
      <c r="R147" s="36">
        <v>-881531.45000000007</v>
      </c>
      <c r="S147" s="36">
        <v>-793102.72</v>
      </c>
      <c r="T147" s="36"/>
    </row>
    <row r="148" spans="1:20" ht="15.75" thickBot="1" x14ac:dyDescent="0.3"/>
    <row r="149" spans="1:20" x14ac:dyDescent="0.25">
      <c r="A149" s="8" t="s">
        <v>18</v>
      </c>
      <c r="B149" s="8" t="s">
        <v>26</v>
      </c>
      <c r="C149" s="8" t="s">
        <v>31</v>
      </c>
      <c r="F149" s="35" t="s">
        <v>31</v>
      </c>
      <c r="G149" s="34">
        <v>-1135380.51</v>
      </c>
      <c r="H149" s="34">
        <v>-1323446.6599999999</v>
      </c>
      <c r="I149" s="34">
        <v>-794590.21</v>
      </c>
      <c r="J149" s="34">
        <v>-832713.97</v>
      </c>
      <c r="K149" s="34">
        <v>-788102.09</v>
      </c>
      <c r="L149" s="34">
        <v>-865499.92999999993</v>
      </c>
      <c r="M149" s="34">
        <v>-879814.89</v>
      </c>
      <c r="N149" s="34">
        <v>-873758.17</v>
      </c>
      <c r="O149" s="34">
        <v>-811946.58000000007</v>
      </c>
      <c r="P149" s="34">
        <v>-849550.96</v>
      </c>
      <c r="Q149" s="34">
        <v>-883357.78999999992</v>
      </c>
      <c r="R149" s="34">
        <v>-881531.45000000007</v>
      </c>
      <c r="S149" s="34">
        <v>-793102.72</v>
      </c>
      <c r="T149" s="34">
        <f>SUM(G149:S149)/13</f>
        <v>-900984.30230769212</v>
      </c>
    </row>
    <row r="151" spans="1:20" ht="15.75" thickBot="1" x14ac:dyDescent="0.3">
      <c r="A151" s="8" t="s">
        <v>18</v>
      </c>
      <c r="B151" s="8" t="s">
        <v>26</v>
      </c>
      <c r="C151" s="8" t="s">
        <v>32</v>
      </c>
      <c r="D151" s="8" t="s">
        <v>38</v>
      </c>
      <c r="E151" s="38" t="s">
        <v>272</v>
      </c>
      <c r="F151" s="38" t="s">
        <v>271</v>
      </c>
      <c r="G151" s="37">
        <v>282537.39</v>
      </c>
      <c r="H151" s="37">
        <v>1885.98000000004</v>
      </c>
      <c r="I151" s="37">
        <v>23219.8</v>
      </c>
      <c r="J151" s="37">
        <v>105077.84</v>
      </c>
      <c r="K151" s="37">
        <v>34616.53</v>
      </c>
      <c r="L151" s="37">
        <v>53851.91</v>
      </c>
      <c r="M151" s="37">
        <v>23879.63</v>
      </c>
      <c r="N151" s="37">
        <v>68913.210000000006</v>
      </c>
      <c r="O151" s="37">
        <v>56095.750000000007</v>
      </c>
      <c r="P151" s="37">
        <v>42413.55</v>
      </c>
      <c r="Q151" s="37">
        <v>354508.35000000003</v>
      </c>
      <c r="R151" s="37">
        <v>52683.309999999939</v>
      </c>
      <c r="S151" s="37">
        <v>-1604.02</v>
      </c>
      <c r="T151" s="37"/>
    </row>
    <row r="152" spans="1:20" x14ac:dyDescent="0.25">
      <c r="A152" s="8" t="s">
        <v>18</v>
      </c>
      <c r="B152" s="8" t="s">
        <v>26</v>
      </c>
      <c r="C152" s="8" t="s">
        <v>32</v>
      </c>
      <c r="D152" s="8" t="s">
        <v>38</v>
      </c>
      <c r="F152" s="35" t="s">
        <v>38</v>
      </c>
      <c r="G152" s="36">
        <v>282537.39</v>
      </c>
      <c r="H152" s="36">
        <v>1885.98000000004</v>
      </c>
      <c r="I152" s="36">
        <v>23219.8</v>
      </c>
      <c r="J152" s="36">
        <v>105077.84</v>
      </c>
      <c r="K152" s="36">
        <v>34616.53</v>
      </c>
      <c r="L152" s="36">
        <v>53851.91</v>
      </c>
      <c r="M152" s="36">
        <v>23879.63</v>
      </c>
      <c r="N152" s="36">
        <v>68913.210000000006</v>
      </c>
      <c r="O152" s="36">
        <v>56095.750000000007</v>
      </c>
      <c r="P152" s="36">
        <v>42413.55</v>
      </c>
      <c r="Q152" s="36">
        <v>354508.35000000003</v>
      </c>
      <c r="R152" s="36">
        <v>52683.309999999939</v>
      </c>
      <c r="S152" s="36">
        <v>-1604.02</v>
      </c>
      <c r="T152" s="36"/>
    </row>
    <row r="153" spans="1:20" ht="15.75" thickBot="1" x14ac:dyDescent="0.3"/>
    <row r="154" spans="1:20" x14ac:dyDescent="0.25">
      <c r="A154" s="8" t="s">
        <v>18</v>
      </c>
      <c r="B154" s="8" t="s">
        <v>26</v>
      </c>
      <c r="C154" s="8" t="s">
        <v>32</v>
      </c>
      <c r="F154" s="35" t="s">
        <v>32</v>
      </c>
      <c r="G154" s="34">
        <v>282537.39</v>
      </c>
      <c r="H154" s="34">
        <v>1885.98000000004</v>
      </c>
      <c r="I154" s="34">
        <v>23219.8</v>
      </c>
      <c r="J154" s="34">
        <v>105077.84</v>
      </c>
      <c r="K154" s="34">
        <v>34616.53</v>
      </c>
      <c r="L154" s="34">
        <v>53851.91</v>
      </c>
      <c r="M154" s="34">
        <v>23879.63</v>
      </c>
      <c r="N154" s="34">
        <v>68913.210000000006</v>
      </c>
      <c r="O154" s="34">
        <v>56095.750000000007</v>
      </c>
      <c r="P154" s="34">
        <v>42413.55</v>
      </c>
      <c r="Q154" s="34">
        <v>354508.35000000003</v>
      </c>
      <c r="R154" s="34">
        <v>52683.309999999939</v>
      </c>
      <c r="S154" s="34">
        <v>-1604.02</v>
      </c>
      <c r="T154" s="34">
        <f>SUM(G154:S154)/13</f>
        <v>84467.63307692307</v>
      </c>
    </row>
    <row r="156" spans="1:20" ht="15.75" thickBot="1" x14ac:dyDescent="0.3">
      <c r="A156" s="8" t="s">
        <v>18</v>
      </c>
      <c r="B156" s="8" t="s">
        <v>26</v>
      </c>
      <c r="C156" s="8" t="s">
        <v>33</v>
      </c>
      <c r="D156" s="8" t="s">
        <v>38</v>
      </c>
      <c r="E156" s="38" t="s">
        <v>270</v>
      </c>
      <c r="F156" s="38" t="s">
        <v>269</v>
      </c>
      <c r="G156" s="37">
        <v>13791.01</v>
      </c>
      <c r="H156" s="37">
        <v>13791.01</v>
      </c>
      <c r="I156" s="37">
        <v>13791.01</v>
      </c>
      <c r="J156" s="37">
        <v>13791.01</v>
      </c>
      <c r="K156" s="37">
        <v>13791.01</v>
      </c>
      <c r="L156" s="37">
        <v>13791.01</v>
      </c>
      <c r="M156" s="37">
        <v>13727.29</v>
      </c>
      <c r="N156" s="37">
        <v>13727.29</v>
      </c>
      <c r="O156" s="37">
        <v>13727.29</v>
      </c>
      <c r="P156" s="37">
        <v>13727.29</v>
      </c>
      <c r="Q156" s="37">
        <v>13727.29</v>
      </c>
      <c r="R156" s="37">
        <v>13727.29</v>
      </c>
      <c r="S156" s="37">
        <v>13727.29</v>
      </c>
      <c r="T156" s="37"/>
    </row>
    <row r="157" spans="1:20" x14ac:dyDescent="0.25">
      <c r="A157" s="8" t="s">
        <v>18</v>
      </c>
      <c r="B157" s="8" t="s">
        <v>26</v>
      </c>
      <c r="C157" s="8" t="s">
        <v>33</v>
      </c>
      <c r="D157" s="8" t="s">
        <v>38</v>
      </c>
      <c r="F157" s="35" t="s">
        <v>38</v>
      </c>
      <c r="G157" s="36">
        <v>13791.01</v>
      </c>
      <c r="H157" s="36">
        <v>13791.01</v>
      </c>
      <c r="I157" s="36">
        <v>13791.01</v>
      </c>
      <c r="J157" s="36">
        <v>13791.01</v>
      </c>
      <c r="K157" s="36">
        <v>13791.01</v>
      </c>
      <c r="L157" s="36">
        <v>13791.01</v>
      </c>
      <c r="M157" s="36">
        <v>13727.29</v>
      </c>
      <c r="N157" s="36">
        <v>13727.29</v>
      </c>
      <c r="O157" s="36">
        <v>13727.29</v>
      </c>
      <c r="P157" s="36">
        <v>13727.29</v>
      </c>
      <c r="Q157" s="36">
        <v>13727.29</v>
      </c>
      <c r="R157" s="36">
        <v>13727.29</v>
      </c>
      <c r="S157" s="36">
        <v>13727.29</v>
      </c>
      <c r="T157" s="36"/>
    </row>
    <row r="158" spans="1:20" ht="15.75" thickBot="1" x14ac:dyDescent="0.3"/>
    <row r="159" spans="1:20" x14ac:dyDescent="0.25">
      <c r="A159" s="8" t="s">
        <v>18</v>
      </c>
      <c r="B159" s="8" t="s">
        <v>26</v>
      </c>
      <c r="C159" s="8" t="s">
        <v>33</v>
      </c>
      <c r="F159" s="35" t="s">
        <v>33</v>
      </c>
      <c r="G159" s="34">
        <v>13791.01</v>
      </c>
      <c r="H159" s="34">
        <v>13791.01</v>
      </c>
      <c r="I159" s="34">
        <v>13791.01</v>
      </c>
      <c r="J159" s="34">
        <v>13791.01</v>
      </c>
      <c r="K159" s="34">
        <v>13791.01</v>
      </c>
      <c r="L159" s="34">
        <v>13791.01</v>
      </c>
      <c r="M159" s="34">
        <v>13727.29</v>
      </c>
      <c r="N159" s="34">
        <v>13727.29</v>
      </c>
      <c r="O159" s="34">
        <v>13727.29</v>
      </c>
      <c r="P159" s="34">
        <v>13727.29</v>
      </c>
      <c r="Q159" s="34">
        <v>13727.29</v>
      </c>
      <c r="R159" s="34">
        <v>13727.29</v>
      </c>
      <c r="S159" s="34">
        <v>13727.29</v>
      </c>
      <c r="T159" s="34">
        <f>SUM(G159:S159)/13</f>
        <v>13756.699230769234</v>
      </c>
    </row>
    <row r="161" spans="1:20" ht="15.75" thickBot="1" x14ac:dyDescent="0.3">
      <c r="A161" s="8" t="s">
        <v>18</v>
      </c>
      <c r="B161" s="8" t="s">
        <v>26</v>
      </c>
      <c r="C161" s="8" t="s">
        <v>34</v>
      </c>
      <c r="D161" s="8" t="s">
        <v>38</v>
      </c>
      <c r="E161" s="38" t="s">
        <v>268</v>
      </c>
      <c r="F161" s="38" t="s">
        <v>267</v>
      </c>
      <c r="G161" s="37">
        <v>214888.34999999998</v>
      </c>
      <c r="H161" s="37">
        <v>282700.84999999998</v>
      </c>
      <c r="I161" s="37">
        <v>305730.45999999996</v>
      </c>
      <c r="J161" s="37">
        <v>376975.57</v>
      </c>
      <c r="K161" s="37">
        <v>376677.48</v>
      </c>
      <c r="L161" s="37">
        <v>361689.13</v>
      </c>
      <c r="M161" s="37">
        <v>405943.69</v>
      </c>
      <c r="N161" s="37">
        <v>388227.06</v>
      </c>
      <c r="O161" s="37">
        <v>418674.68</v>
      </c>
      <c r="P161" s="37">
        <v>415077.99</v>
      </c>
      <c r="Q161" s="37">
        <v>419347.14999999997</v>
      </c>
      <c r="R161" s="37">
        <v>437822.68000000005</v>
      </c>
      <c r="S161" s="37">
        <v>440505.35</v>
      </c>
      <c r="T161" s="37"/>
    </row>
    <row r="162" spans="1:20" x14ac:dyDescent="0.25">
      <c r="A162" s="8" t="s">
        <v>18</v>
      </c>
      <c r="B162" s="8" t="s">
        <v>26</v>
      </c>
      <c r="C162" s="8" t="s">
        <v>34</v>
      </c>
      <c r="D162" s="8" t="s">
        <v>38</v>
      </c>
      <c r="F162" s="35" t="s">
        <v>38</v>
      </c>
      <c r="G162" s="36">
        <v>214888.34999999998</v>
      </c>
      <c r="H162" s="36">
        <v>282700.84999999998</v>
      </c>
      <c r="I162" s="36">
        <v>305730.45999999996</v>
      </c>
      <c r="J162" s="36">
        <v>376975.57</v>
      </c>
      <c r="K162" s="36">
        <v>376677.48</v>
      </c>
      <c r="L162" s="36">
        <v>361689.13</v>
      </c>
      <c r="M162" s="36">
        <v>405943.69</v>
      </c>
      <c r="N162" s="36">
        <v>388227.06</v>
      </c>
      <c r="O162" s="36">
        <v>418674.68</v>
      </c>
      <c r="P162" s="36">
        <v>415077.99</v>
      </c>
      <c r="Q162" s="36">
        <v>419347.14999999997</v>
      </c>
      <c r="R162" s="36">
        <v>437822.68000000005</v>
      </c>
      <c r="S162" s="36">
        <v>440505.35</v>
      </c>
      <c r="T162" s="36"/>
    </row>
    <row r="163" spans="1:20" ht="15.75" thickBot="1" x14ac:dyDescent="0.3"/>
    <row r="164" spans="1:20" x14ac:dyDescent="0.25">
      <c r="A164" s="8" t="s">
        <v>18</v>
      </c>
      <c r="B164" s="8" t="s">
        <v>26</v>
      </c>
      <c r="C164" s="8" t="s">
        <v>34</v>
      </c>
      <c r="F164" s="35" t="s">
        <v>34</v>
      </c>
      <c r="G164" s="34">
        <v>214888.34999999998</v>
      </c>
      <c r="H164" s="34">
        <v>282700.84999999998</v>
      </c>
      <c r="I164" s="34">
        <v>305730.45999999996</v>
      </c>
      <c r="J164" s="34">
        <v>376975.57</v>
      </c>
      <c r="K164" s="34">
        <v>376677.48</v>
      </c>
      <c r="L164" s="34">
        <v>361689.13</v>
      </c>
      <c r="M164" s="34">
        <v>405943.69</v>
      </c>
      <c r="N164" s="34">
        <v>388227.06</v>
      </c>
      <c r="O164" s="34">
        <v>418674.68</v>
      </c>
      <c r="P164" s="34">
        <v>415077.99</v>
      </c>
      <c r="Q164" s="34">
        <v>419347.14999999997</v>
      </c>
      <c r="R164" s="34">
        <v>437822.68000000005</v>
      </c>
      <c r="S164" s="34">
        <v>440505.35</v>
      </c>
      <c r="T164" s="34">
        <f>SUM(G164:S164)/13</f>
        <v>372635.41846153844</v>
      </c>
    </row>
    <row r="166" spans="1:20" x14ac:dyDescent="0.25">
      <c r="A166" s="8" t="s">
        <v>18</v>
      </c>
      <c r="B166" s="8" t="s">
        <v>26</v>
      </c>
      <c r="C166" s="8" t="s">
        <v>35</v>
      </c>
      <c r="D166" s="8" t="s">
        <v>38</v>
      </c>
      <c r="E166" s="38" t="s">
        <v>265</v>
      </c>
      <c r="F166" s="38" t="s">
        <v>266</v>
      </c>
      <c r="G166" s="37">
        <v>11221468.99</v>
      </c>
      <c r="H166" s="37">
        <v>11167427.17</v>
      </c>
      <c r="I166" s="37">
        <v>11408322.25</v>
      </c>
      <c r="J166" s="37">
        <v>11041916.49</v>
      </c>
      <c r="K166" s="37">
        <v>11227602.4</v>
      </c>
      <c r="L166" s="37">
        <v>11164847.060000001</v>
      </c>
      <c r="M166" s="37">
        <v>11114318.75</v>
      </c>
      <c r="N166" s="37">
        <v>11067151.199999999</v>
      </c>
      <c r="O166" s="37">
        <v>10972833.649999999</v>
      </c>
      <c r="P166" s="37">
        <v>10933071.300000001</v>
      </c>
      <c r="Q166" s="37">
        <v>10933431.190000001</v>
      </c>
      <c r="R166" s="37">
        <v>11064267.199999999</v>
      </c>
      <c r="S166" s="37">
        <v>10741158.439999999</v>
      </c>
      <c r="T166" s="37"/>
    </row>
    <row r="167" spans="1:20" ht="15.75" thickBot="1" x14ac:dyDescent="0.3">
      <c r="A167" s="8" t="s">
        <v>18</v>
      </c>
      <c r="B167" s="8" t="s">
        <v>26</v>
      </c>
      <c r="C167" s="8" t="s">
        <v>35</v>
      </c>
      <c r="D167" s="8" t="s">
        <v>38</v>
      </c>
      <c r="E167" s="38" t="s">
        <v>265</v>
      </c>
      <c r="F167" s="38" t="s">
        <v>264</v>
      </c>
      <c r="G167" s="37">
        <v>431014.56</v>
      </c>
      <c r="H167" s="37">
        <v>576830.57999999996</v>
      </c>
      <c r="I167" s="37">
        <v>481919.33999999997</v>
      </c>
      <c r="J167" s="37">
        <v>553418.36</v>
      </c>
      <c r="K167" s="37">
        <v>556469.58000000007</v>
      </c>
      <c r="L167" s="37">
        <v>494320.43999999994</v>
      </c>
      <c r="M167" s="37">
        <v>391689.9</v>
      </c>
      <c r="N167" s="37">
        <v>372705.12</v>
      </c>
      <c r="O167" s="37">
        <v>288847.8</v>
      </c>
      <c r="P167" s="37">
        <v>201762.88</v>
      </c>
      <c r="Q167" s="37">
        <v>121133.02</v>
      </c>
      <c r="R167" s="37">
        <v>37275.78</v>
      </c>
      <c r="S167" s="37">
        <v>649619.29</v>
      </c>
      <c r="T167" s="37"/>
    </row>
    <row r="168" spans="1:20" x14ac:dyDescent="0.25">
      <c r="A168" s="8" t="s">
        <v>18</v>
      </c>
      <c r="B168" s="8" t="s">
        <v>26</v>
      </c>
      <c r="C168" s="8" t="s">
        <v>35</v>
      </c>
      <c r="D168" s="8" t="s">
        <v>38</v>
      </c>
      <c r="F168" s="35" t="s">
        <v>38</v>
      </c>
      <c r="G168" s="36">
        <v>11652483.550000001</v>
      </c>
      <c r="H168" s="36">
        <v>11744257.75</v>
      </c>
      <c r="I168" s="36">
        <v>11890241.59</v>
      </c>
      <c r="J168" s="36">
        <v>11595334.85</v>
      </c>
      <c r="K168" s="36">
        <v>11784071.98</v>
      </c>
      <c r="L168" s="36">
        <v>11659167.5</v>
      </c>
      <c r="M168" s="36">
        <v>11506008.65</v>
      </c>
      <c r="N168" s="36">
        <v>11439856.319999998</v>
      </c>
      <c r="O168" s="36">
        <v>11261681.449999999</v>
      </c>
      <c r="P168" s="36">
        <v>11134834.180000002</v>
      </c>
      <c r="Q168" s="36">
        <v>11054564.210000001</v>
      </c>
      <c r="R168" s="36">
        <v>11101542.979999999</v>
      </c>
      <c r="S168" s="36">
        <v>11390777.73</v>
      </c>
      <c r="T168" s="36"/>
    </row>
    <row r="169" spans="1:20" ht="15.75" thickBot="1" x14ac:dyDescent="0.3"/>
    <row r="170" spans="1:20" x14ac:dyDescent="0.25">
      <c r="A170" s="8" t="s">
        <v>18</v>
      </c>
      <c r="B170" s="8" t="s">
        <v>26</v>
      </c>
      <c r="C170" s="8" t="s">
        <v>35</v>
      </c>
      <c r="F170" s="35" t="s">
        <v>35</v>
      </c>
      <c r="G170" s="34">
        <v>11652483.550000001</v>
      </c>
      <c r="H170" s="34">
        <v>11744257.75</v>
      </c>
      <c r="I170" s="34">
        <v>11890241.59</v>
      </c>
      <c r="J170" s="34">
        <v>11595334.85</v>
      </c>
      <c r="K170" s="34">
        <v>11784071.98</v>
      </c>
      <c r="L170" s="34">
        <v>11659167.5</v>
      </c>
      <c r="M170" s="34">
        <v>11506008.65</v>
      </c>
      <c r="N170" s="34">
        <v>11439856.319999998</v>
      </c>
      <c r="O170" s="34">
        <v>11261681.449999999</v>
      </c>
      <c r="P170" s="34">
        <v>11134834.180000002</v>
      </c>
      <c r="Q170" s="34">
        <v>11054564.210000001</v>
      </c>
      <c r="R170" s="34">
        <v>11101542.979999999</v>
      </c>
      <c r="S170" s="34">
        <v>11390777.73</v>
      </c>
      <c r="T170" s="34">
        <f>SUM(G170:S170)/13</f>
        <v>11478063.287692307</v>
      </c>
    </row>
    <row r="172" spans="1:20" x14ac:dyDescent="0.25">
      <c r="A172" s="8" t="s">
        <v>18</v>
      </c>
      <c r="B172" s="8" t="s">
        <v>26</v>
      </c>
      <c r="C172" s="8" t="s">
        <v>36</v>
      </c>
      <c r="D172" s="8" t="s">
        <v>38</v>
      </c>
      <c r="E172" s="38" t="s">
        <v>263</v>
      </c>
      <c r="F172" s="38" t="s">
        <v>262</v>
      </c>
      <c r="G172" s="37">
        <v>152419.04999999999</v>
      </c>
      <c r="H172" s="37">
        <v>146491.72999999998</v>
      </c>
      <c r="I172" s="37">
        <v>231815.67</v>
      </c>
      <c r="J172" s="37">
        <v>1631387.03</v>
      </c>
      <c r="K172" s="37">
        <v>0</v>
      </c>
      <c r="L172" s="37">
        <v>0</v>
      </c>
      <c r="M172" s="37">
        <v>1705216.17</v>
      </c>
      <c r="N172" s="37">
        <v>1628792.23</v>
      </c>
      <c r="O172" s="37">
        <v>1576086.8599999999</v>
      </c>
      <c r="P172" s="37">
        <v>1603306.82</v>
      </c>
      <c r="Q172" s="37">
        <v>1618196.97</v>
      </c>
      <c r="R172" s="37">
        <v>2002995.85</v>
      </c>
      <c r="S172" s="37">
        <v>2343462.29</v>
      </c>
      <c r="T172" s="37"/>
    </row>
    <row r="173" spans="1:20" ht="15.75" thickBot="1" x14ac:dyDescent="0.3">
      <c r="A173" s="8" t="s">
        <v>18</v>
      </c>
      <c r="B173" s="8" t="s">
        <v>26</v>
      </c>
      <c r="C173" s="8" t="s">
        <v>36</v>
      </c>
      <c r="D173" s="8" t="s">
        <v>38</v>
      </c>
      <c r="E173" s="38" t="s">
        <v>261</v>
      </c>
      <c r="F173" s="38" t="s">
        <v>260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3178588.37</v>
      </c>
      <c r="N173" s="37">
        <v>-1907333.5099999998</v>
      </c>
      <c r="O173" s="37">
        <v>-1955849.3</v>
      </c>
      <c r="P173" s="37">
        <v>-1954995.81</v>
      </c>
      <c r="Q173" s="37">
        <v>-1916569.75</v>
      </c>
      <c r="R173" s="37">
        <v>-1717238.83</v>
      </c>
      <c r="S173" s="37">
        <v>-1729028.71</v>
      </c>
      <c r="T173" s="37"/>
    </row>
    <row r="174" spans="1:20" x14ac:dyDescent="0.25">
      <c r="A174" s="8" t="s">
        <v>18</v>
      </c>
      <c r="B174" s="8" t="s">
        <v>26</v>
      </c>
      <c r="C174" s="8" t="s">
        <v>36</v>
      </c>
      <c r="D174" s="8" t="s">
        <v>38</v>
      </c>
      <c r="F174" s="35" t="s">
        <v>38</v>
      </c>
      <c r="G174" s="36">
        <v>152419.04999999999</v>
      </c>
      <c r="H174" s="36">
        <v>146491.72999999998</v>
      </c>
      <c r="I174" s="36">
        <v>231815.67</v>
      </c>
      <c r="J174" s="36">
        <v>1631387.03</v>
      </c>
      <c r="K174" s="36">
        <v>0</v>
      </c>
      <c r="L174" s="36">
        <v>0</v>
      </c>
      <c r="M174" s="36">
        <v>4883804.54</v>
      </c>
      <c r="N174" s="36">
        <v>-278541.2799999998</v>
      </c>
      <c r="O174" s="36">
        <v>-379762.44000000018</v>
      </c>
      <c r="P174" s="36">
        <v>-351688.99</v>
      </c>
      <c r="Q174" s="36">
        <v>-298372.78000000003</v>
      </c>
      <c r="R174" s="36">
        <v>285757.02</v>
      </c>
      <c r="S174" s="36">
        <v>614433.58000000007</v>
      </c>
      <c r="T174" s="36"/>
    </row>
    <row r="175" spans="1:20" ht="15.75" thickBot="1" x14ac:dyDescent="0.3"/>
    <row r="176" spans="1:20" x14ac:dyDescent="0.25">
      <c r="A176" s="8" t="s">
        <v>18</v>
      </c>
      <c r="B176" s="8" t="s">
        <v>26</v>
      </c>
      <c r="C176" s="8" t="s">
        <v>36</v>
      </c>
      <c r="F176" s="35" t="s">
        <v>36</v>
      </c>
      <c r="G176" s="34">
        <v>152419.04999999999</v>
      </c>
      <c r="H176" s="34">
        <v>146491.72999999998</v>
      </c>
      <c r="I176" s="34">
        <v>231815.67</v>
      </c>
      <c r="J176" s="34">
        <v>1631387.03</v>
      </c>
      <c r="K176" s="34">
        <v>0</v>
      </c>
      <c r="L176" s="34">
        <v>0</v>
      </c>
      <c r="M176" s="34">
        <v>4883804.54</v>
      </c>
      <c r="N176" s="34">
        <v>-278541.2799999998</v>
      </c>
      <c r="O176" s="34">
        <v>-379762.44000000018</v>
      </c>
      <c r="P176" s="34">
        <v>-351688.99</v>
      </c>
      <c r="Q176" s="34">
        <v>-298372.78000000003</v>
      </c>
      <c r="R176" s="34">
        <v>285757.02</v>
      </c>
      <c r="S176" s="34">
        <v>614433.58000000007</v>
      </c>
      <c r="T176" s="34">
        <f>SUM(G176:S176)/13</f>
        <v>510595.62538461533</v>
      </c>
    </row>
    <row r="177" spans="1:20" ht="15.75" thickBot="1" x14ac:dyDescent="0.3"/>
    <row r="178" spans="1:20" x14ac:dyDescent="0.25">
      <c r="A178" s="8" t="s">
        <v>18</v>
      </c>
      <c r="B178" s="8" t="s">
        <v>26</v>
      </c>
      <c r="F178" s="12" t="s">
        <v>26</v>
      </c>
      <c r="G178" s="34">
        <v>31973988.870000001</v>
      </c>
      <c r="H178" s="34">
        <v>29277050.530000005</v>
      </c>
      <c r="I178" s="34">
        <v>30160231.730000004</v>
      </c>
      <c r="J178" s="34">
        <v>29239363.789999999</v>
      </c>
      <c r="K178" s="34">
        <v>29111740.030000005</v>
      </c>
      <c r="L178" s="34">
        <v>29026379.010000002</v>
      </c>
      <c r="M178" s="34">
        <v>29701428.919999994</v>
      </c>
      <c r="N178" s="34">
        <v>29199436.569999993</v>
      </c>
      <c r="O178" s="34">
        <v>30428334.629999995</v>
      </c>
      <c r="P178" s="34">
        <v>38201410.869999997</v>
      </c>
      <c r="Q178" s="34">
        <v>38164689.25</v>
      </c>
      <c r="R178" s="34">
        <v>36824784.590000004</v>
      </c>
      <c r="S178" s="34">
        <v>32236456.470000006</v>
      </c>
      <c r="T178" s="34">
        <f>SUM(G178:S178)/13</f>
        <v>31811176.558461539</v>
      </c>
    </row>
    <row r="180" spans="1:20" ht="15.75" thickBot="1" x14ac:dyDescent="0.3">
      <c r="A180" s="8" t="s">
        <v>18</v>
      </c>
      <c r="B180" s="8" t="s">
        <v>37</v>
      </c>
      <c r="C180" s="8" t="s">
        <v>38</v>
      </c>
      <c r="D180" s="8" t="s">
        <v>38</v>
      </c>
      <c r="E180" s="38" t="s">
        <v>259</v>
      </c>
      <c r="F180" s="38" t="s">
        <v>258</v>
      </c>
      <c r="G180" s="37">
        <v>426942</v>
      </c>
      <c r="H180" s="37">
        <v>426942</v>
      </c>
      <c r="I180" s="37">
        <v>426942</v>
      </c>
      <c r="J180" s="37">
        <v>374885</v>
      </c>
      <c r="K180" s="37">
        <v>374885</v>
      </c>
      <c r="L180" s="37">
        <v>374885</v>
      </c>
      <c r="M180" s="37">
        <v>316158</v>
      </c>
      <c r="N180" s="37">
        <v>316158</v>
      </c>
      <c r="O180" s="37">
        <v>316158</v>
      </c>
      <c r="P180" s="37">
        <v>255807</v>
      </c>
      <c r="Q180" s="37">
        <v>255807</v>
      </c>
      <c r="R180" s="37">
        <v>255807</v>
      </c>
      <c r="S180" s="37">
        <v>213471</v>
      </c>
      <c r="T180" s="37"/>
    </row>
    <row r="181" spans="1:20" x14ac:dyDescent="0.25">
      <c r="A181" s="8" t="s">
        <v>18</v>
      </c>
      <c r="B181" s="8" t="s">
        <v>37</v>
      </c>
      <c r="C181" s="8" t="s">
        <v>38</v>
      </c>
      <c r="D181" s="8" t="s">
        <v>38</v>
      </c>
      <c r="F181" s="35" t="s">
        <v>38</v>
      </c>
      <c r="G181" s="36">
        <v>426942</v>
      </c>
      <c r="H181" s="36">
        <v>426942</v>
      </c>
      <c r="I181" s="36">
        <v>426942</v>
      </c>
      <c r="J181" s="36">
        <v>374885</v>
      </c>
      <c r="K181" s="36">
        <v>374885</v>
      </c>
      <c r="L181" s="36">
        <v>374885</v>
      </c>
      <c r="M181" s="36">
        <v>316158</v>
      </c>
      <c r="N181" s="36">
        <v>316158</v>
      </c>
      <c r="O181" s="36">
        <v>316158</v>
      </c>
      <c r="P181" s="36">
        <v>255807</v>
      </c>
      <c r="Q181" s="36">
        <v>255807</v>
      </c>
      <c r="R181" s="36">
        <v>255807</v>
      </c>
      <c r="S181" s="36">
        <v>213471</v>
      </c>
      <c r="T181" s="36"/>
    </row>
    <row r="182" spans="1:20" ht="15.75" thickBot="1" x14ac:dyDescent="0.3"/>
    <row r="183" spans="1:20" x14ac:dyDescent="0.25">
      <c r="A183" s="8" t="s">
        <v>18</v>
      </c>
      <c r="B183" s="8" t="s">
        <v>37</v>
      </c>
      <c r="C183" s="8" t="s">
        <v>38</v>
      </c>
      <c r="F183" s="35" t="s">
        <v>38</v>
      </c>
      <c r="G183" s="34">
        <v>426942</v>
      </c>
      <c r="H183" s="34">
        <v>426942</v>
      </c>
      <c r="I183" s="34">
        <v>426942</v>
      </c>
      <c r="J183" s="34">
        <v>374885</v>
      </c>
      <c r="K183" s="34">
        <v>374885</v>
      </c>
      <c r="L183" s="34">
        <v>374885</v>
      </c>
      <c r="M183" s="34">
        <v>316158</v>
      </c>
      <c r="N183" s="34">
        <v>316158</v>
      </c>
      <c r="O183" s="34">
        <v>316158</v>
      </c>
      <c r="P183" s="34">
        <v>255807</v>
      </c>
      <c r="Q183" s="34">
        <v>255807</v>
      </c>
      <c r="R183" s="34">
        <v>255807</v>
      </c>
      <c r="S183" s="34">
        <v>213471</v>
      </c>
      <c r="T183" s="34"/>
    </row>
    <row r="184" spans="1:20" ht="15.75" thickBot="1" x14ac:dyDescent="0.3"/>
    <row r="185" spans="1:20" x14ac:dyDescent="0.25">
      <c r="A185" s="8" t="s">
        <v>18</v>
      </c>
      <c r="B185" s="8" t="s">
        <v>37</v>
      </c>
      <c r="F185" s="12" t="s">
        <v>37</v>
      </c>
      <c r="G185" s="34">
        <v>426942</v>
      </c>
      <c r="H185" s="34">
        <v>426942</v>
      </c>
      <c r="I185" s="34">
        <v>426942</v>
      </c>
      <c r="J185" s="34">
        <v>374885</v>
      </c>
      <c r="K185" s="34">
        <v>374885</v>
      </c>
      <c r="L185" s="34">
        <v>374885</v>
      </c>
      <c r="M185" s="34">
        <v>316158</v>
      </c>
      <c r="N185" s="34">
        <v>316158</v>
      </c>
      <c r="O185" s="34">
        <v>316158</v>
      </c>
      <c r="P185" s="34">
        <v>255807</v>
      </c>
      <c r="Q185" s="34">
        <v>255807</v>
      </c>
      <c r="R185" s="34">
        <v>255807</v>
      </c>
      <c r="S185" s="34">
        <v>213471</v>
      </c>
      <c r="T185" s="34">
        <f>SUM(G185:S185)/13</f>
        <v>333449.76923076925</v>
      </c>
    </row>
    <row r="187" spans="1:20" x14ac:dyDescent="0.25">
      <c r="A187" s="8" t="s">
        <v>18</v>
      </c>
      <c r="B187" s="8" t="s">
        <v>39</v>
      </c>
      <c r="C187" s="8" t="s">
        <v>38</v>
      </c>
      <c r="D187" s="8" t="s">
        <v>38</v>
      </c>
      <c r="E187" s="38" t="s">
        <v>257</v>
      </c>
      <c r="F187" s="38" t="s">
        <v>256</v>
      </c>
      <c r="G187" s="37">
        <v>3788912.34</v>
      </c>
      <c r="H187" s="37">
        <v>3720284.79</v>
      </c>
      <c r="I187" s="37">
        <v>3701205.89</v>
      </c>
      <c r="J187" s="37">
        <v>3667503.65</v>
      </c>
      <c r="K187" s="37">
        <v>3626705.33</v>
      </c>
      <c r="L187" s="37">
        <v>3602539.7600000002</v>
      </c>
      <c r="M187" s="37">
        <v>3567825.84</v>
      </c>
      <c r="N187" s="37">
        <v>3532590.02</v>
      </c>
      <c r="O187" s="37">
        <v>3494224.5</v>
      </c>
      <c r="P187" s="37">
        <v>3453275.25</v>
      </c>
      <c r="Q187" s="37">
        <v>3418579.16</v>
      </c>
      <c r="R187" s="37">
        <v>3378183.0700000003</v>
      </c>
      <c r="S187" s="37">
        <v>3344086.98</v>
      </c>
      <c r="T187" s="37"/>
    </row>
    <row r="188" spans="1:20" x14ac:dyDescent="0.25">
      <c r="A188" s="8" t="s">
        <v>18</v>
      </c>
      <c r="B188" s="8" t="s">
        <v>39</v>
      </c>
      <c r="C188" s="8" t="s">
        <v>38</v>
      </c>
      <c r="D188" s="8" t="s">
        <v>38</v>
      </c>
      <c r="E188" s="38" t="s">
        <v>255</v>
      </c>
      <c r="F188" s="38" t="s">
        <v>254</v>
      </c>
      <c r="G188" s="37">
        <v>257276.59000000003</v>
      </c>
      <c r="H188" s="37">
        <v>247381.34</v>
      </c>
      <c r="I188" s="37">
        <v>237486.09</v>
      </c>
      <c r="J188" s="37">
        <v>227590.84</v>
      </c>
      <c r="K188" s="37">
        <v>217695.59</v>
      </c>
      <c r="L188" s="37">
        <v>207800.34</v>
      </c>
      <c r="M188" s="37">
        <v>197905.09</v>
      </c>
      <c r="N188" s="37">
        <v>188009.84</v>
      </c>
      <c r="O188" s="37">
        <v>178114.59</v>
      </c>
      <c r="P188" s="37">
        <v>168219.34</v>
      </c>
      <c r="Q188" s="37">
        <v>158324.09</v>
      </c>
      <c r="R188" s="37">
        <v>148428.84</v>
      </c>
      <c r="S188" s="37">
        <v>138533.59</v>
      </c>
      <c r="T188" s="37"/>
    </row>
    <row r="189" spans="1:20" x14ac:dyDescent="0.25">
      <c r="A189" s="8" t="s">
        <v>18</v>
      </c>
      <c r="B189" s="8" t="s">
        <v>39</v>
      </c>
      <c r="C189" s="8" t="s">
        <v>38</v>
      </c>
      <c r="D189" s="8" t="s">
        <v>38</v>
      </c>
      <c r="E189" s="38" t="s">
        <v>253</v>
      </c>
      <c r="F189" s="38" t="s">
        <v>252</v>
      </c>
      <c r="G189" s="37">
        <v>443066.33999999997</v>
      </c>
      <c r="H189" s="37">
        <v>417612.89</v>
      </c>
      <c r="I189" s="37">
        <v>392159.44</v>
      </c>
      <c r="J189" s="37">
        <v>366705.99</v>
      </c>
      <c r="K189" s="37">
        <v>341252.54</v>
      </c>
      <c r="L189" s="37">
        <v>315799.08999999997</v>
      </c>
      <c r="M189" s="37">
        <v>290345.64</v>
      </c>
      <c r="N189" s="37">
        <v>264892.19</v>
      </c>
      <c r="O189" s="37">
        <v>239438.74</v>
      </c>
      <c r="P189" s="37">
        <v>213985.28999999998</v>
      </c>
      <c r="Q189" s="37">
        <v>178174.17</v>
      </c>
      <c r="R189" s="37">
        <v>152720.72</v>
      </c>
      <c r="S189" s="37">
        <v>127267.27</v>
      </c>
      <c r="T189" s="37"/>
    </row>
    <row r="190" spans="1:20" x14ac:dyDescent="0.25">
      <c r="A190" s="8" t="s">
        <v>18</v>
      </c>
      <c r="B190" s="8" t="s">
        <v>39</v>
      </c>
      <c r="C190" s="8" t="s">
        <v>38</v>
      </c>
      <c r="D190" s="8" t="s">
        <v>38</v>
      </c>
      <c r="E190" s="38" t="s">
        <v>251</v>
      </c>
      <c r="F190" s="38" t="s">
        <v>250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25196.959999999999</v>
      </c>
      <c r="N190" s="37">
        <v>74711.44</v>
      </c>
      <c r="O190" s="37">
        <v>133413.64000000001</v>
      </c>
      <c r="P190" s="37">
        <v>192470.42</v>
      </c>
      <c r="Q190" s="37">
        <v>269611.75</v>
      </c>
      <c r="R190" s="37">
        <v>372621.95</v>
      </c>
      <c r="S190" s="37">
        <v>466194.4</v>
      </c>
      <c r="T190" s="37"/>
    </row>
    <row r="191" spans="1:20" x14ac:dyDescent="0.25">
      <c r="A191" s="8" t="s">
        <v>18</v>
      </c>
      <c r="B191" s="8" t="s">
        <v>39</v>
      </c>
      <c r="C191" s="8" t="s">
        <v>38</v>
      </c>
      <c r="D191" s="8" t="s">
        <v>38</v>
      </c>
      <c r="E191" s="38" t="s">
        <v>249</v>
      </c>
      <c r="F191" s="38" t="s">
        <v>248</v>
      </c>
      <c r="G191" s="37">
        <v>9366456.1899999995</v>
      </c>
      <c r="H191" s="37">
        <v>9302964.1699999999</v>
      </c>
      <c r="I191" s="37">
        <v>9243550.1799999997</v>
      </c>
      <c r="J191" s="37">
        <v>9192481.9399999995</v>
      </c>
      <c r="K191" s="37">
        <v>9139409.9000000004</v>
      </c>
      <c r="L191" s="37">
        <v>9087535.1500000004</v>
      </c>
      <c r="M191" s="37">
        <v>9039166.540000001</v>
      </c>
      <c r="N191" s="37">
        <v>9002037.9299999997</v>
      </c>
      <c r="O191" s="37">
        <v>8962507.1199999992</v>
      </c>
      <c r="P191" s="37">
        <v>2282757.5699999994</v>
      </c>
      <c r="Q191" s="37">
        <v>2241585.4499999997</v>
      </c>
      <c r="R191" s="37">
        <v>2200167.4300000002</v>
      </c>
      <c r="S191" s="37">
        <v>2151256.8000000003</v>
      </c>
      <c r="T191" s="37"/>
    </row>
    <row r="192" spans="1:20" x14ac:dyDescent="0.25">
      <c r="A192" s="8" t="s">
        <v>18</v>
      </c>
      <c r="B192" s="8" t="s">
        <v>39</v>
      </c>
      <c r="C192" s="8" t="s">
        <v>38</v>
      </c>
      <c r="D192" s="8" t="s">
        <v>38</v>
      </c>
      <c r="E192" s="38" t="s">
        <v>247</v>
      </c>
      <c r="F192" s="38" t="s">
        <v>246</v>
      </c>
      <c r="G192" s="37">
        <v>703374.27</v>
      </c>
      <c r="H192" s="37">
        <v>679142.22</v>
      </c>
      <c r="I192" s="37">
        <v>655896.25</v>
      </c>
      <c r="J192" s="37">
        <v>689043.9</v>
      </c>
      <c r="K192" s="37">
        <v>668935.05000000005</v>
      </c>
      <c r="L192" s="37">
        <v>657771.02</v>
      </c>
      <c r="M192" s="37">
        <v>646103.83000000007</v>
      </c>
      <c r="N192" s="37">
        <v>633095.90999999992</v>
      </c>
      <c r="O192" s="37">
        <v>675744.56</v>
      </c>
      <c r="P192" s="37">
        <v>683518.16</v>
      </c>
      <c r="Q192" s="37">
        <v>684885.56</v>
      </c>
      <c r="R192" s="37">
        <v>697313.7300000001</v>
      </c>
      <c r="S192" s="37">
        <v>690621.15</v>
      </c>
      <c r="T192" s="37"/>
    </row>
    <row r="193" spans="1:20" x14ac:dyDescent="0.25">
      <c r="A193" s="8" t="s">
        <v>18</v>
      </c>
      <c r="B193" s="8" t="s">
        <v>39</v>
      </c>
      <c r="C193" s="8" t="s">
        <v>38</v>
      </c>
      <c r="D193" s="8" t="s">
        <v>38</v>
      </c>
      <c r="E193" s="38" t="s">
        <v>245</v>
      </c>
      <c r="F193" s="38" t="s">
        <v>244</v>
      </c>
      <c r="G193" s="37">
        <v>1283353.06</v>
      </c>
      <c r="H193" s="37">
        <v>951296.85000000009</v>
      </c>
      <c r="I193" s="37">
        <v>599619.56999999995</v>
      </c>
      <c r="J193" s="37">
        <v>440980.82999999996</v>
      </c>
      <c r="K193" s="37">
        <v>483779.98000000004</v>
      </c>
      <c r="L193" s="37">
        <v>447192.79</v>
      </c>
      <c r="M193" s="37">
        <v>614416.56999999995</v>
      </c>
      <c r="N193" s="37">
        <v>752090.2</v>
      </c>
      <c r="O193" s="37">
        <v>748005.41999999993</v>
      </c>
      <c r="P193" s="37">
        <v>815847.41</v>
      </c>
      <c r="Q193" s="37">
        <v>871002.42</v>
      </c>
      <c r="R193" s="37">
        <v>788712.65</v>
      </c>
      <c r="S193" s="37">
        <v>1291668.95</v>
      </c>
      <c r="T193" s="37"/>
    </row>
    <row r="194" spans="1:20" ht="15.75" thickBot="1" x14ac:dyDescent="0.3">
      <c r="A194" s="8" t="s">
        <v>18</v>
      </c>
      <c r="B194" s="8" t="s">
        <v>39</v>
      </c>
      <c r="C194" s="8" t="s">
        <v>38</v>
      </c>
      <c r="D194" s="8" t="s">
        <v>38</v>
      </c>
      <c r="E194" s="38" t="s">
        <v>243</v>
      </c>
      <c r="F194" s="38" t="s">
        <v>242</v>
      </c>
      <c r="G194" s="37">
        <v>285258.78000000003</v>
      </c>
      <c r="H194" s="37">
        <v>529090.51</v>
      </c>
      <c r="I194" s="37">
        <v>1796417.97</v>
      </c>
      <c r="J194" s="37">
        <v>2389149.5300000003</v>
      </c>
      <c r="K194" s="37">
        <v>1688787.0099999998</v>
      </c>
      <c r="L194" s="37">
        <v>1507231.36</v>
      </c>
      <c r="M194" s="37">
        <v>920542.64000000013</v>
      </c>
      <c r="N194" s="37">
        <v>843808.98</v>
      </c>
      <c r="O194" s="37">
        <v>447252.44</v>
      </c>
      <c r="P194" s="37">
        <v>124294.16999999998</v>
      </c>
      <c r="Q194" s="37">
        <v>138464.18</v>
      </c>
      <c r="R194" s="37">
        <v>2151947.9</v>
      </c>
      <c r="S194" s="37">
        <v>2889782.83</v>
      </c>
      <c r="T194" s="37"/>
    </row>
    <row r="195" spans="1:20" x14ac:dyDescent="0.25">
      <c r="A195" s="8" t="s">
        <v>18</v>
      </c>
      <c r="B195" s="8" t="s">
        <v>39</v>
      </c>
      <c r="C195" s="8" t="s">
        <v>38</v>
      </c>
      <c r="D195" s="8" t="s">
        <v>38</v>
      </c>
      <c r="F195" s="35" t="s">
        <v>38</v>
      </c>
      <c r="G195" s="36">
        <v>16127697.569999998</v>
      </c>
      <c r="H195" s="36">
        <v>15847772.77</v>
      </c>
      <c r="I195" s="36">
        <v>16626335.390000001</v>
      </c>
      <c r="J195" s="36">
        <v>16973456.68</v>
      </c>
      <c r="K195" s="36">
        <v>16166565.4</v>
      </c>
      <c r="L195" s="36">
        <v>15825869.509999998</v>
      </c>
      <c r="M195" s="36">
        <v>15301503.110000001</v>
      </c>
      <c r="N195" s="36">
        <v>15291236.51</v>
      </c>
      <c r="O195" s="36">
        <v>14878701.01</v>
      </c>
      <c r="P195" s="36">
        <v>7934367.6099999994</v>
      </c>
      <c r="Q195" s="36">
        <v>7960626.7799999993</v>
      </c>
      <c r="R195" s="36">
        <v>9890096.290000001</v>
      </c>
      <c r="S195" s="36">
        <v>11099411.970000001</v>
      </c>
      <c r="T195" s="36"/>
    </row>
    <row r="196" spans="1:20" ht="15.75" thickBot="1" x14ac:dyDescent="0.3"/>
    <row r="197" spans="1:20" x14ac:dyDescent="0.25">
      <c r="A197" s="8" t="s">
        <v>18</v>
      </c>
      <c r="B197" s="8" t="s">
        <v>39</v>
      </c>
      <c r="C197" s="8" t="s">
        <v>38</v>
      </c>
      <c r="F197" s="35" t="s">
        <v>38</v>
      </c>
      <c r="G197" s="34">
        <v>16127697.569999998</v>
      </c>
      <c r="H197" s="34">
        <v>15847772.77</v>
      </c>
      <c r="I197" s="34">
        <v>16626335.390000001</v>
      </c>
      <c r="J197" s="34">
        <v>16973456.68</v>
      </c>
      <c r="K197" s="34">
        <v>16166565.4</v>
      </c>
      <c r="L197" s="34">
        <v>15825869.509999998</v>
      </c>
      <c r="M197" s="34">
        <v>15301503.110000001</v>
      </c>
      <c r="N197" s="34">
        <v>15291236.51</v>
      </c>
      <c r="O197" s="34">
        <v>14878701.01</v>
      </c>
      <c r="P197" s="34">
        <v>7934367.6099999994</v>
      </c>
      <c r="Q197" s="34">
        <v>7960626.7799999993</v>
      </c>
      <c r="R197" s="34">
        <v>9890096.290000001</v>
      </c>
      <c r="S197" s="34">
        <v>11099411.970000001</v>
      </c>
      <c r="T197" s="34"/>
    </row>
    <row r="198" spans="1:20" ht="15.75" thickBot="1" x14ac:dyDescent="0.3"/>
    <row r="199" spans="1:20" x14ac:dyDescent="0.25">
      <c r="A199" s="8" t="s">
        <v>18</v>
      </c>
      <c r="B199" s="8" t="s">
        <v>39</v>
      </c>
      <c r="F199" s="12" t="s">
        <v>39</v>
      </c>
      <c r="G199" s="34">
        <v>16127697.569999998</v>
      </c>
      <c r="H199" s="34">
        <v>15847772.77</v>
      </c>
      <c r="I199" s="34">
        <v>16626335.390000001</v>
      </c>
      <c r="J199" s="34">
        <v>16973456.68</v>
      </c>
      <c r="K199" s="34">
        <v>16166565.4</v>
      </c>
      <c r="L199" s="34">
        <v>15825869.509999998</v>
      </c>
      <c r="M199" s="34">
        <v>15301503.110000001</v>
      </c>
      <c r="N199" s="34">
        <v>15291236.51</v>
      </c>
      <c r="O199" s="34">
        <v>14878701.01</v>
      </c>
      <c r="P199" s="34">
        <v>7934367.6099999994</v>
      </c>
      <c r="Q199" s="34">
        <v>7960626.7799999993</v>
      </c>
      <c r="R199" s="34">
        <v>9890096.290000001</v>
      </c>
      <c r="S199" s="34">
        <v>11099411.970000001</v>
      </c>
      <c r="T199" s="34"/>
    </row>
    <row r="201" spans="1:20" x14ac:dyDescent="0.25">
      <c r="A201" s="8" t="s">
        <v>18</v>
      </c>
      <c r="B201" s="8" t="s">
        <v>40</v>
      </c>
      <c r="C201" s="8" t="s">
        <v>41</v>
      </c>
      <c r="D201" s="8" t="s">
        <v>38</v>
      </c>
      <c r="E201" s="38" t="s">
        <v>241</v>
      </c>
      <c r="F201" s="38" t="s">
        <v>240</v>
      </c>
      <c r="G201" s="37">
        <v>2339738.37</v>
      </c>
      <c r="H201" s="37">
        <v>2420824.1100000003</v>
      </c>
      <c r="I201" s="37">
        <v>2501915.11</v>
      </c>
      <c r="J201" s="37">
        <v>2583006.11</v>
      </c>
      <c r="K201" s="37">
        <v>2664097.11</v>
      </c>
      <c r="L201" s="37">
        <v>2745188.11</v>
      </c>
      <c r="M201" s="37">
        <v>2826279.11</v>
      </c>
      <c r="N201" s="37">
        <v>2907370.11</v>
      </c>
      <c r="O201" s="37">
        <v>2978961.04</v>
      </c>
      <c r="P201" s="37">
        <v>3060052.04</v>
      </c>
      <c r="Q201" s="37">
        <v>3141143.04</v>
      </c>
      <c r="R201" s="37">
        <v>3091395.45</v>
      </c>
      <c r="S201" s="37">
        <v>3003106.74</v>
      </c>
      <c r="T201" s="37"/>
    </row>
    <row r="202" spans="1:20" x14ac:dyDescent="0.25">
      <c r="A202" s="8" t="s">
        <v>18</v>
      </c>
      <c r="B202" s="8" t="s">
        <v>40</v>
      </c>
      <c r="C202" s="8" t="s">
        <v>41</v>
      </c>
      <c r="D202" s="8" t="s">
        <v>38</v>
      </c>
      <c r="E202" s="38" t="s">
        <v>239</v>
      </c>
      <c r="F202" s="38" t="s">
        <v>238</v>
      </c>
      <c r="G202" s="37">
        <v>15622</v>
      </c>
      <c r="H202" s="37">
        <v>16819.91</v>
      </c>
      <c r="I202" s="37">
        <v>18011.91</v>
      </c>
      <c r="J202" s="37">
        <v>19203.91</v>
      </c>
      <c r="K202" s="37">
        <v>20395.91</v>
      </c>
      <c r="L202" s="37">
        <v>21587.91</v>
      </c>
      <c r="M202" s="37">
        <v>22779.91</v>
      </c>
      <c r="N202" s="37">
        <v>23971.91</v>
      </c>
      <c r="O202" s="37">
        <v>25163.91</v>
      </c>
      <c r="P202" s="37">
        <v>26355.91</v>
      </c>
      <c r="Q202" s="37">
        <v>27547.91</v>
      </c>
      <c r="R202" s="37">
        <v>28739.91</v>
      </c>
      <c r="S202" s="37">
        <v>29931.91</v>
      </c>
      <c r="T202" s="37"/>
    </row>
    <row r="203" spans="1:20" ht="15.75" thickBot="1" x14ac:dyDescent="0.3">
      <c r="A203" s="8" t="s">
        <v>18</v>
      </c>
      <c r="B203" s="8" t="s">
        <v>40</v>
      </c>
      <c r="C203" s="8" t="s">
        <v>41</v>
      </c>
      <c r="D203" s="8" t="s">
        <v>38</v>
      </c>
      <c r="E203" s="38" t="s">
        <v>237</v>
      </c>
      <c r="F203" s="38" t="s">
        <v>236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29693.55</v>
      </c>
      <c r="S203" s="37">
        <v>72993.81</v>
      </c>
      <c r="T203" s="37"/>
    </row>
    <row r="204" spans="1:20" x14ac:dyDescent="0.25">
      <c r="A204" s="8" t="s">
        <v>18</v>
      </c>
      <c r="B204" s="8" t="s">
        <v>40</v>
      </c>
      <c r="C204" s="8" t="s">
        <v>41</v>
      </c>
      <c r="D204" s="8" t="s">
        <v>38</v>
      </c>
      <c r="F204" s="35" t="s">
        <v>38</v>
      </c>
      <c r="G204" s="36">
        <v>2355360.37</v>
      </c>
      <c r="H204" s="36">
        <v>2437644.0200000005</v>
      </c>
      <c r="I204" s="36">
        <v>2519927.02</v>
      </c>
      <c r="J204" s="36">
        <v>2602210.02</v>
      </c>
      <c r="K204" s="36">
        <v>2684493.02</v>
      </c>
      <c r="L204" s="36">
        <v>2766776.02</v>
      </c>
      <c r="M204" s="36">
        <v>2849059.02</v>
      </c>
      <c r="N204" s="36">
        <v>2931342.02</v>
      </c>
      <c r="O204" s="36">
        <v>3004124.95</v>
      </c>
      <c r="P204" s="36">
        <v>3086407.95</v>
      </c>
      <c r="Q204" s="36">
        <v>3168690.95</v>
      </c>
      <c r="R204" s="36">
        <v>3149828.91</v>
      </c>
      <c r="S204" s="36">
        <v>3106032.4600000004</v>
      </c>
      <c r="T204" s="36"/>
    </row>
    <row r="205" spans="1:20" ht="15.75" thickBot="1" x14ac:dyDescent="0.3"/>
    <row r="206" spans="1:20" x14ac:dyDescent="0.25">
      <c r="A206" s="8" t="s">
        <v>18</v>
      </c>
      <c r="B206" s="8" t="s">
        <v>40</v>
      </c>
      <c r="C206" s="8" t="s">
        <v>41</v>
      </c>
      <c r="F206" s="35" t="s">
        <v>41</v>
      </c>
      <c r="G206" s="34">
        <v>2355360.37</v>
      </c>
      <c r="H206" s="34">
        <v>2437644.0200000005</v>
      </c>
      <c r="I206" s="34">
        <v>2519927.02</v>
      </c>
      <c r="J206" s="34">
        <v>2602210.02</v>
      </c>
      <c r="K206" s="34">
        <v>2684493.02</v>
      </c>
      <c r="L206" s="34">
        <v>2766776.02</v>
      </c>
      <c r="M206" s="34">
        <v>2849059.02</v>
      </c>
      <c r="N206" s="34">
        <v>2931342.02</v>
      </c>
      <c r="O206" s="34">
        <v>3004124.95</v>
      </c>
      <c r="P206" s="34">
        <v>3086407.95</v>
      </c>
      <c r="Q206" s="34">
        <v>3168690.95</v>
      </c>
      <c r="R206" s="34">
        <v>3149828.91</v>
      </c>
      <c r="S206" s="34">
        <v>3106032.4600000004</v>
      </c>
      <c r="T206" s="34"/>
    </row>
    <row r="207" spans="1:20" ht="15.75" thickBot="1" x14ac:dyDescent="0.3"/>
    <row r="208" spans="1:20" x14ac:dyDescent="0.25">
      <c r="A208" s="8" t="s">
        <v>18</v>
      </c>
      <c r="B208" s="8" t="s">
        <v>40</v>
      </c>
      <c r="F208" s="12" t="s">
        <v>40</v>
      </c>
      <c r="G208" s="34">
        <v>2355360.37</v>
      </c>
      <c r="H208" s="34">
        <v>2437644.0200000005</v>
      </c>
      <c r="I208" s="34">
        <v>2519927.02</v>
      </c>
      <c r="J208" s="34">
        <v>2602210.02</v>
      </c>
      <c r="K208" s="34">
        <v>2684493.02</v>
      </c>
      <c r="L208" s="34">
        <v>2766776.02</v>
      </c>
      <c r="M208" s="34">
        <v>2849059.02</v>
      </c>
      <c r="N208" s="34">
        <v>2931342.02</v>
      </c>
      <c r="O208" s="34">
        <v>3004124.95</v>
      </c>
      <c r="P208" s="34">
        <v>3086407.95</v>
      </c>
      <c r="Q208" s="34">
        <v>3168690.95</v>
      </c>
      <c r="R208" s="34">
        <v>3149828.91</v>
      </c>
      <c r="S208" s="34">
        <v>3106032.4600000004</v>
      </c>
      <c r="T208" s="34"/>
    </row>
    <row r="210" spans="1:20" ht="15.75" thickBot="1" x14ac:dyDescent="0.3">
      <c r="A210" s="8" t="s">
        <v>18</v>
      </c>
      <c r="B210" s="8" t="s">
        <v>42</v>
      </c>
      <c r="C210" s="8" t="s">
        <v>38</v>
      </c>
      <c r="D210" s="8" t="s">
        <v>38</v>
      </c>
      <c r="E210" s="38" t="s">
        <v>235</v>
      </c>
      <c r="F210" s="38" t="s">
        <v>234</v>
      </c>
      <c r="G210" s="37">
        <v>578738.70000000007</v>
      </c>
      <c r="H210" s="37">
        <v>565877.84</v>
      </c>
      <c r="I210" s="37">
        <v>553016.98</v>
      </c>
      <c r="J210" s="37">
        <v>540156.12</v>
      </c>
      <c r="K210" s="37">
        <v>527295.26</v>
      </c>
      <c r="L210" s="37">
        <v>514434.4</v>
      </c>
      <c r="M210" s="37">
        <v>501573.54000000004</v>
      </c>
      <c r="N210" s="37">
        <v>488712.68</v>
      </c>
      <c r="O210" s="37">
        <v>475851.82</v>
      </c>
      <c r="P210" s="37">
        <v>462990.96</v>
      </c>
      <c r="Q210" s="37">
        <v>450130.10000000003</v>
      </c>
      <c r="R210" s="37">
        <v>437269.24</v>
      </c>
      <c r="S210" s="37">
        <v>424408.38</v>
      </c>
      <c r="T210" s="37"/>
    </row>
    <row r="211" spans="1:20" x14ac:dyDescent="0.25">
      <c r="A211" s="8" t="s">
        <v>18</v>
      </c>
      <c r="B211" s="8" t="s">
        <v>42</v>
      </c>
      <c r="C211" s="8" t="s">
        <v>38</v>
      </c>
      <c r="D211" s="8" t="s">
        <v>38</v>
      </c>
      <c r="F211" s="35" t="s">
        <v>38</v>
      </c>
      <c r="G211" s="36">
        <v>578738.70000000007</v>
      </c>
      <c r="H211" s="36">
        <v>565877.84</v>
      </c>
      <c r="I211" s="36">
        <v>553016.98</v>
      </c>
      <c r="J211" s="36">
        <v>540156.12</v>
      </c>
      <c r="K211" s="36">
        <v>527295.26</v>
      </c>
      <c r="L211" s="36">
        <v>514434.4</v>
      </c>
      <c r="M211" s="36">
        <v>501573.54000000004</v>
      </c>
      <c r="N211" s="36">
        <v>488712.68</v>
      </c>
      <c r="O211" s="36">
        <v>475851.82</v>
      </c>
      <c r="P211" s="36">
        <v>462990.96</v>
      </c>
      <c r="Q211" s="36">
        <v>450130.10000000003</v>
      </c>
      <c r="R211" s="36">
        <v>437269.24</v>
      </c>
      <c r="S211" s="36">
        <v>424408.38</v>
      </c>
      <c r="T211" s="36"/>
    </row>
    <row r="212" spans="1:20" ht="15.75" thickBot="1" x14ac:dyDescent="0.3"/>
    <row r="213" spans="1:20" x14ac:dyDescent="0.25">
      <c r="A213" s="8" t="s">
        <v>18</v>
      </c>
      <c r="B213" s="8" t="s">
        <v>42</v>
      </c>
      <c r="C213" s="8" t="s">
        <v>38</v>
      </c>
      <c r="F213" s="35" t="s">
        <v>38</v>
      </c>
      <c r="G213" s="34">
        <v>578738.70000000007</v>
      </c>
      <c r="H213" s="34">
        <v>565877.84</v>
      </c>
      <c r="I213" s="34">
        <v>553016.98</v>
      </c>
      <c r="J213" s="34">
        <v>540156.12</v>
      </c>
      <c r="K213" s="34">
        <v>527295.26</v>
      </c>
      <c r="L213" s="34">
        <v>514434.4</v>
      </c>
      <c r="M213" s="34">
        <v>501573.54000000004</v>
      </c>
      <c r="N213" s="34">
        <v>488712.68</v>
      </c>
      <c r="O213" s="34">
        <v>475851.82</v>
      </c>
      <c r="P213" s="34">
        <v>462990.96</v>
      </c>
      <c r="Q213" s="34">
        <v>450130.10000000003</v>
      </c>
      <c r="R213" s="34">
        <v>437269.24</v>
      </c>
      <c r="S213" s="34">
        <v>424408.38</v>
      </c>
      <c r="T213" s="34"/>
    </row>
    <row r="214" spans="1:20" ht="15.75" thickBot="1" x14ac:dyDescent="0.3"/>
    <row r="215" spans="1:20" x14ac:dyDescent="0.25">
      <c r="A215" s="8" t="s">
        <v>18</v>
      </c>
      <c r="B215" s="8" t="s">
        <v>42</v>
      </c>
      <c r="F215" s="12" t="s">
        <v>42</v>
      </c>
      <c r="G215" s="34">
        <v>578738.70000000007</v>
      </c>
      <c r="H215" s="34">
        <v>565877.84</v>
      </c>
      <c r="I215" s="34">
        <v>553016.98</v>
      </c>
      <c r="J215" s="34">
        <v>540156.12</v>
      </c>
      <c r="K215" s="34">
        <v>527295.26</v>
      </c>
      <c r="L215" s="34">
        <v>514434.4</v>
      </c>
      <c r="M215" s="34">
        <v>501573.54000000004</v>
      </c>
      <c r="N215" s="34">
        <v>488712.68</v>
      </c>
      <c r="O215" s="34">
        <v>475851.82</v>
      </c>
      <c r="P215" s="34">
        <v>462990.96</v>
      </c>
      <c r="Q215" s="34">
        <v>450130.10000000003</v>
      </c>
      <c r="R215" s="34">
        <v>437269.24</v>
      </c>
      <c r="S215" s="34">
        <v>424408.38</v>
      </c>
      <c r="T215" s="34"/>
    </row>
    <row r="217" spans="1:20" x14ac:dyDescent="0.25">
      <c r="A217" s="8" t="s">
        <v>18</v>
      </c>
      <c r="B217" s="8" t="s">
        <v>43</v>
      </c>
      <c r="C217" s="8" t="s">
        <v>38</v>
      </c>
      <c r="D217" s="8" t="s">
        <v>38</v>
      </c>
      <c r="E217" s="38" t="s">
        <v>228</v>
      </c>
      <c r="F217" s="38" t="s">
        <v>233</v>
      </c>
      <c r="G217" s="37">
        <v>19829</v>
      </c>
      <c r="H217" s="37">
        <v>20780</v>
      </c>
      <c r="I217" s="37">
        <v>21731</v>
      </c>
      <c r="J217" s="37">
        <v>22682</v>
      </c>
      <c r="K217" s="37">
        <v>23633</v>
      </c>
      <c r="L217" s="37">
        <v>24583</v>
      </c>
      <c r="M217" s="37">
        <v>25535</v>
      </c>
      <c r="N217" s="37">
        <v>25535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/>
    </row>
    <row r="218" spans="1:20" x14ac:dyDescent="0.25">
      <c r="A218" s="8" t="s">
        <v>18</v>
      </c>
      <c r="B218" s="8" t="s">
        <v>43</v>
      </c>
      <c r="C218" s="8" t="s">
        <v>38</v>
      </c>
      <c r="D218" s="8" t="s">
        <v>38</v>
      </c>
      <c r="E218" s="38" t="s">
        <v>228</v>
      </c>
      <c r="F218" s="38" t="s">
        <v>232</v>
      </c>
      <c r="G218" s="37">
        <v>5496</v>
      </c>
      <c r="H218" s="37">
        <v>5760</v>
      </c>
      <c r="I218" s="37">
        <v>6023</v>
      </c>
      <c r="J218" s="37">
        <v>6287</v>
      </c>
      <c r="K218" s="37">
        <v>6550</v>
      </c>
      <c r="L218" s="37">
        <v>6814</v>
      </c>
      <c r="M218" s="37">
        <v>7077</v>
      </c>
      <c r="N218" s="37">
        <v>7077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/>
    </row>
    <row r="219" spans="1:20" x14ac:dyDescent="0.25">
      <c r="A219" s="8" t="s">
        <v>18</v>
      </c>
      <c r="B219" s="8" t="s">
        <v>43</v>
      </c>
      <c r="C219" s="8" t="s">
        <v>38</v>
      </c>
      <c r="D219" s="8" t="s">
        <v>38</v>
      </c>
      <c r="E219" s="38" t="s">
        <v>228</v>
      </c>
      <c r="F219" s="38" t="s">
        <v>231</v>
      </c>
      <c r="G219" s="37">
        <v>4723195</v>
      </c>
      <c r="H219" s="37">
        <v>4769798</v>
      </c>
      <c r="I219" s="37">
        <v>4681492</v>
      </c>
      <c r="J219" s="37">
        <v>4373055</v>
      </c>
      <c r="K219" s="37">
        <v>4397823</v>
      </c>
      <c r="L219" s="37">
        <v>4424097</v>
      </c>
      <c r="M219" s="37">
        <v>6059683</v>
      </c>
      <c r="N219" s="37">
        <v>6067981</v>
      </c>
      <c r="O219" s="37">
        <v>6042554</v>
      </c>
      <c r="P219" s="37">
        <v>6071868</v>
      </c>
      <c r="Q219" s="37">
        <v>6087427</v>
      </c>
      <c r="R219" s="37">
        <v>6090458</v>
      </c>
      <c r="S219" s="37">
        <v>6071642</v>
      </c>
      <c r="T219" s="37"/>
    </row>
    <row r="220" spans="1:20" x14ac:dyDescent="0.25">
      <c r="A220" s="8" t="s">
        <v>18</v>
      </c>
      <c r="B220" s="8" t="s">
        <v>43</v>
      </c>
      <c r="C220" s="8" t="s">
        <v>38</v>
      </c>
      <c r="D220" s="8" t="s">
        <v>38</v>
      </c>
      <c r="E220" s="38" t="s">
        <v>228</v>
      </c>
      <c r="F220" s="38" t="s">
        <v>230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951</v>
      </c>
      <c r="O220" s="37">
        <v>25551</v>
      </c>
      <c r="P220" s="37">
        <v>26502</v>
      </c>
      <c r="Q220" s="37">
        <v>27452</v>
      </c>
      <c r="R220" s="37">
        <v>28404</v>
      </c>
      <c r="S220" s="37">
        <v>29355</v>
      </c>
      <c r="T220" s="37"/>
    </row>
    <row r="221" spans="1:20" x14ac:dyDescent="0.25">
      <c r="A221" s="8" t="s">
        <v>18</v>
      </c>
      <c r="B221" s="8" t="s">
        <v>43</v>
      </c>
      <c r="C221" s="8" t="s">
        <v>38</v>
      </c>
      <c r="D221" s="8" t="s">
        <v>38</v>
      </c>
      <c r="E221" s="38" t="s">
        <v>228</v>
      </c>
      <c r="F221" s="38" t="s">
        <v>229</v>
      </c>
      <c r="G221" s="37">
        <v>1309026</v>
      </c>
      <c r="H221" s="37">
        <v>1325984</v>
      </c>
      <c r="I221" s="37">
        <v>1304577</v>
      </c>
      <c r="J221" s="37">
        <v>1211985</v>
      </c>
      <c r="K221" s="37">
        <v>1222252</v>
      </c>
      <c r="L221" s="37">
        <v>1233520</v>
      </c>
      <c r="M221" s="37">
        <v>1679430</v>
      </c>
      <c r="N221" s="37">
        <v>1686280</v>
      </c>
      <c r="O221" s="37">
        <v>1683862</v>
      </c>
      <c r="P221" s="37">
        <v>1682808</v>
      </c>
      <c r="Q221" s="37">
        <v>1690405</v>
      </c>
      <c r="R221" s="37">
        <v>1694799</v>
      </c>
      <c r="S221" s="37">
        <v>1682745</v>
      </c>
      <c r="T221" s="37"/>
    </row>
    <row r="222" spans="1:20" ht="15.75" thickBot="1" x14ac:dyDescent="0.3">
      <c r="A222" s="8" t="s">
        <v>18</v>
      </c>
      <c r="B222" s="8" t="s">
        <v>43</v>
      </c>
      <c r="C222" s="8" t="s">
        <v>38</v>
      </c>
      <c r="D222" s="8" t="s">
        <v>38</v>
      </c>
      <c r="E222" s="38" t="s">
        <v>228</v>
      </c>
      <c r="F222" s="38" t="s">
        <v>227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264</v>
      </c>
      <c r="O222" s="37">
        <v>7082</v>
      </c>
      <c r="P222" s="37">
        <v>7345</v>
      </c>
      <c r="Q222" s="37">
        <v>7609</v>
      </c>
      <c r="R222" s="37">
        <v>7872</v>
      </c>
      <c r="S222" s="37">
        <v>8136</v>
      </c>
      <c r="T222" s="37"/>
    </row>
    <row r="223" spans="1:20" x14ac:dyDescent="0.25">
      <c r="A223" s="8" t="s">
        <v>18</v>
      </c>
      <c r="B223" s="8" t="s">
        <v>43</v>
      </c>
      <c r="C223" s="8" t="s">
        <v>38</v>
      </c>
      <c r="D223" s="8" t="s">
        <v>38</v>
      </c>
      <c r="F223" s="35" t="s">
        <v>38</v>
      </c>
      <c r="G223" s="36">
        <v>6057546</v>
      </c>
      <c r="H223" s="36">
        <v>6122322</v>
      </c>
      <c r="I223" s="36">
        <v>6013823</v>
      </c>
      <c r="J223" s="36">
        <v>5614009</v>
      </c>
      <c r="K223" s="36">
        <v>5650258</v>
      </c>
      <c r="L223" s="36">
        <v>5689014</v>
      </c>
      <c r="M223" s="36">
        <v>7771725</v>
      </c>
      <c r="N223" s="36">
        <v>7788088</v>
      </c>
      <c r="O223" s="36">
        <v>7759049</v>
      </c>
      <c r="P223" s="36">
        <v>7788523</v>
      </c>
      <c r="Q223" s="36">
        <v>7812893</v>
      </c>
      <c r="R223" s="36">
        <v>7821533</v>
      </c>
      <c r="S223" s="36">
        <v>7791878</v>
      </c>
      <c r="T223" s="36"/>
    </row>
    <row r="224" spans="1:20" ht="15.75" thickBot="1" x14ac:dyDescent="0.3"/>
    <row r="225" spans="1:20" x14ac:dyDescent="0.25">
      <c r="A225" s="8" t="s">
        <v>18</v>
      </c>
      <c r="B225" s="8" t="s">
        <v>43</v>
      </c>
      <c r="C225" s="8" t="s">
        <v>38</v>
      </c>
      <c r="F225" s="35" t="s">
        <v>38</v>
      </c>
      <c r="G225" s="34">
        <v>6057546</v>
      </c>
      <c r="H225" s="34">
        <v>6122322</v>
      </c>
      <c r="I225" s="34">
        <v>6013823</v>
      </c>
      <c r="J225" s="34">
        <v>5614009</v>
      </c>
      <c r="K225" s="34">
        <v>5650258</v>
      </c>
      <c r="L225" s="34">
        <v>5689014</v>
      </c>
      <c r="M225" s="34">
        <v>7771725</v>
      </c>
      <c r="N225" s="34">
        <v>7788088</v>
      </c>
      <c r="O225" s="34">
        <v>7759049</v>
      </c>
      <c r="P225" s="34">
        <v>7788523</v>
      </c>
      <c r="Q225" s="34">
        <v>7812893</v>
      </c>
      <c r="R225" s="34">
        <v>7821533</v>
      </c>
      <c r="S225" s="34">
        <v>7791878</v>
      </c>
      <c r="T225" s="34"/>
    </row>
    <row r="226" spans="1:20" ht="15.75" thickBot="1" x14ac:dyDescent="0.3"/>
    <row r="227" spans="1:20" x14ac:dyDescent="0.25">
      <c r="A227" s="8" t="s">
        <v>18</v>
      </c>
      <c r="B227" s="8" t="s">
        <v>43</v>
      </c>
      <c r="F227" s="12" t="s">
        <v>43</v>
      </c>
      <c r="G227" s="34">
        <v>6057546</v>
      </c>
      <c r="H227" s="34">
        <v>6122322</v>
      </c>
      <c r="I227" s="34">
        <v>6013823</v>
      </c>
      <c r="J227" s="34">
        <v>5614009</v>
      </c>
      <c r="K227" s="34">
        <v>5650258</v>
      </c>
      <c r="L227" s="34">
        <v>5689014</v>
      </c>
      <c r="M227" s="34">
        <v>7771725</v>
      </c>
      <c r="N227" s="34">
        <v>7788088</v>
      </c>
      <c r="O227" s="34">
        <v>7759049</v>
      </c>
      <c r="P227" s="34">
        <v>7788523</v>
      </c>
      <c r="Q227" s="34">
        <v>7812893</v>
      </c>
      <c r="R227" s="34">
        <v>7821533</v>
      </c>
      <c r="S227" s="34">
        <v>7791878</v>
      </c>
      <c r="T227" s="34"/>
    </row>
    <row r="228" spans="1:20" ht="15.75" thickBot="1" x14ac:dyDescent="0.3"/>
    <row r="229" spans="1:20" x14ac:dyDescent="0.25">
      <c r="A229" s="8" t="s">
        <v>18</v>
      </c>
      <c r="F229" s="35" t="s">
        <v>18</v>
      </c>
      <c r="G229" s="34">
        <v>414683895.68000013</v>
      </c>
      <c r="H229" s="34">
        <v>412212185.37999994</v>
      </c>
      <c r="I229" s="34">
        <v>416758176.23000008</v>
      </c>
      <c r="J229" s="34">
        <v>417342383.52999985</v>
      </c>
      <c r="K229" s="34">
        <v>418188560.24999994</v>
      </c>
      <c r="L229" s="34">
        <v>419899893.77999985</v>
      </c>
      <c r="M229" s="34">
        <v>431791771.28999996</v>
      </c>
      <c r="N229" s="34">
        <v>433575401.76999986</v>
      </c>
      <c r="O229" s="34">
        <v>435290262.62999976</v>
      </c>
      <c r="P229" s="34">
        <v>436722591.61999989</v>
      </c>
      <c r="Q229" s="34">
        <v>458914184.99000001</v>
      </c>
      <c r="R229" s="34">
        <v>461108500.37000024</v>
      </c>
      <c r="S229" s="34">
        <v>448678566.07000011</v>
      </c>
      <c r="T229" s="34"/>
    </row>
    <row r="231" spans="1:20" ht="15.75" thickBot="1" x14ac:dyDescent="0.3">
      <c r="A231" s="8" t="s">
        <v>44</v>
      </c>
      <c r="B231" s="8" t="s">
        <v>45</v>
      </c>
      <c r="C231" s="8" t="s">
        <v>46</v>
      </c>
      <c r="D231" s="8" t="s">
        <v>38</v>
      </c>
      <c r="E231" s="38" t="s">
        <v>226</v>
      </c>
      <c r="F231" s="38" t="s">
        <v>225</v>
      </c>
      <c r="G231" s="37">
        <v>-151380644</v>
      </c>
      <c r="H231" s="37">
        <v>-151380644</v>
      </c>
      <c r="I231" s="37">
        <v>-151380644</v>
      </c>
      <c r="J231" s="37">
        <v>-151380644</v>
      </c>
      <c r="K231" s="37">
        <v>-151380644</v>
      </c>
      <c r="L231" s="37">
        <v>-151380644</v>
      </c>
      <c r="M231" s="37">
        <v>-151380644</v>
      </c>
      <c r="N231" s="37">
        <v>-151380644</v>
      </c>
      <c r="O231" s="37">
        <v>-151380644</v>
      </c>
      <c r="P231" s="37">
        <v>-151380644</v>
      </c>
      <c r="Q231" s="37">
        <v>-151380644</v>
      </c>
      <c r="R231" s="37">
        <v>-151380644</v>
      </c>
      <c r="S231" s="37">
        <v>-151380644</v>
      </c>
      <c r="T231" s="37"/>
    </row>
    <row r="232" spans="1:20" x14ac:dyDescent="0.25">
      <c r="A232" s="8" t="s">
        <v>44</v>
      </c>
      <c r="B232" s="8" t="s">
        <v>45</v>
      </c>
      <c r="C232" s="8" t="s">
        <v>46</v>
      </c>
      <c r="D232" s="8" t="s">
        <v>38</v>
      </c>
      <c r="F232" s="35" t="s">
        <v>38</v>
      </c>
      <c r="G232" s="36">
        <v>-151380644</v>
      </c>
      <c r="H232" s="36">
        <v>-151380644</v>
      </c>
      <c r="I232" s="36">
        <v>-151380644</v>
      </c>
      <c r="J232" s="36">
        <v>-151380644</v>
      </c>
      <c r="K232" s="36">
        <v>-151380644</v>
      </c>
      <c r="L232" s="36">
        <v>-151380644</v>
      </c>
      <c r="M232" s="36">
        <v>-151380644</v>
      </c>
      <c r="N232" s="36">
        <v>-151380644</v>
      </c>
      <c r="O232" s="36">
        <v>-151380644</v>
      </c>
      <c r="P232" s="36">
        <v>-151380644</v>
      </c>
      <c r="Q232" s="36">
        <v>-151380644</v>
      </c>
      <c r="R232" s="36">
        <v>-151380644</v>
      </c>
      <c r="S232" s="36">
        <v>-151380644</v>
      </c>
      <c r="T232" s="36"/>
    </row>
    <row r="233" spans="1:20" ht="15.75" thickBot="1" x14ac:dyDescent="0.3"/>
    <row r="234" spans="1:20" x14ac:dyDescent="0.25">
      <c r="A234" s="8" t="s">
        <v>44</v>
      </c>
      <c r="B234" s="8" t="s">
        <v>45</v>
      </c>
      <c r="C234" s="8" t="s">
        <v>46</v>
      </c>
      <c r="F234" s="35" t="s">
        <v>46</v>
      </c>
      <c r="G234" s="34">
        <v>-151380644</v>
      </c>
      <c r="H234" s="34">
        <v>-151380644</v>
      </c>
      <c r="I234" s="34">
        <v>-151380644</v>
      </c>
      <c r="J234" s="34">
        <v>-151380644</v>
      </c>
      <c r="K234" s="34">
        <v>-151380644</v>
      </c>
      <c r="L234" s="34">
        <v>-151380644</v>
      </c>
      <c r="M234" s="34">
        <v>-151380644</v>
      </c>
      <c r="N234" s="34">
        <v>-151380644</v>
      </c>
      <c r="O234" s="34">
        <v>-151380644</v>
      </c>
      <c r="P234" s="34">
        <v>-151380644</v>
      </c>
      <c r="Q234" s="34">
        <v>-151380644</v>
      </c>
      <c r="R234" s="34">
        <v>-151380644</v>
      </c>
      <c r="S234" s="34">
        <v>-151380644</v>
      </c>
      <c r="T234" s="34"/>
    </row>
    <row r="236" spans="1:20" x14ac:dyDescent="0.25">
      <c r="A236" s="8" t="s">
        <v>44</v>
      </c>
      <c r="B236" s="8" t="s">
        <v>45</v>
      </c>
      <c r="C236" s="8" t="s">
        <v>47</v>
      </c>
      <c r="D236" s="8" t="s">
        <v>38</v>
      </c>
      <c r="E236" s="38" t="s">
        <v>223</v>
      </c>
      <c r="F236" s="38" t="s">
        <v>224</v>
      </c>
      <c r="G236" s="37">
        <v>-4527253.07</v>
      </c>
      <c r="H236" s="37">
        <v>-4527253.07</v>
      </c>
      <c r="I236" s="37">
        <v>-11602366.310000001</v>
      </c>
      <c r="J236" s="37">
        <v>-11602366.310000001</v>
      </c>
      <c r="K236" s="37">
        <v>-11602366.310000001</v>
      </c>
      <c r="L236" s="37">
        <v>-11602366.310000001</v>
      </c>
      <c r="M236" s="37">
        <v>-11602366.310000001</v>
      </c>
      <c r="N236" s="37">
        <v>-11602366.310000001</v>
      </c>
      <c r="O236" s="37">
        <v>-11602366.310000001</v>
      </c>
      <c r="P236" s="37">
        <v>-11602366.310000001</v>
      </c>
      <c r="Q236" s="37">
        <v>-11602366.310000001</v>
      </c>
      <c r="R236" s="37">
        <v>-11602366.310000001</v>
      </c>
      <c r="S236" s="37">
        <v>8397435.6399999987</v>
      </c>
      <c r="T236" s="37"/>
    </row>
    <row r="237" spans="1:20" ht="15.75" thickBot="1" x14ac:dyDescent="0.3">
      <c r="A237" s="8" t="s">
        <v>44</v>
      </c>
      <c r="B237" s="8" t="s">
        <v>45</v>
      </c>
      <c r="C237" s="8" t="s">
        <v>47</v>
      </c>
      <c r="D237" s="8" t="s">
        <v>38</v>
      </c>
      <c r="E237" s="38" t="s">
        <v>223</v>
      </c>
      <c r="F237" s="38" t="s">
        <v>222</v>
      </c>
      <c r="G237" s="37">
        <v>-7075113.2400000002</v>
      </c>
      <c r="H237" s="37">
        <v>-8243740.7599999998</v>
      </c>
      <c r="I237" s="37">
        <v>-2594672.92</v>
      </c>
      <c r="J237" s="37">
        <v>-3927352.08</v>
      </c>
      <c r="K237" s="37">
        <v>-5067340.04</v>
      </c>
      <c r="L237" s="37">
        <v>-6151809.8799999999</v>
      </c>
      <c r="M237" s="37">
        <v>-7120624.6200000001</v>
      </c>
      <c r="N237" s="37">
        <v>-8322814.5800000001</v>
      </c>
      <c r="O237" s="37">
        <v>-9480123.6500000004</v>
      </c>
      <c r="P237" s="37">
        <v>-10591876.35</v>
      </c>
      <c r="Q237" s="37">
        <v>-11746598.029999999</v>
      </c>
      <c r="R237" s="37">
        <v>-13281739.560000001</v>
      </c>
      <c r="S237" s="37">
        <v>-14622890.33</v>
      </c>
      <c r="T237" s="37"/>
    </row>
    <row r="238" spans="1:20" x14ac:dyDescent="0.25">
      <c r="A238" s="8" t="s">
        <v>44</v>
      </c>
      <c r="B238" s="8" t="s">
        <v>45</v>
      </c>
      <c r="C238" s="8" t="s">
        <v>47</v>
      </c>
      <c r="D238" s="8" t="s">
        <v>38</v>
      </c>
      <c r="F238" s="35" t="s">
        <v>38</v>
      </c>
      <c r="G238" s="36">
        <v>-11602366.310000001</v>
      </c>
      <c r="H238" s="36">
        <v>-12770993.83</v>
      </c>
      <c r="I238" s="36">
        <v>-14197039.23</v>
      </c>
      <c r="J238" s="36">
        <v>-15529718.390000001</v>
      </c>
      <c r="K238" s="36">
        <v>-16669706.350000001</v>
      </c>
      <c r="L238" s="36">
        <v>-17754176.190000001</v>
      </c>
      <c r="M238" s="36">
        <v>-18722990.93</v>
      </c>
      <c r="N238" s="36">
        <v>-19925180.890000001</v>
      </c>
      <c r="O238" s="36">
        <v>-21082489.960000001</v>
      </c>
      <c r="P238" s="36">
        <v>-22194242.66</v>
      </c>
      <c r="Q238" s="36">
        <v>-23348964.34</v>
      </c>
      <c r="R238" s="36">
        <v>-24884105.870000001</v>
      </c>
      <c r="S238" s="36">
        <v>-6225454.6900000013</v>
      </c>
      <c r="T238" s="36"/>
    </row>
    <row r="239" spans="1:20" ht="15.75" thickBot="1" x14ac:dyDescent="0.3"/>
    <row r="240" spans="1:20" x14ac:dyDescent="0.25">
      <c r="A240" s="8" t="s">
        <v>44</v>
      </c>
      <c r="B240" s="8" t="s">
        <v>45</v>
      </c>
      <c r="C240" s="8" t="s">
        <v>47</v>
      </c>
      <c r="F240" s="35" t="s">
        <v>47</v>
      </c>
      <c r="G240" s="34">
        <v>-11602366.310000001</v>
      </c>
      <c r="H240" s="34">
        <v>-12770993.83</v>
      </c>
      <c r="I240" s="34">
        <v>-14197039.23</v>
      </c>
      <c r="J240" s="34">
        <v>-15529718.390000001</v>
      </c>
      <c r="K240" s="34">
        <v>-16669706.350000001</v>
      </c>
      <c r="L240" s="34">
        <v>-17754176.190000001</v>
      </c>
      <c r="M240" s="34">
        <v>-18722990.93</v>
      </c>
      <c r="N240" s="34">
        <v>-19925180.890000001</v>
      </c>
      <c r="O240" s="34">
        <v>-21082489.960000001</v>
      </c>
      <c r="P240" s="34">
        <v>-22194242.66</v>
      </c>
      <c r="Q240" s="34">
        <v>-23348964.34</v>
      </c>
      <c r="R240" s="34">
        <v>-24884105.870000001</v>
      </c>
      <c r="S240" s="34">
        <v>-6225454.6900000013</v>
      </c>
      <c r="T240" s="34"/>
    </row>
    <row r="241" spans="1:20" ht="15.75" thickBot="1" x14ac:dyDescent="0.3"/>
    <row r="242" spans="1:20" x14ac:dyDescent="0.25">
      <c r="A242" s="8" t="s">
        <v>44</v>
      </c>
      <c r="B242" s="8" t="s">
        <v>45</v>
      </c>
      <c r="F242" s="12" t="s">
        <v>45</v>
      </c>
      <c r="G242" s="34">
        <v>-162983010.31</v>
      </c>
      <c r="H242" s="34">
        <v>-164151637.83000001</v>
      </c>
      <c r="I242" s="34">
        <v>-165577683.22999999</v>
      </c>
      <c r="J242" s="34">
        <v>-166910362.38999999</v>
      </c>
      <c r="K242" s="34">
        <v>-168050350.34999999</v>
      </c>
      <c r="L242" s="34">
        <v>-169134820.19</v>
      </c>
      <c r="M242" s="34">
        <v>-170103634.93000001</v>
      </c>
      <c r="N242" s="34">
        <v>-171305824.88999999</v>
      </c>
      <c r="O242" s="34">
        <v>-172463133.96000001</v>
      </c>
      <c r="P242" s="34">
        <v>-173574886.66</v>
      </c>
      <c r="Q242" s="34">
        <v>-174729608.34</v>
      </c>
      <c r="R242" s="34">
        <v>-176264749.87</v>
      </c>
      <c r="S242" s="34">
        <v>-157606098.69</v>
      </c>
      <c r="T242" s="34"/>
    </row>
    <row r="244" spans="1:20" x14ac:dyDescent="0.25">
      <c r="A244" s="8" t="s">
        <v>44</v>
      </c>
      <c r="B244" s="8" t="s">
        <v>48</v>
      </c>
      <c r="C244" s="8" t="s">
        <v>38</v>
      </c>
      <c r="D244" s="8" t="s">
        <v>38</v>
      </c>
      <c r="E244" s="38" t="s">
        <v>221</v>
      </c>
      <c r="F244" s="38" t="s">
        <v>220</v>
      </c>
      <c r="G244" s="37">
        <v>-80000000</v>
      </c>
      <c r="H244" s="37">
        <v>-170000000</v>
      </c>
      <c r="I244" s="37">
        <v>-80000000</v>
      </c>
      <c r="J244" s="37">
        <v>-80000000</v>
      </c>
      <c r="K244" s="37">
        <v>-80000000</v>
      </c>
      <c r="L244" s="37">
        <v>-80000000</v>
      </c>
      <c r="M244" s="37">
        <v>-80000000</v>
      </c>
      <c r="N244" s="37">
        <v>-80000000</v>
      </c>
      <c r="O244" s="37">
        <v>-80000000</v>
      </c>
      <c r="P244" s="37">
        <v>-80000000</v>
      </c>
      <c r="Q244" s="37">
        <v>-95000000</v>
      </c>
      <c r="R244" s="37">
        <v>-95000000</v>
      </c>
      <c r="S244" s="37">
        <v>-170625000</v>
      </c>
      <c r="T244" s="37">
        <f t="shared" ref="T244:T245" si="0">SUM(G244:S244)/13</f>
        <v>-96201923.076923072</v>
      </c>
    </row>
    <row r="245" spans="1:20" ht="15.75" thickBot="1" x14ac:dyDescent="0.3">
      <c r="A245" s="8" t="s">
        <v>44</v>
      </c>
      <c r="B245" s="8" t="s">
        <v>48</v>
      </c>
      <c r="C245" s="8" t="s">
        <v>38</v>
      </c>
      <c r="D245" s="8" t="s">
        <v>38</v>
      </c>
      <c r="E245" s="38" t="s">
        <v>219</v>
      </c>
      <c r="F245" s="38" t="s">
        <v>218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-532193.61</v>
      </c>
      <c r="N245" s="37">
        <v>-532193.61</v>
      </c>
      <c r="O245" s="37">
        <v>-535614.01</v>
      </c>
      <c r="P245" s="37">
        <v>-537332.43000000005</v>
      </c>
      <c r="Q245" s="37">
        <v>-539056.38</v>
      </c>
      <c r="R245" s="37">
        <v>-540933</v>
      </c>
      <c r="S245" s="37">
        <v>-542520.87</v>
      </c>
      <c r="T245" s="37">
        <f t="shared" si="0"/>
        <v>-289218.76230769232</v>
      </c>
    </row>
    <row r="246" spans="1:20" x14ac:dyDescent="0.25">
      <c r="A246" s="8" t="s">
        <v>44</v>
      </c>
      <c r="B246" s="8" t="s">
        <v>48</v>
      </c>
      <c r="C246" s="8" t="s">
        <v>38</v>
      </c>
      <c r="D246" s="8" t="s">
        <v>38</v>
      </c>
      <c r="F246" s="35" t="s">
        <v>38</v>
      </c>
      <c r="G246" s="36">
        <v>-80000000</v>
      </c>
      <c r="H246" s="36">
        <v>-170000000</v>
      </c>
      <c r="I246" s="36">
        <v>-80000000</v>
      </c>
      <c r="J246" s="36">
        <v>-80000000</v>
      </c>
      <c r="K246" s="36">
        <v>-80000000</v>
      </c>
      <c r="L246" s="36">
        <v>-80000000</v>
      </c>
      <c r="M246" s="36">
        <v>-80532193.609999999</v>
      </c>
      <c r="N246" s="36">
        <v>-80532193.609999999</v>
      </c>
      <c r="O246" s="36">
        <v>-80535614.010000005</v>
      </c>
      <c r="P246" s="36">
        <v>-80537332.430000007</v>
      </c>
      <c r="Q246" s="36">
        <v>-95539056.379999995</v>
      </c>
      <c r="R246" s="36">
        <v>-95540933</v>
      </c>
      <c r="S246" s="36">
        <v>-171167520.87</v>
      </c>
      <c r="T246" s="37">
        <f>SUM(G246:S246)/13</f>
        <v>-96491141.839230761</v>
      </c>
    </row>
    <row r="247" spans="1:20" ht="15.75" thickBot="1" x14ac:dyDescent="0.3"/>
    <row r="248" spans="1:20" x14ac:dyDescent="0.25">
      <c r="A248" s="8" t="s">
        <v>44</v>
      </c>
      <c r="B248" s="8" t="s">
        <v>48</v>
      </c>
      <c r="C248" s="8" t="s">
        <v>38</v>
      </c>
      <c r="F248" s="35" t="s">
        <v>38</v>
      </c>
      <c r="G248" s="34">
        <v>-80000000</v>
      </c>
      <c r="H248" s="34">
        <v>-170000000</v>
      </c>
      <c r="I248" s="34">
        <v>-80000000</v>
      </c>
      <c r="J248" s="34">
        <v>-80000000</v>
      </c>
      <c r="K248" s="34">
        <v>-80000000</v>
      </c>
      <c r="L248" s="34">
        <v>-80000000</v>
      </c>
      <c r="M248" s="34">
        <v>-80532193.609999999</v>
      </c>
      <c r="N248" s="34">
        <v>-80532193.609999999</v>
      </c>
      <c r="O248" s="34">
        <v>-80535614.010000005</v>
      </c>
      <c r="P248" s="34">
        <v>-80537332.430000007</v>
      </c>
      <c r="Q248" s="34">
        <v>-95539056.379999995</v>
      </c>
      <c r="R248" s="34">
        <v>-95540933</v>
      </c>
      <c r="S248" s="34">
        <v>-171167520.87</v>
      </c>
      <c r="T248" s="34"/>
    </row>
    <row r="249" spans="1:20" ht="15.75" thickBot="1" x14ac:dyDescent="0.3"/>
    <row r="250" spans="1:20" x14ac:dyDescent="0.25">
      <c r="A250" s="8" t="s">
        <v>44</v>
      </c>
      <c r="B250" s="8" t="s">
        <v>48</v>
      </c>
      <c r="F250" s="12" t="s">
        <v>48</v>
      </c>
      <c r="G250" s="34">
        <v>-80000000</v>
      </c>
      <c r="H250" s="34">
        <v>-170000000</v>
      </c>
      <c r="I250" s="34">
        <v>-80000000</v>
      </c>
      <c r="J250" s="34">
        <v>-80000000</v>
      </c>
      <c r="K250" s="34">
        <v>-80000000</v>
      </c>
      <c r="L250" s="34">
        <v>-80000000</v>
      </c>
      <c r="M250" s="34">
        <v>-80532193.609999999</v>
      </c>
      <c r="N250" s="34">
        <v>-80532193.609999999</v>
      </c>
      <c r="O250" s="34">
        <v>-80535614.010000005</v>
      </c>
      <c r="P250" s="34">
        <v>-80537332.430000007</v>
      </c>
      <c r="Q250" s="34">
        <v>-95539056.379999995</v>
      </c>
      <c r="R250" s="34">
        <v>-95540933</v>
      </c>
      <c r="S250" s="34">
        <v>-171167520.87</v>
      </c>
      <c r="T250" s="34"/>
    </row>
    <row r="252" spans="1:20" ht="15.75" thickBot="1" x14ac:dyDescent="0.3">
      <c r="A252" s="8" t="s">
        <v>44</v>
      </c>
      <c r="B252" s="8" t="s">
        <v>49</v>
      </c>
      <c r="C252" s="8" t="s">
        <v>38</v>
      </c>
      <c r="D252" s="8" t="s">
        <v>38</v>
      </c>
      <c r="E252" s="38" t="s">
        <v>217</v>
      </c>
      <c r="F252" s="38" t="s">
        <v>216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-7705006.5800000001</v>
      </c>
      <c r="N252" s="37">
        <v>-7705006.5800000001</v>
      </c>
      <c r="O252" s="37">
        <v>-7614301.7599999998</v>
      </c>
      <c r="P252" s="37">
        <v>-7568730.9799999995</v>
      </c>
      <c r="Q252" s="37">
        <v>-7523013.9900000002</v>
      </c>
      <c r="R252" s="37">
        <v>-7477003.1800000006</v>
      </c>
      <c r="S252" s="37">
        <v>-7431139.5199999996</v>
      </c>
      <c r="T252" s="37">
        <f>SUM(G252:S252)/13</f>
        <v>-4078784.8146153847</v>
      </c>
    </row>
    <row r="253" spans="1:20" x14ac:dyDescent="0.25">
      <c r="A253" s="8" t="s">
        <v>44</v>
      </c>
      <c r="B253" s="8" t="s">
        <v>49</v>
      </c>
      <c r="C253" s="8" t="s">
        <v>38</v>
      </c>
      <c r="D253" s="8" t="s">
        <v>38</v>
      </c>
      <c r="F253" s="35" t="s">
        <v>38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6">
        <v>0</v>
      </c>
      <c r="M253" s="36">
        <v>-7705006.5800000001</v>
      </c>
      <c r="N253" s="36">
        <v>-7705006.5800000001</v>
      </c>
      <c r="O253" s="36">
        <v>-7614301.7599999998</v>
      </c>
      <c r="P253" s="36">
        <v>-7568730.9799999995</v>
      </c>
      <c r="Q253" s="36">
        <v>-7523013.9900000002</v>
      </c>
      <c r="R253" s="36">
        <v>-7477003.1800000006</v>
      </c>
      <c r="S253" s="36">
        <v>-7431139.5199999996</v>
      </c>
      <c r="T253" s="37">
        <f>SUM(G253:S253)/13</f>
        <v>-4078784.8146153847</v>
      </c>
    </row>
    <row r="254" spans="1:20" ht="15.75" thickBot="1" x14ac:dyDescent="0.3"/>
    <row r="255" spans="1:20" x14ac:dyDescent="0.25">
      <c r="A255" s="8" t="s">
        <v>44</v>
      </c>
      <c r="B255" s="8" t="s">
        <v>49</v>
      </c>
      <c r="C255" s="8" t="s">
        <v>38</v>
      </c>
      <c r="F255" s="35" t="s">
        <v>38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-7705006.5800000001</v>
      </c>
      <c r="N255" s="34">
        <v>-7705006.5800000001</v>
      </c>
      <c r="O255" s="34">
        <v>-7614301.7599999998</v>
      </c>
      <c r="P255" s="34">
        <v>-7568730.9799999995</v>
      </c>
      <c r="Q255" s="34">
        <v>-7523013.9900000002</v>
      </c>
      <c r="R255" s="34">
        <v>-7477003.1800000006</v>
      </c>
      <c r="S255" s="34">
        <v>-7431139.5199999996</v>
      </c>
      <c r="T255" s="34"/>
    </row>
    <row r="256" spans="1:20" ht="15.75" thickBot="1" x14ac:dyDescent="0.3"/>
    <row r="257" spans="1:20" x14ac:dyDescent="0.25">
      <c r="A257" s="8" t="s">
        <v>44</v>
      </c>
      <c r="B257" s="8" t="s">
        <v>49</v>
      </c>
      <c r="F257" s="12" t="s">
        <v>49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-7705006.5800000001</v>
      </c>
      <c r="N257" s="34">
        <v>-7705006.5800000001</v>
      </c>
      <c r="O257" s="34">
        <v>-7614301.7599999998</v>
      </c>
      <c r="P257" s="34">
        <v>-7568730.9799999995</v>
      </c>
      <c r="Q257" s="34">
        <v>-7523013.9900000002</v>
      </c>
      <c r="R257" s="34">
        <v>-7477003.1800000006</v>
      </c>
      <c r="S257" s="34">
        <v>-7431139.5199999996</v>
      </c>
      <c r="T257" s="34"/>
    </row>
    <row r="259" spans="1:20" x14ac:dyDescent="0.25">
      <c r="A259" s="8" t="s">
        <v>44</v>
      </c>
      <c r="B259" s="8" t="s">
        <v>50</v>
      </c>
      <c r="C259" s="8" t="s">
        <v>51</v>
      </c>
      <c r="D259" s="8" t="s">
        <v>38</v>
      </c>
      <c r="E259" s="38" t="s">
        <v>214</v>
      </c>
      <c r="F259" s="38" t="s">
        <v>215</v>
      </c>
      <c r="G259" s="37">
        <v>-99915.319999999992</v>
      </c>
      <c r="H259" s="37">
        <v>-104706.99</v>
      </c>
      <c r="I259" s="37">
        <v>-109498.66</v>
      </c>
      <c r="J259" s="37">
        <v>-114290.33</v>
      </c>
      <c r="K259" s="37">
        <v>-119082</v>
      </c>
      <c r="L259" s="37">
        <v>-123873.67</v>
      </c>
      <c r="M259" s="37">
        <v>-128665.34</v>
      </c>
      <c r="N259" s="37">
        <v>-133457.01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/>
    </row>
    <row r="260" spans="1:20" x14ac:dyDescent="0.25">
      <c r="A260" s="8" t="s">
        <v>44</v>
      </c>
      <c r="B260" s="8" t="s">
        <v>50</v>
      </c>
      <c r="C260" s="8" t="s">
        <v>51</v>
      </c>
      <c r="D260" s="8" t="s">
        <v>38</v>
      </c>
      <c r="E260" s="38" t="s">
        <v>214</v>
      </c>
      <c r="F260" s="38" t="s">
        <v>213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-128748.61</v>
      </c>
      <c r="P260" s="37">
        <v>-133540.28</v>
      </c>
      <c r="Q260" s="37">
        <v>-138331.95000000001</v>
      </c>
      <c r="R260" s="37">
        <v>-143123.62000000002</v>
      </c>
      <c r="S260" s="37">
        <v>-147915.29</v>
      </c>
      <c r="T260" s="37"/>
    </row>
    <row r="261" spans="1:20" x14ac:dyDescent="0.25">
      <c r="A261" s="8" t="s">
        <v>44</v>
      </c>
      <c r="B261" s="8" t="s">
        <v>50</v>
      </c>
      <c r="C261" s="8" t="s">
        <v>51</v>
      </c>
      <c r="D261" s="8" t="s">
        <v>38</v>
      </c>
      <c r="E261" s="38" t="s">
        <v>212</v>
      </c>
      <c r="F261" s="38" t="s">
        <v>211</v>
      </c>
      <c r="G261" s="37">
        <v>-61000</v>
      </c>
      <c r="H261" s="37">
        <v>-61000</v>
      </c>
      <c r="I261" s="37">
        <v>-81000</v>
      </c>
      <c r="J261" s="37">
        <v>-81000</v>
      </c>
      <c r="K261" s="37">
        <v>-98500</v>
      </c>
      <c r="L261" s="37">
        <v>-98500</v>
      </c>
      <c r="M261" s="37">
        <v>-98500</v>
      </c>
      <c r="N261" s="37">
        <v>-76000</v>
      </c>
      <c r="O261" s="37">
        <v>-76000</v>
      </c>
      <c r="P261" s="37">
        <v>-76000</v>
      </c>
      <c r="Q261" s="37">
        <v>-76000</v>
      </c>
      <c r="R261" s="37">
        <v>-76000</v>
      </c>
      <c r="S261" s="37">
        <v>-76000</v>
      </c>
      <c r="T261" s="37"/>
    </row>
    <row r="262" spans="1:20" x14ac:dyDescent="0.25">
      <c r="A262" s="8" t="s">
        <v>44</v>
      </c>
      <c r="B262" s="8" t="s">
        <v>50</v>
      </c>
      <c r="C262" s="8" t="s">
        <v>51</v>
      </c>
      <c r="D262" s="8" t="s">
        <v>38</v>
      </c>
      <c r="E262" s="38" t="s">
        <v>210</v>
      </c>
      <c r="F262" s="38" t="s">
        <v>209</v>
      </c>
      <c r="G262" s="37">
        <v>-11999.98</v>
      </c>
      <c r="H262" s="37">
        <v>-11999.98</v>
      </c>
      <c r="I262" s="37">
        <v>-11999.98</v>
      </c>
      <c r="J262" s="37">
        <v>-11999.98</v>
      </c>
      <c r="K262" s="37">
        <v>-11999.98</v>
      </c>
      <c r="L262" s="37">
        <v>-11999.98</v>
      </c>
      <c r="M262" s="37">
        <v>-7999.98</v>
      </c>
      <c r="N262" s="37">
        <v>-7999.98</v>
      </c>
      <c r="O262" s="37">
        <v>-7999.98</v>
      </c>
      <c r="P262" s="37">
        <v>-7999.98</v>
      </c>
      <c r="Q262" s="37">
        <v>-7999.98</v>
      </c>
      <c r="R262" s="37">
        <v>-10999.98</v>
      </c>
      <c r="S262" s="37">
        <v>-10999.98</v>
      </c>
      <c r="T262" s="37"/>
    </row>
    <row r="263" spans="1:20" ht="15.75" thickBot="1" x14ac:dyDescent="0.3">
      <c r="A263" s="8" t="s">
        <v>44</v>
      </c>
      <c r="B263" s="8" t="s">
        <v>50</v>
      </c>
      <c r="C263" s="8" t="s">
        <v>51</v>
      </c>
      <c r="D263" s="8" t="s">
        <v>38</v>
      </c>
      <c r="E263" s="38" t="s">
        <v>208</v>
      </c>
      <c r="F263" s="38" t="s">
        <v>207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/>
    </row>
    <row r="264" spans="1:20" x14ac:dyDescent="0.25">
      <c r="A264" s="8" t="s">
        <v>44</v>
      </c>
      <c r="B264" s="8" t="s">
        <v>50</v>
      </c>
      <c r="C264" s="8" t="s">
        <v>51</v>
      </c>
      <c r="D264" s="8" t="s">
        <v>38</v>
      </c>
      <c r="F264" s="35" t="s">
        <v>38</v>
      </c>
      <c r="G264" s="36">
        <v>-172915.30000000002</v>
      </c>
      <c r="H264" s="36">
        <v>-177706.97</v>
      </c>
      <c r="I264" s="36">
        <v>-202498.64</v>
      </c>
      <c r="J264" s="36">
        <v>-207290.31000000003</v>
      </c>
      <c r="K264" s="36">
        <v>-229581.98</v>
      </c>
      <c r="L264" s="36">
        <v>-234373.65</v>
      </c>
      <c r="M264" s="36">
        <v>-235165.32</v>
      </c>
      <c r="N264" s="36">
        <v>-217456.99000000002</v>
      </c>
      <c r="O264" s="36">
        <v>-212748.59</v>
      </c>
      <c r="P264" s="36">
        <v>-217540.26</v>
      </c>
      <c r="Q264" s="36">
        <v>-222331.93000000002</v>
      </c>
      <c r="R264" s="36">
        <v>-230123.60000000003</v>
      </c>
      <c r="S264" s="36">
        <v>-234915.27000000002</v>
      </c>
      <c r="T264" s="37">
        <f>SUM(G264:S264)/13</f>
        <v>-214972.98538461543</v>
      </c>
    </row>
    <row r="265" spans="1:20" ht="15.75" thickBot="1" x14ac:dyDescent="0.3"/>
    <row r="266" spans="1:20" x14ac:dyDescent="0.25">
      <c r="A266" s="8" t="s">
        <v>44</v>
      </c>
      <c r="B266" s="8" t="s">
        <v>50</v>
      </c>
      <c r="C266" s="8" t="s">
        <v>51</v>
      </c>
      <c r="F266" s="35" t="s">
        <v>51</v>
      </c>
      <c r="G266" s="34">
        <v>-172915.30000000002</v>
      </c>
      <c r="H266" s="34">
        <v>-177706.97</v>
      </c>
      <c r="I266" s="34">
        <v>-202498.64</v>
      </c>
      <c r="J266" s="34">
        <v>-207290.31000000003</v>
      </c>
      <c r="K266" s="34">
        <v>-229581.98</v>
      </c>
      <c r="L266" s="34">
        <v>-234373.65</v>
      </c>
      <c r="M266" s="34">
        <v>-235165.32</v>
      </c>
      <c r="N266" s="34">
        <v>-217456.99000000002</v>
      </c>
      <c r="O266" s="34">
        <v>-212748.59</v>
      </c>
      <c r="P266" s="34">
        <v>-217540.26</v>
      </c>
      <c r="Q266" s="34">
        <v>-222331.93000000002</v>
      </c>
      <c r="R266" s="34">
        <v>-230123.60000000003</v>
      </c>
      <c r="S266" s="34">
        <v>-234915.27000000002</v>
      </c>
      <c r="T266" s="34"/>
    </row>
    <row r="267" spans="1:20" ht="15.75" thickBot="1" x14ac:dyDescent="0.3"/>
    <row r="268" spans="1:20" x14ac:dyDescent="0.25">
      <c r="A268" s="8" t="s">
        <v>44</v>
      </c>
      <c r="B268" s="8" t="s">
        <v>50</v>
      </c>
      <c r="F268" s="12" t="s">
        <v>50</v>
      </c>
      <c r="G268" s="34">
        <v>-172915.30000000002</v>
      </c>
      <c r="H268" s="34">
        <v>-177706.97</v>
      </c>
      <c r="I268" s="34">
        <v>-202498.64</v>
      </c>
      <c r="J268" s="34">
        <v>-207290.31000000003</v>
      </c>
      <c r="K268" s="34">
        <v>-229581.98</v>
      </c>
      <c r="L268" s="34">
        <v>-234373.65</v>
      </c>
      <c r="M268" s="34">
        <v>-235165.32</v>
      </c>
      <c r="N268" s="34">
        <v>-217456.99000000002</v>
      </c>
      <c r="O268" s="34">
        <v>-212748.59</v>
      </c>
      <c r="P268" s="34">
        <v>-217540.26</v>
      </c>
      <c r="Q268" s="34">
        <v>-222331.93000000002</v>
      </c>
      <c r="R268" s="34">
        <v>-230123.60000000003</v>
      </c>
      <c r="S268" s="34">
        <v>-234915.27000000002</v>
      </c>
      <c r="T268" s="34"/>
    </row>
    <row r="270" spans="1:20" x14ac:dyDescent="0.25">
      <c r="A270" s="8" t="s">
        <v>44</v>
      </c>
      <c r="B270" s="8" t="s">
        <v>52</v>
      </c>
      <c r="C270" s="8" t="s">
        <v>53</v>
      </c>
      <c r="D270" s="8" t="s">
        <v>38</v>
      </c>
      <c r="E270" s="38" t="s">
        <v>205</v>
      </c>
      <c r="F270" s="38" t="s">
        <v>206</v>
      </c>
      <c r="G270" s="37">
        <v>-3655340.18</v>
      </c>
      <c r="H270" s="37">
        <v>-2914379.7500000005</v>
      </c>
      <c r="I270" s="37">
        <v>-4052303.3200000003</v>
      </c>
      <c r="J270" s="37">
        <v>-4967736.97</v>
      </c>
      <c r="K270" s="37">
        <v>-3636576.26</v>
      </c>
      <c r="L270" s="37">
        <v>-2624085.6599999997</v>
      </c>
      <c r="M270" s="37">
        <v>-2685292.52</v>
      </c>
      <c r="N270" s="37">
        <v>-2701059.95</v>
      </c>
      <c r="O270" s="37">
        <v>-2723668.97</v>
      </c>
      <c r="P270" s="37">
        <v>-3590277.3800000004</v>
      </c>
      <c r="Q270" s="37">
        <v>-4409070.17</v>
      </c>
      <c r="R270" s="37">
        <v>-5231393.5099999988</v>
      </c>
      <c r="S270" s="37">
        <v>-5487545.1399999987</v>
      </c>
      <c r="T270" s="37"/>
    </row>
    <row r="271" spans="1:20" ht="15.75" thickBot="1" x14ac:dyDescent="0.3">
      <c r="A271" s="8" t="s">
        <v>44</v>
      </c>
      <c r="B271" s="8" t="s">
        <v>52</v>
      </c>
      <c r="C271" s="8" t="s">
        <v>53</v>
      </c>
      <c r="D271" s="8" t="s">
        <v>38</v>
      </c>
      <c r="E271" s="38" t="s">
        <v>205</v>
      </c>
      <c r="F271" s="38" t="s">
        <v>204</v>
      </c>
      <c r="G271" s="37">
        <v>-8289215.8300000001</v>
      </c>
      <c r="H271" s="37">
        <v>-4338190.5600000005</v>
      </c>
      <c r="I271" s="37">
        <v>-4493078.76</v>
      </c>
      <c r="J271" s="37">
        <v>-3857151.78</v>
      </c>
      <c r="K271" s="37">
        <v>-4654128.7899999991</v>
      </c>
      <c r="L271" s="37">
        <v>-5062105.22</v>
      </c>
      <c r="M271" s="37">
        <v>-4544228.3499999996</v>
      </c>
      <c r="N271" s="37">
        <v>-5452032.6799999997</v>
      </c>
      <c r="O271" s="37">
        <v>-4680210.4399999995</v>
      </c>
      <c r="P271" s="37">
        <v>-4410865.83</v>
      </c>
      <c r="Q271" s="37">
        <v>-3821061.0999999996</v>
      </c>
      <c r="R271" s="37">
        <v>-4094023.81</v>
      </c>
      <c r="S271" s="37">
        <v>-4836498.2500000009</v>
      </c>
      <c r="T271" s="37"/>
    </row>
    <row r="272" spans="1:20" x14ac:dyDescent="0.25">
      <c r="A272" s="8" t="s">
        <v>44</v>
      </c>
      <c r="B272" s="8" t="s">
        <v>52</v>
      </c>
      <c r="C272" s="8" t="s">
        <v>53</v>
      </c>
      <c r="D272" s="8" t="s">
        <v>38</v>
      </c>
      <c r="F272" s="35" t="s">
        <v>38</v>
      </c>
      <c r="G272" s="36">
        <v>-11944556.01</v>
      </c>
      <c r="H272" s="36">
        <v>-7252570.3100000005</v>
      </c>
      <c r="I272" s="36">
        <v>-8545382.0800000001</v>
      </c>
      <c r="J272" s="36">
        <v>-8824888.75</v>
      </c>
      <c r="K272" s="36">
        <v>-8290705.0499999989</v>
      </c>
      <c r="L272" s="36">
        <v>-7686190.879999999</v>
      </c>
      <c r="M272" s="36">
        <v>-7229520.8699999992</v>
      </c>
      <c r="N272" s="36">
        <v>-8153092.6299999999</v>
      </c>
      <c r="O272" s="36">
        <v>-7403879.4100000001</v>
      </c>
      <c r="P272" s="36">
        <v>-8001143.2100000009</v>
      </c>
      <c r="Q272" s="36">
        <v>-8230131.2699999996</v>
      </c>
      <c r="R272" s="36">
        <v>-9325417.3199999984</v>
      </c>
      <c r="S272" s="36">
        <v>-10324043.390000001</v>
      </c>
      <c r="T272" s="37">
        <f>SUM(G272:S272)/13</f>
        <v>-8554732.3984615374</v>
      </c>
    </row>
    <row r="273" spans="1:20" ht="15.75" thickBot="1" x14ac:dyDescent="0.3"/>
    <row r="274" spans="1:20" x14ac:dyDescent="0.25">
      <c r="A274" s="8" t="s">
        <v>44</v>
      </c>
      <c r="B274" s="8" t="s">
        <v>52</v>
      </c>
      <c r="C274" s="8" t="s">
        <v>53</v>
      </c>
      <c r="F274" s="35" t="s">
        <v>53</v>
      </c>
      <c r="G274" s="34">
        <v>-11944556.01</v>
      </c>
      <c r="H274" s="34">
        <v>-7252570.3100000005</v>
      </c>
      <c r="I274" s="34">
        <v>-8545382.0800000001</v>
      </c>
      <c r="J274" s="34">
        <v>-8824888.75</v>
      </c>
      <c r="K274" s="34">
        <v>-8290705.0499999989</v>
      </c>
      <c r="L274" s="34">
        <v>-7686190.879999999</v>
      </c>
      <c r="M274" s="34">
        <v>-7229520.8699999992</v>
      </c>
      <c r="N274" s="34">
        <v>-8153092.6299999999</v>
      </c>
      <c r="O274" s="34">
        <v>-7403879.4100000001</v>
      </c>
      <c r="P274" s="34">
        <v>-8001143.2100000009</v>
      </c>
      <c r="Q274" s="34">
        <v>-8230131.2699999996</v>
      </c>
      <c r="R274" s="34">
        <v>-9325417.3199999984</v>
      </c>
      <c r="S274" s="34">
        <v>-10324043.390000001</v>
      </c>
      <c r="T274" s="34"/>
    </row>
    <row r="276" spans="1:20" ht="15.75" thickBot="1" x14ac:dyDescent="0.3">
      <c r="A276" s="8" t="s">
        <v>44</v>
      </c>
      <c r="B276" s="8" t="s">
        <v>52</v>
      </c>
      <c r="C276" s="8" t="s">
        <v>54</v>
      </c>
      <c r="D276" s="8" t="s">
        <v>38</v>
      </c>
      <c r="E276" s="38" t="s">
        <v>203</v>
      </c>
      <c r="F276" s="38" t="s">
        <v>202</v>
      </c>
      <c r="G276" s="37">
        <v>-90000000</v>
      </c>
      <c r="H276" s="37">
        <v>0</v>
      </c>
      <c r="I276" s="37">
        <v>-90000000</v>
      </c>
      <c r="J276" s="37">
        <v>-90000000</v>
      </c>
      <c r="K276" s="37">
        <v>-90000000</v>
      </c>
      <c r="L276" s="37">
        <v>-90000000</v>
      </c>
      <c r="M276" s="37">
        <v>-90000000</v>
      </c>
      <c r="N276" s="37">
        <v>-90000000</v>
      </c>
      <c r="O276" s="37">
        <v>-90000000</v>
      </c>
      <c r="P276" s="37">
        <v>-90000000</v>
      </c>
      <c r="Q276" s="37">
        <v>-95000000</v>
      </c>
      <c r="R276" s="37">
        <v>-95000000</v>
      </c>
      <c r="S276" s="37">
        <v>-24375000</v>
      </c>
      <c r="T276" s="37"/>
    </row>
    <row r="277" spans="1:20" x14ac:dyDescent="0.25">
      <c r="A277" s="8" t="s">
        <v>44</v>
      </c>
      <c r="B277" s="8" t="s">
        <v>52</v>
      </c>
      <c r="C277" s="8" t="s">
        <v>54</v>
      </c>
      <c r="D277" s="8" t="s">
        <v>38</v>
      </c>
      <c r="F277" s="35" t="s">
        <v>38</v>
      </c>
      <c r="G277" s="36">
        <v>-90000000</v>
      </c>
      <c r="H277" s="36">
        <v>0</v>
      </c>
      <c r="I277" s="36">
        <v>-90000000</v>
      </c>
      <c r="J277" s="36">
        <v>-90000000</v>
      </c>
      <c r="K277" s="36">
        <v>-90000000</v>
      </c>
      <c r="L277" s="36">
        <v>-90000000</v>
      </c>
      <c r="M277" s="36">
        <v>-90000000</v>
      </c>
      <c r="N277" s="36">
        <v>-90000000</v>
      </c>
      <c r="O277" s="36">
        <v>-90000000</v>
      </c>
      <c r="P277" s="36">
        <v>-90000000</v>
      </c>
      <c r="Q277" s="36">
        <v>-95000000</v>
      </c>
      <c r="R277" s="36">
        <v>-95000000</v>
      </c>
      <c r="S277" s="36">
        <v>-24375000</v>
      </c>
      <c r="T277" s="37">
        <f>SUM(G277:S277)/13</f>
        <v>-78798076.923076928</v>
      </c>
    </row>
    <row r="278" spans="1:20" ht="15.75" thickBot="1" x14ac:dyDescent="0.3"/>
    <row r="279" spans="1:20" x14ac:dyDescent="0.25">
      <c r="A279" s="8" t="s">
        <v>44</v>
      </c>
      <c r="B279" s="8" t="s">
        <v>52</v>
      </c>
      <c r="C279" s="8" t="s">
        <v>54</v>
      </c>
      <c r="F279" s="35" t="s">
        <v>54</v>
      </c>
      <c r="G279" s="34">
        <v>-90000000</v>
      </c>
      <c r="H279" s="34">
        <v>0</v>
      </c>
      <c r="I279" s="34">
        <v>-90000000</v>
      </c>
      <c r="J279" s="34">
        <v>-90000000</v>
      </c>
      <c r="K279" s="34">
        <v>-90000000</v>
      </c>
      <c r="L279" s="34">
        <v>-90000000</v>
      </c>
      <c r="M279" s="34">
        <v>-90000000</v>
      </c>
      <c r="N279" s="34">
        <v>-90000000</v>
      </c>
      <c r="O279" s="34">
        <v>-90000000</v>
      </c>
      <c r="P279" s="34">
        <v>-90000000</v>
      </c>
      <c r="Q279" s="34">
        <v>-95000000</v>
      </c>
      <c r="R279" s="34">
        <v>-95000000</v>
      </c>
      <c r="S279" s="34">
        <v>-24375000</v>
      </c>
      <c r="T279" s="34"/>
    </row>
    <row r="281" spans="1:20" ht="15.75" thickBot="1" x14ac:dyDescent="0.3">
      <c r="A281" s="8" t="s">
        <v>44</v>
      </c>
      <c r="B281" s="8" t="s">
        <v>52</v>
      </c>
      <c r="C281" s="8" t="s">
        <v>55</v>
      </c>
      <c r="D281" s="8" t="s">
        <v>38</v>
      </c>
      <c r="E281" s="38" t="s">
        <v>201</v>
      </c>
      <c r="F281" s="38" t="s">
        <v>200</v>
      </c>
      <c r="G281" s="37">
        <v>-2448400.73</v>
      </c>
      <c r="H281" s="37">
        <v>-2248684.52</v>
      </c>
      <c r="I281" s="37">
        <v>-2640469.0499999998</v>
      </c>
      <c r="J281" s="37">
        <v>-2252124.5499999998</v>
      </c>
      <c r="K281" s="37">
        <v>-1737375.7899999996</v>
      </c>
      <c r="L281" s="37">
        <v>-1696678.4900000002</v>
      </c>
      <c r="M281" s="37">
        <v>-2662421.4699999997</v>
      </c>
      <c r="N281" s="37">
        <v>-1651271.4200000004</v>
      </c>
      <c r="O281" s="37">
        <v>-2537036.3899999997</v>
      </c>
      <c r="P281" s="37">
        <v>-2632057.4699999997</v>
      </c>
      <c r="Q281" s="37">
        <v>-1891308.9800000004</v>
      </c>
      <c r="R281" s="37">
        <v>-3008801.6</v>
      </c>
      <c r="S281" s="37">
        <v>-2736398.3400000003</v>
      </c>
      <c r="T281" s="37"/>
    </row>
    <row r="282" spans="1:20" x14ac:dyDescent="0.25">
      <c r="A282" s="8" t="s">
        <v>44</v>
      </c>
      <c r="B282" s="8" t="s">
        <v>52</v>
      </c>
      <c r="C282" s="8" t="s">
        <v>55</v>
      </c>
      <c r="D282" s="8" t="s">
        <v>38</v>
      </c>
      <c r="F282" s="35" t="s">
        <v>38</v>
      </c>
      <c r="G282" s="36">
        <v>-2448400.73</v>
      </c>
      <c r="H282" s="36">
        <v>-2248684.52</v>
      </c>
      <c r="I282" s="36">
        <v>-2640469.0499999998</v>
      </c>
      <c r="J282" s="36">
        <v>-2252124.5499999998</v>
      </c>
      <c r="K282" s="36">
        <v>-1737375.7899999996</v>
      </c>
      <c r="L282" s="36">
        <v>-1696678.4900000002</v>
      </c>
      <c r="M282" s="36">
        <v>-2662421.4699999997</v>
      </c>
      <c r="N282" s="36">
        <v>-1651271.4200000004</v>
      </c>
      <c r="O282" s="36">
        <v>-2537036.3899999997</v>
      </c>
      <c r="P282" s="36">
        <v>-2632057.4699999997</v>
      </c>
      <c r="Q282" s="36">
        <v>-1891308.9800000004</v>
      </c>
      <c r="R282" s="36">
        <v>-3008801.6</v>
      </c>
      <c r="S282" s="36">
        <v>-2736398.3400000003</v>
      </c>
      <c r="T282" s="37">
        <f>SUM(G282:S282)/13</f>
        <v>-2318694.5230769231</v>
      </c>
    </row>
    <row r="283" spans="1:20" ht="15.75" thickBot="1" x14ac:dyDescent="0.3"/>
    <row r="284" spans="1:20" x14ac:dyDescent="0.25">
      <c r="A284" s="8" t="s">
        <v>44</v>
      </c>
      <c r="B284" s="8" t="s">
        <v>52</v>
      </c>
      <c r="C284" s="8" t="s">
        <v>55</v>
      </c>
      <c r="F284" s="35" t="s">
        <v>55</v>
      </c>
      <c r="G284" s="34">
        <v>-2448400.73</v>
      </c>
      <c r="H284" s="34">
        <v>-2248684.52</v>
      </c>
      <c r="I284" s="34">
        <v>-2640469.0499999998</v>
      </c>
      <c r="J284" s="34">
        <v>-2252124.5499999998</v>
      </c>
      <c r="K284" s="34">
        <v>-1737375.7899999996</v>
      </c>
      <c r="L284" s="34">
        <v>-1696678.4900000002</v>
      </c>
      <c r="M284" s="34">
        <v>-2662421.4699999997</v>
      </c>
      <c r="N284" s="34">
        <v>-1651271.4200000004</v>
      </c>
      <c r="O284" s="34">
        <v>-2537036.3899999997</v>
      </c>
      <c r="P284" s="34">
        <v>-2632057.4699999997</v>
      </c>
      <c r="Q284" s="34">
        <v>-1891308.9800000004</v>
      </c>
      <c r="R284" s="34">
        <v>-3008801.6</v>
      </c>
      <c r="S284" s="34">
        <v>-2736398.3400000003</v>
      </c>
      <c r="T284" s="34"/>
    </row>
    <row r="286" spans="1:20" ht="15.75" thickBot="1" x14ac:dyDescent="0.3">
      <c r="A286" s="8" t="s">
        <v>44</v>
      </c>
      <c r="B286" s="8" t="s">
        <v>52</v>
      </c>
      <c r="C286" s="8" t="s">
        <v>56</v>
      </c>
      <c r="D286" s="8" t="s">
        <v>38</v>
      </c>
      <c r="E286" s="38" t="s">
        <v>199</v>
      </c>
      <c r="F286" s="38" t="s">
        <v>198</v>
      </c>
      <c r="G286" s="37">
        <v>-3468498.22</v>
      </c>
      <c r="H286" s="37">
        <v>-3494212.0900000003</v>
      </c>
      <c r="I286" s="37">
        <v>-3528348.15</v>
      </c>
      <c r="J286" s="37">
        <v>-3586499.09</v>
      </c>
      <c r="K286" s="37">
        <v>-3518079</v>
      </c>
      <c r="L286" s="37">
        <v>-3533383.35</v>
      </c>
      <c r="M286" s="37">
        <v>-3578809.0500000003</v>
      </c>
      <c r="N286" s="37">
        <v>-3615990.28</v>
      </c>
      <c r="O286" s="37">
        <v>-3638209.17</v>
      </c>
      <c r="P286" s="37">
        <v>-3665204.64</v>
      </c>
      <c r="Q286" s="37">
        <v>-3713142.7800000003</v>
      </c>
      <c r="R286" s="37">
        <v>-3773394.6399999997</v>
      </c>
      <c r="S286" s="37">
        <v>-3820141.6100000003</v>
      </c>
      <c r="T286" s="37"/>
    </row>
    <row r="287" spans="1:20" x14ac:dyDescent="0.25">
      <c r="A287" s="8" t="s">
        <v>44</v>
      </c>
      <c r="B287" s="8" t="s">
        <v>52</v>
      </c>
      <c r="C287" s="8" t="s">
        <v>56</v>
      </c>
      <c r="D287" s="8" t="s">
        <v>38</v>
      </c>
      <c r="F287" s="35" t="s">
        <v>38</v>
      </c>
      <c r="G287" s="36">
        <v>-3468498.22</v>
      </c>
      <c r="H287" s="36">
        <v>-3494212.0900000003</v>
      </c>
      <c r="I287" s="36">
        <v>-3528348.15</v>
      </c>
      <c r="J287" s="36">
        <v>-3586499.09</v>
      </c>
      <c r="K287" s="36">
        <v>-3518079</v>
      </c>
      <c r="L287" s="36">
        <v>-3533383.35</v>
      </c>
      <c r="M287" s="36">
        <v>-3578809.0500000003</v>
      </c>
      <c r="N287" s="36">
        <v>-3615990.28</v>
      </c>
      <c r="O287" s="36">
        <v>-3638209.17</v>
      </c>
      <c r="P287" s="36">
        <v>-3665204.64</v>
      </c>
      <c r="Q287" s="36">
        <v>-3713142.7800000003</v>
      </c>
      <c r="R287" s="36">
        <v>-3773394.6399999997</v>
      </c>
      <c r="S287" s="36">
        <v>-3820141.6100000003</v>
      </c>
      <c r="T287" s="37">
        <f>SUM(G287:S287)/13</f>
        <v>-3610300.9284615391</v>
      </c>
    </row>
    <row r="288" spans="1:20" ht="15.75" thickBot="1" x14ac:dyDescent="0.3"/>
    <row r="289" spans="1:20" x14ac:dyDescent="0.25">
      <c r="A289" s="8" t="s">
        <v>44</v>
      </c>
      <c r="B289" s="8" t="s">
        <v>52</v>
      </c>
      <c r="C289" s="8" t="s">
        <v>56</v>
      </c>
      <c r="F289" s="35" t="s">
        <v>56</v>
      </c>
      <c r="G289" s="34">
        <v>-3468498.22</v>
      </c>
      <c r="H289" s="34">
        <v>-3494212.0900000003</v>
      </c>
      <c r="I289" s="34">
        <v>-3528348.15</v>
      </c>
      <c r="J289" s="34">
        <v>-3586499.09</v>
      </c>
      <c r="K289" s="34">
        <v>-3518079</v>
      </c>
      <c r="L289" s="34">
        <v>-3533383.35</v>
      </c>
      <c r="M289" s="34">
        <v>-3578809.0500000003</v>
      </c>
      <c r="N289" s="34">
        <v>-3615990.28</v>
      </c>
      <c r="O289" s="34">
        <v>-3638209.17</v>
      </c>
      <c r="P289" s="34">
        <v>-3665204.64</v>
      </c>
      <c r="Q289" s="34">
        <v>-3713142.7800000003</v>
      </c>
      <c r="R289" s="34">
        <v>-3773394.6399999997</v>
      </c>
      <c r="S289" s="34">
        <v>-3820141.6100000003</v>
      </c>
      <c r="T289" s="34"/>
    </row>
    <row r="291" spans="1:20" x14ac:dyDescent="0.25">
      <c r="A291" s="8" t="s">
        <v>44</v>
      </c>
      <c r="B291" s="8" t="s">
        <v>52</v>
      </c>
      <c r="C291" s="8" t="s">
        <v>57</v>
      </c>
      <c r="D291" s="8" t="s">
        <v>38</v>
      </c>
      <c r="E291" s="38" t="s">
        <v>197</v>
      </c>
      <c r="F291" s="38" t="s">
        <v>196</v>
      </c>
      <c r="G291" s="37">
        <v>-504335</v>
      </c>
      <c r="H291" s="37">
        <v>-830222</v>
      </c>
      <c r="I291" s="37">
        <v>-921731</v>
      </c>
      <c r="J291" s="37">
        <v>-849057</v>
      </c>
      <c r="K291" s="37">
        <v>-1201959</v>
      </c>
      <c r="L291" s="37">
        <v>-1319008</v>
      </c>
      <c r="M291" s="37">
        <v>-1535422</v>
      </c>
      <c r="N291" s="37">
        <v>-1818785</v>
      </c>
      <c r="O291" s="37">
        <v>-2210100</v>
      </c>
      <c r="P291" s="37">
        <v>-2330608</v>
      </c>
      <c r="Q291" s="37">
        <v>-2676805</v>
      </c>
      <c r="R291" s="37">
        <v>-2968775</v>
      </c>
      <c r="S291" s="37">
        <v>-3162014</v>
      </c>
      <c r="T291" s="37"/>
    </row>
    <row r="292" spans="1:20" x14ac:dyDescent="0.25">
      <c r="A292" s="8" t="s">
        <v>44</v>
      </c>
      <c r="B292" s="8" t="s">
        <v>52</v>
      </c>
      <c r="C292" s="8" t="s">
        <v>57</v>
      </c>
      <c r="D292" s="8" t="s">
        <v>38</v>
      </c>
      <c r="E292" s="38" t="s">
        <v>195</v>
      </c>
      <c r="F292" s="38" t="s">
        <v>194</v>
      </c>
      <c r="G292" s="37">
        <v>128167</v>
      </c>
      <c r="H292" s="37">
        <v>75848</v>
      </c>
      <c r="I292" s="37">
        <v>75606</v>
      </c>
      <c r="J292" s="37">
        <v>111844</v>
      </c>
      <c r="K292" s="37">
        <v>53523</v>
      </c>
      <c r="L292" s="37">
        <v>47607</v>
      </c>
      <c r="M292" s="37">
        <v>19612</v>
      </c>
      <c r="N292" s="37">
        <v>-15541</v>
      </c>
      <c r="O292" s="37">
        <v>-58651</v>
      </c>
      <c r="P292" s="37">
        <v>-135347</v>
      </c>
      <c r="Q292" s="37">
        <v>-312217</v>
      </c>
      <c r="R292" s="37">
        <v>-341327</v>
      </c>
      <c r="S292" s="37">
        <v>-356158</v>
      </c>
      <c r="T292" s="37"/>
    </row>
    <row r="293" spans="1:20" x14ac:dyDescent="0.25">
      <c r="A293" s="8" t="s">
        <v>44</v>
      </c>
      <c r="B293" s="8" t="s">
        <v>52</v>
      </c>
      <c r="C293" s="8" t="s">
        <v>57</v>
      </c>
      <c r="D293" s="8" t="s">
        <v>38</v>
      </c>
      <c r="E293" s="38" t="s">
        <v>192</v>
      </c>
      <c r="F293" s="38" t="s">
        <v>193</v>
      </c>
      <c r="G293" s="37">
        <v>-40.31</v>
      </c>
      <c r="H293" s="37">
        <v>-2805.13</v>
      </c>
      <c r="I293" s="37">
        <v>-7736.65</v>
      </c>
      <c r="J293" s="37">
        <v>-60.14</v>
      </c>
      <c r="K293" s="37">
        <v>-22.33</v>
      </c>
      <c r="L293" s="37">
        <v>-27.56</v>
      </c>
      <c r="M293" s="37">
        <v>0</v>
      </c>
      <c r="N293" s="37">
        <v>0</v>
      </c>
      <c r="O293" s="37">
        <v>-219.04</v>
      </c>
      <c r="P293" s="37">
        <v>-89.79</v>
      </c>
      <c r="Q293" s="37">
        <v>-46.24</v>
      </c>
      <c r="R293" s="37">
        <v>-226.61</v>
      </c>
      <c r="S293" s="37">
        <v>-94.7</v>
      </c>
      <c r="T293" s="37"/>
    </row>
    <row r="294" spans="1:20" x14ac:dyDescent="0.25">
      <c r="A294" s="8" t="s">
        <v>44</v>
      </c>
      <c r="B294" s="8" t="s">
        <v>52</v>
      </c>
      <c r="C294" s="8" t="s">
        <v>57</v>
      </c>
      <c r="D294" s="8" t="s">
        <v>38</v>
      </c>
      <c r="E294" s="38" t="s">
        <v>192</v>
      </c>
      <c r="F294" s="38" t="s">
        <v>191</v>
      </c>
      <c r="G294" s="37">
        <v>-152398.12</v>
      </c>
      <c r="H294" s="37">
        <v>-168009.47999999998</v>
      </c>
      <c r="I294" s="37">
        <v>-176661.69000000003</v>
      </c>
      <c r="J294" s="37">
        <v>-88440.48</v>
      </c>
      <c r="K294" s="37">
        <v>-67750.59</v>
      </c>
      <c r="L294" s="37">
        <v>-81301.62</v>
      </c>
      <c r="M294" s="37">
        <v>-97578.23</v>
      </c>
      <c r="N294" s="37">
        <v>-114903.03</v>
      </c>
      <c r="O294" s="37">
        <v>-130592.53</v>
      </c>
      <c r="P294" s="37">
        <v>-114588.87</v>
      </c>
      <c r="Q294" s="37">
        <v>-128327.36</v>
      </c>
      <c r="R294" s="37">
        <v>-144419.28999999998</v>
      </c>
      <c r="S294" s="37">
        <v>-163556.13999999998</v>
      </c>
      <c r="T294" s="37"/>
    </row>
    <row r="295" spans="1:20" x14ac:dyDescent="0.25">
      <c r="A295" s="8" t="s">
        <v>44</v>
      </c>
      <c r="B295" s="8" t="s">
        <v>52</v>
      </c>
      <c r="C295" s="8" t="s">
        <v>57</v>
      </c>
      <c r="D295" s="8" t="s">
        <v>38</v>
      </c>
      <c r="E295" s="38" t="s">
        <v>190</v>
      </c>
      <c r="F295" s="38" t="s">
        <v>189</v>
      </c>
      <c r="G295" s="37">
        <v>-213451.7</v>
      </c>
      <c r="H295" s="37">
        <v>-39316.180000000022</v>
      </c>
      <c r="I295" s="37">
        <v>-88780.78</v>
      </c>
      <c r="J295" s="37">
        <v>-124131.03</v>
      </c>
      <c r="K295" s="37">
        <v>-167208.03</v>
      </c>
      <c r="L295" s="37">
        <v>-212708.59</v>
      </c>
      <c r="M295" s="37">
        <v>-253397.08</v>
      </c>
      <c r="N295" s="37">
        <v>-42774.28</v>
      </c>
      <c r="O295" s="37">
        <v>-81916.88</v>
      </c>
      <c r="P295" s="37">
        <v>-121673.16</v>
      </c>
      <c r="Q295" s="37">
        <v>-194963.55</v>
      </c>
      <c r="R295" s="37">
        <v>-238279.18</v>
      </c>
      <c r="S295" s="37">
        <v>-280152.27</v>
      </c>
      <c r="T295" s="37"/>
    </row>
    <row r="296" spans="1:20" ht="15.75" thickBot="1" x14ac:dyDescent="0.3">
      <c r="A296" s="8" t="s">
        <v>44</v>
      </c>
      <c r="B296" s="8" t="s">
        <v>52</v>
      </c>
      <c r="C296" s="8" t="s">
        <v>57</v>
      </c>
      <c r="D296" s="8" t="s">
        <v>38</v>
      </c>
      <c r="E296" s="38" t="s">
        <v>188</v>
      </c>
      <c r="F296" s="38" t="s">
        <v>187</v>
      </c>
      <c r="G296" s="37">
        <v>-646302.71</v>
      </c>
      <c r="H296" s="37">
        <v>-1023945.6799999997</v>
      </c>
      <c r="I296" s="37">
        <v>-1263372.29</v>
      </c>
      <c r="J296" s="37">
        <v>-1493092.01</v>
      </c>
      <c r="K296" s="37">
        <v>-1761894.27</v>
      </c>
      <c r="L296" s="37">
        <v>-1984114.16</v>
      </c>
      <c r="M296" s="37">
        <v>-2352311.81</v>
      </c>
      <c r="N296" s="37">
        <v>-2633605.5499999998</v>
      </c>
      <c r="O296" s="37">
        <v>-2900775.9599999995</v>
      </c>
      <c r="P296" s="37">
        <v>-3230951.4499999997</v>
      </c>
      <c r="Q296" s="37">
        <v>-3571669.7199999997</v>
      </c>
      <c r="R296" s="37">
        <v>-623206.67000000039</v>
      </c>
      <c r="S296" s="37">
        <v>-768718.85000000009</v>
      </c>
      <c r="T296" s="37"/>
    </row>
    <row r="297" spans="1:20" x14ac:dyDescent="0.25">
      <c r="A297" s="8" t="s">
        <v>44</v>
      </c>
      <c r="B297" s="8" t="s">
        <v>52</v>
      </c>
      <c r="C297" s="8" t="s">
        <v>57</v>
      </c>
      <c r="D297" s="8" t="s">
        <v>38</v>
      </c>
      <c r="F297" s="35" t="s">
        <v>38</v>
      </c>
      <c r="G297" s="36">
        <v>-1388360.8399999999</v>
      </c>
      <c r="H297" s="36">
        <v>-1988450.4699999997</v>
      </c>
      <c r="I297" s="36">
        <v>-2382676.41</v>
      </c>
      <c r="J297" s="36">
        <v>-2442936.66</v>
      </c>
      <c r="K297" s="36">
        <v>-3145311.2199999997</v>
      </c>
      <c r="L297" s="36">
        <v>-3549552.9299999997</v>
      </c>
      <c r="M297" s="36">
        <v>-4219097.12</v>
      </c>
      <c r="N297" s="36">
        <v>-4625608.8599999994</v>
      </c>
      <c r="O297" s="36">
        <v>-5382255.4099999992</v>
      </c>
      <c r="P297" s="36">
        <v>-5933258.2699999996</v>
      </c>
      <c r="Q297" s="36">
        <v>-6884028.8699999992</v>
      </c>
      <c r="R297" s="36">
        <v>-4316233.75</v>
      </c>
      <c r="S297" s="36">
        <v>-4730693.96</v>
      </c>
      <c r="T297" s="37">
        <f>SUM(G297:S297)/13</f>
        <v>-3922189.5976923076</v>
      </c>
    </row>
    <row r="298" spans="1:20" ht="15.75" thickBot="1" x14ac:dyDescent="0.3"/>
    <row r="299" spans="1:20" x14ac:dyDescent="0.25">
      <c r="A299" s="8" t="s">
        <v>44</v>
      </c>
      <c r="B299" s="8" t="s">
        <v>52</v>
      </c>
      <c r="C299" s="8" t="s">
        <v>57</v>
      </c>
      <c r="F299" s="35" t="s">
        <v>57</v>
      </c>
      <c r="G299" s="34">
        <v>-1388360.8399999999</v>
      </c>
      <c r="H299" s="34">
        <v>-1988450.4699999997</v>
      </c>
      <c r="I299" s="34">
        <v>-2382676.41</v>
      </c>
      <c r="J299" s="34">
        <v>-2442936.66</v>
      </c>
      <c r="K299" s="34">
        <v>-3145311.2199999997</v>
      </c>
      <c r="L299" s="34">
        <v>-3549552.9299999997</v>
      </c>
      <c r="M299" s="34">
        <v>-4219097.12</v>
      </c>
      <c r="N299" s="34">
        <v>-4625608.8599999994</v>
      </c>
      <c r="O299" s="34">
        <v>-5382255.4099999992</v>
      </c>
      <c r="P299" s="34">
        <v>-5933258.2699999996</v>
      </c>
      <c r="Q299" s="34">
        <v>-6884028.8699999992</v>
      </c>
      <c r="R299" s="34">
        <v>-4316233.75</v>
      </c>
      <c r="S299" s="34">
        <v>-4730693.96</v>
      </c>
      <c r="T299" s="34"/>
    </row>
    <row r="301" spans="1:20" x14ac:dyDescent="0.25">
      <c r="A301" s="8" t="s">
        <v>44</v>
      </c>
      <c r="B301" s="8" t="s">
        <v>52</v>
      </c>
      <c r="C301" s="8" t="s">
        <v>58</v>
      </c>
      <c r="D301" s="8" t="s">
        <v>38</v>
      </c>
      <c r="E301" s="38" t="s">
        <v>185</v>
      </c>
      <c r="F301" s="38" t="s">
        <v>186</v>
      </c>
      <c r="G301" s="37">
        <v>-53988.18</v>
      </c>
      <c r="H301" s="37">
        <v>-51511.41</v>
      </c>
      <c r="I301" s="37">
        <v>-54432.06</v>
      </c>
      <c r="J301" s="37">
        <v>-62385.42</v>
      </c>
      <c r="K301" s="37">
        <v>-68588.649999999994</v>
      </c>
      <c r="L301" s="37">
        <v>-75739.239999999991</v>
      </c>
      <c r="M301" s="37">
        <v>-83457.290000000008</v>
      </c>
      <c r="N301" s="37">
        <v>-71893.06</v>
      </c>
      <c r="O301" s="37">
        <v>-73823.37</v>
      </c>
      <c r="P301" s="37">
        <v>-76778.739999999991</v>
      </c>
      <c r="Q301" s="37">
        <v>-77953.62000000001</v>
      </c>
      <c r="R301" s="37">
        <v>-81560.36</v>
      </c>
      <c r="S301" s="37">
        <v>-81688.41</v>
      </c>
      <c r="T301" s="37"/>
    </row>
    <row r="302" spans="1:20" ht="15.75" thickBot="1" x14ac:dyDescent="0.3">
      <c r="A302" s="8" t="s">
        <v>44</v>
      </c>
      <c r="B302" s="8" t="s">
        <v>52</v>
      </c>
      <c r="C302" s="8" t="s">
        <v>58</v>
      </c>
      <c r="D302" s="8" t="s">
        <v>38</v>
      </c>
      <c r="E302" s="38" t="s">
        <v>185</v>
      </c>
      <c r="F302" s="38" t="s">
        <v>184</v>
      </c>
      <c r="G302" s="37">
        <v>0</v>
      </c>
      <c r="H302" s="37">
        <v>-396583.33</v>
      </c>
      <c r="I302" s="37">
        <v>-793166.66</v>
      </c>
      <c r="J302" s="37">
        <v>0</v>
      </c>
      <c r="K302" s="37">
        <v>-284666.67</v>
      </c>
      <c r="L302" s="37">
        <v>-569333.34</v>
      </c>
      <c r="M302" s="37">
        <v>0</v>
      </c>
      <c r="N302" s="37">
        <v>-276500</v>
      </c>
      <c r="O302" s="37">
        <v>-553000</v>
      </c>
      <c r="P302" s="37">
        <v>0</v>
      </c>
      <c r="Q302" s="37">
        <v>-281750</v>
      </c>
      <c r="R302" s="37">
        <v>-611875</v>
      </c>
      <c r="S302" s="37">
        <v>0</v>
      </c>
      <c r="T302" s="37"/>
    </row>
    <row r="303" spans="1:20" x14ac:dyDescent="0.25">
      <c r="A303" s="8" t="s">
        <v>44</v>
      </c>
      <c r="B303" s="8" t="s">
        <v>52</v>
      </c>
      <c r="C303" s="8" t="s">
        <v>58</v>
      </c>
      <c r="D303" s="8" t="s">
        <v>38</v>
      </c>
      <c r="F303" s="35" t="s">
        <v>38</v>
      </c>
      <c r="G303" s="36">
        <v>-53988.18</v>
      </c>
      <c r="H303" s="36">
        <v>-448094.74</v>
      </c>
      <c r="I303" s="36">
        <v>-847598.72</v>
      </c>
      <c r="J303" s="36">
        <v>-62385.42</v>
      </c>
      <c r="K303" s="36">
        <v>-353255.31999999995</v>
      </c>
      <c r="L303" s="36">
        <v>-645072.57999999996</v>
      </c>
      <c r="M303" s="36">
        <v>-83457.290000000008</v>
      </c>
      <c r="N303" s="36">
        <v>-348393.06</v>
      </c>
      <c r="O303" s="36">
        <v>-626823.37</v>
      </c>
      <c r="P303" s="36">
        <v>-76778.739999999991</v>
      </c>
      <c r="Q303" s="36">
        <v>-359703.62</v>
      </c>
      <c r="R303" s="36">
        <v>-693435.36</v>
      </c>
      <c r="S303" s="36">
        <v>-81688.41</v>
      </c>
      <c r="T303" s="37">
        <f>SUM(G303:S303)/13</f>
        <v>-360051.90846153849</v>
      </c>
    </row>
    <row r="304" spans="1:20" ht="15.75" thickBot="1" x14ac:dyDescent="0.3"/>
    <row r="305" spans="1:20" x14ac:dyDescent="0.25">
      <c r="A305" s="8" t="s">
        <v>44</v>
      </c>
      <c r="B305" s="8" t="s">
        <v>52</v>
      </c>
      <c r="C305" s="8" t="s">
        <v>58</v>
      </c>
      <c r="F305" s="35" t="s">
        <v>58</v>
      </c>
      <c r="G305" s="34">
        <v>-53988.18</v>
      </c>
      <c r="H305" s="34">
        <v>-448094.74</v>
      </c>
      <c r="I305" s="34">
        <v>-847598.72</v>
      </c>
      <c r="J305" s="34">
        <v>-62385.42</v>
      </c>
      <c r="K305" s="34">
        <v>-353255.31999999995</v>
      </c>
      <c r="L305" s="34">
        <v>-645072.57999999996</v>
      </c>
      <c r="M305" s="34">
        <v>-83457.290000000008</v>
      </c>
      <c r="N305" s="34">
        <v>-348393.06</v>
      </c>
      <c r="O305" s="34">
        <v>-626823.37</v>
      </c>
      <c r="P305" s="34">
        <v>-76778.739999999991</v>
      </c>
      <c r="Q305" s="34">
        <v>-359703.62</v>
      </c>
      <c r="R305" s="34">
        <v>-693435.36</v>
      </c>
      <c r="S305" s="34">
        <v>-81688.41</v>
      </c>
      <c r="T305" s="34"/>
    </row>
    <row r="307" spans="1:20" ht="15.75" thickBot="1" x14ac:dyDescent="0.3">
      <c r="A307" s="8" t="s">
        <v>44</v>
      </c>
      <c r="B307" s="8" t="s">
        <v>52</v>
      </c>
      <c r="C307" s="8" t="s">
        <v>59</v>
      </c>
      <c r="D307" s="8" t="s">
        <v>38</v>
      </c>
      <c r="E307" s="38" t="s">
        <v>183</v>
      </c>
      <c r="F307" s="38" t="s">
        <v>182</v>
      </c>
      <c r="G307" s="37">
        <v>-413683.72000000003</v>
      </c>
      <c r="H307" s="37">
        <v>-493449.23000000004</v>
      </c>
      <c r="I307" s="37">
        <v>-464678.67999999993</v>
      </c>
      <c r="J307" s="37">
        <v>-481716.76999999996</v>
      </c>
      <c r="K307" s="37">
        <v>-472423.59</v>
      </c>
      <c r="L307" s="37">
        <v>-451238.02999999997</v>
      </c>
      <c r="M307" s="37">
        <v>-507416.89</v>
      </c>
      <c r="N307" s="37">
        <v>-426603.19</v>
      </c>
      <c r="O307" s="37">
        <v>-446162.3299999999</v>
      </c>
      <c r="P307" s="37">
        <v>-436240.60000000003</v>
      </c>
      <c r="Q307" s="37">
        <v>-437083.72999999992</v>
      </c>
      <c r="R307" s="37">
        <v>-444731.19999999995</v>
      </c>
      <c r="S307" s="37">
        <v>-496004.16</v>
      </c>
      <c r="T307" s="37"/>
    </row>
    <row r="308" spans="1:20" x14ac:dyDescent="0.25">
      <c r="A308" s="8" t="s">
        <v>44</v>
      </c>
      <c r="B308" s="8" t="s">
        <v>52</v>
      </c>
      <c r="C308" s="8" t="s">
        <v>59</v>
      </c>
      <c r="D308" s="8" t="s">
        <v>38</v>
      </c>
      <c r="F308" s="35" t="s">
        <v>38</v>
      </c>
      <c r="G308" s="36">
        <v>-413683.72000000003</v>
      </c>
      <c r="H308" s="36">
        <v>-493449.23000000004</v>
      </c>
      <c r="I308" s="36">
        <v>-464678.67999999993</v>
      </c>
      <c r="J308" s="36">
        <v>-481716.76999999996</v>
      </c>
      <c r="K308" s="36">
        <v>-472423.59</v>
      </c>
      <c r="L308" s="36">
        <v>-451238.02999999997</v>
      </c>
      <c r="M308" s="36">
        <v>-507416.89</v>
      </c>
      <c r="N308" s="36">
        <v>-426603.19</v>
      </c>
      <c r="O308" s="36">
        <v>-446162.3299999999</v>
      </c>
      <c r="P308" s="36">
        <v>-436240.60000000003</v>
      </c>
      <c r="Q308" s="36">
        <v>-437083.72999999992</v>
      </c>
      <c r="R308" s="36">
        <v>-444731.19999999995</v>
      </c>
      <c r="S308" s="36">
        <v>-496004.16</v>
      </c>
      <c r="T308" s="37">
        <f>SUM(G308:S308)/13</f>
        <v>-459340.93230769224</v>
      </c>
    </row>
    <row r="309" spans="1:20" ht="15.75" thickBot="1" x14ac:dyDescent="0.3"/>
    <row r="310" spans="1:20" x14ac:dyDescent="0.25">
      <c r="A310" s="8" t="s">
        <v>44</v>
      </c>
      <c r="B310" s="8" t="s">
        <v>52</v>
      </c>
      <c r="C310" s="8" t="s">
        <v>59</v>
      </c>
      <c r="F310" s="35" t="s">
        <v>59</v>
      </c>
      <c r="G310" s="34">
        <v>-413683.72000000003</v>
      </c>
      <c r="H310" s="34">
        <v>-493449.23000000004</v>
      </c>
      <c r="I310" s="34">
        <v>-464678.67999999993</v>
      </c>
      <c r="J310" s="34">
        <v>-481716.76999999996</v>
      </c>
      <c r="K310" s="34">
        <v>-472423.59</v>
      </c>
      <c r="L310" s="34">
        <v>-451238.02999999997</v>
      </c>
      <c r="M310" s="34">
        <v>-507416.89</v>
      </c>
      <c r="N310" s="34">
        <v>-426603.19</v>
      </c>
      <c r="O310" s="34">
        <v>-446162.3299999999</v>
      </c>
      <c r="P310" s="34">
        <v>-436240.60000000003</v>
      </c>
      <c r="Q310" s="34">
        <v>-437083.72999999992</v>
      </c>
      <c r="R310" s="34">
        <v>-444731.19999999995</v>
      </c>
      <c r="S310" s="34">
        <v>-496004.16</v>
      </c>
      <c r="T310" s="34"/>
    </row>
    <row r="312" spans="1:20" x14ac:dyDescent="0.25">
      <c r="A312" s="8" t="s">
        <v>44</v>
      </c>
      <c r="B312" s="8" t="s">
        <v>52</v>
      </c>
      <c r="C312" s="8" t="s">
        <v>60</v>
      </c>
      <c r="D312" s="8" t="s">
        <v>38</v>
      </c>
      <c r="E312" s="38" t="s">
        <v>178</v>
      </c>
      <c r="F312" s="38" t="s">
        <v>181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-28000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/>
    </row>
    <row r="313" spans="1:20" x14ac:dyDescent="0.25">
      <c r="A313" s="8" t="s">
        <v>44</v>
      </c>
      <c r="B313" s="8" t="s">
        <v>52</v>
      </c>
      <c r="C313" s="8" t="s">
        <v>60</v>
      </c>
      <c r="D313" s="8" t="s">
        <v>38</v>
      </c>
      <c r="E313" s="38" t="s">
        <v>178</v>
      </c>
      <c r="F313" s="38" t="s">
        <v>180</v>
      </c>
      <c r="G313" s="37">
        <v>-120249.52</v>
      </c>
      <c r="H313" s="37">
        <v>-101919.52</v>
      </c>
      <c r="I313" s="37">
        <v>-87521.52</v>
      </c>
      <c r="J313" s="37">
        <v>-87521.52</v>
      </c>
      <c r="K313" s="37">
        <v>-87521.52</v>
      </c>
      <c r="L313" s="37">
        <v>-87521.52</v>
      </c>
      <c r="M313" s="37">
        <v>-87521.52</v>
      </c>
      <c r="N313" s="37">
        <v>-87521.52</v>
      </c>
      <c r="O313" s="37">
        <v>-87521.52</v>
      </c>
      <c r="P313" s="37">
        <v>-87521.52</v>
      </c>
      <c r="Q313" s="37">
        <v>-87521.52</v>
      </c>
      <c r="R313" s="37">
        <v>-87521.52</v>
      </c>
      <c r="S313" s="37">
        <v>-83900.1</v>
      </c>
      <c r="T313" s="37"/>
    </row>
    <row r="314" spans="1:20" x14ac:dyDescent="0.25">
      <c r="A314" s="8" t="s">
        <v>44</v>
      </c>
      <c r="B314" s="8" t="s">
        <v>52</v>
      </c>
      <c r="C314" s="8" t="s">
        <v>60</v>
      </c>
      <c r="D314" s="8" t="s">
        <v>38</v>
      </c>
      <c r="E314" s="38" t="s">
        <v>178</v>
      </c>
      <c r="F314" s="38" t="s">
        <v>179</v>
      </c>
      <c r="G314" s="37">
        <v>-1098895.8999999999</v>
      </c>
      <c r="H314" s="37">
        <v>-1107300.8399999999</v>
      </c>
      <c r="I314" s="37">
        <v>-1315058.5700000003</v>
      </c>
      <c r="J314" s="37">
        <v>-1277120.57</v>
      </c>
      <c r="K314" s="37">
        <v>-992687.58000000019</v>
      </c>
      <c r="L314" s="37">
        <v>-1191842.0899999999</v>
      </c>
      <c r="M314" s="37">
        <v>-1092566.9000000001</v>
      </c>
      <c r="N314" s="37">
        <v>-1033628.7299999999</v>
      </c>
      <c r="O314" s="37">
        <v>-582743.62999999989</v>
      </c>
      <c r="P314" s="37">
        <v>-497328.22</v>
      </c>
      <c r="Q314" s="37">
        <v>-691476.57</v>
      </c>
      <c r="R314" s="37">
        <v>-679907.92999999993</v>
      </c>
      <c r="S314" s="37">
        <v>-783633.83000000007</v>
      </c>
      <c r="T314" s="37"/>
    </row>
    <row r="315" spans="1:20" ht="15.75" thickBot="1" x14ac:dyDescent="0.3">
      <c r="A315" s="8" t="s">
        <v>44</v>
      </c>
      <c r="B315" s="8" t="s">
        <v>52</v>
      </c>
      <c r="C315" s="8" t="s">
        <v>60</v>
      </c>
      <c r="D315" s="8" t="s">
        <v>38</v>
      </c>
      <c r="E315" s="38" t="s">
        <v>178</v>
      </c>
      <c r="F315" s="38" t="s">
        <v>177</v>
      </c>
      <c r="G315" s="37">
        <v>-1495617.8699999999</v>
      </c>
      <c r="H315" s="37">
        <v>-1624860.53</v>
      </c>
      <c r="I315" s="37">
        <v>-1755101.84</v>
      </c>
      <c r="J315" s="37">
        <v>-447618.64000000013</v>
      </c>
      <c r="K315" s="37">
        <v>-581496.14</v>
      </c>
      <c r="L315" s="37">
        <v>-715609.36</v>
      </c>
      <c r="M315" s="37">
        <v>-849486.91999999993</v>
      </c>
      <c r="N315" s="37">
        <v>-983600.13</v>
      </c>
      <c r="O315" s="37">
        <v>-1117713.3500000001</v>
      </c>
      <c r="P315" s="37">
        <v>-1251590.8600000001</v>
      </c>
      <c r="Q315" s="37">
        <v>-1385704.1</v>
      </c>
      <c r="R315" s="37">
        <v>-1519581.61</v>
      </c>
      <c r="S315" s="37">
        <v>-1661402.6600000001</v>
      </c>
      <c r="T315" s="37"/>
    </row>
    <row r="316" spans="1:20" x14ac:dyDescent="0.25">
      <c r="A316" s="8" t="s">
        <v>44</v>
      </c>
      <c r="B316" s="8" t="s">
        <v>52</v>
      </c>
      <c r="C316" s="8" t="s">
        <v>60</v>
      </c>
      <c r="D316" s="8" t="s">
        <v>38</v>
      </c>
      <c r="F316" s="35" t="s">
        <v>38</v>
      </c>
      <c r="G316" s="36">
        <v>-2714763.29</v>
      </c>
      <c r="H316" s="36">
        <v>-2834080.8899999997</v>
      </c>
      <c r="I316" s="36">
        <v>-3157681.9300000006</v>
      </c>
      <c r="J316" s="36">
        <v>-1812260.7300000002</v>
      </c>
      <c r="K316" s="36">
        <v>-1661705.2400000002</v>
      </c>
      <c r="L316" s="36">
        <v>-2022972.9699999997</v>
      </c>
      <c r="M316" s="36">
        <v>-2029575.34</v>
      </c>
      <c r="N316" s="36">
        <v>-2104750.38</v>
      </c>
      <c r="O316" s="36">
        <v>-1787978.5</v>
      </c>
      <c r="P316" s="36">
        <v>-1836440.6</v>
      </c>
      <c r="Q316" s="36">
        <v>-2164702.19</v>
      </c>
      <c r="R316" s="36">
        <v>-2287011.06</v>
      </c>
      <c r="S316" s="36">
        <v>-2528936.5900000003</v>
      </c>
      <c r="T316" s="37">
        <f>SUM(G316:S316)/13</f>
        <v>-2226373.8238461539</v>
      </c>
    </row>
    <row r="317" spans="1:20" ht="15.75" thickBot="1" x14ac:dyDescent="0.3"/>
    <row r="318" spans="1:20" x14ac:dyDescent="0.25">
      <c r="A318" s="8" t="s">
        <v>44</v>
      </c>
      <c r="B318" s="8" t="s">
        <v>52</v>
      </c>
      <c r="C318" s="8" t="s">
        <v>60</v>
      </c>
      <c r="F318" s="35" t="s">
        <v>60</v>
      </c>
      <c r="G318" s="34">
        <v>-2714763.29</v>
      </c>
      <c r="H318" s="34">
        <v>-2834080.8899999997</v>
      </c>
      <c r="I318" s="34">
        <v>-3157681.9300000006</v>
      </c>
      <c r="J318" s="34">
        <v>-1812260.7300000002</v>
      </c>
      <c r="K318" s="34">
        <v>-1661705.2400000002</v>
      </c>
      <c r="L318" s="34">
        <v>-2022972.9699999997</v>
      </c>
      <c r="M318" s="34">
        <v>-2029575.34</v>
      </c>
      <c r="N318" s="34">
        <v>-2104750.38</v>
      </c>
      <c r="O318" s="34">
        <v>-1787978.5</v>
      </c>
      <c r="P318" s="34">
        <v>-1836440.6</v>
      </c>
      <c r="Q318" s="34">
        <v>-2164702.19</v>
      </c>
      <c r="R318" s="34">
        <v>-2287011.06</v>
      </c>
      <c r="S318" s="34">
        <v>-2528936.5900000003</v>
      </c>
      <c r="T318" s="34"/>
    </row>
    <row r="319" spans="1:20" ht="15.75" thickBot="1" x14ac:dyDescent="0.3"/>
    <row r="320" spans="1:20" x14ac:dyDescent="0.25">
      <c r="A320" s="8" t="s">
        <v>44</v>
      </c>
      <c r="B320" s="8" t="s">
        <v>52</v>
      </c>
      <c r="F320" s="12" t="s">
        <v>52</v>
      </c>
      <c r="G320" s="34">
        <v>-112432250.99000002</v>
      </c>
      <c r="H320" s="34">
        <v>-18759542.25</v>
      </c>
      <c r="I320" s="34">
        <v>-111566835.02000001</v>
      </c>
      <c r="J320" s="34">
        <v>-109462811.97</v>
      </c>
      <c r="K320" s="34">
        <v>-109178855.20999999</v>
      </c>
      <c r="L320" s="34">
        <v>-109585089.22999997</v>
      </c>
      <c r="M320" s="34">
        <v>-110310298.03000002</v>
      </c>
      <c r="N320" s="34">
        <v>-110925709.81999999</v>
      </c>
      <c r="O320" s="34">
        <v>-111822344.58</v>
      </c>
      <c r="P320" s="34">
        <v>-112581123.52999999</v>
      </c>
      <c r="Q320" s="34">
        <v>-118680101.44000001</v>
      </c>
      <c r="R320" s="34">
        <v>-118849024.92999999</v>
      </c>
      <c r="S320" s="34">
        <v>-49092906.460000001</v>
      </c>
      <c r="T320" s="34"/>
    </row>
    <row r="322" spans="1:20" ht="15.75" thickBot="1" x14ac:dyDescent="0.3">
      <c r="A322" s="8" t="s">
        <v>44</v>
      </c>
      <c r="B322" s="8" t="s">
        <v>61</v>
      </c>
      <c r="C322" s="8" t="s">
        <v>62</v>
      </c>
      <c r="D322" s="8" t="s">
        <v>38</v>
      </c>
      <c r="E322" s="38" t="s">
        <v>176</v>
      </c>
      <c r="F322" s="38" t="s">
        <v>175</v>
      </c>
      <c r="G322" s="37">
        <v>-38857.53</v>
      </c>
      <c r="H322" s="37">
        <v>-38857.53</v>
      </c>
      <c r="I322" s="37">
        <v>-38857.53</v>
      </c>
      <c r="J322" s="37">
        <v>-39168.9</v>
      </c>
      <c r="K322" s="37">
        <v>-39168.9</v>
      </c>
      <c r="L322" s="37">
        <v>-39168.9</v>
      </c>
      <c r="M322" s="37">
        <v>-39486.26</v>
      </c>
      <c r="N322" s="37">
        <v>-39486.26</v>
      </c>
      <c r="O322" s="37">
        <v>-19686.48</v>
      </c>
      <c r="P322" s="37">
        <v>-19902.55</v>
      </c>
      <c r="Q322" s="37">
        <v>-19902.55</v>
      </c>
      <c r="R322" s="37">
        <v>-19902.55</v>
      </c>
      <c r="S322" s="37">
        <v>-20065.580000000002</v>
      </c>
      <c r="T322" s="37"/>
    </row>
    <row r="323" spans="1:20" x14ac:dyDescent="0.25">
      <c r="A323" s="8" t="s">
        <v>44</v>
      </c>
      <c r="B323" s="8" t="s">
        <v>61</v>
      </c>
      <c r="C323" s="8" t="s">
        <v>62</v>
      </c>
      <c r="D323" s="8" t="s">
        <v>38</v>
      </c>
      <c r="F323" s="35" t="s">
        <v>38</v>
      </c>
      <c r="G323" s="36">
        <v>-38857.53</v>
      </c>
      <c r="H323" s="36">
        <v>-38857.53</v>
      </c>
      <c r="I323" s="36">
        <v>-38857.53</v>
      </c>
      <c r="J323" s="36">
        <v>-39168.9</v>
      </c>
      <c r="K323" s="36">
        <v>-39168.9</v>
      </c>
      <c r="L323" s="36">
        <v>-39168.9</v>
      </c>
      <c r="M323" s="36">
        <v>-39486.26</v>
      </c>
      <c r="N323" s="36">
        <v>-39486.26</v>
      </c>
      <c r="O323" s="36">
        <v>-19686.48</v>
      </c>
      <c r="P323" s="36">
        <v>-19902.55</v>
      </c>
      <c r="Q323" s="36">
        <v>-19902.55</v>
      </c>
      <c r="R323" s="36">
        <v>-19902.55</v>
      </c>
      <c r="S323" s="36">
        <v>-20065.580000000002</v>
      </c>
      <c r="T323" s="37">
        <f>SUM(G323:S323)/13</f>
        <v>-31731.65538461538</v>
      </c>
    </row>
    <row r="324" spans="1:20" ht="15.75" thickBot="1" x14ac:dyDescent="0.3"/>
    <row r="325" spans="1:20" x14ac:dyDescent="0.25">
      <c r="A325" s="8" t="s">
        <v>44</v>
      </c>
      <c r="B325" s="8" t="s">
        <v>61</v>
      </c>
      <c r="C325" s="8" t="s">
        <v>62</v>
      </c>
      <c r="F325" s="35" t="s">
        <v>62</v>
      </c>
      <c r="G325" s="34">
        <v>-38857.53</v>
      </c>
      <c r="H325" s="34">
        <v>-38857.53</v>
      </c>
      <c r="I325" s="34">
        <v>-38857.53</v>
      </c>
      <c r="J325" s="34">
        <v>-39168.9</v>
      </c>
      <c r="K325" s="34">
        <v>-39168.9</v>
      </c>
      <c r="L325" s="34">
        <v>-39168.9</v>
      </c>
      <c r="M325" s="34">
        <v>-39486.26</v>
      </c>
      <c r="N325" s="34">
        <v>-39486.26</v>
      </c>
      <c r="O325" s="34">
        <v>-19686.48</v>
      </c>
      <c r="P325" s="34">
        <v>-19902.55</v>
      </c>
      <c r="Q325" s="34">
        <v>-19902.55</v>
      </c>
      <c r="R325" s="34">
        <v>-19902.55</v>
      </c>
      <c r="S325" s="34">
        <v>-20065.580000000002</v>
      </c>
      <c r="T325" s="34"/>
    </row>
    <row r="327" spans="1:20" ht="15.75" thickBot="1" x14ac:dyDescent="0.3">
      <c r="A327" s="8" t="s">
        <v>44</v>
      </c>
      <c r="B327" s="8" t="s">
        <v>61</v>
      </c>
      <c r="C327" s="8" t="s">
        <v>63</v>
      </c>
      <c r="D327" s="8" t="s">
        <v>38</v>
      </c>
      <c r="E327" s="38" t="s">
        <v>174</v>
      </c>
      <c r="F327" s="38" t="s">
        <v>173</v>
      </c>
      <c r="G327" s="37">
        <v>-20960211</v>
      </c>
      <c r="H327" s="37">
        <v>-20960211</v>
      </c>
      <c r="I327" s="37">
        <v>-20960211</v>
      </c>
      <c r="J327" s="37">
        <v>-20707504</v>
      </c>
      <c r="K327" s="37">
        <v>-20707504</v>
      </c>
      <c r="L327" s="37">
        <v>-20707504</v>
      </c>
      <c r="M327" s="37">
        <v>-20422422</v>
      </c>
      <c r="N327" s="37">
        <v>-20422422</v>
      </c>
      <c r="O327" s="37">
        <v>-20422422</v>
      </c>
      <c r="P327" s="37">
        <v>-20204484</v>
      </c>
      <c r="Q327" s="37">
        <v>-20204484</v>
      </c>
      <c r="R327" s="37">
        <v>-20204484</v>
      </c>
      <c r="S327" s="37">
        <v>-19942752</v>
      </c>
      <c r="T327" s="37"/>
    </row>
    <row r="328" spans="1:20" x14ac:dyDescent="0.25">
      <c r="A328" s="8" t="s">
        <v>44</v>
      </c>
      <c r="B328" s="8" t="s">
        <v>61</v>
      </c>
      <c r="C328" s="8" t="s">
        <v>63</v>
      </c>
      <c r="D328" s="8" t="s">
        <v>38</v>
      </c>
      <c r="F328" s="35" t="s">
        <v>38</v>
      </c>
      <c r="G328" s="36">
        <v>-20960211</v>
      </c>
      <c r="H328" s="36">
        <v>-20960211</v>
      </c>
      <c r="I328" s="36">
        <v>-20960211</v>
      </c>
      <c r="J328" s="36">
        <v>-20707504</v>
      </c>
      <c r="K328" s="36">
        <v>-20707504</v>
      </c>
      <c r="L328" s="36">
        <v>-20707504</v>
      </c>
      <c r="M328" s="36">
        <v>-20422422</v>
      </c>
      <c r="N328" s="36">
        <v>-20422422</v>
      </c>
      <c r="O328" s="36">
        <v>-20422422</v>
      </c>
      <c r="P328" s="36">
        <v>-20204484</v>
      </c>
      <c r="Q328" s="36">
        <v>-20204484</v>
      </c>
      <c r="R328" s="36">
        <v>-20204484</v>
      </c>
      <c r="S328" s="36">
        <v>-19942752</v>
      </c>
      <c r="T328" s="36"/>
    </row>
    <row r="329" spans="1:20" ht="15.75" thickBot="1" x14ac:dyDescent="0.3"/>
    <row r="330" spans="1:20" x14ac:dyDescent="0.25">
      <c r="A330" s="8" t="s">
        <v>44</v>
      </c>
      <c r="B330" s="8" t="s">
        <v>61</v>
      </c>
      <c r="C330" s="8" t="s">
        <v>63</v>
      </c>
      <c r="F330" s="35" t="s">
        <v>63</v>
      </c>
      <c r="G330" s="34">
        <v>-20960211</v>
      </c>
      <c r="H330" s="34">
        <v>-20960211</v>
      </c>
      <c r="I330" s="34">
        <v>-20960211</v>
      </c>
      <c r="J330" s="34">
        <v>-20707504</v>
      </c>
      <c r="K330" s="34">
        <v>-20707504</v>
      </c>
      <c r="L330" s="34">
        <v>-20707504</v>
      </c>
      <c r="M330" s="34">
        <v>-20422422</v>
      </c>
      <c r="N330" s="34">
        <v>-20422422</v>
      </c>
      <c r="O330" s="34">
        <v>-20422422</v>
      </c>
      <c r="P330" s="34">
        <v>-20204484</v>
      </c>
      <c r="Q330" s="34">
        <v>-20204484</v>
      </c>
      <c r="R330" s="34">
        <v>-20204484</v>
      </c>
      <c r="S330" s="34">
        <v>-19942752</v>
      </c>
      <c r="T330" s="34"/>
    </row>
    <row r="332" spans="1:20" x14ac:dyDescent="0.25">
      <c r="A332" s="8" t="s">
        <v>44</v>
      </c>
      <c r="B332" s="8" t="s">
        <v>61</v>
      </c>
      <c r="C332" s="8" t="s">
        <v>64</v>
      </c>
      <c r="D332" s="8" t="s">
        <v>38</v>
      </c>
      <c r="E332" s="38" t="s">
        <v>171</v>
      </c>
      <c r="F332" s="38" t="s">
        <v>172</v>
      </c>
      <c r="G332" s="37">
        <v>-113766.97</v>
      </c>
      <c r="H332" s="37">
        <v>-113766.97</v>
      </c>
      <c r="I332" s="37">
        <v>-113766.97</v>
      </c>
      <c r="J332" s="37">
        <v>-28441.75</v>
      </c>
      <c r="K332" s="37">
        <v>-18961.169999999998</v>
      </c>
      <c r="L332" s="37">
        <v>-9480.59</v>
      </c>
      <c r="M332" s="37">
        <v>-0.01</v>
      </c>
      <c r="N332" s="37">
        <v>-0.01</v>
      </c>
      <c r="O332" s="37">
        <v>-0.01</v>
      </c>
      <c r="P332" s="37">
        <v>-0.01</v>
      </c>
      <c r="Q332" s="37">
        <v>-0.01</v>
      </c>
      <c r="R332" s="37">
        <v>-0.01</v>
      </c>
      <c r="S332" s="37">
        <v>-0.01</v>
      </c>
      <c r="T332" s="37"/>
    </row>
    <row r="333" spans="1:20" x14ac:dyDescent="0.25">
      <c r="A333" s="8" t="s">
        <v>44</v>
      </c>
      <c r="B333" s="8" t="s">
        <v>61</v>
      </c>
      <c r="C333" s="8" t="s">
        <v>64</v>
      </c>
      <c r="D333" s="8" t="s">
        <v>38</v>
      </c>
      <c r="E333" s="38" t="s">
        <v>171</v>
      </c>
      <c r="F333" s="38" t="s">
        <v>170</v>
      </c>
      <c r="G333" s="37">
        <v>-152419.04999999999</v>
      </c>
      <c r="H333" s="37">
        <v>-146491.72999999998</v>
      </c>
      <c r="I333" s="37">
        <v>-231815.67</v>
      </c>
      <c r="J333" s="37">
        <v>-1631387.03</v>
      </c>
      <c r="K333" s="37">
        <v>-1628776.36</v>
      </c>
      <c r="L333" s="37">
        <v>-1730698.02</v>
      </c>
      <c r="M333" s="37">
        <v>-1705216.17</v>
      </c>
      <c r="N333" s="37">
        <v>-1628792.23</v>
      </c>
      <c r="O333" s="37">
        <v>-1576086.8599999999</v>
      </c>
      <c r="P333" s="37">
        <v>-1603306.82</v>
      </c>
      <c r="Q333" s="37">
        <v>-1618196.97</v>
      </c>
      <c r="R333" s="37">
        <v>-2002995.85</v>
      </c>
      <c r="S333" s="37">
        <v>-2343462.29</v>
      </c>
      <c r="T333" s="37"/>
    </row>
    <row r="334" spans="1:20" x14ac:dyDescent="0.25">
      <c r="A334" s="8" t="s">
        <v>44</v>
      </c>
      <c r="B334" s="8" t="s">
        <v>61</v>
      </c>
      <c r="C334" s="8" t="s">
        <v>64</v>
      </c>
      <c r="D334" s="8" t="s">
        <v>38</v>
      </c>
      <c r="E334" s="38" t="s">
        <v>169</v>
      </c>
      <c r="F334" s="38" t="s">
        <v>168</v>
      </c>
      <c r="G334" s="37">
        <v>0</v>
      </c>
      <c r="H334" s="37">
        <v>0</v>
      </c>
      <c r="I334" s="37">
        <v>0</v>
      </c>
      <c r="J334" s="37">
        <v>0</v>
      </c>
      <c r="K334" s="37">
        <v>0</v>
      </c>
      <c r="L334" s="37">
        <v>0</v>
      </c>
      <c r="M334" s="37"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37"/>
    </row>
    <row r="335" spans="1:20" x14ac:dyDescent="0.25">
      <c r="A335" s="8" t="s">
        <v>44</v>
      </c>
      <c r="B335" s="8" t="s">
        <v>61</v>
      </c>
      <c r="C335" s="8" t="s">
        <v>64</v>
      </c>
      <c r="D335" s="8" t="s">
        <v>38</v>
      </c>
      <c r="E335" s="38" t="s">
        <v>167</v>
      </c>
      <c r="F335" s="38" t="s">
        <v>166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37"/>
    </row>
    <row r="336" spans="1:20" ht="15.75" thickBot="1" x14ac:dyDescent="0.3">
      <c r="A336" s="8" t="s">
        <v>44</v>
      </c>
      <c r="B336" s="8" t="s">
        <v>61</v>
      </c>
      <c r="C336" s="8" t="s">
        <v>64</v>
      </c>
      <c r="D336" s="8" t="s">
        <v>38</v>
      </c>
      <c r="E336" s="38" t="s">
        <v>165</v>
      </c>
      <c r="F336" s="38" t="s">
        <v>164</v>
      </c>
      <c r="G336" s="37">
        <v>-89484.150000000009</v>
      </c>
      <c r="H336" s="37">
        <v>-122140.72</v>
      </c>
      <c r="I336" s="37">
        <v>-94530.790000000008</v>
      </c>
      <c r="J336" s="37">
        <v>-72131.799999999988</v>
      </c>
      <c r="K336" s="37">
        <v>-65000.9</v>
      </c>
      <c r="L336" s="37">
        <v>-24045.82</v>
      </c>
      <c r="M336" s="37"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37"/>
    </row>
    <row r="337" spans="1:20" x14ac:dyDescent="0.25">
      <c r="A337" s="8" t="s">
        <v>44</v>
      </c>
      <c r="B337" s="8" t="s">
        <v>61</v>
      </c>
      <c r="C337" s="8" t="s">
        <v>64</v>
      </c>
      <c r="D337" s="8" t="s">
        <v>38</v>
      </c>
      <c r="F337" s="35" t="s">
        <v>38</v>
      </c>
      <c r="G337" s="36">
        <v>-355670.17000000004</v>
      </c>
      <c r="H337" s="36">
        <v>-382399.42</v>
      </c>
      <c r="I337" s="36">
        <v>-440113.43000000005</v>
      </c>
      <c r="J337" s="36">
        <v>-1731960.58</v>
      </c>
      <c r="K337" s="36">
        <v>-1712738.43</v>
      </c>
      <c r="L337" s="36">
        <v>-1764224.4300000002</v>
      </c>
      <c r="M337" s="36">
        <v>-1705216.18</v>
      </c>
      <c r="N337" s="36">
        <v>-1628792.24</v>
      </c>
      <c r="O337" s="36">
        <v>-1576086.8699999999</v>
      </c>
      <c r="P337" s="36">
        <v>-1603306.83</v>
      </c>
      <c r="Q337" s="36">
        <v>-1618196.98</v>
      </c>
      <c r="R337" s="36">
        <v>-2002995.86</v>
      </c>
      <c r="S337" s="36">
        <v>-2343462.2999999998</v>
      </c>
      <c r="T337" s="37">
        <f>SUM(G337:S337)/13</f>
        <v>-1451166.44</v>
      </c>
    </row>
    <row r="338" spans="1:20" ht="15.75" thickBot="1" x14ac:dyDescent="0.3"/>
    <row r="339" spans="1:20" x14ac:dyDescent="0.25">
      <c r="A339" s="8" t="s">
        <v>44</v>
      </c>
      <c r="B339" s="8" t="s">
        <v>61</v>
      </c>
      <c r="C339" s="8" t="s">
        <v>64</v>
      </c>
      <c r="F339" s="35" t="s">
        <v>64</v>
      </c>
      <c r="G339" s="34">
        <v>-355670.17000000004</v>
      </c>
      <c r="H339" s="34">
        <v>-382399.42</v>
      </c>
      <c r="I339" s="34">
        <v>-440113.43000000005</v>
      </c>
      <c r="J339" s="34">
        <v>-1731960.58</v>
      </c>
      <c r="K339" s="34">
        <v>-1712738.43</v>
      </c>
      <c r="L339" s="34">
        <v>-1764224.4300000002</v>
      </c>
      <c r="M339" s="34">
        <v>-1705216.18</v>
      </c>
      <c r="N339" s="34">
        <v>-1628792.24</v>
      </c>
      <c r="O339" s="34">
        <v>-1576086.8699999999</v>
      </c>
      <c r="P339" s="34">
        <v>-1603306.83</v>
      </c>
      <c r="Q339" s="34">
        <v>-1618196.98</v>
      </c>
      <c r="R339" s="34">
        <v>-2002995.86</v>
      </c>
      <c r="S339" s="34">
        <v>-2343462.2999999998</v>
      </c>
      <c r="T339" s="34"/>
    </row>
    <row r="341" spans="1:20" x14ac:dyDescent="0.25">
      <c r="A341" s="8" t="s">
        <v>44</v>
      </c>
      <c r="B341" s="8" t="s">
        <v>61</v>
      </c>
      <c r="C341" s="8" t="s">
        <v>65</v>
      </c>
      <c r="D341" s="8" t="s">
        <v>38</v>
      </c>
      <c r="E341" s="38" t="s">
        <v>162</v>
      </c>
      <c r="F341" s="38" t="s">
        <v>163</v>
      </c>
      <c r="G341" s="37">
        <v>-30470460.379999999</v>
      </c>
      <c r="H341" s="37">
        <v>-30434905.379999999</v>
      </c>
      <c r="I341" s="37">
        <v>-30574159.379999999</v>
      </c>
      <c r="J341" s="37">
        <v>-30843409.379999999</v>
      </c>
      <c r="K341" s="37">
        <v>-30794895.379999999</v>
      </c>
      <c r="L341" s="37">
        <v>-30878838.379999999</v>
      </c>
      <c r="M341" s="37">
        <v>-31076376.379999999</v>
      </c>
      <c r="N341" s="37">
        <v>-31077293.379999999</v>
      </c>
      <c r="O341" s="37">
        <v>-30906232.379999999</v>
      </c>
      <c r="P341" s="37">
        <v>-30767005.379999999</v>
      </c>
      <c r="Q341" s="37">
        <v>-30703124.379999999</v>
      </c>
      <c r="R341" s="37">
        <v>-30771817.379999999</v>
      </c>
      <c r="S341" s="37">
        <v>-31038200.379999999</v>
      </c>
      <c r="T341" s="37"/>
    </row>
    <row r="342" spans="1:20" x14ac:dyDescent="0.25">
      <c r="A342" s="8" t="s">
        <v>44</v>
      </c>
      <c r="B342" s="8" t="s">
        <v>61</v>
      </c>
      <c r="C342" s="8" t="s">
        <v>65</v>
      </c>
      <c r="D342" s="8" t="s">
        <v>38</v>
      </c>
      <c r="E342" s="38" t="s">
        <v>162</v>
      </c>
      <c r="F342" s="38" t="s">
        <v>161</v>
      </c>
      <c r="G342" s="37">
        <v>-5611373</v>
      </c>
      <c r="H342" s="37">
        <v>-5647804</v>
      </c>
      <c r="I342" s="37">
        <v>-5727555</v>
      </c>
      <c r="J342" s="37">
        <v>-5789916</v>
      </c>
      <c r="K342" s="37">
        <v>-5819391</v>
      </c>
      <c r="L342" s="37">
        <v>-5888637</v>
      </c>
      <c r="M342" s="37">
        <v>-5929660</v>
      </c>
      <c r="N342" s="37">
        <v>-5979742</v>
      </c>
      <c r="O342" s="37">
        <v>-5989855</v>
      </c>
      <c r="P342" s="37">
        <v>-5958753</v>
      </c>
      <c r="Q342" s="37">
        <v>-5991120</v>
      </c>
      <c r="R342" s="37">
        <v>-6061448</v>
      </c>
      <c r="S342" s="37">
        <v>-6133287</v>
      </c>
      <c r="T342" s="37"/>
    </row>
    <row r="343" spans="1:20" x14ac:dyDescent="0.25">
      <c r="A343" s="8" t="s">
        <v>44</v>
      </c>
      <c r="B343" s="8" t="s">
        <v>61</v>
      </c>
      <c r="C343" s="8" t="s">
        <v>65</v>
      </c>
      <c r="D343" s="8" t="s">
        <v>38</v>
      </c>
      <c r="E343" s="38" t="s">
        <v>159</v>
      </c>
      <c r="F343" s="38" t="s">
        <v>160</v>
      </c>
      <c r="G343" s="37">
        <v>-1299103</v>
      </c>
      <c r="H343" s="37">
        <v>-1300336</v>
      </c>
      <c r="I343" s="37">
        <v>-1310011</v>
      </c>
      <c r="J343" s="37">
        <v>-1291909</v>
      </c>
      <c r="K343" s="37">
        <v>-1297752</v>
      </c>
      <c r="L343" s="37">
        <v>-1307728</v>
      </c>
      <c r="M343" s="37">
        <v>-2922380</v>
      </c>
      <c r="N343" s="37">
        <v>-2930965</v>
      </c>
      <c r="O343" s="37">
        <v>-2921723</v>
      </c>
      <c r="P343" s="37">
        <v>-2888878</v>
      </c>
      <c r="Q343" s="37">
        <v>-2884978</v>
      </c>
      <c r="R343" s="37">
        <v>-2888253</v>
      </c>
      <c r="S343" s="37">
        <v>-2872193</v>
      </c>
      <c r="T343" s="37"/>
    </row>
    <row r="344" spans="1:20" ht="15.75" thickBot="1" x14ac:dyDescent="0.3">
      <c r="A344" s="8" t="s">
        <v>44</v>
      </c>
      <c r="B344" s="8" t="s">
        <v>61</v>
      </c>
      <c r="C344" s="8" t="s">
        <v>65</v>
      </c>
      <c r="D344" s="8" t="s">
        <v>38</v>
      </c>
      <c r="E344" s="38" t="s">
        <v>159</v>
      </c>
      <c r="F344" s="38" t="s">
        <v>158</v>
      </c>
      <c r="G344" s="37">
        <v>-360044</v>
      </c>
      <c r="H344" s="37">
        <v>-358785</v>
      </c>
      <c r="I344" s="37">
        <v>-360252</v>
      </c>
      <c r="J344" s="37">
        <v>-358051</v>
      </c>
      <c r="K344" s="37">
        <v>-358323</v>
      </c>
      <c r="L344" s="37">
        <v>-359510</v>
      </c>
      <c r="M344" s="37">
        <v>-809932</v>
      </c>
      <c r="N344" s="37">
        <v>-810509</v>
      </c>
      <c r="O344" s="37">
        <v>-806114</v>
      </c>
      <c r="P344" s="37">
        <v>-800648</v>
      </c>
      <c r="Q344" s="37">
        <v>-798267</v>
      </c>
      <c r="R344" s="37">
        <v>-797765</v>
      </c>
      <c r="S344" s="37">
        <v>-796025</v>
      </c>
      <c r="T344" s="37"/>
    </row>
    <row r="345" spans="1:20" x14ac:dyDescent="0.25">
      <c r="A345" s="8" t="s">
        <v>44</v>
      </c>
      <c r="B345" s="8" t="s">
        <v>61</v>
      </c>
      <c r="C345" s="8" t="s">
        <v>65</v>
      </c>
      <c r="D345" s="8" t="s">
        <v>38</v>
      </c>
      <c r="F345" s="35" t="s">
        <v>38</v>
      </c>
      <c r="G345" s="36">
        <v>-37740980.379999995</v>
      </c>
      <c r="H345" s="36">
        <v>-37741830.379999995</v>
      </c>
      <c r="I345" s="36">
        <v>-37971977.379999995</v>
      </c>
      <c r="J345" s="36">
        <v>-38283285.379999995</v>
      </c>
      <c r="K345" s="36">
        <v>-38270361.379999995</v>
      </c>
      <c r="L345" s="36">
        <v>-38434713.379999995</v>
      </c>
      <c r="M345" s="36">
        <v>-40738348.379999995</v>
      </c>
      <c r="N345" s="36">
        <v>-40798509.379999995</v>
      </c>
      <c r="O345" s="36">
        <v>-40623924.379999995</v>
      </c>
      <c r="P345" s="36">
        <v>-40415284.379999995</v>
      </c>
      <c r="Q345" s="36">
        <v>-40377489.379999995</v>
      </c>
      <c r="R345" s="36">
        <v>-40519283.379999995</v>
      </c>
      <c r="S345" s="36">
        <v>-40839705.379999995</v>
      </c>
      <c r="T345" s="37">
        <f>SUM(G345:S345)/13</f>
        <v>-39442745.610769227</v>
      </c>
    </row>
    <row r="346" spans="1:20" ht="15.75" thickBot="1" x14ac:dyDescent="0.3"/>
    <row r="347" spans="1:20" x14ac:dyDescent="0.25">
      <c r="A347" s="8" t="s">
        <v>44</v>
      </c>
      <c r="B347" s="8" t="s">
        <v>61</v>
      </c>
      <c r="C347" s="8" t="s">
        <v>65</v>
      </c>
      <c r="F347" s="35" t="s">
        <v>65</v>
      </c>
      <c r="G347" s="34">
        <v>-37740980.379999995</v>
      </c>
      <c r="H347" s="34">
        <v>-37741830.379999995</v>
      </c>
      <c r="I347" s="34">
        <v>-37971977.379999995</v>
      </c>
      <c r="J347" s="34">
        <v>-38283285.379999995</v>
      </c>
      <c r="K347" s="34">
        <v>-38270361.379999995</v>
      </c>
      <c r="L347" s="34">
        <v>-38434713.379999995</v>
      </c>
      <c r="M347" s="34">
        <v>-40738348.379999995</v>
      </c>
      <c r="N347" s="34">
        <v>-40798509.379999995</v>
      </c>
      <c r="O347" s="34">
        <v>-40623924.379999995</v>
      </c>
      <c r="P347" s="34">
        <v>-40415284.379999995</v>
      </c>
      <c r="Q347" s="34">
        <v>-40377489.379999995</v>
      </c>
      <c r="R347" s="34">
        <v>-40519283.379999995</v>
      </c>
      <c r="S347" s="34">
        <v>-40839705.379999995</v>
      </c>
      <c r="T347" s="34"/>
    </row>
    <row r="348" spans="1:20" ht="15.75" thickBot="1" x14ac:dyDescent="0.3"/>
    <row r="349" spans="1:20" x14ac:dyDescent="0.25">
      <c r="A349" s="8" t="s">
        <v>44</v>
      </c>
      <c r="B349" s="8" t="s">
        <v>61</v>
      </c>
      <c r="F349" s="12" t="s">
        <v>61</v>
      </c>
      <c r="G349" s="34">
        <v>-59095719.079999998</v>
      </c>
      <c r="H349" s="34">
        <v>-59123298.329999998</v>
      </c>
      <c r="I349" s="34">
        <v>-59411159.339999996</v>
      </c>
      <c r="J349" s="34">
        <v>-60761918.859999992</v>
      </c>
      <c r="K349" s="34">
        <v>-60729772.709999993</v>
      </c>
      <c r="L349" s="34">
        <v>-60945610.709999993</v>
      </c>
      <c r="M349" s="34">
        <v>-62905472.819999993</v>
      </c>
      <c r="N349" s="34">
        <v>-62889209.879999995</v>
      </c>
      <c r="O349" s="34">
        <v>-62642119.729999997</v>
      </c>
      <c r="P349" s="34">
        <v>-62242977.759999998</v>
      </c>
      <c r="Q349" s="34">
        <v>-62220072.909999996</v>
      </c>
      <c r="R349" s="34">
        <v>-62746665.789999992</v>
      </c>
      <c r="S349" s="34">
        <v>-63145985.25999999</v>
      </c>
      <c r="T349" s="34"/>
    </row>
    <row r="350" spans="1:20" ht="15.75" thickBot="1" x14ac:dyDescent="0.3"/>
    <row r="351" spans="1:20" x14ac:dyDescent="0.25">
      <c r="A351" s="8" t="s">
        <v>44</v>
      </c>
      <c r="F351" s="35" t="s">
        <v>44</v>
      </c>
      <c r="G351" s="34">
        <v>-414683895.68000001</v>
      </c>
      <c r="H351" s="34">
        <v>-412212185.38000005</v>
      </c>
      <c r="I351" s="34">
        <v>-416758176.22999996</v>
      </c>
      <c r="J351" s="34">
        <v>-417342383.52999997</v>
      </c>
      <c r="K351" s="34">
        <v>-418188560.24999994</v>
      </c>
      <c r="L351" s="34">
        <v>-419899893.77999997</v>
      </c>
      <c r="M351" s="34">
        <v>-431791771.29000002</v>
      </c>
      <c r="N351" s="34">
        <v>-433575401.76999998</v>
      </c>
      <c r="O351" s="34">
        <v>-435290262.63000005</v>
      </c>
      <c r="P351" s="34">
        <v>-436722591.61999995</v>
      </c>
      <c r="Q351" s="34">
        <v>-458914184.99000001</v>
      </c>
      <c r="R351" s="34">
        <v>-461108500.37</v>
      </c>
      <c r="S351" s="34">
        <v>-448678566.06999993</v>
      </c>
      <c r="T351" s="37">
        <f>SUM(G351:S351)/13</f>
        <v>-431166644.12230766</v>
      </c>
    </row>
  </sheetData>
  <mergeCells count="6">
    <mergeCell ref="F6:F7"/>
    <mergeCell ref="A6:A7"/>
    <mergeCell ref="B6:B7"/>
    <mergeCell ref="C6:C7"/>
    <mergeCell ref="D6:D7"/>
    <mergeCell ref="E6:E7"/>
  </mergeCells>
  <pageMargins left="0.7" right="0.7000000000000000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tabSelected="1" workbookViewId="0">
      <selection activeCell="B1" sqref="B1"/>
    </sheetView>
  </sheetViews>
  <sheetFormatPr defaultRowHeight="15" x14ac:dyDescent="0.25"/>
  <cols>
    <col min="1" max="1" width="46.85546875" customWidth="1"/>
    <col min="2" max="2" width="58.5703125" customWidth="1"/>
  </cols>
  <sheetData>
    <row r="1" spans="1:2" s="77" customFormat="1" x14ac:dyDescent="0.25">
      <c r="A1" s="77" t="s">
        <v>434</v>
      </c>
    </row>
    <row r="2" spans="1:2" s="77" customFormat="1" x14ac:dyDescent="0.25">
      <c r="A2" s="77" t="s">
        <v>428</v>
      </c>
    </row>
    <row r="3" spans="1:2" ht="21" x14ac:dyDescent="0.35">
      <c r="A3" s="5" t="s">
        <v>66</v>
      </c>
    </row>
    <row r="4" spans="1:2" x14ac:dyDescent="0.25">
      <c r="A4" s="4" t="s">
        <v>67</v>
      </c>
      <c r="B4" s="3" t="s">
        <v>68</v>
      </c>
    </row>
    <row r="5" spans="1:2" x14ac:dyDescent="0.25">
      <c r="A5" s="4" t="s">
        <v>69</v>
      </c>
      <c r="B5" s="3" t="s">
        <v>70</v>
      </c>
    </row>
    <row r="6" spans="1:2" x14ac:dyDescent="0.25">
      <c r="A6" s="4" t="s">
        <v>71</v>
      </c>
      <c r="B6" s="3" t="s">
        <v>72</v>
      </c>
    </row>
    <row r="7" spans="1:2" x14ac:dyDescent="0.25">
      <c r="A7" s="4" t="s">
        <v>73</v>
      </c>
      <c r="B7" s="3" t="s">
        <v>74</v>
      </c>
    </row>
    <row r="8" spans="1:2" x14ac:dyDescent="0.25">
      <c r="A8" s="4" t="s">
        <v>75</v>
      </c>
      <c r="B8" s="3" t="s">
        <v>76</v>
      </c>
    </row>
    <row r="9" spans="1:2" x14ac:dyDescent="0.25">
      <c r="A9" s="4" t="s">
        <v>77</v>
      </c>
      <c r="B9" s="3" t="s">
        <v>78</v>
      </c>
    </row>
    <row r="10" spans="1:2" x14ac:dyDescent="0.25">
      <c r="A10" s="4" t="s">
        <v>79</v>
      </c>
      <c r="B10" s="3" t="s">
        <v>80</v>
      </c>
    </row>
    <row r="11" spans="1:2" x14ac:dyDescent="0.25">
      <c r="A11" s="4" t="s">
        <v>81</v>
      </c>
      <c r="B11" s="3" t="s">
        <v>82</v>
      </c>
    </row>
    <row r="12" spans="1:2" x14ac:dyDescent="0.25">
      <c r="A12" s="4" t="s">
        <v>83</v>
      </c>
      <c r="B12" s="3" t="s">
        <v>84</v>
      </c>
    </row>
    <row r="13" spans="1:2" x14ac:dyDescent="0.25">
      <c r="A13" s="4" t="s">
        <v>85</v>
      </c>
      <c r="B13" s="3" t="s">
        <v>86</v>
      </c>
    </row>
    <row r="14" spans="1:2" x14ac:dyDescent="0.25">
      <c r="A14" s="4" t="s">
        <v>87</v>
      </c>
      <c r="B14" s="3" t="s">
        <v>88</v>
      </c>
    </row>
    <row r="15" spans="1:2" x14ac:dyDescent="0.25">
      <c r="A15" s="4" t="s">
        <v>89</v>
      </c>
      <c r="B15" s="3" t="s">
        <v>90</v>
      </c>
    </row>
    <row r="17" spans="1:2" ht="21" x14ac:dyDescent="0.35">
      <c r="A17" s="5" t="s">
        <v>91</v>
      </c>
    </row>
    <row r="18" spans="1:2" x14ac:dyDescent="0.25">
      <c r="A18" s="2" t="s">
        <v>74</v>
      </c>
      <c r="B18" s="2" t="s">
        <v>92</v>
      </c>
    </row>
    <row r="19" spans="1:2" x14ac:dyDescent="0.25">
      <c r="A19" s="4" t="s">
        <v>93</v>
      </c>
      <c r="B19" s="3" t="s">
        <v>94</v>
      </c>
    </row>
    <row r="20" spans="1:2" x14ac:dyDescent="0.25">
      <c r="A20" s="4" t="s">
        <v>95</v>
      </c>
      <c r="B20" s="3" t="s">
        <v>96</v>
      </c>
    </row>
    <row r="21" spans="1:2" x14ac:dyDescent="0.25">
      <c r="A21" s="4" t="s">
        <v>97</v>
      </c>
      <c r="B21" s="3" t="s">
        <v>98</v>
      </c>
    </row>
    <row r="22" spans="1:2" x14ac:dyDescent="0.25">
      <c r="A22" s="4" t="s">
        <v>99</v>
      </c>
      <c r="B22" s="3" t="s">
        <v>100</v>
      </c>
    </row>
    <row r="23" spans="1:2" x14ac:dyDescent="0.25">
      <c r="A23" s="4" t="s">
        <v>101</v>
      </c>
      <c r="B23" s="3" t="s">
        <v>102</v>
      </c>
    </row>
    <row r="24" spans="1:2" x14ac:dyDescent="0.25">
      <c r="A24" s="4" t="s">
        <v>103</v>
      </c>
      <c r="B24" s="3" t="s">
        <v>74</v>
      </c>
    </row>
    <row r="25" spans="1:2" x14ac:dyDescent="0.25">
      <c r="A25" s="4" t="s">
        <v>104</v>
      </c>
      <c r="B25" s="3" t="s">
        <v>105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B-1</vt:lpstr>
      <vt:lpstr>Cap Str</vt:lpstr>
      <vt:lpstr>RB Report</vt:lpstr>
      <vt:lpstr>PE_FCG - RAF_ 39 Detailed Juri</vt:lpstr>
      <vt:lpstr>PE_FCG - RAF_ 39 Detailed J (2)</vt:lpstr>
      <vt:lpstr>Scenario Data</vt:lpstr>
      <vt:lpstr>'B-1'!Print_Area</vt:lpstr>
      <vt:lpstr>'PE_FCG - RAF_ 39 Detailed J (2)'!Print_Titles</vt:lpstr>
      <vt:lpstr>'PE_FCG - RAF_ 39 Detailed Juri'!Print_Titles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2022-06-22T00:16:53Z</dcterms:created>
  <dcterms:modified xsi:type="dcterms:W3CDTF">2022-06-22T00:16:57Z</dcterms:modified>
</cp:coreProperties>
</file>