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filterPrivacy="1" codeName="ThisWorkbook" defaultThemeVersion="166925"/>
  <xr:revisionPtr revIDLastSave="0" documentId="13_ncr:1_{BF016890-3A9F-41F6-9BBF-D34938361B8E}" xr6:coauthVersionLast="46" xr6:coauthVersionMax="46" xr10:uidLastSave="{00000000-0000-0000-0000-000000000000}"/>
  <bookViews>
    <workbookView xWindow="8715" yWindow="2895" windowWidth="22755" windowHeight="13020" activeTab="3" xr2:uid="{00000000-000D-0000-FFFF-FFFF00000000}"/>
  </bookViews>
  <sheets>
    <sheet name="B-13" sheetId="1" r:id="rId1"/>
    <sheet name="RB" sheetId="8" r:id="rId2"/>
    <sheet name="B1" sheetId="2" r:id="rId3"/>
    <sheet name="COS ID Balance Sheet 13MA" sheetId="10" r:id="rId4"/>
  </sheets>
  <externalReferences>
    <externalReference r:id="rId5"/>
  </externalReferences>
  <definedNames>
    <definedName name="\A" localSheetId="0">'B-13'!$P$14:$P$16</definedName>
    <definedName name="\A">#REF!</definedName>
    <definedName name="\B" localSheetId="0">'B-13'!$P$18:$P$19</definedName>
    <definedName name="\B">#REF!</definedName>
    <definedName name="\C" localSheetId="0">'B-13'!$P$26:$P$28</definedName>
    <definedName name="\C">#REF!</definedName>
    <definedName name="\D">#REF!</definedName>
    <definedName name="\M">'[1]B-17 3of4'!#REF!</definedName>
    <definedName name="\Z" localSheetId="0">'B-13'!$P$12</definedName>
    <definedName name="\Z">#REF!</definedName>
    <definedName name="_B2">#REF!</definedName>
    <definedName name="_B3">#REF!</definedName>
    <definedName name="_Key1" hidden="1">'[1]G1-1'!#REF!</definedName>
    <definedName name="_Order1" hidden="1">255</definedName>
    <definedName name="A10CWIP">#REF!</definedName>
    <definedName name="A11CUSTADV">#REF!</definedName>
    <definedName name="A12JOBSUP">#REF!</definedName>
    <definedName name="A12LPINV">#REF!</definedName>
    <definedName name="A13WORKCAP">#REF!</definedName>
    <definedName name="A14ADDRBASE">#REF!</definedName>
    <definedName name="A16NOIADJ">#REF!</definedName>
    <definedName name="A17DISEXP">#REF!</definedName>
    <definedName name="A17REVENUES">#REF!</definedName>
    <definedName name="A18ENCONS">#REF!</definedName>
    <definedName name="A19EXPALL">#REF!</definedName>
    <definedName name="A1FINSTAT">#REF!</definedName>
    <definedName name="A20NONADJ">#REF!</definedName>
    <definedName name="A21EXPFAC">#REF!</definedName>
    <definedName name="A22RATERELIEF">#REF!</definedName>
    <definedName name="A23COSTCAP">#REF!</definedName>
    <definedName name="A23DEBTCOST">#REF!</definedName>
    <definedName name="A24CEBTCOST">#REF!</definedName>
    <definedName name="A25COSTFREECAP">#REF!</definedName>
    <definedName name="A26INTREL">#REF!</definedName>
    <definedName name="A27PROJDATA">#REF!</definedName>
    <definedName name="A28SAFTYCIT">#REF!</definedName>
    <definedName name="A29RAXINFO">#REF!</definedName>
    <definedName name="A2RATEBASE">#REF!</definedName>
    <definedName name="A30REACQBONDS">#REF!</definedName>
    <definedName name="A31DEFINCTAX">#REF!</definedName>
    <definedName name="A33TAXCHECK">#REF!</definedName>
    <definedName name="A3ADJRBASE">#REF!</definedName>
    <definedName name="A4PLBAL">#REF!</definedName>
    <definedName name="A5BKDEP">#REF!</definedName>
    <definedName name="A5DEPEXP">#REF!</definedName>
    <definedName name="A5PLDEP">#REF!</definedName>
    <definedName name="A6DEPRES">#REF!</definedName>
    <definedName name="A7COMPL">#REF!</definedName>
    <definedName name="A8COMRES">#REF!</definedName>
    <definedName name="A9FUTUSE">#REF!</definedName>
    <definedName name="COVER">#REF!</definedName>
    <definedName name="EXEC">#REF!</definedName>
    <definedName name="INDEX">#REF!</definedName>
    <definedName name="INTERIM">#REF!</definedName>
    <definedName name="NOI">#REF!</definedName>
    <definedName name="_xlnm.Print_Area" localSheetId="0">'B-13'!$A$3:$N$107</definedName>
    <definedName name="_xlnm.Print_Area">#REF!</definedName>
    <definedName name="RATE">#REF!</definedName>
    <definedName name="RATEBASE">#REF!</definedName>
    <definedName name="ROR">#REF!</definedName>
    <definedName name="SCHA2">#REF!</definedName>
    <definedName name="SCHA4RC">#REF!</definedName>
    <definedName name="SCHB12PAGE1">'B-13'!$A$3:$L$53</definedName>
    <definedName name="SCHB12PAGE2">'B-13'!$A$57:$L$104</definedName>
    <definedName name="SCHB5P1">#REF!</definedName>
    <definedName name="SCHB5P2">#REF!</definedName>
    <definedName name="SCHB5P3">#REF!</definedName>
    <definedName name="SCHB7P1">#REF!</definedName>
    <definedName name="SCHB7P2">#REF!</definedName>
    <definedName name="TAXES">#REF!</definedName>
    <definedName name="TITL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37" i="1" l="1"/>
  <c r="A42" i="1" s="1"/>
  <c r="A43" i="1" s="1"/>
  <c r="A44" i="1" s="1"/>
  <c r="A45" i="1" s="1"/>
  <c r="A46" i="1" s="1"/>
  <c r="A48" i="1" s="1"/>
  <c r="A50" i="1" s="1"/>
  <c r="A22" i="1"/>
  <c r="A26" i="1"/>
  <c r="B284" i="10" l="1"/>
  <c r="C108" i="2"/>
  <c r="Q36" i="1"/>
  <c r="Q47" i="1"/>
  <c r="B279" i="10"/>
  <c r="B280" i="10"/>
  <c r="B278" i="10"/>
  <c r="Q49" i="1"/>
  <c r="O35" i="1"/>
  <c r="O34" i="1"/>
  <c r="O33" i="1"/>
  <c r="O32" i="1"/>
  <c r="O31" i="1"/>
  <c r="O30" i="1"/>
  <c r="O29" i="1"/>
  <c r="O28" i="1"/>
  <c r="O27" i="1"/>
  <c r="O26" i="1"/>
  <c r="O44" i="1"/>
  <c r="O43" i="1"/>
  <c r="O102" i="1"/>
  <c r="O96" i="1"/>
  <c r="O84" i="1"/>
  <c r="O48" i="1"/>
  <c r="O37" i="1"/>
  <c r="J92" i="1"/>
  <c r="J90" i="1"/>
  <c r="J89" i="1"/>
  <c r="J43" i="1"/>
  <c r="J31" i="1"/>
  <c r="J27" i="1"/>
  <c r="B214" i="8" l="1"/>
  <c r="C214" i="8"/>
  <c r="E214" i="8"/>
  <c r="D214" i="8"/>
  <c r="J96" i="1" l="1"/>
  <c r="F96" i="1"/>
  <c r="H22" i="1" l="1"/>
  <c r="J22" i="1"/>
  <c r="J37" i="1"/>
  <c r="H37" i="1"/>
  <c r="F37" i="1"/>
  <c r="D46" i="1"/>
  <c r="D45" i="1"/>
  <c r="D44" i="1"/>
  <c r="D43" i="1"/>
  <c r="D42" i="1"/>
  <c r="D35" i="1"/>
  <c r="D34" i="1"/>
  <c r="L34" i="1" s="1"/>
  <c r="P34" i="1" s="1"/>
  <c r="D33" i="1"/>
  <c r="D32" i="1"/>
  <c r="D31" i="1"/>
  <c r="D30" i="1"/>
  <c r="D29" i="1"/>
  <c r="D28" i="1"/>
  <c r="D27" i="1"/>
  <c r="D26" i="1"/>
  <c r="D20" i="1"/>
  <c r="D19" i="1"/>
  <c r="D93" i="1"/>
  <c r="D92" i="1"/>
  <c r="D91" i="1"/>
  <c r="D90" i="1"/>
  <c r="D89" i="1"/>
  <c r="D81" i="1"/>
  <c r="D80" i="1"/>
  <c r="D79" i="1"/>
  <c r="D78" i="1"/>
  <c r="D77" i="1"/>
  <c r="D76" i="1"/>
  <c r="D75" i="1"/>
  <c r="R75" i="1" s="1"/>
  <c r="D74" i="1"/>
  <c r="L33" i="1" l="1"/>
  <c r="P33" i="1" s="1"/>
  <c r="L89" i="1"/>
  <c r="Q89" i="1" s="1"/>
  <c r="L90" i="1"/>
  <c r="Q90" i="1"/>
  <c r="H45" i="1"/>
  <c r="L32" i="1"/>
  <c r="P32" i="1" s="1"/>
  <c r="H93" i="1"/>
  <c r="L93" i="1" s="1"/>
  <c r="Q93" i="1" s="1"/>
  <c r="Q81" i="1"/>
  <c r="L35" i="1"/>
  <c r="P35" i="1" s="1"/>
  <c r="H91" i="1"/>
  <c r="L44" i="1"/>
  <c r="P44" i="1" s="1"/>
  <c r="Q44" i="1"/>
  <c r="D22" i="1"/>
  <c r="F19" i="1"/>
  <c r="L29" i="1"/>
  <c r="P29" i="1" s="1"/>
  <c r="L31" i="1"/>
  <c r="P31" i="1" s="1"/>
  <c r="Q34" i="1"/>
  <c r="H42" i="1"/>
  <c r="L92" i="1"/>
  <c r="Q92" i="1" s="1"/>
  <c r="H46" i="1"/>
  <c r="F20" i="1"/>
  <c r="L20" i="1" s="1"/>
  <c r="L26" i="1"/>
  <c r="P26" i="1" s="1"/>
  <c r="H74" i="1"/>
  <c r="L74" i="1" s="1"/>
  <c r="Q74" i="1" s="1"/>
  <c r="L27" i="1"/>
  <c r="P27" i="1" s="1"/>
  <c r="D114" i="1"/>
  <c r="D115" i="1" s="1"/>
  <c r="L28" i="1"/>
  <c r="P28" i="1" s="1"/>
  <c r="H77" i="1"/>
  <c r="L77" i="1" s="1"/>
  <c r="L30" i="1"/>
  <c r="P30" i="1" s="1"/>
  <c r="D37" i="1"/>
  <c r="T21" i="2"/>
  <c r="L81" i="1"/>
  <c r="L80" i="1"/>
  <c r="Q80" i="1" s="1"/>
  <c r="L79" i="1"/>
  <c r="Q79" i="1" s="1"/>
  <c r="L78" i="1"/>
  <c r="Q78" i="1" s="1"/>
  <c r="L76" i="1"/>
  <c r="Q76" i="1" s="1"/>
  <c r="L75" i="1"/>
  <c r="Q75" i="1" s="1"/>
  <c r="L46" i="1"/>
  <c r="L43" i="1"/>
  <c r="P43" i="1" s="1"/>
  <c r="D96" i="1"/>
  <c r="R96" i="1" s="1"/>
  <c r="J84" i="1"/>
  <c r="F84" i="1"/>
  <c r="D84" i="1"/>
  <c r="R84" i="1" s="1"/>
  <c r="J48" i="1"/>
  <c r="F48" i="1"/>
  <c r="D48" i="1"/>
  <c r="H96" i="1" l="1"/>
  <c r="Q27" i="1"/>
  <c r="Q30" i="1"/>
  <c r="Q20" i="1"/>
  <c r="L42" i="1"/>
  <c r="Q46" i="1"/>
  <c r="H48" i="1"/>
  <c r="H50" i="1" s="1"/>
  <c r="Q32" i="1"/>
  <c r="Q29" i="1"/>
  <c r="L45" i="1"/>
  <c r="Q45" i="1" s="1"/>
  <c r="Q77" i="1"/>
  <c r="Q28" i="1"/>
  <c r="L91" i="1"/>
  <c r="L96" i="1" s="1"/>
  <c r="P96" i="1" s="1"/>
  <c r="L37" i="1"/>
  <c r="Q37" i="1" s="1"/>
  <c r="F22" i="1"/>
  <c r="Q35" i="1"/>
  <c r="Q33" i="1"/>
  <c r="L19" i="1"/>
  <c r="Q19" i="1" s="1"/>
  <c r="D112" i="1"/>
  <c r="Q43" i="1"/>
  <c r="H84" i="1"/>
  <c r="Q26" i="1"/>
  <c r="Q31" i="1"/>
  <c r="D50" i="1"/>
  <c r="C278" i="10" s="1"/>
  <c r="F50" i="1"/>
  <c r="J50" i="1"/>
  <c r="J99" i="1"/>
  <c r="F99" i="1"/>
  <c r="D99" i="1"/>
  <c r="L84" i="1"/>
  <c r="Q84" i="1" l="1"/>
  <c r="L48" i="1"/>
  <c r="Q48" i="1" s="1"/>
  <c r="Q42" i="1"/>
  <c r="H99" i="1"/>
  <c r="H102" i="1" s="1"/>
  <c r="C284" i="10" s="1"/>
  <c r="D284" i="10" s="1"/>
  <c r="D113" i="1"/>
  <c r="D117" i="1"/>
  <c r="D118" i="1" s="1"/>
  <c r="F102" i="1"/>
  <c r="L22" i="1"/>
  <c r="L110" i="1"/>
  <c r="L111" i="1" s="1"/>
  <c r="P37" i="1"/>
  <c r="Q91" i="1"/>
  <c r="Q96" i="1"/>
  <c r="C279" i="10"/>
  <c r="D279" i="10" s="1"/>
  <c r="D278" i="10"/>
  <c r="D102" i="1"/>
  <c r="D109" i="1" s="1"/>
  <c r="L99" i="1"/>
  <c r="P84" i="1"/>
  <c r="L50" i="1"/>
  <c r="P48" i="1"/>
  <c r="J102" i="1"/>
  <c r="J109" i="1" s="1"/>
  <c r="C280" i="10" l="1"/>
  <c r="Q99" i="1"/>
  <c r="D280" i="10"/>
  <c r="L102" i="1"/>
  <c r="Q102" i="1" l="1"/>
  <c r="L109" i="1"/>
  <c r="P102" i="1"/>
</calcChain>
</file>

<file path=xl/sharedStrings.xml><?xml version="1.0" encoding="utf-8"?>
<sst xmlns="http://schemas.openxmlformats.org/spreadsheetml/2006/main" count="719" uniqueCount="312">
  <si>
    <t xml:space="preserve"> </t>
  </si>
  <si>
    <t>Average</t>
  </si>
  <si>
    <t>Adjusted</t>
  </si>
  <si>
    <t>Line No.</t>
  </si>
  <si>
    <t>Description</t>
  </si>
  <si>
    <t>Per Books</t>
  </si>
  <si>
    <t>Adjustment</t>
  </si>
  <si>
    <t>CAPITAL</t>
  </si>
  <si>
    <t>CURRENT AND ACCRUED ASSETS</t>
  </si>
  <si>
    <t>NON UTILITY</t>
  </si>
  <si>
    <t>STRUCTURE</t>
  </si>
  <si>
    <t>OTHER</t>
  </si>
  <si>
    <t>1</t>
  </si>
  <si>
    <t>CASH</t>
  </si>
  <si>
    <t>$</t>
  </si>
  <si>
    <t>2</t>
  </si>
  <si>
    <t>3</t>
  </si>
  <si>
    <t>4</t>
  </si>
  <si>
    <t>5</t>
  </si>
  <si>
    <t>TEMPORARY CASH INVESTMENTS</t>
  </si>
  <si>
    <t>6</t>
  </si>
  <si>
    <t>7</t>
  </si>
  <si>
    <t>8</t>
  </si>
  <si>
    <t>9</t>
  </si>
  <si>
    <t>10</t>
  </si>
  <si>
    <t>11</t>
  </si>
  <si>
    <t>RECEIVABLE ASSOC. COMPANIES</t>
  </si>
  <si>
    <t>12</t>
  </si>
  <si>
    <t>PLANT &amp; OPER.MATERIAL &amp; SUPPL.</t>
  </si>
  <si>
    <t>13</t>
  </si>
  <si>
    <t>14</t>
  </si>
  <si>
    <t>15</t>
  </si>
  <si>
    <t>PREPAYMENTS</t>
  </si>
  <si>
    <t>16</t>
  </si>
  <si>
    <t>17</t>
  </si>
  <si>
    <t>18</t>
  </si>
  <si>
    <t xml:space="preserve"> TOTAL CURRENT ASSETS</t>
  </si>
  <si>
    <t>DEFERRED DEBITS</t>
  </si>
  <si>
    <t xml:space="preserve">  TOTAL DEFFERED DEBITS</t>
  </si>
  <si>
    <t>TOTAL CURRENT AND DEFERRED  ASSETS</t>
  </si>
  <si>
    <t>CURRENT LIABILITIES</t>
  </si>
  <si>
    <t>NOTES PAYABLE</t>
  </si>
  <si>
    <t>ACCOUNTS PAYABLE</t>
  </si>
  <si>
    <t>CUSTOMER DEPOSITS</t>
  </si>
  <si>
    <t>INTEREST ACCRUED</t>
  </si>
  <si>
    <t>TAX COLLECTIONS PAYABLE</t>
  </si>
  <si>
    <t xml:space="preserve">  TOTAL CURRENT LIABILITIES</t>
  </si>
  <si>
    <t>DEFERRED CREDITS AND OPERATING RESERVES</t>
  </si>
  <si>
    <t>OTHER DEFERRED CREDITS</t>
  </si>
  <si>
    <t xml:space="preserve">  TOTAL DEFERRED CREDITS AND</t>
  </si>
  <si>
    <t xml:space="preserve">    OPERATING RESERVES</t>
  </si>
  <si>
    <t>TOTAL LIABILITIES</t>
  </si>
  <si>
    <t>TOTAL ASSETS LESS LIABILITIES</t>
  </si>
  <si>
    <t>DESCRIPTION OF</t>
  </si>
  <si>
    <t>ADJUSTMENT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</si>
  <si>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</si>
  <si>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</si>
  <si>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</si>
  <si>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</si>
  <si>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</si>
  <si>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</si>
  <si>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</si>
  <si>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</si>
  <si>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</si>
  <si>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</si>
  <si>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</si>
  <si>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</si>
  <si>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</si>
  <si>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13 Month</t>
  </si>
  <si>
    <t>Assets</t>
  </si>
  <si>
    <t>TOTAL PLANT IN SERVICE</t>
  </si>
  <si>
    <t>RATE BASE</t>
  </si>
  <si>
    <t>CWIP</t>
  </si>
  <si>
    <t>GROSS UTILITY PLANT</t>
  </si>
  <si>
    <t>ACCUM. PROVISION FOR DEPR.</t>
  </si>
  <si>
    <t xml:space="preserve">     NET PLANT</t>
  </si>
  <si>
    <t>INVESTMENT IN SUBSIDIARY CO.</t>
  </si>
  <si>
    <t xml:space="preserve"> 10</t>
  </si>
  <si>
    <t xml:space="preserve"> 11</t>
  </si>
  <si>
    <t xml:space="preserve">     TOTAL PROPERTY &amp; INVEST.</t>
  </si>
  <si>
    <t xml:space="preserve"> 12</t>
  </si>
  <si>
    <t>WORKING CAP.</t>
  </si>
  <si>
    <t xml:space="preserve"> 15</t>
  </si>
  <si>
    <t>TEMP CASH INVESTMENTS</t>
  </si>
  <si>
    <t xml:space="preserve"> 17</t>
  </si>
  <si>
    <t>CUST. ACCTS. REC.-GAS</t>
  </si>
  <si>
    <t xml:space="preserve"> 18</t>
  </si>
  <si>
    <t>OTHER ACCTS RECEIVABLE</t>
  </si>
  <si>
    <t xml:space="preserve"> 19</t>
  </si>
  <si>
    <t>ACCUM. PROV. UNCOLLECT. ACCTS.</t>
  </si>
  <si>
    <t xml:space="preserve"> 20</t>
  </si>
  <si>
    <t xml:space="preserve"> 21</t>
  </si>
  <si>
    <t xml:space="preserve"> 23</t>
  </si>
  <si>
    <t>STORES EXPENSE</t>
  </si>
  <si>
    <t xml:space="preserve"> 24</t>
  </si>
  <si>
    <t>ACCRUED REVENUES</t>
  </si>
  <si>
    <t xml:space="preserve"> 25</t>
  </si>
  <si>
    <t xml:space="preserve">     TOTAL CURR.&amp; ACCR. ASSETS</t>
  </si>
  <si>
    <t xml:space="preserve"> 26</t>
  </si>
  <si>
    <t>FAS109 REGULATORY ASSET</t>
  </si>
  <si>
    <t xml:space="preserve"> 27</t>
  </si>
  <si>
    <t>OTHER REG ASSETS</t>
  </si>
  <si>
    <t xml:space="preserve"> 28</t>
  </si>
  <si>
    <t>OTHER DEFERRED DEBITS</t>
  </si>
  <si>
    <t xml:space="preserve"> 29</t>
  </si>
  <si>
    <t>LOSS ON REACQUIRED DEBT</t>
  </si>
  <si>
    <t xml:space="preserve"> 30</t>
  </si>
  <si>
    <t>ACCUM DEF INC TAX DB</t>
  </si>
  <si>
    <t xml:space="preserve"> 31</t>
  </si>
  <si>
    <t xml:space="preserve">     TOTAL DEFERRED CHARGES</t>
  </si>
  <si>
    <t xml:space="preserve"> 32</t>
  </si>
  <si>
    <t xml:space="preserve">  TOTAL ASSETS</t>
  </si>
  <si>
    <t>Capitalization &amp; Liabilities</t>
  </si>
  <si>
    <t>MISCELLANEOUS PAID IN CAPITAL</t>
  </si>
  <si>
    <t>UNAPPROP RETAINED EARNINGS</t>
  </si>
  <si>
    <t xml:space="preserve">     TOTAL STOCKHOLDERS EQUITY</t>
  </si>
  <si>
    <t>ADVANCES FROM ASSOCIATED COMPANIES</t>
  </si>
  <si>
    <t>OTHER LT DEBT</t>
  </si>
  <si>
    <t xml:space="preserve">     TOTAL LONG TERM DEBT</t>
  </si>
  <si>
    <t>ACCOUNTS PAY. ASSOC. CO.</t>
  </si>
  <si>
    <t xml:space="preserve"> 13</t>
  </si>
  <si>
    <t xml:space="preserve"> 14</t>
  </si>
  <si>
    <t>TAXES ACCRUED</t>
  </si>
  <si>
    <t xml:space="preserve"> 16</t>
  </si>
  <si>
    <t>MISC. CURRENT LIABILITIES</t>
  </si>
  <si>
    <t xml:space="preserve"> 22</t>
  </si>
  <si>
    <t xml:space="preserve">     TOTAL CURR.&amp; ACCRUED LIAB.</t>
  </si>
  <si>
    <t>ACCUM PROVISION LIABILITY</t>
  </si>
  <si>
    <t>FAS109 REGULATORY LIABILITY</t>
  </si>
  <si>
    <t>OTHER REGULATORY LIABILITY</t>
  </si>
  <si>
    <t>ACCUM DEFERRED INCOME TAX</t>
  </si>
  <si>
    <t xml:space="preserve">     TOTAL DEFERRED CREDITS</t>
  </si>
  <si>
    <t xml:space="preserve">   TOTAL CAPITAL. &amp; LIAB.</t>
  </si>
  <si>
    <t>FPLM: 2022 FCG Rate Case</t>
  </si>
  <si>
    <t>a-Dec - 2021</t>
  </si>
  <si>
    <t>NET UTILITY PLANT</t>
  </si>
  <si>
    <t>INTANGIBLE</t>
  </si>
  <si>
    <t>G-BAL001000: PLT IN SERV - INTANGIBLE</t>
  </si>
  <si>
    <t>DISTRIBUTION EXCL ECCR</t>
  </si>
  <si>
    <t>G-BAL001509: PLT IN SERV - DISTRIBUTION ACCT 374</t>
  </si>
  <si>
    <t>G-BAL001510: PLT IN SERV - DISTRIBUTION ACCT 375</t>
  </si>
  <si>
    <t>G-BAL001511: PLT IN SERV - DISTRIBUTION ACCT 376</t>
  </si>
  <si>
    <t>G-BAL001512: PLT IN SERV - DISTRIBUTION ACCT 378</t>
  </si>
  <si>
    <t>G-BAL001513: PLT IN SERV - DISTRIBUTION ACCT 379</t>
  </si>
  <si>
    <t>G-BAL001514: PLT IN SERV - DISTRIBUTION ACCT 380</t>
  </si>
  <si>
    <t>G-BAL001515: PLT IN SERV - DISTRIBUTION ACCT 381</t>
  </si>
  <si>
    <t>G-BAL001516: PLT IN SERV - DISTRIBUTION ACCT 382</t>
  </si>
  <si>
    <t>G-BAL001517: PLT IN SERV - DISTRIBUTION ACCT 383</t>
  </si>
  <si>
    <t>G-BAL001518: PLT IN SERV - DISTRIBUTION ACCT 384</t>
  </si>
  <si>
    <t>G-BAL001519: PLT IN SERV - DISTRIBUTION ACCT 385</t>
  </si>
  <si>
    <t>G-BAL001520: PLT IN SERV - DISTRIBUTION ACCT 387</t>
  </si>
  <si>
    <t>G-BAL001562: PLT IN SERV - DISTRIBUTION ACCT 376 - SAFE</t>
  </si>
  <si>
    <t>G-BAL001563: PLT IN SERV - DISTRIBUTION ACCT 380 - SAFE</t>
  </si>
  <si>
    <t>G-BAL001564: PLT IN SERV - DISTRIBUTION ACCT 381 - SAFE</t>
  </si>
  <si>
    <t>G-BAL001565: PLT IN SERV - DISTRIBUTION ACCT 382 - SAFE</t>
  </si>
  <si>
    <t>GENERAL PLANT</t>
  </si>
  <si>
    <t>G-BAL001600: PLT IN SERV - GENERAL PLANT TRANSPORTATION EQUIP</t>
  </si>
  <si>
    <t>G-BAL001710: PLT IN SERV - GENERAL PLANT STRUCTURES</t>
  </si>
  <si>
    <t>G-BAL001711: PLT IN SERV - GENERAL PLANT STRUCTURES - SAFE</t>
  </si>
  <si>
    <t>G-BAL001720: PLT IN SERV - GENERAL PLANT OTHER</t>
  </si>
  <si>
    <t>G-BAL001800: PLANT ACQUISITION ADJUSTMENT AGL</t>
  </si>
  <si>
    <t>G-BAL001900: PROPERTY UNDER CAPITAL LEASES</t>
  </si>
  <si>
    <t>CONSTRUCTION WORK IN PROGRESS</t>
  </si>
  <si>
    <t>G-BAL007000: CWIP - INTANGIBLE PLANT</t>
  </si>
  <si>
    <t>G-BAL007300: CWIP - STORAGE PLANT</t>
  </si>
  <si>
    <t>G-BAL007500: CWIP - DISTRIBUTION</t>
  </si>
  <si>
    <t>G-BAL007600: CWIP - GENERAL</t>
  </si>
  <si>
    <t>G-BAL007701: CWIP - SAFE CLAUSE</t>
  </si>
  <si>
    <t>TOTAL ACCUM DEPRECIATION</t>
  </si>
  <si>
    <t>ACCUM DEPR INTANGIBLE</t>
  </si>
  <si>
    <t>G-BAL008000: ACC PROV DEPR &amp; AMORT - INTANGIBLE</t>
  </si>
  <si>
    <t>ACCUM DEPR DISTRIB EXCL ECCR</t>
  </si>
  <si>
    <t>G-BAL008509: ACC PROV DEPR &amp; AMORT - DISTRIBUTION ACCT 374</t>
  </si>
  <si>
    <t>G-BAL008510: ACC PROV DEPR &amp; AMORT - DISTRIBUTION ACCT 375</t>
  </si>
  <si>
    <t>G-BAL008511: ACC PROV DEPR &amp; AMORT - DISTRIBUTION ACCT 376</t>
  </si>
  <si>
    <t>G-BAL008512: ACC PROV DEPR &amp; AMORT - DISTRIBUTION ACCT 378</t>
  </si>
  <si>
    <t>G-BAL008513: ACC PROV DEPR &amp; AMORT - DISTRIBUTION ACCT 379</t>
  </si>
  <si>
    <t>G-BAL008514: ACC PROV DEPR &amp; AMORT - DISTRIBUTION ACCT 380</t>
  </si>
  <si>
    <t>G-BAL008515: ACC PROV DEPR &amp; AMORT - DISTRIBUTION ACCT 381</t>
  </si>
  <si>
    <t>G-BAL008516: ACC PROV DEPR &amp; AMORT - DISTRIBUTION ACCT 382</t>
  </si>
  <si>
    <t>G-BAL008517: ACC PROV DEPR &amp; AMORT - DISTRIBUTION ACCT 383</t>
  </si>
  <si>
    <t>G-BAL008518: ACC PROV DEPR &amp; AMORT - DISTRIBUTION ACCT 384</t>
  </si>
  <si>
    <t>G-BAL008519: ACC PROV DEPR &amp; AMORT - DISTRIBUTION ACCT 385</t>
  </si>
  <si>
    <t>G-BAL008520: ACC PROV DEPR &amp; AMORT - DISTRIBUTION ACCT 387</t>
  </si>
  <si>
    <t>G-BAL008562: ACC PROV DEPR &amp; AMORT - DISTRIBUTION ACCT 376 - SAFE</t>
  </si>
  <si>
    <t>G-BAL008563: ACC PROV DEPR &amp; AMORT - DISTRIBUTION ACCT 380 - SAFE</t>
  </si>
  <si>
    <t>G-BAL008564: ACC PROV DEPR &amp; AMORT - DISTRIBUTION ACCT 381 - SAFE</t>
  </si>
  <si>
    <t>G-BAL008565: ACC PROV DEPR &amp; AMORT - DISTRIBUTION ACCT 382 - SAFE</t>
  </si>
  <si>
    <t>ACCUM DEPR GENERAL PLANT</t>
  </si>
  <si>
    <t>G-BAL008600: ACC PROV DEPR &amp; AMORT - GENERAL PLANT TRANSPORTATION EQUIP</t>
  </si>
  <si>
    <t>G-BAL008710: ACC PROV DEPR &amp; AMORT - GENERAL PLANT STRUCTURES</t>
  </si>
  <si>
    <t>G-BAL008720: ACC PROV DEPR &amp; AMORT - GENERAL PLANT OTHER</t>
  </si>
  <si>
    <t>G-BAL008800: ACCM PROV AMORT - PLANT ACQ ADJUSTMENT AGL</t>
  </si>
  <si>
    <t>G-BAL008900: ACC PROV DEPR &amp; AMORT - PROPERTY UNDER CAPITAL LEASES</t>
  </si>
  <si>
    <t>CURRENT ASSETS</t>
  </si>
  <si>
    <t>G-BAL231000: CASH</t>
  </si>
  <si>
    <t>G-BAL236000: TEMPORARY CASH INVESTMENTS</t>
  </si>
  <si>
    <t>ACCOUNTS RECEIVABLE</t>
  </si>
  <si>
    <t>G-BAL242000: CUSTOMER ACCOUNTS RECEIVABLE</t>
  </si>
  <si>
    <t>G-BAL243000: OTH ACCTS REC - MISCELLANEOUS</t>
  </si>
  <si>
    <t>ACCUM PROV FR UNCOLLECT ACCTS</t>
  </si>
  <si>
    <t>G-BAL244000: ACCUM PROVISION FR UNCOLLECTIBLE ACCTS</t>
  </si>
  <si>
    <t>ACCTS RECEIV ASSOC COMPANIES</t>
  </si>
  <si>
    <t>G-BAL246000: ACCTS RECEIV FROM ASSOCIATED COMPANIES</t>
  </si>
  <si>
    <t>PLT MAT &amp; OPER SUPPLIES</t>
  </si>
  <si>
    <t>G-BAL254000: PLANT MATERIALS &amp; OPERATING SUPPLIES</t>
  </si>
  <si>
    <t>G-BAL264000: STORES EXPENSE</t>
  </si>
  <si>
    <t>G-BAL265000: PREPAYMENTS - GENERAL</t>
  </si>
  <si>
    <t>G-BAL273000: ACCRUED REVENUE - DEFERRED CLAUSE REVENUE</t>
  </si>
  <si>
    <t>G-BAL273100: ACCRUED REVENUE - UNBILLED-FPSC-GAS</t>
  </si>
  <si>
    <t>G-BAL382300: OTHER REG ASSETS - OTHER</t>
  </si>
  <si>
    <t>G-BAL382339: OTHER REG ASSETS - FAS 158 PENSION</t>
  </si>
  <si>
    <t>G-BAL382601: OTHER REG ASSETS - RATE CASE</t>
  </si>
  <si>
    <t>G-BAL382611: OTHER REG ASSETS - SAFE CLAUSE</t>
  </si>
  <si>
    <t>G-BAL382612: OTHER REG ASSETS - AEP CLAUSE</t>
  </si>
  <si>
    <t>G-BAL382613: OTHER REG ASSETS - CRA CLAUSE</t>
  </si>
  <si>
    <t>G-BAL382614: OTHER REG ASSETS - ECP CLAUSE</t>
  </si>
  <si>
    <t>G-BAL382615: OTHER REG ASSETS - PGA CLAUSE</t>
  </si>
  <si>
    <t>MISC DEFERRED DEBITS</t>
  </si>
  <si>
    <t>G-BAL386700: MISC DEF DEBITS - OTHER</t>
  </si>
  <si>
    <t>G-BAL386701: MISC DEF DEBITS - DEFERRED PENSION DEBIT</t>
  </si>
  <si>
    <t>G-BAL386932: MISC DEF DEBITS - 2022 FCG RATE CASE</t>
  </si>
  <si>
    <t>NON CURRENT LIABILITIES</t>
  </si>
  <si>
    <t>G-BAL628100: ACCUM PROVISION FOR PROPERTY INSURANCE</t>
  </si>
  <si>
    <t>G-BAL628200: ACCUM PROV INJURIES &amp; DAMAGES - WORKERS COMPENSATION</t>
  </si>
  <si>
    <t>G-BAL628300: ACC PROV PENS &amp; BENEFITS - SERP</t>
  </si>
  <si>
    <t>G-BAL732000: ACCTS PAY - GENERAL</t>
  </si>
  <si>
    <t>ACCTS PAYABLE ASSOC COMPANIES</t>
  </si>
  <si>
    <t>G-BAL734000: ACCTS PAYABLE - ASSOCIATED COMPANIES</t>
  </si>
  <si>
    <t>G-BAL736600: TAXES ACCRUED - FEDERAL INCOME TAXES</t>
  </si>
  <si>
    <t>G-BAL736610: TAXES ACCRUED - STATE INCOME TAXES</t>
  </si>
  <si>
    <t>G-BAL736611: TAXES ACCRUED - OTHER</t>
  </si>
  <si>
    <t>G-BAL736615: TAXES ACCRUED - REVENUE TAXES</t>
  </si>
  <si>
    <t>G-BAL736705: TAXES ACCRUED - CITY &amp; COUNTY REAL &amp; PERSONAL PROPERTY</t>
  </si>
  <si>
    <t>G-BAL737000: INTEREST ACCRUED ON LONG - TERM DEBT</t>
  </si>
  <si>
    <t>G-BAL741000: TAX COLLECTIONS PAYABLE</t>
  </si>
  <si>
    <t>MISC CURR &amp; ACC LIABILITIES</t>
  </si>
  <si>
    <t>G-BAL742000: MISC CURR &amp; ACC LIAB - OTHER</t>
  </si>
  <si>
    <t>TOTAL DEFERRED CREDITS</t>
  </si>
  <si>
    <t>G-BAL853000: OTHER DEFD CREDITS - OTHER</t>
  </si>
  <si>
    <t>G-BAL854660: OTHER REG LIAB - OTHER</t>
  </si>
  <si>
    <t>G-BAL854664: OTHER REG LIAB - SAFE</t>
  </si>
  <si>
    <t>TOTAL OTHER PROP AND INVESTMENTS</t>
  </si>
  <si>
    <t>COSID BS</t>
  </si>
  <si>
    <t>PE_FCG - RAF: 38 Detailed Juris COS ID Rate Base</t>
  </si>
  <si>
    <t>Company per Book</t>
  </si>
  <si>
    <t>Utility per Book</t>
  </si>
  <si>
    <t>Commission Adj per Book</t>
  </si>
  <si>
    <t>Adj Utility per Book</t>
  </si>
  <si>
    <t>TOTAL WORKING CAPITAL ASSETS</t>
  </si>
  <si>
    <t>TOTAL WORKING CAPITAL LIABILITIES</t>
  </si>
  <si>
    <t>&gt;&gt;&gt;&gt;should be this</t>
  </si>
  <si>
    <t>check to RB</t>
  </si>
  <si>
    <t>1: Company per Book</t>
  </si>
  <si>
    <t>calc check</t>
  </si>
  <si>
    <t>SAFE</t>
  </si>
  <si>
    <t>SAFE, AEP, CRA, ECP and PGA</t>
  </si>
  <si>
    <t>PE_FCG - RAF: 39 Detailed Juris COS ID Balance Sheet</t>
  </si>
  <si>
    <t>TOTAL ASSETS</t>
  </si>
  <si>
    <t>G-BAL001580: PLT IN SERV - STORAGE</t>
  </si>
  <si>
    <t>G-BAL008580: ACC PROV DEPR &amp; AMORT - STORAGE</t>
  </si>
  <si>
    <t>TOTAL OTHER PROPERTY AND INVESTMENT</t>
  </si>
  <si>
    <t>OTHER SPECIAL FUNDS</t>
  </si>
  <si>
    <t>G-BAL128000: OTHER SPECIAL FUNDS - GENERAL</t>
  </si>
  <si>
    <t>G-BAL382600: OTHER REG ASSETS - FAS109 - DEFERRED TAXES</t>
  </si>
  <si>
    <t>G-BAL389000: UNAMORTIZED LOSS ON REACQUIRED DEBT</t>
  </si>
  <si>
    <t>G-BAL390000: ACCUMULATED DEFERRED INCOME TAXES</t>
  </si>
  <si>
    <t>TOTAL PROPRIETARY CAPITAL</t>
  </si>
  <si>
    <t>G-BAL411000: MISCELLANEOUS PAID-IN CAPITAL</t>
  </si>
  <si>
    <t>G-BAL416000: UNAPPROPRIATED RETAINED EARNINGS</t>
  </si>
  <si>
    <t>LONG TERM DEBT</t>
  </si>
  <si>
    <t>G-BAL523000: ADVANCES FROM ASSOCIATED COMPANIES</t>
  </si>
  <si>
    <t>G-BAL743000: CURRENT OBLIGATIONS UNDER CAPITAL LEASES</t>
  </si>
  <si>
    <t>NON CURRENT CAPITAL LEASES</t>
  </si>
  <si>
    <t>G-BAL627000: OBLIGATIONS UNDER CAPITAL LEASES - NONCURRENT (NUC)</t>
  </si>
  <si>
    <t>G-BAL628301: ACC PROV PENS &amp; BENEFITS</t>
  </si>
  <si>
    <t>NOTES PAYABLE ASSOC COMP</t>
  </si>
  <si>
    <t>G-BAL733000: NOTES PAYABLE - ASSOCIATED COMPANIES</t>
  </si>
  <si>
    <t>G-BAL735000: CUSTOMER DEPOSITS - ACTIVE</t>
  </si>
  <si>
    <t>G-BAL854661: OTHER REG LIAB - FAS109 - DEFERRED TAXES</t>
  </si>
  <si>
    <t>G-BAL854663: OTHER REG LIAB - PGA</t>
  </si>
  <si>
    <t>G-BAL882000: ACCUM DEFERRED INCOME TAXES - OTHER PROPERTY</t>
  </si>
  <si>
    <t>G-BAL883000: ACCUM DEFERRED INCOME TAXES - OTHER</t>
  </si>
  <si>
    <t>OTHER INVESTMENT</t>
  </si>
  <si>
    <t>G-BAL123000: INVESTMENT IN ASSOCIATED COMPANIES</t>
  </si>
  <si>
    <t>G-BAL854662: OTHER REG LIAB - ECP</t>
  </si>
  <si>
    <t>Liabilities</t>
  </si>
  <si>
    <t>Net WC</t>
  </si>
  <si>
    <t>check to B1</t>
  </si>
  <si>
    <t>WC Assets above</t>
  </si>
  <si>
    <t>WC Liabilities above</t>
  </si>
  <si>
    <t>WC Net - above</t>
  </si>
  <si>
    <t>Balance Sheet</t>
  </si>
  <si>
    <t>B-13</t>
  </si>
  <si>
    <t>check</t>
  </si>
  <si>
    <t>including non-utility</t>
  </si>
  <si>
    <t>check to RB Report/ Balance Sheet</t>
  </si>
  <si>
    <t>Capital Structure in Working Capital (Balance Sheet)</t>
  </si>
  <si>
    <t>WC (Balance Sheet):</t>
  </si>
  <si>
    <t>OTHER PROP AND INVESTMENTS</t>
  </si>
  <si>
    <t>REMOVE NON-UTILITY AMOUNT</t>
  </si>
  <si>
    <t>COMPONENT OF CAPITAL STRUCTURE</t>
  </si>
  <si>
    <t>REMOVE CLAUSE UNDER-RECOVERIES</t>
  </si>
  <si>
    <t>REMOVE INTERCOMPANY RECEIVABLE</t>
  </si>
  <si>
    <t>REMOVE CLAUSE OVER-RECOVERY</t>
  </si>
  <si>
    <t>REMOVE FUNDED RESERVE</t>
  </si>
  <si>
    <t>REMOVE FUNDS EARNING A RETURN</t>
  </si>
  <si>
    <t>20220069-GU</t>
  </si>
  <si>
    <t>FCG 000705</t>
  </si>
  <si>
    <t>FCG 000706</t>
  </si>
  <si>
    <t>FCG 000707</t>
  </si>
  <si>
    <t>FCG 000708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</si>
</sst>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_(* #,##0_);_(* \(#,##0\);_(* &quot;-&quot;??_);_(@_)"/>
    <numFmt numFmtId="165" formatCode="0_)"/>
    <numFmt numFmtId="166" formatCode="[$$-409]#,##0"/>
    <numFmt numFmtId="167" formatCode="#,##0_);[Red]\(#,##0\);&quot; &quot;"/>
    <numFmt numFmtId="168" formatCode="#,##0_)"/>
  </numFmts>
  <fonts count="16" x14ac:knownFonts="1">
    <font>
      <sz val="12"/>
      <name val="Arial"/>
    </font>
    <font>
      <sz val="12"/>
      <name val="Arial"/>
      <family val="2"/>
    </font>
    <font>
      <sz val="12"/>
      <name val="Arial"/>
      <family val="2"/>
    </font>
    <font>
      <u/>
      <sz val="12"/>
      <name val="Arial"/>
      <family val="2"/>
    </font>
    <font>
      <sz val="12"/>
      <color theme="1"/>
      <name val="Arial"/>
      <family val="2"/>
    </font>
    <font>
      <sz val="10"/>
      <name val="Courier"/>
      <family val="3"/>
    </font>
    <font>
      <sz val="12"/>
      <color rgb="FFFF0000"/>
      <name val="Arial"/>
      <family val="2"/>
    </font>
    <font>
      <sz val="11"/>
      <color indexed="8"/>
      <name val="Calibri"/>
      <family val="2"/>
      <scheme val="minor"/>
    </font>
    <font>
      <b/>
      <sz val="10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i/>
      <sz val="12"/>
      <color rgb="FFFF000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theme="7" tint="0.5999938962981048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165" fontId="5" fillId="0" borderId="0"/>
    <xf numFmtId="0" fontId="1" fillId="0" borderId="0"/>
    <xf numFmtId="0" fontId="7" fillId="0" borderId="0"/>
    <xf numFmtId="43" fontId="7" fillId="0" borderId="0" applyFont="0" applyFill="0" applyBorder="0" applyAlignment="0" applyProtection="0"/>
    <xf numFmtId="0" fontId="1" fillId="0" borderId="0"/>
  </cellStyleXfs>
  <cellXfs count="13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2" fillId="0" borderId="1" xfId="0" applyFont="1" applyBorder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right"/>
    </xf>
    <xf numFmtId="0" fontId="1" fillId="0" borderId="0" xfId="0" applyFont="1" applyAlignment="1">
      <alignment horizontal="left"/>
    </xf>
    <xf numFmtId="0" fontId="3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fill"/>
    </xf>
    <xf numFmtId="0" fontId="1" fillId="0" borderId="0" xfId="0" applyFont="1" applyAlignment="1">
      <alignment vertic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right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/>
    </xf>
    <xf numFmtId="0" fontId="1" fillId="2" borderId="0" xfId="0" applyFont="1" applyFill="1"/>
    <xf numFmtId="0" fontId="2" fillId="2" borderId="0" xfId="0" applyFont="1" applyFill="1"/>
    <xf numFmtId="164" fontId="1" fillId="0" borderId="0" xfId="1" applyNumberFormat="1" applyFont="1" applyAlignment="1">
      <alignment horizontal="right"/>
    </xf>
    <xf numFmtId="164" fontId="1" fillId="0" borderId="2" xfId="1" applyNumberFormat="1" applyFont="1" applyBorder="1" applyAlignment="1">
      <alignment horizontal="right"/>
    </xf>
    <xf numFmtId="164" fontId="1" fillId="0" borderId="3" xfId="1" applyNumberFormat="1" applyFont="1" applyBorder="1" applyAlignment="1">
      <alignment horizontal="right"/>
    </xf>
    <xf numFmtId="164" fontId="2" fillId="0" borderId="0" xfId="1" applyNumberFormat="1" applyFont="1"/>
    <xf numFmtId="164" fontId="2" fillId="0" borderId="0" xfId="1" applyNumberFormat="1" applyFont="1" applyAlignment="1">
      <alignment horizontal="right"/>
    </xf>
    <xf numFmtId="164" fontId="2" fillId="0" borderId="2" xfId="1" applyNumberFormat="1" applyFont="1" applyBorder="1"/>
    <xf numFmtId="164" fontId="2" fillId="0" borderId="3" xfId="1" applyNumberFormat="1" applyFont="1" applyBorder="1"/>
    <xf numFmtId="0" fontId="1" fillId="0" borderId="0" xfId="3"/>
    <xf numFmtId="0" fontId="1" fillId="0" borderId="0" xfId="3" applyAlignment="1">
      <alignment horizontal="right"/>
    </xf>
    <xf numFmtId="0" fontId="1" fillId="0" borderId="0" xfId="3" applyAlignment="1">
      <alignment horizontal="left" vertical="center"/>
    </xf>
    <xf numFmtId="0" fontId="1" fillId="0" borderId="1" xfId="3" applyBorder="1" applyAlignment="1">
      <alignment horizontal="fill"/>
    </xf>
    <xf numFmtId="0" fontId="1" fillId="0" borderId="1" xfId="3" applyBorder="1" applyAlignment="1">
      <alignment horizontal="right"/>
    </xf>
    <xf numFmtId="0" fontId="1" fillId="0" borderId="1" xfId="3" applyBorder="1"/>
    <xf numFmtId="0" fontId="1" fillId="0" borderId="0" xfId="3" applyAlignment="1">
      <alignment horizontal="fill"/>
    </xf>
    <xf numFmtId="0" fontId="1" fillId="0" borderId="0" xfId="3" applyAlignment="1">
      <alignment vertical="center"/>
    </xf>
    <xf numFmtId="0" fontId="1" fillId="2" borderId="0" xfId="3" applyFill="1"/>
    <xf numFmtId="0" fontId="1" fillId="0" borderId="0" xfId="3" applyAlignment="1" applyProtection="1">
      <alignment horizontal="right"/>
      <protection locked="0"/>
    </xf>
    <xf numFmtId="0" fontId="1" fillId="0" borderId="0" xfId="3" applyAlignment="1">
      <alignment horizontal="center"/>
    </xf>
    <xf numFmtId="1" fontId="1" fillId="0" borderId="0" xfId="3" applyNumberFormat="1" applyAlignment="1">
      <alignment horizontal="center"/>
    </xf>
    <xf numFmtId="0" fontId="1" fillId="0" borderId="0" xfId="3" applyAlignment="1">
      <alignment horizontal="left"/>
    </xf>
    <xf numFmtId="166" fontId="1" fillId="0" borderId="0" xfId="3" applyNumberFormat="1" applyAlignment="1">
      <alignment horizontal="right"/>
    </xf>
    <xf numFmtId="3" fontId="1" fillId="0" borderId="0" xfId="3" applyNumberFormat="1" applyAlignment="1">
      <alignment horizontal="right"/>
    </xf>
    <xf numFmtId="3" fontId="1" fillId="0" borderId="2" xfId="3" applyNumberFormat="1" applyBorder="1" applyAlignment="1">
      <alignment horizontal="right"/>
    </xf>
    <xf numFmtId="0" fontId="1" fillId="0" borderId="2" xfId="3" applyBorder="1" applyAlignment="1">
      <alignment horizontal="right"/>
    </xf>
    <xf numFmtId="0" fontId="1" fillId="0" borderId="3" xfId="3" applyBorder="1" applyAlignment="1">
      <alignment horizontal="right"/>
    </xf>
    <xf numFmtId="165" fontId="4" fillId="3" borderId="0" xfId="2" applyFont="1" applyFill="1" applyAlignment="1">
      <alignment horizontal="left"/>
    </xf>
    <xf numFmtId="164" fontId="2" fillId="0" borderId="7" xfId="1" applyNumberFormat="1" applyFont="1" applyBorder="1"/>
    <xf numFmtId="164" fontId="2" fillId="0" borderId="0" xfId="1" applyNumberFormat="1" applyFont="1" applyBorder="1"/>
    <xf numFmtId="0" fontId="4" fillId="3" borderId="0" xfId="0" quotePrefix="1" applyFont="1" applyFill="1" applyAlignment="1">
      <alignment horizontal="left" wrapText="1"/>
    </xf>
    <xf numFmtId="164" fontId="1" fillId="0" borderId="0" xfId="1" applyNumberFormat="1" applyFont="1" applyBorder="1" applyAlignment="1">
      <alignment horizontal="right"/>
    </xf>
    <xf numFmtId="164" fontId="6" fillId="0" borderId="0" xfId="1" applyNumberFormat="1" applyFont="1"/>
    <xf numFmtId="164" fontId="6" fillId="0" borderId="0" xfId="1" applyNumberFormat="1" applyFont="1" applyAlignment="1">
      <alignment horizontal="center"/>
    </xf>
    <xf numFmtId="164" fontId="2" fillId="0" borderId="0" xfId="0" applyNumberFormat="1" applyFont="1"/>
    <xf numFmtId="164" fontId="2" fillId="0" borderId="0" xfId="1" applyNumberFormat="1" applyFont="1" applyFill="1"/>
    <xf numFmtId="0" fontId="7" fillId="0" borderId="0" xfId="4"/>
    <xf numFmtId="0" fontId="7" fillId="0" borderId="4" xfId="4" applyBorder="1"/>
    <xf numFmtId="0" fontId="10" fillId="0" borderId="0" xfId="4" applyFont="1"/>
    <xf numFmtId="0" fontId="10" fillId="0" borderId="5" xfId="4" applyFont="1" applyBorder="1" applyAlignment="1">
      <alignment horizontal="center" vertical="center" wrapText="1"/>
    </xf>
    <xf numFmtId="0" fontId="9" fillId="0" borderId="0" xfId="4" applyFont="1" applyAlignment="1">
      <alignment horizontal="left" vertical="center"/>
    </xf>
    <xf numFmtId="168" fontId="10" fillId="0" borderId="0" xfId="4" applyNumberFormat="1" applyFont="1" applyAlignment="1">
      <alignment horizontal="right" vertical="center"/>
    </xf>
    <xf numFmtId="0" fontId="9" fillId="0" borderId="0" xfId="4" applyFont="1" applyAlignment="1">
      <alignment horizontal="left" vertical="center" indent="1"/>
    </xf>
    <xf numFmtId="0" fontId="9" fillId="0" borderId="0" xfId="4" applyFont="1" applyAlignment="1">
      <alignment horizontal="left" vertical="center" indent="2"/>
    </xf>
    <xf numFmtId="0" fontId="9" fillId="0" borderId="0" xfId="4" applyFont="1" applyAlignment="1">
      <alignment horizontal="left" vertical="center" indent="3"/>
    </xf>
    <xf numFmtId="0" fontId="10" fillId="0" borderId="0" xfId="4" applyFont="1" applyAlignment="1">
      <alignment horizontal="left" vertical="center" indent="4"/>
    </xf>
    <xf numFmtId="0" fontId="8" fillId="0" borderId="0" xfId="4" applyFont="1" applyAlignment="1">
      <alignment horizontal="left" vertical="center" indent="3"/>
    </xf>
    <xf numFmtId="167" fontId="10" fillId="0" borderId="6" xfId="4" applyNumberFormat="1" applyFont="1" applyBorder="1" applyAlignment="1">
      <alignment horizontal="right" vertical="center"/>
    </xf>
    <xf numFmtId="0" fontId="8" fillId="0" borderId="0" xfId="4" applyFont="1" applyAlignment="1">
      <alignment horizontal="left" vertical="center" indent="2"/>
    </xf>
    <xf numFmtId="167" fontId="8" fillId="0" borderId="6" xfId="4" applyNumberFormat="1" applyFont="1" applyBorder="1" applyAlignment="1">
      <alignment horizontal="right" vertical="center"/>
    </xf>
    <xf numFmtId="0" fontId="8" fillId="0" borderId="0" xfId="4" applyFont="1" applyAlignment="1">
      <alignment horizontal="left" vertical="center" indent="1"/>
    </xf>
    <xf numFmtId="164" fontId="2" fillId="0" borderId="0" xfId="1" applyNumberFormat="1" applyFont="1" applyFill="1" applyAlignment="1">
      <alignment horizontal="right"/>
    </xf>
    <xf numFmtId="167" fontId="0" fillId="0" borderId="0" xfId="0" applyNumberFormat="1"/>
    <xf numFmtId="164" fontId="11" fillId="4" borderId="0" xfId="0" applyNumberFormat="1" applyFont="1" applyFill="1"/>
    <xf numFmtId="164" fontId="2" fillId="4" borderId="0" xfId="0" applyNumberFormat="1" applyFont="1" applyFill="1"/>
    <xf numFmtId="0" fontId="2" fillId="4" borderId="0" xfId="0" applyFont="1" applyFill="1"/>
    <xf numFmtId="0" fontId="1" fillId="4" borderId="0" xfId="0" applyFont="1" applyFill="1"/>
    <xf numFmtId="0" fontId="1" fillId="0" borderId="0" xfId="0" applyFont="1" applyAlignment="1">
      <alignment horizontal="center"/>
    </xf>
    <xf numFmtId="0" fontId="1" fillId="0" borderId="0" xfId="0" applyFont="1" applyFill="1" applyAlignment="1">
      <alignment horizontal="center"/>
    </xf>
    <xf numFmtId="0" fontId="1" fillId="0" borderId="0" xfId="0" applyFont="1" applyFill="1"/>
    <xf numFmtId="0" fontId="1" fillId="0" borderId="0" xfId="0" applyFont="1" applyFill="1" applyAlignment="1">
      <alignment horizontal="right"/>
    </xf>
    <xf numFmtId="164" fontId="1" fillId="0" borderId="0" xfId="1" applyNumberFormat="1" applyFont="1" applyFill="1" applyAlignment="1">
      <alignment horizontal="right"/>
    </xf>
    <xf numFmtId="0" fontId="4" fillId="0" borderId="0" xfId="0" quotePrefix="1" applyFont="1" applyFill="1" applyAlignment="1">
      <alignment horizontal="left" wrapText="1"/>
    </xf>
    <xf numFmtId="164" fontId="6" fillId="0" borderId="0" xfId="1" applyNumberFormat="1" applyFont="1" applyFill="1"/>
    <xf numFmtId="0" fontId="2" fillId="0" borderId="0" xfId="0" applyFont="1" applyFill="1"/>
    <xf numFmtId="164" fontId="1" fillId="0" borderId="2" xfId="1" applyNumberFormat="1" applyFont="1" applyFill="1" applyBorder="1" applyAlignment="1">
      <alignment horizontal="right"/>
    </xf>
    <xf numFmtId="164" fontId="1" fillId="0" borderId="0" xfId="1" applyNumberFormat="1" applyFont="1" applyFill="1" applyBorder="1" applyAlignment="1">
      <alignment horizontal="right"/>
    </xf>
    <xf numFmtId="0" fontId="3" fillId="0" borderId="0" xfId="0" applyFont="1" applyFill="1"/>
    <xf numFmtId="0" fontId="2" fillId="0" borderId="0" xfId="0" applyFont="1" applyFill="1" applyAlignment="1">
      <alignment horizontal="left"/>
    </xf>
    <xf numFmtId="0" fontId="2" fillId="0" borderId="0" xfId="0" applyFont="1" applyFill="1" applyAlignment="1">
      <alignment horizontal="right"/>
    </xf>
    <xf numFmtId="0" fontId="11" fillId="4" borderId="0" xfId="0" applyFont="1" applyFill="1" applyAlignment="1">
      <alignment horizontal="right"/>
    </xf>
    <xf numFmtId="0" fontId="11" fillId="4" borderId="0" xfId="0" applyFont="1" applyFill="1"/>
    <xf numFmtId="164" fontId="2" fillId="0" borderId="0" xfId="0" applyNumberFormat="1" applyFont="1" applyFill="1"/>
    <xf numFmtId="43" fontId="11" fillId="4" borderId="0" xfId="1" applyFont="1" applyFill="1" applyAlignment="1">
      <alignment horizontal="center"/>
    </xf>
    <xf numFmtId="43" fontId="11" fillId="4" borderId="0" xfId="1" applyFont="1" applyFill="1"/>
    <xf numFmtId="167" fontId="12" fillId="0" borderId="0" xfId="4" applyNumberFormat="1" applyFont="1" applyAlignment="1">
      <alignment horizontal="right" vertical="center"/>
    </xf>
    <xf numFmtId="0" fontId="13" fillId="0" borderId="0" xfId="4" applyFont="1" applyAlignment="1">
      <alignment horizontal="left" vertical="center" indent="1"/>
    </xf>
    <xf numFmtId="0" fontId="13" fillId="0" borderId="0" xfId="4" applyFont="1" applyAlignment="1">
      <alignment horizontal="left" vertical="center" indent="2"/>
    </xf>
    <xf numFmtId="0" fontId="12" fillId="0" borderId="0" xfId="4" applyFont="1" applyAlignment="1">
      <alignment horizontal="left" vertical="center" indent="4"/>
    </xf>
    <xf numFmtId="0" fontId="14" fillId="0" borderId="0" xfId="4" applyFont="1" applyAlignment="1">
      <alignment horizontal="left" vertical="center" indent="3"/>
    </xf>
    <xf numFmtId="0" fontId="14" fillId="0" borderId="0" xfId="4" applyFont="1" applyAlignment="1">
      <alignment horizontal="left" vertical="center" indent="2"/>
    </xf>
    <xf numFmtId="167" fontId="14" fillId="0" borderId="6" xfId="4" applyNumberFormat="1" applyFont="1" applyBorder="1" applyAlignment="1">
      <alignment horizontal="right" vertical="center"/>
    </xf>
    <xf numFmtId="0" fontId="1" fillId="0" borderId="8" xfId="0" applyFont="1" applyBorder="1"/>
    <xf numFmtId="0" fontId="7" fillId="0" borderId="0" xfId="4"/>
    <xf numFmtId="0" fontId="7" fillId="0" borderId="4" xfId="4" applyBorder="1"/>
    <xf numFmtId="0" fontId="12" fillId="0" borderId="0" xfId="4" applyFont="1"/>
    <xf numFmtId="0" fontId="12" fillId="0" borderId="5" xfId="4" applyFont="1" applyBorder="1" applyAlignment="1">
      <alignment horizontal="center" vertical="center" wrapText="1"/>
    </xf>
    <xf numFmtId="0" fontId="13" fillId="0" borderId="0" xfId="4" applyFont="1" applyAlignment="1">
      <alignment horizontal="left" vertical="center"/>
    </xf>
    <xf numFmtId="167" fontId="12" fillId="0" borderId="0" xfId="4" applyNumberFormat="1" applyFont="1" applyAlignment="1">
      <alignment horizontal="right" vertical="center"/>
    </xf>
    <xf numFmtId="0" fontId="13" fillId="0" borderId="0" xfId="4" applyFont="1" applyAlignment="1">
      <alignment horizontal="left" vertical="center" indent="1"/>
    </xf>
    <xf numFmtId="0" fontId="13" fillId="0" borderId="0" xfId="4" applyFont="1" applyAlignment="1">
      <alignment horizontal="left" vertical="center" indent="2"/>
    </xf>
    <xf numFmtId="0" fontId="13" fillId="0" borderId="0" xfId="4" applyFont="1" applyAlignment="1">
      <alignment horizontal="left" vertical="center" indent="3"/>
    </xf>
    <xf numFmtId="0" fontId="12" fillId="0" borderId="0" xfId="4" applyFont="1" applyAlignment="1">
      <alignment horizontal="left" vertical="center" indent="4"/>
    </xf>
    <xf numFmtId="0" fontId="14" fillId="0" borderId="0" xfId="4" applyFont="1" applyAlignment="1">
      <alignment horizontal="left" vertical="center" indent="3"/>
    </xf>
    <xf numFmtId="167" fontId="12" fillId="0" borderId="6" xfId="4" applyNumberFormat="1" applyFont="1" applyBorder="1" applyAlignment="1">
      <alignment horizontal="right" vertical="center"/>
    </xf>
    <xf numFmtId="0" fontId="14" fillId="0" borderId="0" xfId="4" applyFont="1" applyAlignment="1">
      <alignment horizontal="left" vertical="center" indent="2"/>
    </xf>
    <xf numFmtId="167" fontId="14" fillId="0" borderId="6" xfId="4" applyNumberFormat="1" applyFont="1" applyBorder="1" applyAlignment="1">
      <alignment horizontal="right" vertical="center"/>
    </xf>
    <xf numFmtId="0" fontId="14" fillId="0" borderId="0" xfId="4" applyFont="1" applyAlignment="1">
      <alignment horizontal="left" vertical="center" indent="1"/>
    </xf>
    <xf numFmtId="167" fontId="0" fillId="0" borderId="8" xfId="0" applyNumberFormat="1" applyBorder="1"/>
    <xf numFmtId="164" fontId="0" fillId="0" borderId="0" xfId="1" applyNumberFormat="1" applyFont="1"/>
    <xf numFmtId="0" fontId="14" fillId="5" borderId="0" xfId="4" applyFont="1" applyFill="1" applyAlignment="1">
      <alignment horizontal="left" vertical="center" indent="2"/>
    </xf>
    <xf numFmtId="167" fontId="14" fillId="5" borderId="6" xfId="4" applyNumberFormat="1" applyFont="1" applyFill="1" applyBorder="1" applyAlignment="1">
      <alignment horizontal="right" vertical="center"/>
    </xf>
    <xf numFmtId="0" fontId="0" fillId="5" borderId="0" xfId="0" applyFill="1"/>
    <xf numFmtId="164" fontId="11" fillId="4" borderId="0" xfId="1" applyNumberFormat="1" applyFont="1" applyFill="1"/>
    <xf numFmtId="164" fontId="1" fillId="0" borderId="0" xfId="1" applyNumberFormat="1" applyAlignment="1">
      <alignment horizontal="right"/>
    </xf>
    <xf numFmtId="43" fontId="0" fillId="0" borderId="0" xfId="0" applyNumberFormat="1"/>
    <xf numFmtId="17" fontId="1" fillId="0" borderId="0" xfId="3" applyNumberFormat="1" applyAlignment="1">
      <alignment horizontal="center"/>
    </xf>
    <xf numFmtId="0" fontId="4" fillId="0" borderId="0" xfId="0" quotePrefix="1" applyFont="1" applyAlignment="1">
      <alignment horizontal="left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0" fillId="0" borderId="5" xfId="4" applyFont="1" applyBorder="1" applyAlignment="1">
      <alignment horizontal="center" vertical="center" wrapText="1"/>
    </xf>
    <xf numFmtId="0" fontId="12" fillId="0" borderId="5" xfId="4" applyFont="1" applyBorder="1" applyAlignment="1">
      <alignment horizontal="center" vertical="center" wrapText="1"/>
    </xf>
    <xf numFmtId="0" fontId="15" fillId="0" borderId="0" xfId="6" applyFont="1"/>
  </cellXfs>
  <cellStyles count="7">
    <cellStyle name="Comma" xfId="1" builtinId="3"/>
    <cellStyle name="Comma 2" xfId="5" xr:uid="{5C83FE29-A3B8-4CE0-88A0-57943046199F}"/>
    <cellStyle name="Normal" xfId="0" builtinId="0"/>
    <cellStyle name="Normal 2" xfId="3" xr:uid="{00000000-0005-0000-0000-000002000000}"/>
    <cellStyle name="Normal 3" xfId="4" xr:uid="{067616D8-78B6-4B30-81F8-BE69707A5E4F}"/>
    <cellStyle name="Normal 5" xfId="2" xr:uid="{00000000-0005-0000-0000-000003000000}"/>
    <cellStyle name="Normal 8" xfId="6" xr:uid="{DEE97C54-4155-45E5-AD85-101688D968A3}"/>
  </cellStyles>
  <dxfs count="0"/>
  <tableStyles count="0" defaultTableStyle="TableStyleMedium2" defaultPivotStyle="PivotStyleLight16"/>
  <colors>
    <mruColors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ktmgmt.nee.com/206/DataRequests/15399/Library/Test/MF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-9"/>
      <sheetName val="B-10"/>
      <sheetName val="B-11"/>
      <sheetName val="B-12"/>
      <sheetName val="B-13 1of2"/>
      <sheetName val="B-13 2of2"/>
      <sheetName val="B-14"/>
      <sheetName val="B-15"/>
      <sheetName val="B-16"/>
      <sheetName val="B-17 1of4"/>
      <sheetName val="B-17 2of4"/>
      <sheetName val="B-17 3of4"/>
      <sheetName val="B-17 4of4"/>
      <sheetName val="B-18 1of3"/>
      <sheetName val="B-18 2of3"/>
      <sheetName val="B-18 3of3"/>
      <sheetName val="C-1"/>
      <sheetName val="C-2 1of2"/>
      <sheetName val="C-2 2of2"/>
      <sheetName val="C-3"/>
      <sheetName val="C-4"/>
      <sheetName val="C-5 1of2"/>
      <sheetName val="C-5 2of2"/>
      <sheetName val="C-6"/>
      <sheetName val="C-7"/>
      <sheetName val="C-8 1of2"/>
      <sheetName val="C-8 2of2"/>
      <sheetName val="C-9 1of2"/>
      <sheetName val="C-9 2of2"/>
      <sheetName val="C-10"/>
      <sheetName val="C-11"/>
      <sheetName val="C-12"/>
      <sheetName val="C-13"/>
      <sheetName val="C-14"/>
      <sheetName val="C-15"/>
      <sheetName val="C-16"/>
      <sheetName val="C-17"/>
      <sheetName val="C-18"/>
      <sheetName val="C-19"/>
      <sheetName val="C-20"/>
      <sheetName val="C-21"/>
      <sheetName val="C-22"/>
      <sheetName val="C-23"/>
      <sheetName val="C-24"/>
      <sheetName val="C-25 1of2"/>
      <sheetName val="C-25 2of2"/>
      <sheetName val="C-26"/>
      <sheetName val="C-27"/>
      <sheetName val="C-28"/>
      <sheetName val="C-29"/>
      <sheetName val="C-30 1of2"/>
      <sheetName val="C-30 2of2"/>
      <sheetName val="C-31"/>
      <sheetName val="C-32"/>
      <sheetName val="C-33"/>
      <sheetName val="C-34"/>
      <sheetName val="C-35"/>
      <sheetName val="C-36"/>
      <sheetName val="C-37"/>
      <sheetName val="C-38"/>
      <sheetName val="D-1 1of2"/>
      <sheetName val="D-1 2of2"/>
      <sheetName val="D-2 1of2"/>
      <sheetName val="D-2 2of2"/>
      <sheetName val="D-3"/>
      <sheetName val="D-4"/>
      <sheetName val="D-5"/>
      <sheetName val="D-6"/>
      <sheetName val="D-7"/>
      <sheetName val="D-8"/>
      <sheetName val="D-9"/>
      <sheetName val="D-10"/>
      <sheetName val="D-11 1of3"/>
      <sheetName val="D-11 2of3"/>
      <sheetName val="D11 3of3"/>
      <sheetName val="D-12"/>
      <sheetName val="E-1 1of3"/>
      <sheetName val="E-1 2of3"/>
      <sheetName val="E-1 3of3"/>
      <sheetName val="E-2"/>
      <sheetName val="E-3 1of6"/>
      <sheetName val="E-3 2of6"/>
      <sheetName val="E-3 3of6"/>
      <sheetName val="E-3 4of6"/>
      <sheetName val="E-3 5of6"/>
      <sheetName val="E-3 6of6"/>
      <sheetName val="E-4"/>
      <sheetName val="E-5 1of4"/>
      <sheetName val="E-5 2of4"/>
      <sheetName val="E-5 3of4"/>
      <sheetName val="E-5 4of4"/>
      <sheetName val="E-6 1of5"/>
      <sheetName val="E-6 2of5"/>
      <sheetName val="E-6 3of5"/>
      <sheetName val="E-6 4of5"/>
      <sheetName val="E-6 5of5"/>
      <sheetName val="E-7"/>
      <sheetName val="E-8"/>
      <sheetName val="E-9"/>
      <sheetName val="F-1"/>
      <sheetName val="F-2 1of2"/>
      <sheetName val="F-2 2of2"/>
      <sheetName val="F-3"/>
      <sheetName val="F-4"/>
      <sheetName val="F-5 1of2"/>
      <sheetName val="F-5 2of2"/>
      <sheetName val="F-6"/>
      <sheetName val="F-7"/>
      <sheetName val="F-8"/>
      <sheetName val="F-9"/>
      <sheetName val="F-10"/>
      <sheetName val="G1-1"/>
      <sheetName val="G1-2"/>
      <sheetName val="G1-3"/>
      <sheetName val="G1-4"/>
      <sheetName val="G1-5"/>
      <sheetName val="G1-6"/>
      <sheetName val="G1-7"/>
      <sheetName val="G1-8"/>
      <sheetName val="G1-9"/>
      <sheetName val="G1-10"/>
      <sheetName val="G1-11"/>
      <sheetName val="G1-12"/>
      <sheetName val="G1-13"/>
      <sheetName val="G1-14"/>
      <sheetName val="G1-15"/>
      <sheetName val="G1-16a"/>
      <sheetName val="G1-16b"/>
      <sheetName val="G1-16c"/>
      <sheetName val="G1-16d"/>
      <sheetName val="G1-17"/>
      <sheetName val="G1-18"/>
      <sheetName val="G1-19a"/>
      <sheetName val="G1-19b"/>
      <sheetName val="G1-19c"/>
      <sheetName val="G1-19d"/>
      <sheetName val="G1-20"/>
      <sheetName val="G1-21"/>
      <sheetName val="G1-22"/>
      <sheetName val="G1-23"/>
      <sheetName val="G1-24"/>
      <sheetName val="G1-25"/>
      <sheetName val="G1-26"/>
      <sheetName val="G1-27"/>
      <sheetName val="G1-28"/>
      <sheetName val="G2-1"/>
      <sheetName val="G2-2"/>
      <sheetName val="G2-3"/>
      <sheetName val="G2-4"/>
      <sheetName val="G2-5"/>
      <sheetName val="G2-6"/>
      <sheetName val="G2-7"/>
      <sheetName val="G2-8"/>
      <sheetName val="G2-9"/>
      <sheetName val="G2-10"/>
      <sheetName val="G2-11"/>
      <sheetName val="G2-12"/>
      <sheetName val="G2-13"/>
      <sheetName val="G2-14"/>
      <sheetName val="G2-15"/>
      <sheetName val="G2-16"/>
      <sheetName val="G2-17"/>
      <sheetName val="G2-18"/>
      <sheetName val="G2-19"/>
      <sheetName val="G2-20"/>
      <sheetName val="G2-21"/>
      <sheetName val="G2-22"/>
      <sheetName val="G2-23"/>
      <sheetName val="G2-24"/>
      <sheetName val="G2-25"/>
      <sheetName val="G2-26"/>
      <sheetName val="G2-27"/>
      <sheetName val="G2-28"/>
      <sheetName val="G2-29"/>
      <sheetName val="G2-30"/>
      <sheetName val="G2-31"/>
      <sheetName val="G3-1"/>
      <sheetName val="G3-2"/>
      <sheetName val="G3-3"/>
      <sheetName val="G3-4"/>
      <sheetName val="G3-5"/>
      <sheetName val="G3-6"/>
      <sheetName val="G3-7"/>
      <sheetName val="G3-8"/>
      <sheetName val="G3-9"/>
      <sheetName val="G3-10"/>
      <sheetName val="G3-11"/>
      <sheetName val="G4"/>
      <sheetName val="G5"/>
      <sheetName val="G6 1of3"/>
      <sheetName val="G6 2of3"/>
      <sheetName val="G6 3of3"/>
      <sheetName val="G7 1of2"/>
      <sheetName val="G7 2of2"/>
      <sheetName val="H-1 1of6"/>
      <sheetName val="H-1 2of6"/>
      <sheetName val="H-1 3of6"/>
      <sheetName val="H-1 4of6"/>
      <sheetName val="H-1 5of6"/>
      <sheetName val="H-1 6of6"/>
      <sheetName val="H-2 1of6"/>
      <sheetName val="H-2 2of6"/>
      <sheetName val="H-2 3of6"/>
      <sheetName val="H-2 4of6"/>
      <sheetName val="H-2 5of6"/>
      <sheetName val="H-2 6of6"/>
      <sheetName val="H-3 1of5"/>
      <sheetName val="H-3 2of5"/>
      <sheetName val="H-3 3of5"/>
      <sheetName val="H-3 4of5"/>
      <sheetName val="H-3 5of5"/>
      <sheetName val="I-1"/>
      <sheetName val="I-2"/>
      <sheetName val="I-3 1of3"/>
      <sheetName val="I-3 2of3"/>
      <sheetName val="I-3 3of3"/>
      <sheetName val="I-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5"/>
  <dimension ref="A1:R118"/>
  <sheetViews>
    <sheetView showGridLines="0" showOutlineSymbols="0" zoomScale="85" zoomScaleNormal="85" workbookViewId="0">
      <selection sqref="A1:A2"/>
    </sheetView>
  </sheetViews>
  <sheetFormatPr defaultColWidth="12.6640625" defaultRowHeight="15" x14ac:dyDescent="0.2"/>
  <cols>
    <col min="1" max="1" width="9.5546875" style="1" customWidth="1"/>
    <col min="2" max="2" width="41.77734375" style="1" customWidth="1"/>
    <col min="3" max="3" width="3.77734375" style="3" customWidth="1"/>
    <col min="4" max="4" width="14.5546875" style="1" customWidth="1"/>
    <col min="5" max="5" width="3.77734375" style="3" customWidth="1"/>
    <col min="6" max="6" width="12.6640625" style="1"/>
    <col min="7" max="7" width="3.77734375" style="3" customWidth="1"/>
    <col min="8" max="8" width="14" style="1" customWidth="1"/>
    <col min="9" max="9" width="3.77734375" style="3" customWidth="1"/>
    <col min="10" max="10" width="12.6640625" style="1"/>
    <col min="11" max="11" width="3.77734375" style="3" customWidth="1"/>
    <col min="12" max="12" width="14.109375" style="1" customWidth="1"/>
    <col min="13" max="13" width="1.44140625" style="1" customWidth="1"/>
    <col min="14" max="14" width="36.6640625" style="1" customWidth="1"/>
    <col min="15" max="15" width="18.21875" style="52" customWidth="1"/>
    <col min="16" max="16" width="12.6640625" style="52"/>
    <col min="17" max="17" width="12.21875" style="1" customWidth="1"/>
    <col min="18" max="32" width="12.6640625" style="1"/>
    <col min="33" max="33" width="16.6640625" style="1" customWidth="1"/>
    <col min="34" max="34" width="8.6640625" style="1" customWidth="1"/>
    <col min="35" max="16384" width="12.6640625" style="1"/>
  </cols>
  <sheetData>
    <row r="1" spans="1:17" x14ac:dyDescent="0.2">
      <c r="A1" s="132" t="s">
        <v>308</v>
      </c>
    </row>
    <row r="2" spans="1:17" x14ac:dyDescent="0.2">
      <c r="A2" s="132" t="s">
        <v>307</v>
      </c>
    </row>
    <row r="3" spans="1:17" x14ac:dyDescent="0.2">
      <c r="C3" s="2"/>
      <c r="F3" s="2"/>
      <c r="I3" s="2"/>
      <c r="L3" s="2"/>
      <c r="M3" s="2"/>
    </row>
    <row r="4" spans="1:17" ht="15.75" thickBot="1" x14ac:dyDescent="0.25">
      <c r="A4" s="4"/>
      <c r="B4" s="4"/>
      <c r="C4" s="5"/>
      <c r="D4" s="4"/>
      <c r="E4" s="6"/>
      <c r="F4" s="4"/>
      <c r="G4" s="6"/>
      <c r="H4" s="4"/>
      <c r="I4" s="6"/>
      <c r="J4" s="4"/>
      <c r="K4" s="6"/>
      <c r="L4" s="4"/>
      <c r="M4" s="4"/>
      <c r="N4" s="4"/>
    </row>
    <row r="5" spans="1:17" x14ac:dyDescent="0.2">
      <c r="C5" s="2"/>
    </row>
    <row r="6" spans="1:17" x14ac:dyDescent="0.2">
      <c r="B6" s="3"/>
      <c r="D6" s="18"/>
      <c r="I6" s="7"/>
      <c r="L6" s="7"/>
      <c r="M6" s="7"/>
    </row>
    <row r="7" spans="1:17" x14ac:dyDescent="0.2">
      <c r="C7" s="1"/>
      <c r="D7" s="18"/>
      <c r="I7" s="12"/>
      <c r="L7" s="12"/>
      <c r="M7" s="12"/>
    </row>
    <row r="8" spans="1:17" x14ac:dyDescent="0.2">
      <c r="B8" s="12"/>
      <c r="D8" s="13"/>
      <c r="I8" s="7"/>
      <c r="L8" s="7"/>
      <c r="M8" s="7"/>
    </row>
    <row r="9" spans="1:17" x14ac:dyDescent="0.2">
      <c r="A9" s="20"/>
      <c r="B9" s="21"/>
    </row>
    <row r="10" spans="1:17" ht="15.75" thickBot="1" x14ac:dyDescent="0.25">
      <c r="A10" s="4"/>
      <c r="B10" s="4"/>
      <c r="C10" s="6"/>
      <c r="D10" s="4"/>
      <c r="E10" s="6"/>
      <c r="F10" s="4"/>
      <c r="G10" s="6"/>
      <c r="H10" s="4"/>
      <c r="I10" s="6"/>
      <c r="J10" s="4"/>
      <c r="K10" s="6"/>
      <c r="L10" s="4"/>
      <c r="M10" s="4"/>
      <c r="N10" s="4"/>
    </row>
    <row r="12" spans="1:17" x14ac:dyDescent="0.2">
      <c r="D12" s="9" t="s">
        <v>1</v>
      </c>
      <c r="L12" s="9" t="s">
        <v>2</v>
      </c>
      <c r="M12" s="9"/>
      <c r="N12" s="9" t="s">
        <v>53</v>
      </c>
    </row>
    <row r="13" spans="1:17" x14ac:dyDescent="0.2">
      <c r="A13" s="1" t="s">
        <v>3</v>
      </c>
      <c r="B13" s="9" t="s">
        <v>4</v>
      </c>
      <c r="D13" s="9" t="s">
        <v>5</v>
      </c>
      <c r="F13" s="128" t="s">
        <v>6</v>
      </c>
      <c r="G13" s="128"/>
      <c r="H13" s="128"/>
      <c r="I13" s="128"/>
      <c r="J13" s="128"/>
      <c r="L13" s="9" t="s">
        <v>1</v>
      </c>
      <c r="M13" s="9"/>
      <c r="N13" s="9" t="s">
        <v>54</v>
      </c>
      <c r="O13" s="53" t="s">
        <v>243</v>
      </c>
      <c r="Q13" s="93" t="s">
        <v>254</v>
      </c>
    </row>
    <row r="14" spans="1:17" ht="15.75" thickBot="1" x14ac:dyDescent="0.25">
      <c r="A14" s="4"/>
      <c r="B14" s="4"/>
      <c r="C14" s="6"/>
      <c r="D14" s="4"/>
      <c r="E14" s="6"/>
      <c r="F14" s="4"/>
      <c r="G14" s="6"/>
      <c r="H14" s="4"/>
      <c r="I14" s="6"/>
      <c r="J14" s="4"/>
      <c r="K14" s="6"/>
      <c r="L14" s="4"/>
      <c r="M14" s="4"/>
      <c r="N14" s="4"/>
      <c r="Q14" s="94"/>
    </row>
    <row r="15" spans="1:17" x14ac:dyDescent="0.2">
      <c r="H15" s="9"/>
      <c r="Q15" s="94"/>
    </row>
    <row r="16" spans="1:17" x14ac:dyDescent="0.2">
      <c r="H16" s="10" t="s">
        <v>7</v>
      </c>
      <c r="Q16" s="94"/>
    </row>
    <row r="17" spans="1:17" x14ac:dyDescent="0.2">
      <c r="B17" s="8" t="s">
        <v>299</v>
      </c>
      <c r="F17" s="10" t="s">
        <v>9</v>
      </c>
      <c r="H17" s="10" t="s">
        <v>10</v>
      </c>
      <c r="J17" s="10" t="s">
        <v>11</v>
      </c>
      <c r="Q17" s="94"/>
    </row>
    <row r="18" spans="1:17" x14ac:dyDescent="0.2">
      <c r="F18" s="11"/>
      <c r="H18" s="11"/>
      <c r="J18" s="11"/>
      <c r="Q18" s="94"/>
    </row>
    <row r="19" spans="1:17" x14ac:dyDescent="0.2">
      <c r="A19" s="2" t="s">
        <v>12</v>
      </c>
      <c r="B19" s="47" t="s">
        <v>76</v>
      </c>
      <c r="C19" s="3" t="s">
        <v>14</v>
      </c>
      <c r="D19" s="25">
        <f>+'B1'!P25</f>
        <v>3076923.076923077</v>
      </c>
      <c r="E19" s="26" t="s">
        <v>14</v>
      </c>
      <c r="F19" s="25">
        <f>-D19</f>
        <v>-3076923.076923077</v>
      </c>
      <c r="G19" s="26" t="s">
        <v>14</v>
      </c>
      <c r="H19" s="25"/>
      <c r="I19" s="26" t="s">
        <v>14</v>
      </c>
      <c r="J19" s="25"/>
      <c r="K19" s="26" t="s">
        <v>14</v>
      </c>
      <c r="L19" s="25">
        <f>D19+F19+H19+J19</f>
        <v>0</v>
      </c>
      <c r="M19" s="25"/>
      <c r="N19" s="50" t="s">
        <v>300</v>
      </c>
      <c r="Q19" s="123">
        <f t="shared" ref="Q19:Q20" si="0">D19+F19+H19+J19-L19</f>
        <v>0</v>
      </c>
    </row>
    <row r="20" spans="1:17" x14ac:dyDescent="0.2">
      <c r="A20" s="2">
        <v>2</v>
      </c>
      <c r="B20" s="13" t="s">
        <v>262</v>
      </c>
      <c r="D20" s="25">
        <f>+'B1'!P26</f>
        <v>54341.783846153841</v>
      </c>
      <c r="E20" s="26"/>
      <c r="F20" s="25">
        <f>-D20</f>
        <v>-54341.783846153841</v>
      </c>
      <c r="G20" s="26"/>
      <c r="H20" s="25"/>
      <c r="I20" s="26"/>
      <c r="J20" s="25"/>
      <c r="K20" s="26"/>
      <c r="L20" s="25">
        <f t="shared" ref="L20" si="1">D20+F20+H20+J20</f>
        <v>0</v>
      </c>
      <c r="M20" s="25"/>
      <c r="N20" s="13" t="s">
        <v>306</v>
      </c>
      <c r="Q20" s="123">
        <f t="shared" si="0"/>
        <v>0</v>
      </c>
    </row>
    <row r="21" spans="1:17" x14ac:dyDescent="0.2">
      <c r="A21" s="2"/>
      <c r="D21" s="27"/>
      <c r="E21" s="26"/>
      <c r="F21" s="25"/>
      <c r="G21" s="26"/>
      <c r="H21" s="25"/>
      <c r="I21" s="26"/>
      <c r="J21" s="25"/>
      <c r="K21" s="26"/>
      <c r="L21" s="25"/>
      <c r="M21" s="25"/>
      <c r="Q21" s="94"/>
    </row>
    <row r="22" spans="1:17" x14ac:dyDescent="0.2">
      <c r="A22" s="2">
        <f>A20+1</f>
        <v>3</v>
      </c>
      <c r="B22" s="1" t="s">
        <v>242</v>
      </c>
      <c r="C22" s="3" t="s">
        <v>14</v>
      </c>
      <c r="D22" s="48">
        <f>SUM(D19:D20)</f>
        <v>3131264.8607692309</v>
      </c>
      <c r="E22" s="26"/>
      <c r="F22" s="48">
        <f>SUM(F19:F20)</f>
        <v>-3131264.8607692309</v>
      </c>
      <c r="G22" s="26"/>
      <c r="H22" s="48">
        <f>SUM(H19:H20)</f>
        <v>0</v>
      </c>
      <c r="I22" s="26"/>
      <c r="J22" s="48">
        <f>SUM(J19:J20)</f>
        <v>0</v>
      </c>
      <c r="K22" s="26"/>
      <c r="L22" s="48">
        <f>SUM(L19:L20)</f>
        <v>0</v>
      </c>
      <c r="M22" s="49"/>
      <c r="Q22" s="94"/>
    </row>
    <row r="23" spans="1:17" x14ac:dyDescent="0.2">
      <c r="A23" s="2"/>
      <c r="B23" s="47"/>
      <c r="D23" s="49"/>
      <c r="E23" s="47"/>
      <c r="F23" s="47"/>
      <c r="G23" s="47"/>
      <c r="H23" s="47"/>
      <c r="I23" s="47"/>
      <c r="J23" s="47"/>
      <c r="K23" s="47"/>
      <c r="L23" s="47"/>
      <c r="M23" s="47"/>
      <c r="Q23" s="94"/>
    </row>
    <row r="24" spans="1:17" x14ac:dyDescent="0.2">
      <c r="A24" s="2"/>
      <c r="B24" s="8" t="s">
        <v>8</v>
      </c>
      <c r="D24" s="49"/>
      <c r="E24" s="47"/>
      <c r="F24" s="47"/>
      <c r="G24" s="47"/>
      <c r="H24" s="47"/>
      <c r="I24" s="47"/>
      <c r="J24" s="47"/>
      <c r="K24" s="47"/>
      <c r="L24" s="47"/>
      <c r="M24" s="47"/>
      <c r="Q24" s="94"/>
    </row>
    <row r="25" spans="1:17" x14ac:dyDescent="0.2">
      <c r="A25" s="2"/>
      <c r="B25" s="47"/>
      <c r="D25" s="49"/>
      <c r="E25" s="47"/>
      <c r="F25" s="47"/>
      <c r="G25" s="47"/>
      <c r="H25" s="47"/>
      <c r="I25" s="47"/>
      <c r="J25" s="47"/>
      <c r="K25" s="47"/>
      <c r="L25" s="47"/>
      <c r="M25" s="47"/>
      <c r="Q25" s="94"/>
    </row>
    <row r="26" spans="1:17" x14ac:dyDescent="0.2">
      <c r="A26" s="2">
        <f>A22+1</f>
        <v>4</v>
      </c>
      <c r="B26" s="1" t="s">
        <v>13</v>
      </c>
      <c r="D26" s="49">
        <f>+'B1'!P30</f>
        <v>2156122.576923077</v>
      </c>
      <c r="E26" s="26"/>
      <c r="F26" s="25"/>
      <c r="G26" s="26"/>
      <c r="H26" s="25"/>
      <c r="I26" s="26"/>
      <c r="J26" s="25"/>
      <c r="K26" s="26"/>
      <c r="L26" s="25">
        <f>D26+F26+H26+J26</f>
        <v>2156122.576923077</v>
      </c>
      <c r="M26" s="25"/>
      <c r="O26" s="52">
        <f>RB!E93</f>
        <v>2156122.576923077</v>
      </c>
      <c r="P26" s="52">
        <f t="shared" ref="P26:P30" si="2">+O26-L26</f>
        <v>0</v>
      </c>
      <c r="Q26" s="123">
        <f t="shared" ref="Q26:Q37" si="3">D26+F26+H26+J26-L26</f>
        <v>0</v>
      </c>
    </row>
    <row r="27" spans="1:17" x14ac:dyDescent="0.2">
      <c r="A27" s="2" t="s">
        <v>18</v>
      </c>
      <c r="B27" s="1" t="s">
        <v>83</v>
      </c>
      <c r="D27" s="25">
        <f>+'B1'!P31</f>
        <v>5412853.0907692304</v>
      </c>
      <c r="E27" s="26"/>
      <c r="F27" s="25"/>
      <c r="G27" s="26"/>
      <c r="H27" s="25"/>
      <c r="I27" s="26"/>
      <c r="J27" s="25">
        <f>RB!D96</f>
        <v>-5412853.0907692313</v>
      </c>
      <c r="K27" s="26"/>
      <c r="L27" s="25">
        <f t="shared" ref="L27:L35" si="4">D27+F27+H27+J27</f>
        <v>0</v>
      </c>
      <c r="M27" s="25"/>
      <c r="N27" s="13" t="s">
        <v>306</v>
      </c>
      <c r="O27" s="52">
        <f>RB!E97</f>
        <v>0</v>
      </c>
      <c r="P27" s="52">
        <f t="shared" si="2"/>
        <v>0</v>
      </c>
      <c r="Q27" s="123">
        <f t="shared" si="3"/>
        <v>-9.3132257461547852E-10</v>
      </c>
    </row>
    <row r="28" spans="1:17" x14ac:dyDescent="0.2">
      <c r="A28" s="2" t="s">
        <v>20</v>
      </c>
      <c r="B28" s="1" t="s">
        <v>85</v>
      </c>
      <c r="D28" s="25">
        <f>+'B1'!P32</f>
        <v>12660288.884615384</v>
      </c>
      <c r="E28" s="26"/>
      <c r="F28" s="25"/>
      <c r="G28" s="26"/>
      <c r="H28" s="25"/>
      <c r="I28" s="26"/>
      <c r="J28" s="25"/>
      <c r="K28" s="26"/>
      <c r="L28" s="25">
        <f t="shared" si="4"/>
        <v>12660288.884615384</v>
      </c>
      <c r="M28" s="25"/>
      <c r="N28" s="13"/>
      <c r="O28" s="52">
        <f>RB!E101</f>
        <v>12660288.884615382</v>
      </c>
      <c r="P28" s="52">
        <f t="shared" si="2"/>
        <v>0</v>
      </c>
      <c r="Q28" s="123">
        <f t="shared" si="3"/>
        <v>0</v>
      </c>
    </row>
    <row r="29" spans="1:17" x14ac:dyDescent="0.2">
      <c r="A29" s="2" t="s">
        <v>21</v>
      </c>
      <c r="B29" s="1" t="s">
        <v>87</v>
      </c>
      <c r="D29" s="25">
        <f>+'B1'!P33</f>
        <v>23377.644615384619</v>
      </c>
      <c r="E29" s="26"/>
      <c r="F29" s="25"/>
      <c r="G29" s="26"/>
      <c r="H29" s="25"/>
      <c r="I29" s="26"/>
      <c r="J29" s="25"/>
      <c r="K29" s="26"/>
      <c r="L29" s="25">
        <f t="shared" si="4"/>
        <v>23377.644615384619</v>
      </c>
      <c r="M29" s="25"/>
      <c r="N29" s="13"/>
      <c r="O29" s="52">
        <f>RB!E105</f>
        <v>23377.644615384619</v>
      </c>
      <c r="P29" s="52">
        <f t="shared" si="2"/>
        <v>0</v>
      </c>
      <c r="Q29" s="123">
        <f t="shared" si="3"/>
        <v>0</v>
      </c>
    </row>
    <row r="30" spans="1:17" x14ac:dyDescent="0.2">
      <c r="A30" s="2" t="s">
        <v>22</v>
      </c>
      <c r="B30" s="1" t="s">
        <v>89</v>
      </c>
      <c r="D30" s="25">
        <f>+'B1'!P34</f>
        <v>-900984.30230769212</v>
      </c>
      <c r="E30" s="26"/>
      <c r="F30" s="25"/>
      <c r="G30" s="26"/>
      <c r="H30" s="25"/>
      <c r="I30" s="26"/>
      <c r="J30" s="25"/>
      <c r="K30" s="26"/>
      <c r="L30" s="25">
        <f t="shared" si="4"/>
        <v>-900984.30230769212</v>
      </c>
      <c r="M30" s="25"/>
      <c r="N30" s="13"/>
      <c r="O30" s="52">
        <f>RB!E109</f>
        <v>-900984.30230769212</v>
      </c>
      <c r="P30" s="52">
        <f t="shared" si="2"/>
        <v>0</v>
      </c>
      <c r="Q30" s="123">
        <f t="shared" si="3"/>
        <v>0</v>
      </c>
    </row>
    <row r="31" spans="1:17" x14ac:dyDescent="0.2">
      <c r="A31" s="2" t="s">
        <v>23</v>
      </c>
      <c r="B31" s="1" t="s">
        <v>26</v>
      </c>
      <c r="D31" s="25">
        <f>+'B1'!P35</f>
        <v>84467.63307692307</v>
      </c>
      <c r="E31" s="26"/>
      <c r="F31" s="25"/>
      <c r="G31" s="26"/>
      <c r="H31" s="25"/>
      <c r="I31" s="26"/>
      <c r="J31" s="25">
        <f>+RB!D112</f>
        <v>-84467.63307692307</v>
      </c>
      <c r="K31" s="26"/>
      <c r="L31" s="25">
        <f t="shared" si="4"/>
        <v>0</v>
      </c>
      <c r="M31" s="25"/>
      <c r="N31" s="13" t="s">
        <v>303</v>
      </c>
      <c r="O31" s="52">
        <f>RB!E113</f>
        <v>0</v>
      </c>
      <c r="P31" s="52">
        <f>+O31-L31</f>
        <v>0</v>
      </c>
      <c r="Q31" s="123">
        <f t="shared" si="3"/>
        <v>0</v>
      </c>
    </row>
    <row r="32" spans="1:17" x14ac:dyDescent="0.2">
      <c r="A32" s="2" t="s">
        <v>24</v>
      </c>
      <c r="B32" s="1" t="s">
        <v>28</v>
      </c>
      <c r="D32" s="25">
        <f>+'B1'!P36</f>
        <v>13756.699230769234</v>
      </c>
      <c r="E32" s="26"/>
      <c r="F32" s="25"/>
      <c r="G32" s="26"/>
      <c r="H32" s="25"/>
      <c r="I32" s="26"/>
      <c r="J32" s="25"/>
      <c r="K32" s="26"/>
      <c r="L32" s="25">
        <f t="shared" si="4"/>
        <v>13756.699230769234</v>
      </c>
      <c r="M32" s="25"/>
      <c r="O32" s="52">
        <f>RB!E117</f>
        <v>13756.699230769231</v>
      </c>
      <c r="P32" s="52">
        <f t="shared" ref="P32:P35" si="5">+O32-L32</f>
        <v>0</v>
      </c>
      <c r="Q32" s="123">
        <f t="shared" si="3"/>
        <v>0</v>
      </c>
    </row>
    <row r="33" spans="1:18" x14ac:dyDescent="0.2">
      <c r="A33" s="2" t="s">
        <v>25</v>
      </c>
      <c r="B33" s="1" t="s">
        <v>93</v>
      </c>
      <c r="D33" s="25">
        <f>+'B1'!P37</f>
        <v>372635.41846153844</v>
      </c>
      <c r="E33" s="26"/>
      <c r="F33" s="25"/>
      <c r="G33" s="26"/>
      <c r="H33" s="25"/>
      <c r="I33" s="26"/>
      <c r="J33" s="25"/>
      <c r="K33" s="26"/>
      <c r="L33" s="25">
        <f t="shared" si="4"/>
        <v>372635.41846153844</v>
      </c>
      <c r="M33" s="25"/>
      <c r="N33" s="25"/>
      <c r="O33" s="52">
        <f>RB!E121</f>
        <v>372635.41846153844</v>
      </c>
      <c r="P33" s="52">
        <f t="shared" si="5"/>
        <v>0</v>
      </c>
      <c r="Q33" s="123">
        <f t="shared" si="3"/>
        <v>0</v>
      </c>
    </row>
    <row r="34" spans="1:18" x14ac:dyDescent="0.2">
      <c r="A34" s="2" t="s">
        <v>27</v>
      </c>
      <c r="B34" s="1" t="s">
        <v>32</v>
      </c>
      <c r="D34" s="25">
        <f>+'B1'!P38</f>
        <v>11478063.287692307</v>
      </c>
      <c r="E34" s="26"/>
      <c r="F34" s="25"/>
      <c r="G34" s="26"/>
      <c r="H34" s="25"/>
      <c r="I34" s="26"/>
      <c r="J34" s="25"/>
      <c r="K34" s="26"/>
      <c r="L34" s="25">
        <f t="shared" si="4"/>
        <v>11478063.287692307</v>
      </c>
      <c r="M34" s="25"/>
      <c r="O34" s="52">
        <f>RB!E125</f>
        <v>11478063.287692308</v>
      </c>
      <c r="P34" s="52">
        <f t="shared" si="5"/>
        <v>0</v>
      </c>
      <c r="Q34" s="123">
        <f t="shared" si="3"/>
        <v>0</v>
      </c>
    </row>
    <row r="35" spans="1:18" x14ac:dyDescent="0.2">
      <c r="A35" s="2" t="s">
        <v>29</v>
      </c>
      <c r="B35" s="1" t="s">
        <v>95</v>
      </c>
      <c r="D35" s="25">
        <f>+'B1'!P39</f>
        <v>510595.62538461533</v>
      </c>
      <c r="E35" s="26"/>
      <c r="F35" s="25"/>
      <c r="G35" s="26"/>
      <c r="H35" s="25"/>
      <c r="I35" s="26"/>
      <c r="J35" s="25"/>
      <c r="K35" s="26"/>
      <c r="L35" s="25">
        <f t="shared" si="4"/>
        <v>510595.62538461533</v>
      </c>
      <c r="M35" s="25"/>
      <c r="O35" s="52">
        <f>RB!E130</f>
        <v>510595.62538461562</v>
      </c>
      <c r="P35" s="52">
        <f t="shared" si="5"/>
        <v>0</v>
      </c>
      <c r="Q35" s="123">
        <f t="shared" si="3"/>
        <v>0</v>
      </c>
    </row>
    <row r="36" spans="1:18" x14ac:dyDescent="0.2">
      <c r="A36" s="2"/>
      <c r="D36" s="27"/>
      <c r="E36" s="26"/>
      <c r="F36" s="27"/>
      <c r="G36" s="26"/>
      <c r="H36" s="27"/>
      <c r="I36" s="26"/>
      <c r="J36" s="27"/>
      <c r="K36" s="26"/>
      <c r="L36" s="27"/>
      <c r="M36" s="49"/>
      <c r="Q36" s="123">
        <f t="shared" si="3"/>
        <v>0</v>
      </c>
    </row>
    <row r="37" spans="1:18" x14ac:dyDescent="0.2">
      <c r="A37" s="2">
        <f>A35+1</f>
        <v>14</v>
      </c>
      <c r="B37" s="1" t="s">
        <v>36</v>
      </c>
      <c r="C37" s="3" t="s">
        <v>14</v>
      </c>
      <c r="D37" s="25">
        <f>SUM(D26:D35)</f>
        <v>31811176.558461539</v>
      </c>
      <c r="E37" s="26" t="s">
        <v>14</v>
      </c>
      <c r="F37" s="25">
        <f>SUM(F26:F35)</f>
        <v>0</v>
      </c>
      <c r="G37" s="26" t="s">
        <v>14</v>
      </c>
      <c r="H37" s="25">
        <f>SUM(H26:H35)</f>
        <v>0</v>
      </c>
      <c r="I37" s="26" t="s">
        <v>14</v>
      </c>
      <c r="J37" s="25">
        <f>SUM(J26:J35)</f>
        <v>-5497320.7238461543</v>
      </c>
      <c r="K37" s="26" t="s">
        <v>14</v>
      </c>
      <c r="L37" s="25">
        <f>SUM(L26:L35)</f>
        <v>26313855.83461538</v>
      </c>
      <c r="M37" s="25"/>
      <c r="O37" s="52">
        <f>+RB!E132</f>
        <v>26313855.834615383</v>
      </c>
      <c r="P37" s="52">
        <f>+O37-L37</f>
        <v>0</v>
      </c>
      <c r="Q37" s="123">
        <f t="shared" si="3"/>
        <v>0</v>
      </c>
    </row>
    <row r="38" spans="1:18" x14ac:dyDescent="0.2">
      <c r="A38" s="2"/>
      <c r="D38" s="27"/>
      <c r="E38" s="26"/>
      <c r="F38" s="27"/>
      <c r="G38" s="26"/>
      <c r="H38" s="27"/>
      <c r="I38" s="26"/>
      <c r="J38" s="27"/>
      <c r="K38" s="26"/>
      <c r="L38" s="27"/>
      <c r="M38" s="49"/>
      <c r="Q38" s="94"/>
    </row>
    <row r="39" spans="1:18" x14ac:dyDescent="0.2">
      <c r="A39" s="2"/>
      <c r="D39" s="25"/>
      <c r="E39" s="26"/>
      <c r="F39" s="25"/>
      <c r="G39" s="26"/>
      <c r="H39" s="25"/>
      <c r="I39" s="26"/>
      <c r="J39" s="25"/>
      <c r="K39" s="26"/>
      <c r="L39" s="25"/>
      <c r="M39" s="25"/>
      <c r="Q39" s="94"/>
    </row>
    <row r="40" spans="1:18" x14ac:dyDescent="0.2">
      <c r="A40" s="2"/>
      <c r="B40" s="8" t="s">
        <v>37</v>
      </c>
      <c r="D40" s="25"/>
      <c r="E40" s="26"/>
      <c r="F40" s="25"/>
      <c r="G40" s="26"/>
      <c r="H40" s="25"/>
      <c r="I40" s="26"/>
      <c r="J40" s="25"/>
      <c r="K40" s="26"/>
      <c r="L40" s="25"/>
      <c r="M40" s="25"/>
      <c r="Q40" s="94"/>
    </row>
    <row r="41" spans="1:18" x14ac:dyDescent="0.2">
      <c r="A41" s="2"/>
      <c r="D41" s="25"/>
      <c r="E41" s="26"/>
      <c r="F41" s="25"/>
      <c r="G41" s="26"/>
      <c r="H41" s="25"/>
      <c r="I41" s="26"/>
      <c r="J41" s="25"/>
      <c r="K41" s="26"/>
      <c r="L41" s="25"/>
      <c r="M41" s="25"/>
      <c r="Q41" s="94"/>
    </row>
    <row r="42" spans="1:18" s="84" customFormat="1" ht="24" customHeight="1" x14ac:dyDescent="0.2">
      <c r="A42" s="88">
        <f>A37+1</f>
        <v>15</v>
      </c>
      <c r="B42" s="84" t="s">
        <v>99</v>
      </c>
      <c r="C42" s="89" t="s">
        <v>14</v>
      </c>
      <c r="D42" s="55">
        <f>+'B1'!P43</f>
        <v>333449.76923076925</v>
      </c>
      <c r="E42" s="71" t="s">
        <v>14</v>
      </c>
      <c r="F42" s="55"/>
      <c r="G42" s="71" t="s">
        <v>14</v>
      </c>
      <c r="H42" s="55">
        <f>-D42</f>
        <v>-333449.76923076925</v>
      </c>
      <c r="I42" s="71" t="s">
        <v>14</v>
      </c>
      <c r="J42" s="55"/>
      <c r="K42" s="71" t="s">
        <v>14</v>
      </c>
      <c r="L42" s="55">
        <f t="shared" ref="L42:L46" si="6">D42+F42+H42+J42</f>
        <v>0</v>
      </c>
      <c r="M42" s="55"/>
      <c r="N42" s="127" t="s">
        <v>301</v>
      </c>
      <c r="O42" s="83"/>
      <c r="P42" s="83"/>
      <c r="Q42" s="123">
        <f t="shared" ref="Q42:Q48" si="7">D42+F42+H42+J42-L42</f>
        <v>0</v>
      </c>
    </row>
    <row r="43" spans="1:18" s="84" customFormat="1" x14ac:dyDescent="0.2">
      <c r="A43" s="88">
        <f>A42+1</f>
        <v>16</v>
      </c>
      <c r="B43" s="84" t="s">
        <v>101</v>
      </c>
      <c r="C43" s="89"/>
      <c r="D43" s="55">
        <f>+'B1'!P44</f>
        <v>13840280.046153845</v>
      </c>
      <c r="E43" s="71"/>
      <c r="F43" s="55"/>
      <c r="G43" s="71"/>
      <c r="H43" s="55"/>
      <c r="I43" s="71"/>
      <c r="J43" s="55">
        <f>+RB!D144</f>
        <v>-9793195.1953846142</v>
      </c>
      <c r="K43" s="71"/>
      <c r="L43" s="55">
        <f t="shared" si="6"/>
        <v>4047084.8507692311</v>
      </c>
      <c r="M43" s="55"/>
      <c r="N43" s="127" t="s">
        <v>302</v>
      </c>
      <c r="O43" s="83">
        <f>RB!E144</f>
        <v>4047084.8507692306</v>
      </c>
      <c r="P43" s="52">
        <f>+O43-L43</f>
        <v>0</v>
      </c>
      <c r="Q43" s="123">
        <f t="shared" si="7"/>
        <v>0</v>
      </c>
      <c r="R43" s="79" t="s">
        <v>256</v>
      </c>
    </row>
    <row r="44" spans="1:18" s="84" customFormat="1" x14ac:dyDescent="0.2">
      <c r="A44" s="88">
        <f t="shared" ref="A44:A46" si="8">A43+1</f>
        <v>17</v>
      </c>
      <c r="B44" s="84" t="s">
        <v>103</v>
      </c>
      <c r="C44" s="89"/>
      <c r="D44" s="55">
        <f>+'B1'!P45</f>
        <v>2820145.902307692</v>
      </c>
      <c r="E44" s="71"/>
      <c r="F44" s="55"/>
      <c r="G44" s="71"/>
      <c r="H44" s="55"/>
      <c r="I44" s="71"/>
      <c r="J44" s="55"/>
      <c r="K44" s="71"/>
      <c r="L44" s="55">
        <f t="shared" si="6"/>
        <v>2820145.902307692</v>
      </c>
      <c r="M44" s="55"/>
      <c r="O44" s="83">
        <f>RB!E150</f>
        <v>2820145.902307692</v>
      </c>
      <c r="P44" s="52">
        <f>+O44-L44</f>
        <v>0</v>
      </c>
      <c r="Q44" s="123">
        <f t="shared" si="7"/>
        <v>0</v>
      </c>
    </row>
    <row r="45" spans="1:18" s="84" customFormat="1" x14ac:dyDescent="0.2">
      <c r="A45" s="88">
        <f t="shared" si="8"/>
        <v>18</v>
      </c>
      <c r="B45" s="84" t="s">
        <v>105</v>
      </c>
      <c r="C45" s="89"/>
      <c r="D45" s="55">
        <f>+'B1'!P46</f>
        <v>501573.54000000004</v>
      </c>
      <c r="E45" s="71"/>
      <c r="F45" s="55"/>
      <c r="G45" s="71"/>
      <c r="H45" s="55">
        <f>-D45</f>
        <v>-501573.54000000004</v>
      </c>
      <c r="I45" s="71"/>
      <c r="J45" s="55"/>
      <c r="K45" s="71"/>
      <c r="L45" s="55">
        <f t="shared" ref="L45" si="9">D45+F45+H45+J45</f>
        <v>0</v>
      </c>
      <c r="M45" s="55"/>
      <c r="N45" s="127" t="s">
        <v>301</v>
      </c>
      <c r="O45" s="83"/>
      <c r="P45" s="83"/>
      <c r="Q45" s="123">
        <f t="shared" si="7"/>
        <v>0</v>
      </c>
    </row>
    <row r="46" spans="1:18" s="84" customFormat="1" x14ac:dyDescent="0.2">
      <c r="A46" s="88">
        <f t="shared" si="8"/>
        <v>19</v>
      </c>
      <c r="B46" s="84" t="s">
        <v>107</v>
      </c>
      <c r="C46" s="89"/>
      <c r="D46" s="55">
        <f>+'B1'!P47</f>
        <v>6898512.384615385</v>
      </c>
      <c r="E46" s="71"/>
      <c r="F46" s="55"/>
      <c r="G46" s="71"/>
      <c r="H46" s="55">
        <f>-D46</f>
        <v>-6898512.384615385</v>
      </c>
      <c r="I46" s="71"/>
      <c r="J46" s="55"/>
      <c r="K46" s="71"/>
      <c r="L46" s="55">
        <f t="shared" si="6"/>
        <v>0</v>
      </c>
      <c r="M46" s="55"/>
      <c r="N46" s="127" t="s">
        <v>301</v>
      </c>
      <c r="O46" s="83"/>
      <c r="P46" s="83"/>
      <c r="Q46" s="123">
        <f t="shared" si="7"/>
        <v>0</v>
      </c>
    </row>
    <row r="47" spans="1:18" x14ac:dyDescent="0.2">
      <c r="A47" s="2"/>
      <c r="D47" s="27"/>
      <c r="E47" s="26"/>
      <c r="F47" s="27"/>
      <c r="G47" s="26"/>
      <c r="H47" s="27"/>
      <c r="I47" s="26"/>
      <c r="J47" s="27"/>
      <c r="K47" s="26"/>
      <c r="L47" s="27"/>
      <c r="M47" s="49"/>
      <c r="Q47" s="123">
        <f t="shared" si="7"/>
        <v>0</v>
      </c>
    </row>
    <row r="48" spans="1:18" x14ac:dyDescent="0.2">
      <c r="A48" s="2">
        <f>A46+1</f>
        <v>20</v>
      </c>
      <c r="B48" s="1" t="s">
        <v>38</v>
      </c>
      <c r="C48" s="3" t="s">
        <v>14</v>
      </c>
      <c r="D48" s="25">
        <f>SUM(D42:D46)</f>
        <v>24393961.642307691</v>
      </c>
      <c r="E48" s="26" t="s">
        <v>14</v>
      </c>
      <c r="F48" s="25">
        <f>SUM(F42:F46)</f>
        <v>0</v>
      </c>
      <c r="G48" s="26" t="s">
        <v>14</v>
      </c>
      <c r="H48" s="25">
        <f>SUM(H42:H46)</f>
        <v>-7733535.693846154</v>
      </c>
      <c r="I48" s="26" t="s">
        <v>14</v>
      </c>
      <c r="J48" s="25">
        <f>SUM(J42:J46)</f>
        <v>-9793195.1953846142</v>
      </c>
      <c r="K48" s="26" t="s">
        <v>14</v>
      </c>
      <c r="L48" s="25">
        <f>SUM(L42:L46)</f>
        <v>6867230.7530769231</v>
      </c>
      <c r="M48" s="25"/>
      <c r="O48" s="52">
        <f>+RB!E152</f>
        <v>6867230.7530769221</v>
      </c>
      <c r="P48" s="52">
        <f>+O48-L48</f>
        <v>0</v>
      </c>
      <c r="Q48" s="123">
        <f t="shared" si="7"/>
        <v>0</v>
      </c>
    </row>
    <row r="49" spans="1:17" ht="15.6" customHeight="1" x14ac:dyDescent="0.2">
      <c r="A49" s="2"/>
      <c r="D49" s="27"/>
      <c r="E49" s="26"/>
      <c r="F49" s="27"/>
      <c r="G49" s="26"/>
      <c r="H49" s="27"/>
      <c r="I49" s="26"/>
      <c r="J49" s="27"/>
      <c r="K49" s="26"/>
      <c r="L49" s="27"/>
      <c r="M49" s="49"/>
      <c r="Q49" s="92">
        <f t="shared" ref="Q49" si="10">D49+H49+J49-L49</f>
        <v>0</v>
      </c>
    </row>
    <row r="50" spans="1:17" x14ac:dyDescent="0.2">
      <c r="A50" s="2">
        <f>A48+1</f>
        <v>21</v>
      </c>
      <c r="B50" s="1" t="s">
        <v>39</v>
      </c>
      <c r="C50" s="3" t="s">
        <v>14</v>
      </c>
      <c r="D50" s="25">
        <f>D37+D48</f>
        <v>56205138.200769231</v>
      </c>
      <c r="E50" s="3" t="s">
        <v>14</v>
      </c>
      <c r="F50" s="25">
        <f>F37+F48</f>
        <v>0</v>
      </c>
      <c r="G50" s="3" t="s">
        <v>14</v>
      </c>
      <c r="H50" s="25">
        <f>H37+H48</f>
        <v>-7733535.693846154</v>
      </c>
      <c r="I50" s="3" t="s">
        <v>14</v>
      </c>
      <c r="J50" s="25">
        <f>J37+J48</f>
        <v>-15290515.919230768</v>
      </c>
      <c r="K50" s="3" t="s">
        <v>14</v>
      </c>
      <c r="L50" s="25">
        <f>L37+L48</f>
        <v>33181086.587692302</v>
      </c>
      <c r="M50" s="25"/>
      <c r="Q50" s="92"/>
    </row>
    <row r="51" spans="1:17" ht="4.5" customHeight="1" thickBot="1" x14ac:dyDescent="0.25">
      <c r="A51" s="2"/>
      <c r="D51" s="28"/>
      <c r="E51" s="26"/>
      <c r="F51" s="28"/>
      <c r="G51" s="26"/>
      <c r="H51" s="28"/>
      <c r="I51" s="26"/>
      <c r="J51" s="28"/>
      <c r="K51" s="26"/>
      <c r="L51" s="28"/>
      <c r="M51" s="49"/>
      <c r="Q51" s="92"/>
    </row>
    <row r="52" spans="1:17" ht="15.75" thickTop="1" x14ac:dyDescent="0.2">
      <c r="A52" s="2"/>
      <c r="Q52" s="92"/>
    </row>
    <row r="53" spans="1:17" x14ac:dyDescent="0.2">
      <c r="Q53" s="92"/>
    </row>
    <row r="54" spans="1:17" ht="15.75" thickBot="1" x14ac:dyDescent="0.25">
      <c r="A54" s="4"/>
      <c r="B54" s="4"/>
      <c r="C54" s="6"/>
      <c r="D54" s="4"/>
      <c r="E54" s="6"/>
      <c r="F54" s="4"/>
      <c r="G54" s="6"/>
      <c r="H54" s="4"/>
      <c r="I54" s="6"/>
      <c r="J54" s="4"/>
      <c r="K54" s="6"/>
      <c r="L54" s="4"/>
      <c r="M54" s="4"/>
      <c r="N54" s="4"/>
      <c r="Q54" s="92"/>
    </row>
    <row r="55" spans="1:17" x14ac:dyDescent="0.2">
      <c r="H55" s="3"/>
      <c r="J55" s="3"/>
      <c r="L55" s="3"/>
      <c r="M55" s="3"/>
      <c r="N55" s="3"/>
      <c r="Q55" s="92"/>
    </row>
    <row r="56" spans="1:17" x14ac:dyDescent="0.2">
      <c r="Q56" s="92"/>
    </row>
    <row r="57" spans="1:17" x14ac:dyDescent="0.2">
      <c r="A57" s="13"/>
      <c r="B57" s="13"/>
      <c r="C57" s="7"/>
      <c r="D57" s="13"/>
      <c r="E57" s="14"/>
      <c r="F57" s="7"/>
      <c r="G57" s="14"/>
      <c r="H57" s="13"/>
      <c r="I57" s="7"/>
      <c r="J57" s="13"/>
      <c r="K57" s="14"/>
      <c r="L57" s="7"/>
      <c r="M57" s="7"/>
      <c r="Q57" s="92"/>
    </row>
    <row r="58" spans="1:17" ht="15.75" thickBot="1" x14ac:dyDescent="0.25">
      <c r="A58" s="15"/>
      <c r="B58" s="15"/>
      <c r="C58" s="16"/>
      <c r="D58" s="15"/>
      <c r="E58" s="17"/>
      <c r="F58" s="15"/>
      <c r="G58" s="17"/>
      <c r="H58" s="15"/>
      <c r="I58" s="17"/>
      <c r="J58" s="15"/>
      <c r="K58" s="17"/>
      <c r="L58" s="15"/>
      <c r="M58" s="15"/>
      <c r="N58" s="15"/>
      <c r="Q58" s="92"/>
    </row>
    <row r="59" spans="1:17" x14ac:dyDescent="0.2">
      <c r="C59" s="2"/>
      <c r="Q59" s="92"/>
    </row>
    <row r="60" spans="1:17" x14ac:dyDescent="0.2">
      <c r="B60" s="3"/>
      <c r="D60" s="18"/>
      <c r="I60" s="7"/>
      <c r="L60" s="7"/>
      <c r="M60" s="7"/>
      <c r="Q60" s="92"/>
    </row>
    <row r="61" spans="1:17" x14ac:dyDescent="0.2">
      <c r="C61" s="1"/>
      <c r="D61" s="18"/>
      <c r="I61" s="12"/>
      <c r="L61" s="12"/>
      <c r="M61" s="12"/>
      <c r="Q61" s="92"/>
    </row>
    <row r="62" spans="1:17" x14ac:dyDescent="0.2">
      <c r="B62" s="12"/>
      <c r="D62" s="13"/>
      <c r="I62" s="7"/>
      <c r="L62" s="7"/>
      <c r="M62" s="7"/>
      <c r="Q62" s="92"/>
    </row>
    <row r="63" spans="1:17" x14ac:dyDescent="0.2">
      <c r="A63" s="20"/>
      <c r="B63" s="21"/>
      <c r="Q63" s="92"/>
    </row>
    <row r="64" spans="1:17" ht="15.75" thickBot="1" x14ac:dyDescent="0.25">
      <c r="A64" s="4"/>
      <c r="B64" s="4"/>
      <c r="C64" s="6"/>
      <c r="D64" s="4"/>
      <c r="E64" s="6"/>
      <c r="F64" s="4"/>
      <c r="G64" s="6"/>
      <c r="H64" s="4"/>
      <c r="I64" s="6"/>
      <c r="J64" s="4"/>
      <c r="K64" s="6"/>
      <c r="L64" s="4"/>
      <c r="M64" s="4"/>
      <c r="N64" s="4"/>
      <c r="Q64" s="92"/>
    </row>
    <row r="65" spans="1:18" ht="15.75" thickBot="1" x14ac:dyDescent="0.25">
      <c r="A65" s="15"/>
      <c r="B65" s="15"/>
      <c r="C65" s="17"/>
      <c r="D65" s="15"/>
      <c r="E65" s="17"/>
      <c r="F65" s="15"/>
      <c r="G65" s="17"/>
      <c r="H65" s="15"/>
      <c r="I65" s="17"/>
      <c r="J65" s="15"/>
      <c r="K65" s="17"/>
      <c r="L65" s="15"/>
      <c r="M65" s="15"/>
      <c r="N65" s="4"/>
      <c r="Q65" s="92"/>
    </row>
    <row r="66" spans="1:18" x14ac:dyDescent="0.2">
      <c r="A66" s="13"/>
      <c r="B66" s="13"/>
      <c r="C66" s="14"/>
      <c r="D66" s="13"/>
      <c r="E66" s="14"/>
      <c r="F66" s="13"/>
      <c r="G66" s="14"/>
      <c r="H66" s="13"/>
      <c r="I66" s="14"/>
      <c r="J66" s="13"/>
      <c r="K66" s="14"/>
      <c r="L66" s="13"/>
      <c r="M66" s="13"/>
      <c r="Q66" s="92"/>
    </row>
    <row r="67" spans="1:18" x14ac:dyDescent="0.2">
      <c r="A67" s="13"/>
      <c r="B67" s="13"/>
      <c r="C67" s="14"/>
      <c r="D67" s="19" t="s">
        <v>1</v>
      </c>
      <c r="E67" s="14"/>
      <c r="F67" s="13"/>
      <c r="G67" s="14"/>
      <c r="H67" s="13"/>
      <c r="I67" s="14"/>
      <c r="J67" s="13"/>
      <c r="K67" s="14"/>
      <c r="L67" s="19" t="s">
        <v>2</v>
      </c>
      <c r="M67" s="19"/>
      <c r="N67" s="9" t="s">
        <v>53</v>
      </c>
      <c r="Q67" s="92"/>
    </row>
    <row r="68" spans="1:18" x14ac:dyDescent="0.2">
      <c r="A68" s="13" t="s">
        <v>3</v>
      </c>
      <c r="B68" s="19" t="s">
        <v>4</v>
      </c>
      <c r="C68" s="14"/>
      <c r="D68" s="19" t="s">
        <v>5</v>
      </c>
      <c r="E68" s="14"/>
      <c r="F68" s="129" t="s">
        <v>6</v>
      </c>
      <c r="G68" s="129"/>
      <c r="H68" s="129"/>
      <c r="I68" s="129"/>
      <c r="J68" s="129"/>
      <c r="K68" s="14"/>
      <c r="L68" s="19" t="s">
        <v>1</v>
      </c>
      <c r="M68" s="19"/>
      <c r="N68" s="9" t="s">
        <v>54</v>
      </c>
      <c r="O68" s="53" t="s">
        <v>243</v>
      </c>
      <c r="Q68" s="94" t="s">
        <v>254</v>
      </c>
    </row>
    <row r="69" spans="1:18" ht="15.75" thickBot="1" x14ac:dyDescent="0.25">
      <c r="A69" s="15"/>
      <c r="B69" s="15"/>
      <c r="C69" s="17"/>
      <c r="D69" s="15"/>
      <c r="E69" s="17"/>
      <c r="F69" s="15"/>
      <c r="G69" s="17"/>
      <c r="H69" s="15"/>
      <c r="I69" s="17"/>
      <c r="J69" s="15"/>
      <c r="K69" s="17"/>
      <c r="L69" s="15"/>
      <c r="M69" s="15"/>
      <c r="N69" s="4"/>
      <c r="Q69" s="94"/>
    </row>
    <row r="70" spans="1:18" x14ac:dyDescent="0.2">
      <c r="A70" s="13"/>
      <c r="B70" s="13"/>
      <c r="C70" s="14"/>
      <c r="D70" s="13"/>
      <c r="E70" s="14"/>
      <c r="F70" s="13"/>
      <c r="G70" s="14"/>
      <c r="H70" s="13"/>
      <c r="I70" s="14"/>
      <c r="J70" s="13"/>
      <c r="K70" s="14"/>
      <c r="L70" s="13"/>
      <c r="M70" s="13"/>
      <c r="Q70" s="94"/>
    </row>
    <row r="71" spans="1:18" x14ac:dyDescent="0.2">
      <c r="A71" s="13"/>
      <c r="B71" s="13"/>
      <c r="C71" s="14"/>
      <c r="D71" s="13"/>
      <c r="E71" s="14"/>
      <c r="F71" s="13"/>
      <c r="G71" s="14"/>
      <c r="H71" s="10" t="s">
        <v>7</v>
      </c>
      <c r="I71" s="14"/>
      <c r="J71" s="13"/>
      <c r="K71" s="14"/>
      <c r="L71" s="13"/>
      <c r="M71" s="13"/>
      <c r="Q71" s="94"/>
    </row>
    <row r="72" spans="1:18" x14ac:dyDescent="0.2">
      <c r="A72" s="13"/>
      <c r="B72" s="8" t="s">
        <v>40</v>
      </c>
      <c r="C72" s="14"/>
      <c r="D72" s="13"/>
      <c r="E72" s="14"/>
      <c r="F72" s="8" t="s">
        <v>9</v>
      </c>
      <c r="G72" s="14"/>
      <c r="H72" s="10" t="s">
        <v>10</v>
      </c>
      <c r="I72" s="14"/>
      <c r="J72" s="10" t="s">
        <v>11</v>
      </c>
      <c r="K72" s="14"/>
      <c r="L72" s="13"/>
      <c r="M72" s="13"/>
      <c r="Q72" s="94"/>
    </row>
    <row r="73" spans="1:18" x14ac:dyDescent="0.2">
      <c r="A73" s="13"/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Q73" s="94"/>
    </row>
    <row r="74" spans="1:18" s="84" customFormat="1" x14ac:dyDescent="0.2">
      <c r="A74" s="78" t="s">
        <v>12</v>
      </c>
      <c r="B74" s="79" t="s">
        <v>41</v>
      </c>
      <c r="C74" s="80" t="s">
        <v>14</v>
      </c>
      <c r="D74" s="81">
        <f>+'B1'!P81</f>
        <v>-78798076.923076928</v>
      </c>
      <c r="E74" s="81" t="s">
        <v>14</v>
      </c>
      <c r="F74" s="55"/>
      <c r="G74" s="71" t="s">
        <v>14</v>
      </c>
      <c r="H74" s="55">
        <f>-D74</f>
        <v>78798076.923076928</v>
      </c>
      <c r="I74" s="81" t="s">
        <v>14</v>
      </c>
      <c r="J74" s="81"/>
      <c r="K74" s="81" t="s">
        <v>14</v>
      </c>
      <c r="L74" s="81">
        <f t="shared" ref="L74:L81" si="11">D74+F74+H74+J74</f>
        <v>0</v>
      </c>
      <c r="M74" s="81"/>
      <c r="N74" s="127" t="s">
        <v>301</v>
      </c>
      <c r="O74" s="83"/>
      <c r="P74" s="83"/>
      <c r="Q74" s="123">
        <f t="shared" ref="Q74:Q81" si="12">D74+F74+H74+J74-L74</f>
        <v>0</v>
      </c>
    </row>
    <row r="75" spans="1:18" s="84" customFormat="1" x14ac:dyDescent="0.2">
      <c r="A75" s="78" t="s">
        <v>15</v>
      </c>
      <c r="B75" s="79" t="s">
        <v>42</v>
      </c>
      <c r="C75" s="80"/>
      <c r="D75" s="81">
        <f>+'B1'!P82</f>
        <v>-8554732.3984615374</v>
      </c>
      <c r="E75" s="81"/>
      <c r="F75" s="81"/>
      <c r="G75" s="81"/>
      <c r="H75" s="81"/>
      <c r="I75" s="81"/>
      <c r="J75" s="81"/>
      <c r="K75" s="81"/>
      <c r="L75" s="81">
        <f t="shared" si="11"/>
        <v>-8554732.3984615374</v>
      </c>
      <c r="M75" s="81"/>
      <c r="O75" s="83"/>
      <c r="P75" s="83"/>
      <c r="Q75" s="123">
        <f t="shared" si="12"/>
        <v>0</v>
      </c>
      <c r="R75" s="92">
        <f>D75-'B1'!P82</f>
        <v>0</v>
      </c>
    </row>
    <row r="76" spans="1:18" s="84" customFormat="1" x14ac:dyDescent="0.2">
      <c r="A76" s="78" t="s">
        <v>16</v>
      </c>
      <c r="B76" s="79" t="s">
        <v>119</v>
      </c>
      <c r="C76" s="80"/>
      <c r="D76" s="81">
        <f>+'B1'!P83</f>
        <v>-2318694.5230769231</v>
      </c>
      <c r="E76" s="81"/>
      <c r="F76" s="81"/>
      <c r="G76" s="81"/>
      <c r="H76" s="81"/>
      <c r="I76" s="81"/>
      <c r="J76" s="81"/>
      <c r="K76" s="81"/>
      <c r="L76" s="81">
        <f t="shared" si="11"/>
        <v>-2318694.5230769231</v>
      </c>
      <c r="M76" s="81"/>
      <c r="N76" s="82"/>
      <c r="O76" s="83"/>
      <c r="P76" s="83"/>
      <c r="Q76" s="123">
        <f t="shared" si="12"/>
        <v>0</v>
      </c>
    </row>
    <row r="77" spans="1:18" s="84" customFormat="1" x14ac:dyDescent="0.2">
      <c r="A77" s="78" t="s">
        <v>17</v>
      </c>
      <c r="B77" s="79" t="s">
        <v>43</v>
      </c>
      <c r="C77" s="80"/>
      <c r="D77" s="81">
        <f>+'B1'!P84</f>
        <v>-3610300.9284615391</v>
      </c>
      <c r="E77" s="81"/>
      <c r="F77" s="55"/>
      <c r="G77" s="71"/>
      <c r="H77" s="55">
        <f>-D77</f>
        <v>3610300.9284615391</v>
      </c>
      <c r="I77" s="81"/>
      <c r="J77" s="81"/>
      <c r="K77" s="81"/>
      <c r="L77" s="81">
        <f t="shared" si="11"/>
        <v>0</v>
      </c>
      <c r="M77" s="81"/>
      <c r="N77" s="127" t="s">
        <v>301</v>
      </c>
      <c r="O77" s="83"/>
      <c r="P77" s="83"/>
      <c r="Q77" s="123">
        <f t="shared" si="12"/>
        <v>0</v>
      </c>
    </row>
    <row r="78" spans="1:18" s="84" customFormat="1" x14ac:dyDescent="0.2">
      <c r="A78" s="78" t="s">
        <v>18</v>
      </c>
      <c r="B78" s="79" t="s">
        <v>122</v>
      </c>
      <c r="C78" s="80"/>
      <c r="D78" s="81">
        <f>+'B1'!P85</f>
        <v>-3922189.5976923076</v>
      </c>
      <c r="E78" s="81"/>
      <c r="F78" s="81"/>
      <c r="G78" s="81"/>
      <c r="H78" s="81"/>
      <c r="I78" s="81"/>
      <c r="J78" s="81"/>
      <c r="K78" s="81"/>
      <c r="L78" s="81">
        <f t="shared" si="11"/>
        <v>-3922189.5976923076</v>
      </c>
      <c r="M78" s="81"/>
      <c r="O78" s="83"/>
      <c r="P78" s="83"/>
      <c r="Q78" s="123">
        <f t="shared" si="12"/>
        <v>0</v>
      </c>
    </row>
    <row r="79" spans="1:18" s="84" customFormat="1" x14ac:dyDescent="0.2">
      <c r="A79" s="78" t="s">
        <v>20</v>
      </c>
      <c r="B79" s="79" t="s">
        <v>44</v>
      </c>
      <c r="C79" s="80"/>
      <c r="D79" s="81">
        <f>+'B1'!P86</f>
        <v>-360051.90846153849</v>
      </c>
      <c r="E79" s="81"/>
      <c r="F79" s="81"/>
      <c r="G79" s="81"/>
      <c r="H79" s="81"/>
      <c r="I79" s="81"/>
      <c r="J79" s="81"/>
      <c r="K79" s="81"/>
      <c r="L79" s="81">
        <f t="shared" si="11"/>
        <v>-360051.90846153849</v>
      </c>
      <c r="M79" s="81"/>
      <c r="O79" s="83"/>
      <c r="P79" s="83"/>
      <c r="Q79" s="123">
        <f t="shared" si="12"/>
        <v>0</v>
      </c>
    </row>
    <row r="80" spans="1:18" s="84" customFormat="1" x14ac:dyDescent="0.2">
      <c r="A80" s="78" t="s">
        <v>21</v>
      </c>
      <c r="B80" s="79" t="s">
        <v>45</v>
      </c>
      <c r="C80" s="80"/>
      <c r="D80" s="81">
        <f>+'B1'!P87</f>
        <v>-459340.93230769224</v>
      </c>
      <c r="E80" s="81"/>
      <c r="F80" s="81"/>
      <c r="G80" s="81"/>
      <c r="H80" s="81"/>
      <c r="I80" s="81"/>
      <c r="J80" s="81"/>
      <c r="K80" s="81"/>
      <c r="L80" s="81">
        <f t="shared" si="11"/>
        <v>-459340.93230769224</v>
      </c>
      <c r="M80" s="81"/>
      <c r="O80" s="83"/>
      <c r="P80" s="83"/>
      <c r="Q80" s="123">
        <f t="shared" si="12"/>
        <v>0</v>
      </c>
    </row>
    <row r="81" spans="1:18" s="84" customFormat="1" x14ac:dyDescent="0.2">
      <c r="A81" s="78" t="s">
        <v>22</v>
      </c>
      <c r="B81" s="79" t="s">
        <v>124</v>
      </c>
      <c r="C81" s="80"/>
      <c r="D81" s="81">
        <f>+'B1'!P88</f>
        <v>-2226373.8238461539</v>
      </c>
      <c r="E81" s="81"/>
      <c r="F81" s="81"/>
      <c r="G81" s="81"/>
      <c r="H81" s="81"/>
      <c r="I81" s="81"/>
      <c r="J81" s="81"/>
      <c r="K81" s="81"/>
      <c r="L81" s="81">
        <f t="shared" si="11"/>
        <v>-2226373.8238461539</v>
      </c>
      <c r="M81" s="81"/>
      <c r="O81" s="83"/>
      <c r="P81" s="83"/>
      <c r="Q81" s="123">
        <f t="shared" si="12"/>
        <v>0</v>
      </c>
    </row>
    <row r="82" spans="1:18" s="84" customFormat="1" x14ac:dyDescent="0.2">
      <c r="A82" s="79"/>
      <c r="B82" s="79"/>
      <c r="C82" s="80"/>
      <c r="D82" s="85"/>
      <c r="E82" s="81"/>
      <c r="F82" s="85"/>
      <c r="G82" s="81"/>
      <c r="H82" s="85"/>
      <c r="I82" s="81"/>
      <c r="J82" s="85"/>
      <c r="K82" s="81"/>
      <c r="L82" s="85"/>
      <c r="M82" s="86"/>
      <c r="O82" s="83"/>
      <c r="P82" s="83"/>
      <c r="Q82" s="94"/>
    </row>
    <row r="83" spans="1:18" s="84" customFormat="1" x14ac:dyDescent="0.2">
      <c r="A83" s="79"/>
      <c r="B83" s="79"/>
      <c r="C83" s="80"/>
      <c r="D83" s="81"/>
      <c r="E83" s="81"/>
      <c r="F83" s="81"/>
      <c r="G83" s="81"/>
      <c r="H83" s="81"/>
      <c r="I83" s="81"/>
      <c r="J83" s="81"/>
      <c r="K83" s="81"/>
      <c r="L83" s="81"/>
      <c r="M83" s="81"/>
      <c r="O83" s="83"/>
      <c r="P83" s="83"/>
      <c r="Q83" s="94"/>
    </row>
    <row r="84" spans="1:18" s="84" customFormat="1" x14ac:dyDescent="0.2">
      <c r="A84" s="79" t="s">
        <v>29</v>
      </c>
      <c r="B84" s="79" t="s">
        <v>46</v>
      </c>
      <c r="C84" s="80" t="s">
        <v>14</v>
      </c>
      <c r="D84" s="81">
        <f>SUM(D74:D81)</f>
        <v>-100249761.03538463</v>
      </c>
      <c r="E84" s="81" t="s">
        <v>14</v>
      </c>
      <c r="F84" s="81">
        <f>SUM(F74:F81)</f>
        <v>0</v>
      </c>
      <c r="G84" s="81" t="s">
        <v>14</v>
      </c>
      <c r="H84" s="81">
        <f>SUM(H74:H81)</f>
        <v>82408377.851538464</v>
      </c>
      <c r="I84" s="81" t="s">
        <v>14</v>
      </c>
      <c r="J84" s="81">
        <f>SUM(J74:J81)</f>
        <v>0</v>
      </c>
      <c r="K84" s="81" t="s">
        <v>14</v>
      </c>
      <c r="L84" s="81">
        <f>SUM(L74:L81)</f>
        <v>-17841383.183846153</v>
      </c>
      <c r="M84" s="81"/>
      <c r="O84" s="83">
        <f>+RB!E195</f>
        <v>-17841383.183846153</v>
      </c>
      <c r="P84" s="83">
        <f>+O84-L84</f>
        <v>0</v>
      </c>
      <c r="Q84" s="123">
        <f>D84+F84+H84+J84-L84</f>
        <v>0</v>
      </c>
      <c r="R84" s="92">
        <f>D84-'B1'!P90</f>
        <v>0</v>
      </c>
    </row>
    <row r="85" spans="1:18" s="84" customFormat="1" x14ac:dyDescent="0.2">
      <c r="A85" s="79"/>
      <c r="B85" s="79"/>
      <c r="C85" s="80"/>
      <c r="D85" s="85"/>
      <c r="E85" s="81"/>
      <c r="F85" s="85"/>
      <c r="G85" s="81"/>
      <c r="H85" s="85"/>
      <c r="I85" s="81"/>
      <c r="J85" s="85"/>
      <c r="K85" s="81"/>
      <c r="L85" s="85"/>
      <c r="M85" s="86"/>
      <c r="O85" s="83"/>
      <c r="P85" s="83"/>
      <c r="Q85" s="94"/>
    </row>
    <row r="86" spans="1:18" s="84" customFormat="1" x14ac:dyDescent="0.2">
      <c r="A86" s="79"/>
      <c r="B86" s="79"/>
      <c r="C86" s="80"/>
      <c r="D86" s="81"/>
      <c r="E86" s="81"/>
      <c r="F86" s="81"/>
      <c r="G86" s="81"/>
      <c r="H86" s="81"/>
      <c r="I86" s="81"/>
      <c r="J86" s="81"/>
      <c r="K86" s="81"/>
      <c r="L86" s="81"/>
      <c r="M86" s="81"/>
      <c r="O86" s="83"/>
      <c r="P86" s="83"/>
      <c r="Q86" s="94"/>
    </row>
    <row r="87" spans="1:18" s="84" customFormat="1" x14ac:dyDescent="0.2">
      <c r="A87" s="79"/>
      <c r="B87" s="87" t="s">
        <v>47</v>
      </c>
      <c r="C87" s="80"/>
      <c r="D87" s="81"/>
      <c r="E87" s="81"/>
      <c r="F87" s="81"/>
      <c r="G87" s="81"/>
      <c r="H87" s="81"/>
      <c r="I87" s="81"/>
      <c r="J87" s="81"/>
      <c r="K87" s="81"/>
      <c r="L87" s="81"/>
      <c r="M87" s="81"/>
      <c r="O87" s="83"/>
      <c r="P87" s="83"/>
      <c r="Q87" s="94"/>
    </row>
    <row r="88" spans="1:18" s="84" customFormat="1" x14ac:dyDescent="0.2">
      <c r="A88" s="79"/>
      <c r="B88" s="79"/>
      <c r="C88" s="80"/>
      <c r="D88" s="81"/>
      <c r="E88" s="81"/>
      <c r="F88" s="81"/>
      <c r="G88" s="81"/>
      <c r="H88" s="81"/>
      <c r="I88" s="81"/>
      <c r="J88" s="81"/>
      <c r="K88" s="81"/>
      <c r="L88" s="81"/>
      <c r="M88" s="81"/>
      <c r="O88" s="83"/>
      <c r="P88" s="83"/>
      <c r="Q88" s="94"/>
    </row>
    <row r="89" spans="1:18" s="84" customFormat="1" x14ac:dyDescent="0.2">
      <c r="A89" s="79" t="s">
        <v>30</v>
      </c>
      <c r="B89" s="79" t="s">
        <v>127</v>
      </c>
      <c r="C89" s="80" t="s">
        <v>14</v>
      </c>
      <c r="D89" s="81">
        <f>+'B1'!P92</f>
        <v>-214972.9853846154</v>
      </c>
      <c r="E89" s="81" t="s">
        <v>14</v>
      </c>
      <c r="F89" s="81"/>
      <c r="G89" s="81" t="s">
        <v>14</v>
      </c>
      <c r="H89" s="81"/>
      <c r="I89" s="81" t="s">
        <v>14</v>
      </c>
      <c r="J89" s="81">
        <f>+RB!D161</f>
        <v>10307.672307692301</v>
      </c>
      <c r="K89" s="81" t="s">
        <v>14</v>
      </c>
      <c r="L89" s="81">
        <f t="shared" ref="L89:L93" si="13">D89+F89+H89+J89</f>
        <v>-204665.31307692311</v>
      </c>
      <c r="M89" s="81"/>
      <c r="N89" s="13" t="s">
        <v>305</v>
      </c>
      <c r="O89" s="83"/>
      <c r="P89" s="83"/>
      <c r="Q89" s="123">
        <f>D89+F89+H89+J89-L89</f>
        <v>0</v>
      </c>
    </row>
    <row r="90" spans="1:18" s="84" customFormat="1" x14ac:dyDescent="0.2">
      <c r="A90" s="79" t="s">
        <v>31</v>
      </c>
      <c r="B90" s="79" t="s">
        <v>48</v>
      </c>
      <c r="C90" s="80"/>
      <c r="D90" s="81">
        <f>+'B1'!P93</f>
        <v>-31731.65538461538</v>
      </c>
      <c r="E90" s="81"/>
      <c r="F90" s="81"/>
      <c r="G90" s="81"/>
      <c r="H90" s="81"/>
      <c r="I90" s="81"/>
      <c r="J90" s="81">
        <f>+RB!D199</f>
        <v>31731.655384615391</v>
      </c>
      <c r="K90" s="81"/>
      <c r="L90" s="81">
        <f t="shared" si="13"/>
        <v>0</v>
      </c>
      <c r="M90" s="81"/>
      <c r="N90" s="13" t="s">
        <v>305</v>
      </c>
      <c r="O90" s="83"/>
      <c r="P90" s="83"/>
      <c r="Q90" s="123">
        <f t="shared" ref="Q90:Q93" si="14">D90+F90+H90+J90-L90</f>
        <v>1.0913936421275139E-11</v>
      </c>
    </row>
    <row r="91" spans="1:18" s="84" customFormat="1" x14ac:dyDescent="0.2">
      <c r="A91" s="79" t="s">
        <v>31</v>
      </c>
      <c r="B91" s="79" t="s">
        <v>128</v>
      </c>
      <c r="C91" s="80"/>
      <c r="D91" s="81">
        <f>+'B1'!P94</f>
        <v>-20525124.230769232</v>
      </c>
      <c r="E91" s="81"/>
      <c r="F91" s="55"/>
      <c r="G91" s="71"/>
      <c r="H91" s="55">
        <f>-D91</f>
        <v>20525124.230769232</v>
      </c>
      <c r="I91" s="81"/>
      <c r="J91" s="81"/>
      <c r="K91" s="81"/>
      <c r="L91" s="81">
        <f t="shared" si="13"/>
        <v>0</v>
      </c>
      <c r="M91" s="81"/>
      <c r="N91" s="127" t="s">
        <v>301</v>
      </c>
      <c r="O91" s="83"/>
      <c r="P91" s="83"/>
      <c r="Q91" s="123">
        <f t="shared" si="14"/>
        <v>0</v>
      </c>
    </row>
    <row r="92" spans="1:18" s="84" customFormat="1" x14ac:dyDescent="0.2">
      <c r="A92" s="79" t="s">
        <v>31</v>
      </c>
      <c r="B92" s="79" t="s">
        <v>129</v>
      </c>
      <c r="C92" s="80"/>
      <c r="D92" s="81">
        <f>+'B1'!P95</f>
        <v>-1451166.44</v>
      </c>
      <c r="E92" s="81"/>
      <c r="F92" s="81"/>
      <c r="G92" s="81"/>
      <c r="H92" s="81"/>
      <c r="I92" s="81"/>
      <c r="J92" s="81">
        <f>+RB!D204</f>
        <v>35948.783076923079</v>
      </c>
      <c r="K92" s="81"/>
      <c r="L92" s="81">
        <f t="shared" si="13"/>
        <v>-1415217.6569230768</v>
      </c>
      <c r="M92" s="81"/>
      <c r="N92" s="127" t="s">
        <v>304</v>
      </c>
      <c r="O92" s="83"/>
      <c r="P92" s="83"/>
      <c r="Q92" s="123">
        <f t="shared" si="14"/>
        <v>0</v>
      </c>
      <c r="R92" s="79" t="s">
        <v>255</v>
      </c>
    </row>
    <row r="93" spans="1:18" s="84" customFormat="1" x14ac:dyDescent="0.2">
      <c r="A93" s="79" t="s">
        <v>31</v>
      </c>
      <c r="B93" s="79" t="s">
        <v>130</v>
      </c>
      <c r="C93" s="80"/>
      <c r="D93" s="81">
        <f>+'B1'!P96</f>
        <v>-39442745.610769227</v>
      </c>
      <c r="E93" s="81"/>
      <c r="F93" s="55"/>
      <c r="G93" s="71"/>
      <c r="H93" s="55">
        <f>-D93</f>
        <v>39442745.610769227</v>
      </c>
      <c r="I93" s="81"/>
      <c r="J93" s="81"/>
      <c r="K93" s="81"/>
      <c r="L93" s="81">
        <f t="shared" si="13"/>
        <v>0</v>
      </c>
      <c r="M93" s="81"/>
      <c r="N93" s="127" t="s">
        <v>301</v>
      </c>
      <c r="O93" s="83"/>
      <c r="P93" s="83"/>
      <c r="Q93" s="123">
        <f t="shared" si="14"/>
        <v>0</v>
      </c>
    </row>
    <row r="94" spans="1:18" x14ac:dyDescent="0.2">
      <c r="A94" s="13"/>
      <c r="B94" s="13"/>
      <c r="C94" s="14"/>
      <c r="D94" s="23"/>
      <c r="E94" s="22"/>
      <c r="F94" s="23"/>
      <c r="G94" s="22"/>
      <c r="H94" s="23"/>
      <c r="I94" s="22"/>
      <c r="J94" s="23"/>
      <c r="K94" s="22"/>
      <c r="L94" s="23"/>
      <c r="M94" s="51"/>
      <c r="Q94" s="94"/>
    </row>
    <row r="95" spans="1:18" x14ac:dyDescent="0.2">
      <c r="A95" s="13" t="s">
        <v>33</v>
      </c>
      <c r="B95" s="13" t="s">
        <v>49</v>
      </c>
      <c r="C95" s="14"/>
      <c r="D95" s="22"/>
      <c r="E95" s="22"/>
      <c r="F95" s="22"/>
      <c r="G95" s="22"/>
      <c r="H95" s="22"/>
      <c r="I95" s="22"/>
      <c r="J95" s="22"/>
      <c r="K95" s="22"/>
      <c r="L95" s="22"/>
      <c r="M95" s="22"/>
      <c r="Q95" s="94"/>
    </row>
    <row r="96" spans="1:18" x14ac:dyDescent="0.2">
      <c r="A96" s="13"/>
      <c r="B96" s="13" t="s">
        <v>50</v>
      </c>
      <c r="C96" s="14" t="s">
        <v>14</v>
      </c>
      <c r="D96" s="22">
        <f>SUM(D89:D93)</f>
        <v>-61665740.922307692</v>
      </c>
      <c r="E96" s="14" t="s">
        <v>14</v>
      </c>
      <c r="F96" s="22">
        <f t="shared" ref="F96" si="15">SUM(F89:F93)</f>
        <v>0</v>
      </c>
      <c r="G96" s="14" t="s">
        <v>14</v>
      </c>
      <c r="H96" s="22">
        <f t="shared" ref="H96" si="16">SUM(H89:H93)</f>
        <v>59967869.841538459</v>
      </c>
      <c r="I96" s="14" t="s">
        <v>14</v>
      </c>
      <c r="J96" s="22">
        <f t="shared" ref="J96" si="17">SUM(J89:J93)</f>
        <v>77988.110769230771</v>
      </c>
      <c r="K96" s="14" t="s">
        <v>14</v>
      </c>
      <c r="L96" s="22">
        <f t="shared" ref="L96" si="18">SUM(L89:L93)</f>
        <v>-1619882.97</v>
      </c>
      <c r="M96" s="22"/>
      <c r="O96" s="52">
        <f>+RB!E164+RB!E205</f>
        <v>-1619882.9700000004</v>
      </c>
      <c r="P96" s="52">
        <f>+O96-L96</f>
        <v>0</v>
      </c>
      <c r="Q96" s="123">
        <f>D96+F96+H96+J96-L96</f>
        <v>-2.5611370801925659E-9</v>
      </c>
      <c r="R96" s="54">
        <f>D96-'B1'!P98</f>
        <v>0</v>
      </c>
    </row>
    <row r="97" spans="1:17" x14ac:dyDescent="0.2">
      <c r="A97" s="13"/>
      <c r="B97" s="13"/>
      <c r="C97" s="14"/>
      <c r="D97" s="23"/>
      <c r="E97" s="22"/>
      <c r="F97" s="23"/>
      <c r="G97" s="22"/>
      <c r="H97" s="23"/>
      <c r="I97" s="22"/>
      <c r="J97" s="23"/>
      <c r="K97" s="22"/>
      <c r="L97" s="23"/>
      <c r="M97" s="51"/>
      <c r="Q97" s="94"/>
    </row>
    <row r="98" spans="1:17" x14ac:dyDescent="0.2">
      <c r="A98" s="13"/>
      <c r="B98" s="13"/>
      <c r="C98" s="14"/>
      <c r="D98" s="22"/>
      <c r="E98" s="22"/>
      <c r="F98" s="22"/>
      <c r="G98" s="22"/>
      <c r="H98" s="22"/>
      <c r="I98" s="22"/>
      <c r="J98" s="22"/>
      <c r="K98" s="22"/>
      <c r="L98" s="22"/>
      <c r="M98" s="22"/>
      <c r="Q98" s="94"/>
    </row>
    <row r="99" spans="1:17" x14ac:dyDescent="0.2">
      <c r="A99" s="13" t="s">
        <v>34</v>
      </c>
      <c r="B99" s="13" t="s">
        <v>51</v>
      </c>
      <c r="C99" s="14" t="s">
        <v>14</v>
      </c>
      <c r="D99" s="22">
        <f>D84+D96</f>
        <v>-161915501.95769233</v>
      </c>
      <c r="E99" s="22" t="s">
        <v>14</v>
      </c>
      <c r="F99" s="22">
        <f>F84+F96</f>
        <v>0</v>
      </c>
      <c r="G99" s="22" t="s">
        <v>14</v>
      </c>
      <c r="H99" s="22">
        <f>H84+H96</f>
        <v>142376247.69307691</v>
      </c>
      <c r="I99" s="22" t="s">
        <v>14</v>
      </c>
      <c r="J99" s="22">
        <f>J84+J96</f>
        <v>77988.110769230771</v>
      </c>
      <c r="K99" s="22" t="s">
        <v>14</v>
      </c>
      <c r="L99" s="22">
        <f>L84+L96</f>
        <v>-19461266.153846152</v>
      </c>
      <c r="M99" s="22"/>
      <c r="Q99" s="123">
        <f>D99+F99+H99+J99-L99</f>
        <v>-3.3527612686157227E-8</v>
      </c>
    </row>
    <row r="100" spans="1:17" ht="15.75" thickBot="1" x14ac:dyDescent="0.25">
      <c r="A100" s="13"/>
      <c r="B100" s="13"/>
      <c r="C100" s="14"/>
      <c r="D100" s="24"/>
      <c r="E100" s="22"/>
      <c r="F100" s="24"/>
      <c r="G100" s="22"/>
      <c r="H100" s="24"/>
      <c r="I100" s="22"/>
      <c r="J100" s="24"/>
      <c r="K100" s="22"/>
      <c r="L100" s="24"/>
      <c r="M100" s="51"/>
      <c r="Q100" s="94"/>
    </row>
    <row r="101" spans="1:17" ht="15.75" thickTop="1" x14ac:dyDescent="0.2">
      <c r="A101" s="13"/>
      <c r="B101" s="13"/>
      <c r="C101" s="14"/>
      <c r="D101" s="22"/>
      <c r="E101" s="22"/>
      <c r="F101" s="22"/>
      <c r="G101" s="22"/>
      <c r="H101" s="22"/>
      <c r="I101" s="22"/>
      <c r="J101" s="22"/>
      <c r="K101" s="22"/>
      <c r="L101" s="22"/>
      <c r="M101" s="22"/>
      <c r="Q101" s="94"/>
    </row>
    <row r="102" spans="1:17" x14ac:dyDescent="0.2">
      <c r="A102" s="13" t="s">
        <v>35</v>
      </c>
      <c r="B102" s="13" t="s">
        <v>52</v>
      </c>
      <c r="C102" s="14" t="s">
        <v>14</v>
      </c>
      <c r="D102" s="22">
        <f>D22+D50+D99</f>
        <v>-102579098.89615387</v>
      </c>
      <c r="E102" s="22" t="s">
        <v>14</v>
      </c>
      <c r="F102" s="22">
        <f>F22+F50+F99</f>
        <v>-3131264.8607692309</v>
      </c>
      <c r="G102" s="22" t="s">
        <v>14</v>
      </c>
      <c r="H102" s="22">
        <f>H50+H99</f>
        <v>134642711.99923074</v>
      </c>
      <c r="I102" s="22" t="s">
        <v>14</v>
      </c>
      <c r="J102" s="22">
        <f>J50+J99</f>
        <v>-15212527.808461538</v>
      </c>
      <c r="K102" s="22" t="s">
        <v>14</v>
      </c>
      <c r="L102" s="22">
        <f>L50+L99</f>
        <v>13719820.43384615</v>
      </c>
      <c r="M102" s="22"/>
      <c r="O102" s="52">
        <f>RB!E214</f>
        <v>13719820.43384615</v>
      </c>
      <c r="P102" s="52">
        <f>+O102-L102</f>
        <v>0</v>
      </c>
      <c r="Q102" s="123">
        <f>D102+F102+H102+J102-L102</f>
        <v>-3.9115548133850098E-8</v>
      </c>
    </row>
    <row r="103" spans="1:17" ht="15.75" thickBot="1" x14ac:dyDescent="0.25">
      <c r="A103" s="13"/>
      <c r="B103" s="13"/>
      <c r="C103" s="14"/>
      <c r="D103" s="24"/>
      <c r="E103" s="22"/>
      <c r="F103" s="24"/>
      <c r="G103" s="22"/>
      <c r="H103" s="24"/>
      <c r="I103" s="22"/>
      <c r="J103" s="24"/>
      <c r="K103" s="22"/>
      <c r="L103" s="24"/>
      <c r="M103" s="51"/>
    </row>
    <row r="104" spans="1:17" ht="15.75" thickTop="1" x14ac:dyDescent="0.2">
      <c r="A104" s="13"/>
      <c r="B104" s="13"/>
      <c r="C104" s="14"/>
      <c r="D104" s="22"/>
      <c r="E104" s="22"/>
      <c r="F104" s="22"/>
      <c r="G104" s="22"/>
      <c r="H104" s="22"/>
      <c r="I104" s="22"/>
      <c r="J104" s="22"/>
      <c r="K104" s="22"/>
      <c r="L104" s="22"/>
      <c r="M104" s="22"/>
    </row>
    <row r="105" spans="1:17" ht="15.75" thickBot="1" x14ac:dyDescent="0.25">
      <c r="A105" s="15"/>
      <c r="B105" s="15"/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</row>
    <row r="106" spans="1:17" x14ac:dyDescent="0.2">
      <c r="A106" s="13"/>
      <c r="B106" s="13"/>
      <c r="C106" s="13"/>
      <c r="D106" s="13"/>
      <c r="E106" s="13"/>
      <c r="F106" s="13"/>
      <c r="G106" s="13"/>
      <c r="H106" s="14"/>
      <c r="I106" s="13"/>
      <c r="J106" s="14"/>
      <c r="K106" s="13"/>
      <c r="L106" s="14"/>
      <c r="M106" s="14"/>
    </row>
    <row r="109" spans="1:17" x14ac:dyDescent="0.2">
      <c r="A109" s="91" t="s">
        <v>296</v>
      </c>
      <c r="B109" s="91"/>
      <c r="C109" s="90"/>
      <c r="D109" s="73">
        <f>D102-'COS ID Balance Sheet 13MA'!B280</f>
        <v>0</v>
      </c>
      <c r="E109" s="90"/>
      <c r="F109" s="91"/>
      <c r="G109" s="90"/>
      <c r="H109" s="91"/>
      <c r="I109" s="90"/>
      <c r="J109" s="73">
        <f>J102-RB!D214</f>
        <v>0</v>
      </c>
      <c r="K109" s="90"/>
      <c r="L109" s="73">
        <f>L102-RB!E214</f>
        <v>0</v>
      </c>
    </row>
    <row r="110" spans="1:17" x14ac:dyDescent="0.2">
      <c r="L110" s="54">
        <f>L92+L89+L81+L80+L79+L78+L76+L75+L44+L43+L37</f>
        <v>13719820.433846151</v>
      </c>
      <c r="N110" s="13" t="s">
        <v>251</v>
      </c>
    </row>
    <row r="111" spans="1:17" x14ac:dyDescent="0.2">
      <c r="L111" s="74">
        <f>L110-RB!E214</f>
        <v>0</v>
      </c>
      <c r="M111" s="75"/>
      <c r="N111" s="76" t="s">
        <v>252</v>
      </c>
    </row>
    <row r="112" spans="1:17" x14ac:dyDescent="0.2">
      <c r="A112" s="13" t="s">
        <v>289</v>
      </c>
      <c r="D112" s="54">
        <f>D22+D37+D43+D44</f>
        <v>51602867.367692307</v>
      </c>
    </row>
    <row r="113" spans="1:4" x14ac:dyDescent="0.2">
      <c r="A113" s="13" t="s">
        <v>288</v>
      </c>
      <c r="D113" s="54">
        <f>D112-'B1'!P28-'B1'!P41-'B1'!P44-'B1'!P45</f>
        <v>0</v>
      </c>
    </row>
    <row r="114" spans="1:4" x14ac:dyDescent="0.2">
      <c r="A114" s="13" t="s">
        <v>290</v>
      </c>
      <c r="D114" s="54">
        <f>D75+D76+D78+D79+D80+D81+D89+D90+D92</f>
        <v>-19539254.264615387</v>
      </c>
    </row>
    <row r="115" spans="1:4" x14ac:dyDescent="0.2">
      <c r="A115" s="13" t="s">
        <v>288</v>
      </c>
      <c r="D115" s="54">
        <f>D114-'B1'!P82-'B1'!P83-'B1'!P85-'B1'!P86-'B1'!P87-'B1'!P88-'B1'!P92-'B1'!P93-'B1'!P95</f>
        <v>-3.7252902984619141E-9</v>
      </c>
    </row>
    <row r="117" spans="1:4" x14ac:dyDescent="0.2">
      <c r="A117" s="13" t="s">
        <v>291</v>
      </c>
      <c r="D117" s="54">
        <f>D112+D114</f>
        <v>32063613.10307692</v>
      </c>
    </row>
    <row r="118" spans="1:4" x14ac:dyDescent="0.2">
      <c r="A118" s="13" t="s">
        <v>288</v>
      </c>
      <c r="D118" s="54">
        <f>D117-'B1'!C108</f>
        <v>32063613.10307692</v>
      </c>
    </row>
  </sheetData>
  <mergeCells count="2">
    <mergeCell ref="F13:J13"/>
    <mergeCell ref="F68:J68"/>
  </mergeCells>
  <printOptions horizontalCentered="1"/>
  <pageMargins left="0.5" right="0.5" top="0.5" bottom="0.5" header="0" footer="0"/>
  <pageSetup scale="63" orientation="landscape" r:id="rId1"/>
  <headerFooter alignWithMargins="0"/>
  <rowBreaks count="1" manualBreakCount="1">
    <brk id="55" max="12" man="1"/>
  </rowBreaks>
  <customProperties>
    <customPr name="_pios_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BB2EF9-493E-4DD1-8411-0F1A60BBEA1E}">
  <dimension ref="A1:E214"/>
  <sheetViews>
    <sheetView workbookViewId="0">
      <pane xSplit="1" ySplit="7" topLeftCell="B8" activePane="bottomRight" state="frozen"/>
      <selection sqref="A1:A2"/>
      <selection pane="topRight" sqref="A1:A2"/>
      <selection pane="bottomLeft" sqref="A1:A2"/>
      <selection pane="bottomRight" sqref="A1:A2"/>
    </sheetView>
  </sheetViews>
  <sheetFormatPr defaultRowHeight="15" x14ac:dyDescent="0.2"/>
  <cols>
    <col min="1" max="1" width="70.21875" bestFit="1" customWidth="1"/>
    <col min="2" max="3" width="10.5546875" bestFit="1" customWidth="1"/>
    <col min="4" max="4" width="11.21875" bestFit="1" customWidth="1"/>
    <col min="5" max="5" width="10.5546875" bestFit="1" customWidth="1"/>
  </cols>
  <sheetData>
    <row r="1" spans="1:5" x14ac:dyDescent="0.2">
      <c r="A1" s="132" t="s">
        <v>309</v>
      </c>
    </row>
    <row r="2" spans="1:5" x14ac:dyDescent="0.2">
      <c r="A2" s="132" t="s">
        <v>307</v>
      </c>
    </row>
    <row r="3" spans="1:5" ht="16.5" thickBot="1" x14ac:dyDescent="0.3">
      <c r="A3" s="57"/>
      <c r="B3" s="57"/>
      <c r="C3" s="57"/>
      <c r="D3" s="57"/>
      <c r="E3" s="57"/>
    </row>
    <row r="4" spans="1:5" ht="15.75" x14ac:dyDescent="0.25">
      <c r="A4" s="58" t="s">
        <v>133</v>
      </c>
      <c r="B4" s="56"/>
      <c r="C4" s="56"/>
      <c r="D4" s="56"/>
      <c r="E4" s="56"/>
    </row>
    <row r="5" spans="1:5" ht="16.5" thickBot="1" x14ac:dyDescent="0.3">
      <c r="A5" s="57"/>
      <c r="B5" s="57"/>
      <c r="C5" s="57"/>
      <c r="D5" s="57"/>
      <c r="E5" s="57"/>
    </row>
    <row r="6" spans="1:5" ht="15.75" thickBot="1" x14ac:dyDescent="0.25">
      <c r="A6" s="130" t="s">
        <v>244</v>
      </c>
      <c r="B6" s="130" t="s">
        <v>134</v>
      </c>
      <c r="C6" s="130"/>
      <c r="D6" s="130"/>
      <c r="E6" s="130"/>
    </row>
    <row r="7" spans="1:5" ht="26.25" thickBot="1" x14ac:dyDescent="0.25">
      <c r="A7" s="130"/>
      <c r="B7" s="59" t="s">
        <v>245</v>
      </c>
      <c r="C7" s="59" t="s">
        <v>246</v>
      </c>
      <c r="D7" s="59" t="s">
        <v>247</v>
      </c>
      <c r="E7" s="59" t="s">
        <v>248</v>
      </c>
    </row>
    <row r="8" spans="1:5" x14ac:dyDescent="0.2">
      <c r="A8" s="60" t="s">
        <v>71</v>
      </c>
      <c r="B8" s="61"/>
      <c r="C8" s="61"/>
      <c r="D8" s="61"/>
      <c r="E8" s="61"/>
    </row>
    <row r="9" spans="1:5" x14ac:dyDescent="0.2">
      <c r="A9" s="62" t="s">
        <v>135</v>
      </c>
      <c r="B9" s="61"/>
      <c r="C9" s="61"/>
      <c r="D9" s="61"/>
      <c r="E9" s="61"/>
    </row>
    <row r="10" spans="1:5" x14ac:dyDescent="0.2">
      <c r="A10" s="63" t="s">
        <v>70</v>
      </c>
      <c r="B10" s="61"/>
      <c r="C10" s="61"/>
      <c r="D10" s="61"/>
      <c r="E10" s="61"/>
    </row>
    <row r="11" spans="1:5" x14ac:dyDescent="0.2">
      <c r="A11" s="64" t="s">
        <v>136</v>
      </c>
      <c r="B11" s="61"/>
      <c r="C11" s="61"/>
      <c r="D11" s="61"/>
      <c r="E11" s="61"/>
    </row>
    <row r="12" spans="1:5" ht="15.75" thickBot="1" x14ac:dyDescent="0.25">
      <c r="A12" s="65" t="s">
        <v>137</v>
      </c>
      <c r="B12" s="61">
        <v>12923208.989230769</v>
      </c>
      <c r="C12" s="61">
        <v>12923208.989230769</v>
      </c>
      <c r="D12" s="61">
        <v>0</v>
      </c>
      <c r="E12" s="61">
        <v>12923208.989230769</v>
      </c>
    </row>
    <row r="13" spans="1:5" x14ac:dyDescent="0.2">
      <c r="A13" s="66" t="s">
        <v>136</v>
      </c>
      <c r="B13" s="67">
        <v>12923208.989230769</v>
      </c>
      <c r="C13" s="67">
        <v>12923208.989230769</v>
      </c>
      <c r="D13" s="67">
        <v>0</v>
      </c>
      <c r="E13" s="67">
        <v>12923208.989230769</v>
      </c>
    </row>
    <row r="15" spans="1:5" x14ac:dyDescent="0.2">
      <c r="A15" s="64" t="s">
        <v>138</v>
      </c>
      <c r="B15" s="61"/>
      <c r="C15" s="61"/>
      <c r="D15" s="61"/>
      <c r="E15" s="61"/>
    </row>
    <row r="16" spans="1:5" x14ac:dyDescent="0.2">
      <c r="A16" s="65" t="s">
        <v>139</v>
      </c>
      <c r="B16" s="61">
        <v>1360067.5899999999</v>
      </c>
      <c r="C16" s="61">
        <v>1360067.5899999999</v>
      </c>
      <c r="D16" s="61">
        <v>0</v>
      </c>
      <c r="E16" s="61">
        <v>1360067.5899999999</v>
      </c>
    </row>
    <row r="17" spans="1:5" x14ac:dyDescent="0.2">
      <c r="A17" s="65" t="s">
        <v>140</v>
      </c>
      <c r="B17" s="61">
        <v>117909.11307692307</v>
      </c>
      <c r="C17" s="61">
        <v>117909.11307692307</v>
      </c>
      <c r="D17" s="61">
        <v>0</v>
      </c>
      <c r="E17" s="61">
        <v>117909.11307692307</v>
      </c>
    </row>
    <row r="18" spans="1:5" x14ac:dyDescent="0.2">
      <c r="A18" s="65" t="s">
        <v>141</v>
      </c>
      <c r="B18" s="61">
        <v>290087271.41153842</v>
      </c>
      <c r="C18" s="61">
        <v>290087271.41153842</v>
      </c>
      <c r="D18" s="61">
        <v>0</v>
      </c>
      <c r="E18" s="61">
        <v>290087271.41153842</v>
      </c>
    </row>
    <row r="19" spans="1:5" x14ac:dyDescent="0.2">
      <c r="A19" s="65" t="s">
        <v>142</v>
      </c>
      <c r="B19" s="61">
        <v>2092635.9930769235</v>
      </c>
      <c r="C19" s="61">
        <v>2092635.9930769235</v>
      </c>
      <c r="D19" s="61">
        <v>0</v>
      </c>
      <c r="E19" s="61">
        <v>2092635.9930769235</v>
      </c>
    </row>
    <row r="20" spans="1:5" x14ac:dyDescent="0.2">
      <c r="A20" s="65" t="s">
        <v>143</v>
      </c>
      <c r="B20" s="61">
        <v>16484000.066923074</v>
      </c>
      <c r="C20" s="61">
        <v>16484000.066923074</v>
      </c>
      <c r="D20" s="61">
        <v>0</v>
      </c>
      <c r="E20" s="61">
        <v>16484000.066923074</v>
      </c>
    </row>
    <row r="21" spans="1:5" x14ac:dyDescent="0.2">
      <c r="A21" s="65" t="s">
        <v>144</v>
      </c>
      <c r="B21" s="61">
        <v>102299348.36384612</v>
      </c>
      <c r="C21" s="61">
        <v>102299348.36384612</v>
      </c>
      <c r="D21" s="61">
        <v>0</v>
      </c>
      <c r="E21" s="61">
        <v>102299348.36384612</v>
      </c>
    </row>
    <row r="22" spans="1:5" x14ac:dyDescent="0.2">
      <c r="A22" s="65" t="s">
        <v>145</v>
      </c>
      <c r="B22" s="61">
        <v>20989545.832307689</v>
      </c>
      <c r="C22" s="61">
        <v>20989545.832307689</v>
      </c>
      <c r="D22" s="61">
        <v>0</v>
      </c>
      <c r="E22" s="61">
        <v>20989545.832307689</v>
      </c>
    </row>
    <row r="23" spans="1:5" x14ac:dyDescent="0.2">
      <c r="A23" s="65" t="s">
        <v>146</v>
      </c>
      <c r="B23" s="61">
        <v>6775760.4292307701</v>
      </c>
      <c r="C23" s="61">
        <v>6775760.4292307701</v>
      </c>
      <c r="D23" s="61">
        <v>0</v>
      </c>
      <c r="E23" s="61">
        <v>6775760.4292307701</v>
      </c>
    </row>
    <row r="24" spans="1:5" x14ac:dyDescent="0.2">
      <c r="A24" s="65" t="s">
        <v>147</v>
      </c>
      <c r="B24" s="61">
        <v>6993981.6146153845</v>
      </c>
      <c r="C24" s="61">
        <v>6993981.6146153845</v>
      </c>
      <c r="D24" s="61">
        <v>0</v>
      </c>
      <c r="E24" s="61">
        <v>6993981.6146153845</v>
      </c>
    </row>
    <row r="25" spans="1:5" x14ac:dyDescent="0.2">
      <c r="A25" s="65" t="s">
        <v>148</v>
      </c>
      <c r="B25" s="61">
        <v>2085544.990769231</v>
      </c>
      <c r="C25" s="61">
        <v>2085544.990769231</v>
      </c>
      <c r="D25" s="61">
        <v>0</v>
      </c>
      <c r="E25" s="61">
        <v>2085544.990769231</v>
      </c>
    </row>
    <row r="26" spans="1:5" x14ac:dyDescent="0.2">
      <c r="A26" s="65" t="s">
        <v>149</v>
      </c>
      <c r="B26" s="61">
        <v>3559130.2584615373</v>
      </c>
      <c r="C26" s="61">
        <v>3559130.2584615373</v>
      </c>
      <c r="D26" s="61">
        <v>0</v>
      </c>
      <c r="E26" s="61">
        <v>3559130.2584615373</v>
      </c>
    </row>
    <row r="27" spans="1:5" x14ac:dyDescent="0.2">
      <c r="A27" s="65" t="s">
        <v>150</v>
      </c>
      <c r="B27" s="61">
        <v>1612635.1876923079</v>
      </c>
      <c r="C27" s="61">
        <v>1612635.1876923079</v>
      </c>
      <c r="D27" s="61">
        <v>0</v>
      </c>
      <c r="E27" s="61">
        <v>1612635.1876923079</v>
      </c>
    </row>
    <row r="28" spans="1:5" x14ac:dyDescent="0.2">
      <c r="A28" s="65" t="s">
        <v>151</v>
      </c>
      <c r="B28" s="61">
        <v>20349977.672307692</v>
      </c>
      <c r="C28" s="61">
        <v>20349977.672307692</v>
      </c>
      <c r="D28" s="61">
        <v>-20349977.672307692</v>
      </c>
      <c r="E28" s="61">
        <v>0</v>
      </c>
    </row>
    <row r="29" spans="1:5" x14ac:dyDescent="0.2">
      <c r="A29" s="65" t="s">
        <v>152</v>
      </c>
      <c r="B29" s="61">
        <v>4117635.881538461</v>
      </c>
      <c r="C29" s="61">
        <v>4117635.881538461</v>
      </c>
      <c r="D29" s="61">
        <v>-4117635.881538461</v>
      </c>
      <c r="E29" s="61">
        <v>0</v>
      </c>
    </row>
    <row r="30" spans="1:5" x14ac:dyDescent="0.2">
      <c r="A30" s="65" t="s">
        <v>153</v>
      </c>
      <c r="B30" s="61">
        <v>347998.49923076929</v>
      </c>
      <c r="C30" s="61">
        <v>347998.49923076929</v>
      </c>
      <c r="D30" s="61">
        <v>-347998.49923076929</v>
      </c>
      <c r="E30" s="61">
        <v>0</v>
      </c>
    </row>
    <row r="31" spans="1:5" ht="15.75" thickBot="1" x14ac:dyDescent="0.25">
      <c r="A31" s="65" t="s">
        <v>154</v>
      </c>
      <c r="B31" s="61">
        <v>437735.86384615384</v>
      </c>
      <c r="C31" s="61">
        <v>437735.86384615384</v>
      </c>
      <c r="D31" s="61">
        <v>-437735.86384615384</v>
      </c>
      <c r="E31" s="61">
        <v>0</v>
      </c>
    </row>
    <row r="32" spans="1:5" x14ac:dyDescent="0.2">
      <c r="A32" s="66" t="s">
        <v>138</v>
      </c>
      <c r="B32" s="67">
        <v>479711178.76846135</v>
      </c>
      <c r="C32" s="67">
        <v>479711178.76846135</v>
      </c>
      <c r="D32" s="67">
        <v>-25253347.916923076</v>
      </c>
      <c r="E32" s="67">
        <v>454457830.8515383</v>
      </c>
    </row>
    <row r="34" spans="1:5" x14ac:dyDescent="0.2">
      <c r="A34" s="64" t="s">
        <v>155</v>
      </c>
      <c r="B34" s="61"/>
      <c r="C34" s="61"/>
      <c r="D34" s="61"/>
      <c r="E34" s="61"/>
    </row>
    <row r="35" spans="1:5" x14ac:dyDescent="0.2">
      <c r="A35" s="65" t="s">
        <v>156</v>
      </c>
      <c r="B35" s="61">
        <v>7056953.961538462</v>
      </c>
      <c r="C35" s="61">
        <v>7056953.961538462</v>
      </c>
      <c r="D35" s="61">
        <v>0</v>
      </c>
      <c r="E35" s="61">
        <v>7056953.961538462</v>
      </c>
    </row>
    <row r="36" spans="1:5" x14ac:dyDescent="0.2">
      <c r="A36" s="65" t="s">
        <v>157</v>
      </c>
      <c r="B36" s="61">
        <v>11579430.790000003</v>
      </c>
      <c r="C36" s="61">
        <v>11579430.790000003</v>
      </c>
      <c r="D36" s="61">
        <v>0</v>
      </c>
      <c r="E36" s="61">
        <v>11579430.790000003</v>
      </c>
    </row>
    <row r="37" spans="1:5" x14ac:dyDescent="0.2">
      <c r="A37" s="65" t="s">
        <v>158</v>
      </c>
      <c r="B37" s="61">
        <v>-159337.83000000002</v>
      </c>
      <c r="C37" s="61">
        <v>-159337.83000000002</v>
      </c>
      <c r="D37" s="61">
        <v>159337.83000000002</v>
      </c>
      <c r="E37" s="61">
        <v>0</v>
      </c>
    </row>
    <row r="38" spans="1:5" x14ac:dyDescent="0.2">
      <c r="A38" s="65" t="s">
        <v>159</v>
      </c>
      <c r="B38" s="61">
        <v>5521812.371538463</v>
      </c>
      <c r="C38" s="61">
        <v>5521812.371538463</v>
      </c>
      <c r="D38" s="61">
        <v>0</v>
      </c>
      <c r="E38" s="61">
        <v>5521812.371538463</v>
      </c>
    </row>
    <row r="39" spans="1:5" x14ac:dyDescent="0.2">
      <c r="A39" s="65" t="s">
        <v>160</v>
      </c>
      <c r="B39" s="61">
        <v>21656835</v>
      </c>
      <c r="C39" s="61">
        <v>21656835</v>
      </c>
      <c r="D39" s="61">
        <v>0</v>
      </c>
      <c r="E39" s="61">
        <v>21656835</v>
      </c>
    </row>
    <row r="40" spans="1:5" ht="15.75" thickBot="1" x14ac:dyDescent="0.25">
      <c r="A40" s="65" t="s">
        <v>161</v>
      </c>
      <c r="B40" s="61">
        <v>4989393.1061538458</v>
      </c>
      <c r="C40" s="61">
        <v>4989393.1061538458</v>
      </c>
      <c r="D40" s="61">
        <v>-4989393.1061538458</v>
      </c>
      <c r="E40" s="61">
        <v>0</v>
      </c>
    </row>
    <row r="41" spans="1:5" x14ac:dyDescent="0.2">
      <c r="A41" s="66" t="s">
        <v>155</v>
      </c>
      <c r="B41" s="67">
        <v>50645087.399230778</v>
      </c>
      <c r="C41" s="67">
        <v>50645087.399230778</v>
      </c>
      <c r="D41" s="67">
        <v>-4830055.2761538457</v>
      </c>
      <c r="E41" s="67">
        <v>45815032.123076931</v>
      </c>
    </row>
    <row r="42" spans="1:5" ht="15.75" thickBot="1" x14ac:dyDescent="0.25"/>
    <row r="43" spans="1:5" x14ac:dyDescent="0.2">
      <c r="A43" s="68" t="s">
        <v>70</v>
      </c>
      <c r="B43" s="69">
        <v>543279475.15692282</v>
      </c>
      <c r="C43" s="69">
        <v>543279475.15692282</v>
      </c>
      <c r="D43" s="69">
        <v>-30083403.193076923</v>
      </c>
      <c r="E43" s="69">
        <v>513196071.96384597</v>
      </c>
    </row>
    <row r="45" spans="1:5" x14ac:dyDescent="0.2">
      <c r="A45" s="63" t="s">
        <v>162</v>
      </c>
      <c r="B45" s="61"/>
      <c r="C45" s="61"/>
      <c r="D45" s="61"/>
      <c r="E45" s="61"/>
    </row>
    <row r="46" spans="1:5" x14ac:dyDescent="0.2">
      <c r="A46" s="65" t="s">
        <v>163</v>
      </c>
      <c r="B46" s="61">
        <v>1381768.3009425027</v>
      </c>
      <c r="C46" s="61">
        <v>1381768.3009425027</v>
      </c>
      <c r="D46" s="61">
        <v>0</v>
      </c>
      <c r="E46" s="61">
        <v>1381768.3009425027</v>
      </c>
    </row>
    <row r="47" spans="1:5" x14ac:dyDescent="0.2">
      <c r="A47" s="65" t="s">
        <v>164</v>
      </c>
      <c r="B47" s="61">
        <v>16320185.096384693</v>
      </c>
      <c r="C47" s="61">
        <v>16320185.096384693</v>
      </c>
      <c r="D47" s="61">
        <v>0</v>
      </c>
      <c r="E47" s="61">
        <v>16320185.096384693</v>
      </c>
    </row>
    <row r="48" spans="1:5" x14ac:dyDescent="0.2">
      <c r="A48" s="65" t="s">
        <v>165</v>
      </c>
      <c r="B48" s="61">
        <v>5976747.241030423</v>
      </c>
      <c r="C48" s="61">
        <v>5976747.241030423</v>
      </c>
      <c r="D48" s="61">
        <v>0</v>
      </c>
      <c r="E48" s="61">
        <v>5976747.241030423</v>
      </c>
    </row>
    <row r="49" spans="1:5" x14ac:dyDescent="0.2">
      <c r="A49" s="65" t="s">
        <v>166</v>
      </c>
      <c r="B49" s="61">
        <v>265887.48933468916</v>
      </c>
      <c r="C49" s="61">
        <v>265887.48933468916</v>
      </c>
      <c r="D49" s="61">
        <v>0</v>
      </c>
      <c r="E49" s="61">
        <v>265887.48933468916</v>
      </c>
    </row>
    <row r="50" spans="1:5" ht="15.75" thickBot="1" x14ac:dyDescent="0.25">
      <c r="A50" s="65" t="s">
        <v>167</v>
      </c>
      <c r="B50" s="61">
        <v>3658085.6969230771</v>
      </c>
      <c r="C50" s="61">
        <v>3658085.6969230771</v>
      </c>
      <c r="D50" s="61">
        <v>-3658085.6969230771</v>
      </c>
      <c r="E50" s="61">
        <v>0</v>
      </c>
    </row>
    <row r="51" spans="1:5" x14ac:dyDescent="0.2">
      <c r="A51" s="68" t="s">
        <v>162</v>
      </c>
      <c r="B51" s="69">
        <v>27602673.824615382</v>
      </c>
      <c r="C51" s="69">
        <v>27602673.824615382</v>
      </c>
      <c r="D51" s="69">
        <v>-3658085.6969230771</v>
      </c>
      <c r="E51" s="69">
        <v>23944588.127692305</v>
      </c>
    </row>
    <row r="53" spans="1:5" x14ac:dyDescent="0.2">
      <c r="A53" s="63" t="s">
        <v>168</v>
      </c>
      <c r="B53" s="61"/>
      <c r="C53" s="61"/>
      <c r="D53" s="61"/>
      <c r="E53" s="61"/>
    </row>
    <row r="54" spans="1:5" x14ac:dyDescent="0.2">
      <c r="A54" s="64" t="s">
        <v>169</v>
      </c>
      <c r="B54" s="61"/>
      <c r="C54" s="61"/>
      <c r="D54" s="61"/>
      <c r="E54" s="61"/>
    </row>
    <row r="55" spans="1:5" ht="15.75" thickBot="1" x14ac:dyDescent="0.25">
      <c r="A55" s="65" t="s">
        <v>170</v>
      </c>
      <c r="B55" s="61">
        <v>-942162.23384615371</v>
      </c>
      <c r="C55" s="61">
        <v>-942162.23384615371</v>
      </c>
      <c r="D55" s="61">
        <v>0</v>
      </c>
      <c r="E55" s="61">
        <v>-942162.23384615371</v>
      </c>
    </row>
    <row r="56" spans="1:5" x14ac:dyDescent="0.2">
      <c r="A56" s="66" t="s">
        <v>169</v>
      </c>
      <c r="B56" s="67">
        <v>-942162.23384615371</v>
      </c>
      <c r="C56" s="67">
        <v>-942162.23384615371</v>
      </c>
      <c r="D56" s="67">
        <v>0</v>
      </c>
      <c r="E56" s="67">
        <v>-942162.23384615371</v>
      </c>
    </row>
    <row r="58" spans="1:5" x14ac:dyDescent="0.2">
      <c r="A58" s="64" t="s">
        <v>171</v>
      </c>
      <c r="B58" s="61"/>
      <c r="C58" s="61"/>
      <c r="D58" s="61"/>
      <c r="E58" s="61"/>
    </row>
    <row r="59" spans="1:5" x14ac:dyDescent="0.2">
      <c r="A59" s="65" t="s">
        <v>172</v>
      </c>
      <c r="B59" s="61">
        <v>-13416.05</v>
      </c>
      <c r="C59" s="61">
        <v>-13416.05</v>
      </c>
      <c r="D59" s="61">
        <v>0</v>
      </c>
      <c r="E59" s="61">
        <v>-13416.05</v>
      </c>
    </row>
    <row r="60" spans="1:5" x14ac:dyDescent="0.2">
      <c r="A60" s="65" t="s">
        <v>173</v>
      </c>
      <c r="B60" s="61">
        <v>41413.402307692319</v>
      </c>
      <c r="C60" s="61">
        <v>41413.402307692319</v>
      </c>
      <c r="D60" s="61">
        <v>0</v>
      </c>
      <c r="E60" s="61">
        <v>41413.402307692319</v>
      </c>
    </row>
    <row r="61" spans="1:5" x14ac:dyDescent="0.2">
      <c r="A61" s="65" t="s">
        <v>174</v>
      </c>
      <c r="B61" s="61">
        <v>-121985177.66307694</v>
      </c>
      <c r="C61" s="61">
        <v>-121985177.66307694</v>
      </c>
      <c r="D61" s="61">
        <v>0</v>
      </c>
      <c r="E61" s="61">
        <v>-121985177.66307694</v>
      </c>
    </row>
    <row r="62" spans="1:5" x14ac:dyDescent="0.2">
      <c r="A62" s="65" t="s">
        <v>175</v>
      </c>
      <c r="B62" s="61">
        <v>-270535.76846153842</v>
      </c>
      <c r="C62" s="61">
        <v>-270535.76846153842</v>
      </c>
      <c r="D62" s="61">
        <v>0</v>
      </c>
      <c r="E62" s="61">
        <v>-270535.76846153842</v>
      </c>
    </row>
    <row r="63" spans="1:5" x14ac:dyDescent="0.2">
      <c r="A63" s="65" t="s">
        <v>176</v>
      </c>
      <c r="B63" s="61">
        <v>-5203289.5469230767</v>
      </c>
      <c r="C63" s="61">
        <v>-5203289.5469230767</v>
      </c>
      <c r="D63" s="61">
        <v>0</v>
      </c>
      <c r="E63" s="61">
        <v>-5203289.5469230767</v>
      </c>
    </row>
    <row r="64" spans="1:5" x14ac:dyDescent="0.2">
      <c r="A64" s="65" t="s">
        <v>177</v>
      </c>
      <c r="B64" s="61">
        <v>-46139265.946923077</v>
      </c>
      <c r="C64" s="61">
        <v>-46139265.946923077</v>
      </c>
      <c r="D64" s="61">
        <v>0</v>
      </c>
      <c r="E64" s="61">
        <v>-46139265.946923077</v>
      </c>
    </row>
    <row r="65" spans="1:5" x14ac:dyDescent="0.2">
      <c r="A65" s="65" t="s">
        <v>178</v>
      </c>
      <c r="B65" s="61">
        <v>-694478.38923076913</v>
      </c>
      <c r="C65" s="61">
        <v>-694478.38923076913</v>
      </c>
      <c r="D65" s="61">
        <v>0</v>
      </c>
      <c r="E65" s="61">
        <v>-694478.38923076913</v>
      </c>
    </row>
    <row r="66" spans="1:5" x14ac:dyDescent="0.2">
      <c r="A66" s="65" t="s">
        <v>179</v>
      </c>
      <c r="B66" s="61">
        <v>-17936.11307692324</v>
      </c>
      <c r="C66" s="61">
        <v>-17936.11307692324</v>
      </c>
      <c r="D66" s="61">
        <v>0</v>
      </c>
      <c r="E66" s="61">
        <v>-17936.11307692324</v>
      </c>
    </row>
    <row r="67" spans="1:5" x14ac:dyDescent="0.2">
      <c r="A67" s="65" t="s">
        <v>180</v>
      </c>
      <c r="B67" s="61">
        <v>-1995218.6630769232</v>
      </c>
      <c r="C67" s="61">
        <v>-1995218.6630769232</v>
      </c>
      <c r="D67" s="61">
        <v>0</v>
      </c>
      <c r="E67" s="61">
        <v>-1995218.6630769232</v>
      </c>
    </row>
    <row r="68" spans="1:5" x14ac:dyDescent="0.2">
      <c r="A68" s="65" t="s">
        <v>181</v>
      </c>
      <c r="B68" s="61">
        <v>-255461.60615384619</v>
      </c>
      <c r="C68" s="61">
        <v>-255461.60615384619</v>
      </c>
      <c r="D68" s="61">
        <v>0</v>
      </c>
      <c r="E68" s="61">
        <v>-255461.60615384619</v>
      </c>
    </row>
    <row r="69" spans="1:5" x14ac:dyDescent="0.2">
      <c r="A69" s="65" t="s">
        <v>182</v>
      </c>
      <c r="B69" s="61">
        <v>-2208574.6253846157</v>
      </c>
      <c r="C69" s="61">
        <v>-2208574.6253846157</v>
      </c>
      <c r="D69" s="61">
        <v>0</v>
      </c>
      <c r="E69" s="61">
        <v>-2208574.6253846157</v>
      </c>
    </row>
    <row r="70" spans="1:5" x14ac:dyDescent="0.2">
      <c r="A70" s="65" t="s">
        <v>183</v>
      </c>
      <c r="B70" s="61">
        <v>-363370.31384615379</v>
      </c>
      <c r="C70" s="61">
        <v>-363370.31384615379</v>
      </c>
      <c r="D70" s="61">
        <v>0</v>
      </c>
      <c r="E70" s="61">
        <v>-363370.31384615379</v>
      </c>
    </row>
    <row r="71" spans="1:5" x14ac:dyDescent="0.2">
      <c r="A71" s="65" t="s">
        <v>184</v>
      </c>
      <c r="B71" s="61">
        <v>-311955.96153846168</v>
      </c>
      <c r="C71" s="61">
        <v>-311955.96153846168</v>
      </c>
      <c r="D71" s="61">
        <v>311955.96153846162</v>
      </c>
      <c r="E71" s="61">
        <v>0</v>
      </c>
    </row>
    <row r="72" spans="1:5" x14ac:dyDescent="0.2">
      <c r="A72" s="65" t="s">
        <v>185</v>
      </c>
      <c r="B72" s="61">
        <v>188994.02461538464</v>
      </c>
      <c r="C72" s="61">
        <v>188994.02461538464</v>
      </c>
      <c r="D72" s="61">
        <v>-188994.02461538464</v>
      </c>
      <c r="E72" s="61">
        <v>0</v>
      </c>
    </row>
    <row r="73" spans="1:5" x14ac:dyDescent="0.2">
      <c r="A73" s="65" t="s">
        <v>186</v>
      </c>
      <c r="B73" s="61">
        <v>-30744.56384615384</v>
      </c>
      <c r="C73" s="61">
        <v>-30744.56384615384</v>
      </c>
      <c r="D73" s="61">
        <v>30744.56384615384</v>
      </c>
      <c r="E73" s="61">
        <v>0</v>
      </c>
    </row>
    <row r="74" spans="1:5" ht="15.75" thickBot="1" x14ac:dyDescent="0.25">
      <c r="A74" s="65" t="s">
        <v>187</v>
      </c>
      <c r="B74" s="61">
        <v>-6190.8076923076896</v>
      </c>
      <c r="C74" s="61">
        <v>-6190.8076923076896</v>
      </c>
      <c r="D74" s="61">
        <v>6190.8076923076896</v>
      </c>
      <c r="E74" s="61">
        <v>0</v>
      </c>
    </row>
    <row r="75" spans="1:5" x14ac:dyDescent="0.2">
      <c r="A75" s="66" t="s">
        <v>171</v>
      </c>
      <c r="B75" s="67">
        <v>-179265208.59230772</v>
      </c>
      <c r="C75" s="67">
        <v>-179265208.59230772</v>
      </c>
      <c r="D75" s="67">
        <v>159897.30846153852</v>
      </c>
      <c r="E75" s="67">
        <v>-179105311.28384617</v>
      </c>
    </row>
    <row r="77" spans="1:5" x14ac:dyDescent="0.2">
      <c r="A77" s="64" t="s">
        <v>188</v>
      </c>
      <c r="B77" s="61"/>
      <c r="C77" s="61"/>
      <c r="D77" s="61"/>
      <c r="E77" s="61"/>
    </row>
    <row r="78" spans="1:5" x14ac:dyDescent="0.2">
      <c r="A78" s="65" t="s">
        <v>189</v>
      </c>
      <c r="B78" s="61">
        <v>-2998984.8399999994</v>
      </c>
      <c r="C78" s="61">
        <v>-2998984.8399999994</v>
      </c>
      <c r="D78" s="61">
        <v>0</v>
      </c>
      <c r="E78" s="61">
        <v>-2998984.8399999994</v>
      </c>
    </row>
    <row r="79" spans="1:5" x14ac:dyDescent="0.2">
      <c r="A79" s="65" t="s">
        <v>190</v>
      </c>
      <c r="B79" s="61">
        <v>-1325555.4353846153</v>
      </c>
      <c r="C79" s="61">
        <v>-1325555.4353846153</v>
      </c>
      <c r="D79" s="61">
        <v>0</v>
      </c>
      <c r="E79" s="61">
        <v>-1325555.4353846153</v>
      </c>
    </row>
    <row r="80" spans="1:5" x14ac:dyDescent="0.2">
      <c r="A80" s="65" t="s">
        <v>191</v>
      </c>
      <c r="B80" s="61">
        <v>-1867031.64</v>
      </c>
      <c r="C80" s="61">
        <v>-1867031.64</v>
      </c>
      <c r="D80" s="61">
        <v>0</v>
      </c>
      <c r="E80" s="61">
        <v>-1867031.64</v>
      </c>
    </row>
    <row r="81" spans="1:5" x14ac:dyDescent="0.2">
      <c r="A81" s="65" t="s">
        <v>192</v>
      </c>
      <c r="B81" s="61">
        <v>-12031575.649999999</v>
      </c>
      <c r="C81" s="61">
        <v>-12031575.649999999</v>
      </c>
      <c r="D81" s="61">
        <v>0</v>
      </c>
      <c r="E81" s="61">
        <v>-12031575.649999999</v>
      </c>
    </row>
    <row r="82" spans="1:5" ht="15.75" thickBot="1" x14ac:dyDescent="0.25">
      <c r="A82" s="65" t="s">
        <v>193</v>
      </c>
      <c r="B82" s="61">
        <v>-621389.52923076914</v>
      </c>
      <c r="C82" s="61">
        <v>-621389.52923076914</v>
      </c>
      <c r="D82" s="61">
        <v>621389.52923076914</v>
      </c>
      <c r="E82" s="61">
        <v>0</v>
      </c>
    </row>
    <row r="83" spans="1:5" x14ac:dyDescent="0.2">
      <c r="A83" s="66" t="s">
        <v>188</v>
      </c>
      <c r="B83" s="67">
        <v>-18844537.094615381</v>
      </c>
      <c r="C83" s="67">
        <v>-18844537.094615381</v>
      </c>
      <c r="D83" s="67">
        <v>621389.52923076914</v>
      </c>
      <c r="E83" s="67">
        <v>-18223147.565384611</v>
      </c>
    </row>
    <row r="84" spans="1:5" ht="15.75" thickBot="1" x14ac:dyDescent="0.25"/>
    <row r="85" spans="1:5" x14ac:dyDescent="0.2">
      <c r="A85" s="68" t="s">
        <v>168</v>
      </c>
      <c r="B85" s="69">
        <v>-199051907.92076924</v>
      </c>
      <c r="C85" s="69">
        <v>-199051907.92076924</v>
      </c>
      <c r="D85" s="69">
        <v>781286.83769230766</v>
      </c>
      <c r="E85" s="69">
        <v>-198270621.08307695</v>
      </c>
    </row>
    <row r="86" spans="1:5" ht="15.75" thickBot="1" x14ac:dyDescent="0.25"/>
    <row r="87" spans="1:5" x14ac:dyDescent="0.2">
      <c r="A87" s="70" t="s">
        <v>135</v>
      </c>
      <c r="B87" s="69">
        <v>371830241.06076896</v>
      </c>
      <c r="C87" s="69">
        <v>371830241.06076896</v>
      </c>
      <c r="D87" s="69">
        <v>-32960202.052307691</v>
      </c>
      <c r="E87" s="69">
        <v>338870039.00846136</v>
      </c>
    </row>
    <row r="89" spans="1:5" x14ac:dyDescent="0.2">
      <c r="A89" s="62" t="s">
        <v>249</v>
      </c>
      <c r="B89" s="61"/>
      <c r="C89" s="61"/>
      <c r="D89" s="61"/>
      <c r="E89" s="61"/>
    </row>
    <row r="90" spans="1:5" x14ac:dyDescent="0.2">
      <c r="A90" s="63" t="s">
        <v>194</v>
      </c>
      <c r="B90" s="61"/>
      <c r="C90" s="61"/>
      <c r="D90" s="61"/>
      <c r="E90" s="61"/>
    </row>
    <row r="91" spans="1:5" x14ac:dyDescent="0.2">
      <c r="A91" s="64" t="s">
        <v>13</v>
      </c>
      <c r="B91" s="61"/>
      <c r="C91" s="61"/>
      <c r="D91" s="61"/>
      <c r="E91" s="61"/>
    </row>
    <row r="92" spans="1:5" ht="15.75" thickBot="1" x14ac:dyDescent="0.25">
      <c r="A92" s="65" t="s">
        <v>195</v>
      </c>
      <c r="B92" s="61">
        <v>2156122.576923077</v>
      </c>
      <c r="C92" s="61">
        <v>2156122.576923077</v>
      </c>
      <c r="D92" s="61">
        <v>0</v>
      </c>
      <c r="E92" s="61">
        <v>2156122.576923077</v>
      </c>
    </row>
    <row r="93" spans="1:5" x14ac:dyDescent="0.2">
      <c r="A93" s="66" t="s">
        <v>13</v>
      </c>
      <c r="B93" s="67">
        <v>2156122.576923077</v>
      </c>
      <c r="C93" s="67">
        <v>2156122.576923077</v>
      </c>
      <c r="D93" s="67">
        <v>0</v>
      </c>
      <c r="E93" s="67">
        <v>2156122.576923077</v>
      </c>
    </row>
    <row r="95" spans="1:5" x14ac:dyDescent="0.2">
      <c r="A95" s="64" t="s">
        <v>19</v>
      </c>
      <c r="B95" s="61"/>
      <c r="C95" s="61"/>
      <c r="D95" s="61"/>
      <c r="E95" s="61"/>
    </row>
    <row r="96" spans="1:5" ht="15.75" thickBot="1" x14ac:dyDescent="0.25">
      <c r="A96" s="65" t="s">
        <v>196</v>
      </c>
      <c r="B96" s="61">
        <v>5412853.0907692313</v>
      </c>
      <c r="C96" s="61">
        <v>5412853.0907692313</v>
      </c>
      <c r="D96" s="61">
        <v>-5412853.0907692313</v>
      </c>
      <c r="E96" s="61">
        <v>0</v>
      </c>
    </row>
    <row r="97" spans="1:5" x14ac:dyDescent="0.2">
      <c r="A97" s="66" t="s">
        <v>19</v>
      </c>
      <c r="B97" s="67">
        <v>5412853.0907692313</v>
      </c>
      <c r="C97" s="67">
        <v>5412853.0907692313</v>
      </c>
      <c r="D97" s="67">
        <v>-5412853.0907692313</v>
      </c>
      <c r="E97" s="67">
        <v>0</v>
      </c>
    </row>
    <row r="99" spans="1:5" x14ac:dyDescent="0.2">
      <c r="A99" s="64" t="s">
        <v>197</v>
      </c>
      <c r="B99" s="61"/>
      <c r="C99" s="61"/>
      <c r="D99" s="61"/>
      <c r="E99" s="61"/>
    </row>
    <row r="100" spans="1:5" ht="15.75" thickBot="1" x14ac:dyDescent="0.25">
      <c r="A100" s="65" t="s">
        <v>198</v>
      </c>
      <c r="B100" s="61">
        <v>12660288.884615382</v>
      </c>
      <c r="C100" s="61">
        <v>12660288.884615382</v>
      </c>
      <c r="D100" s="61">
        <v>0</v>
      </c>
      <c r="E100" s="61">
        <v>12660288.884615382</v>
      </c>
    </row>
    <row r="101" spans="1:5" x14ac:dyDescent="0.2">
      <c r="A101" s="66" t="s">
        <v>197</v>
      </c>
      <c r="B101" s="67">
        <v>12660288.884615382</v>
      </c>
      <c r="C101" s="67">
        <v>12660288.884615382</v>
      </c>
      <c r="D101" s="67">
        <v>0</v>
      </c>
      <c r="E101" s="67">
        <v>12660288.884615382</v>
      </c>
    </row>
    <row r="103" spans="1:5" x14ac:dyDescent="0.2">
      <c r="A103" s="64" t="s">
        <v>87</v>
      </c>
      <c r="B103" s="61"/>
      <c r="C103" s="61"/>
      <c r="D103" s="61"/>
      <c r="E103" s="61"/>
    </row>
    <row r="104" spans="1:5" ht="15.75" thickBot="1" x14ac:dyDescent="0.25">
      <c r="A104" s="65" t="s">
        <v>199</v>
      </c>
      <c r="B104" s="61">
        <v>23377.644615384619</v>
      </c>
      <c r="C104" s="61">
        <v>23377.644615384619</v>
      </c>
      <c r="D104" s="61">
        <v>0</v>
      </c>
      <c r="E104" s="61">
        <v>23377.644615384619</v>
      </c>
    </row>
    <row r="105" spans="1:5" x14ac:dyDescent="0.2">
      <c r="A105" s="66" t="s">
        <v>87</v>
      </c>
      <c r="B105" s="67">
        <v>23377.644615384619</v>
      </c>
      <c r="C105" s="67">
        <v>23377.644615384619</v>
      </c>
      <c r="D105" s="67">
        <v>0</v>
      </c>
      <c r="E105" s="67">
        <v>23377.644615384619</v>
      </c>
    </row>
    <row r="107" spans="1:5" x14ac:dyDescent="0.2">
      <c r="A107" s="64" t="s">
        <v>200</v>
      </c>
      <c r="B107" s="61"/>
      <c r="C107" s="61"/>
      <c r="D107" s="61"/>
      <c r="E107" s="61"/>
    </row>
    <row r="108" spans="1:5" ht="15.75" thickBot="1" x14ac:dyDescent="0.25">
      <c r="A108" s="65" t="s">
        <v>201</v>
      </c>
      <c r="B108" s="61">
        <v>-900984.30230769212</v>
      </c>
      <c r="C108" s="61">
        <v>-900984.30230769212</v>
      </c>
      <c r="D108" s="61">
        <v>0</v>
      </c>
      <c r="E108" s="61">
        <v>-900984.30230769212</v>
      </c>
    </row>
    <row r="109" spans="1:5" x14ac:dyDescent="0.2">
      <c r="A109" s="66" t="s">
        <v>200</v>
      </c>
      <c r="B109" s="67">
        <v>-900984.30230769212</v>
      </c>
      <c r="C109" s="67">
        <v>-900984.30230769212</v>
      </c>
      <c r="D109" s="67">
        <v>0</v>
      </c>
      <c r="E109" s="67">
        <v>-900984.30230769212</v>
      </c>
    </row>
    <row r="111" spans="1:5" x14ac:dyDescent="0.2">
      <c r="A111" s="64" t="s">
        <v>202</v>
      </c>
      <c r="B111" s="61"/>
      <c r="C111" s="61"/>
      <c r="D111" s="61"/>
      <c r="E111" s="61"/>
    </row>
    <row r="112" spans="1:5" ht="15.75" thickBot="1" x14ac:dyDescent="0.25">
      <c r="A112" s="65" t="s">
        <v>203</v>
      </c>
      <c r="B112" s="61">
        <v>84467.63307692307</v>
      </c>
      <c r="C112" s="61">
        <v>84467.63307692307</v>
      </c>
      <c r="D112" s="61">
        <v>-84467.63307692307</v>
      </c>
      <c r="E112" s="61">
        <v>0</v>
      </c>
    </row>
    <row r="113" spans="1:5" x14ac:dyDescent="0.2">
      <c r="A113" s="66" t="s">
        <v>202</v>
      </c>
      <c r="B113" s="67">
        <v>84467.63307692307</v>
      </c>
      <c r="C113" s="67">
        <v>84467.63307692307</v>
      </c>
      <c r="D113" s="67">
        <v>-84467.63307692307</v>
      </c>
      <c r="E113" s="67">
        <v>0</v>
      </c>
    </row>
    <row r="115" spans="1:5" x14ac:dyDescent="0.2">
      <c r="A115" s="64" t="s">
        <v>204</v>
      </c>
      <c r="B115" s="61"/>
      <c r="C115" s="61"/>
      <c r="D115" s="61"/>
      <c r="E115" s="61"/>
    </row>
    <row r="116" spans="1:5" ht="15.75" thickBot="1" x14ac:dyDescent="0.25">
      <c r="A116" s="65" t="s">
        <v>205</v>
      </c>
      <c r="B116" s="61">
        <v>13756.699230769231</v>
      </c>
      <c r="C116" s="61">
        <v>13756.699230769231</v>
      </c>
      <c r="D116" s="61">
        <v>0</v>
      </c>
      <c r="E116" s="61">
        <v>13756.699230769231</v>
      </c>
    </row>
    <row r="117" spans="1:5" x14ac:dyDescent="0.2">
      <c r="A117" s="66" t="s">
        <v>204</v>
      </c>
      <c r="B117" s="67">
        <v>13756.699230769231</v>
      </c>
      <c r="C117" s="67">
        <v>13756.699230769231</v>
      </c>
      <c r="D117" s="67">
        <v>0</v>
      </c>
      <c r="E117" s="67">
        <v>13756.699230769231</v>
      </c>
    </row>
    <row r="119" spans="1:5" x14ac:dyDescent="0.2">
      <c r="A119" s="64" t="s">
        <v>93</v>
      </c>
      <c r="B119" s="61"/>
      <c r="C119" s="61"/>
      <c r="D119" s="61"/>
      <c r="E119" s="61"/>
    </row>
    <row r="120" spans="1:5" ht="15.75" thickBot="1" x14ac:dyDescent="0.25">
      <c r="A120" s="65" t="s">
        <v>206</v>
      </c>
      <c r="B120" s="61">
        <v>372635.41846153844</v>
      </c>
      <c r="C120" s="61">
        <v>372635.41846153844</v>
      </c>
      <c r="D120" s="61">
        <v>0</v>
      </c>
      <c r="E120" s="61">
        <v>372635.41846153844</v>
      </c>
    </row>
    <row r="121" spans="1:5" x14ac:dyDescent="0.2">
      <c r="A121" s="66" t="s">
        <v>93</v>
      </c>
      <c r="B121" s="67">
        <v>372635.41846153844</v>
      </c>
      <c r="C121" s="67">
        <v>372635.41846153844</v>
      </c>
      <c r="D121" s="67">
        <v>0</v>
      </c>
      <c r="E121" s="67">
        <v>372635.41846153844</v>
      </c>
    </row>
    <row r="123" spans="1:5" x14ac:dyDescent="0.2">
      <c r="A123" s="64" t="s">
        <v>32</v>
      </c>
      <c r="B123" s="61"/>
      <c r="C123" s="61"/>
      <c r="D123" s="61"/>
      <c r="E123" s="61"/>
    </row>
    <row r="124" spans="1:5" ht="15.75" thickBot="1" x14ac:dyDescent="0.25">
      <c r="A124" s="65" t="s">
        <v>207</v>
      </c>
      <c r="B124" s="61">
        <v>11478063.287692308</v>
      </c>
      <c r="C124" s="61">
        <v>11478063.287692308</v>
      </c>
      <c r="D124" s="61">
        <v>0</v>
      </c>
      <c r="E124" s="61">
        <v>11478063.287692308</v>
      </c>
    </row>
    <row r="125" spans="1:5" x14ac:dyDescent="0.2">
      <c r="A125" s="66" t="s">
        <v>32</v>
      </c>
      <c r="B125" s="67">
        <v>11478063.287692308</v>
      </c>
      <c r="C125" s="67">
        <v>11478063.287692308</v>
      </c>
      <c r="D125" s="67">
        <v>0</v>
      </c>
      <c r="E125" s="67">
        <v>11478063.287692308</v>
      </c>
    </row>
    <row r="127" spans="1:5" x14ac:dyDescent="0.2">
      <c r="A127" s="64" t="s">
        <v>95</v>
      </c>
      <c r="B127" s="61"/>
      <c r="C127" s="61"/>
      <c r="D127" s="61"/>
      <c r="E127" s="61"/>
    </row>
    <row r="128" spans="1:5" x14ac:dyDescent="0.2">
      <c r="A128" s="65" t="s">
        <v>208</v>
      </c>
      <c r="B128" s="61">
        <v>1126166.9746153848</v>
      </c>
      <c r="C128" s="61">
        <v>1126166.9746153848</v>
      </c>
      <c r="D128" s="61">
        <v>0</v>
      </c>
      <c r="E128" s="61">
        <v>1126166.9746153848</v>
      </c>
    </row>
    <row r="129" spans="1:5" ht="15.75" thickBot="1" x14ac:dyDescent="0.25">
      <c r="A129" s="65" t="s">
        <v>209</v>
      </c>
      <c r="B129" s="61">
        <v>-615571.34923076921</v>
      </c>
      <c r="C129" s="61">
        <v>-615571.34923076921</v>
      </c>
      <c r="D129" s="61">
        <v>0</v>
      </c>
      <c r="E129" s="61">
        <v>-615571.34923076921</v>
      </c>
    </row>
    <row r="130" spans="1:5" x14ac:dyDescent="0.2">
      <c r="A130" s="66" t="s">
        <v>95</v>
      </c>
      <c r="B130" s="67">
        <v>510595.62538461562</v>
      </c>
      <c r="C130" s="67">
        <v>510595.62538461562</v>
      </c>
      <c r="D130" s="67">
        <v>0</v>
      </c>
      <c r="E130" s="67">
        <v>510595.62538461562</v>
      </c>
    </row>
    <row r="131" spans="1:5" ht="15.75" thickBot="1" x14ac:dyDescent="0.25"/>
    <row r="132" spans="1:5" x14ac:dyDescent="0.2">
      <c r="A132" s="68" t="s">
        <v>194</v>
      </c>
      <c r="B132" s="69">
        <v>31811176.558461539</v>
      </c>
      <c r="C132" s="69">
        <v>31811176.558461539</v>
      </c>
      <c r="D132" s="69">
        <v>-5497320.7238461543</v>
      </c>
      <c r="E132" s="69">
        <v>26313855.834615383</v>
      </c>
    </row>
    <row r="134" spans="1:5" x14ac:dyDescent="0.2">
      <c r="A134" s="63" t="s">
        <v>103</v>
      </c>
      <c r="B134" s="61"/>
      <c r="C134" s="61"/>
      <c r="D134" s="61"/>
      <c r="E134" s="61"/>
    </row>
    <row r="135" spans="1:5" x14ac:dyDescent="0.2">
      <c r="A135" s="64" t="s">
        <v>101</v>
      </c>
      <c r="B135" s="61"/>
      <c r="C135" s="61"/>
      <c r="D135" s="61"/>
      <c r="E135" s="61"/>
    </row>
    <row r="136" spans="1:5" x14ac:dyDescent="0.2">
      <c r="A136" s="65" t="s">
        <v>210</v>
      </c>
      <c r="B136" s="61">
        <v>3561224.3523076922</v>
      </c>
      <c r="C136" s="61">
        <v>3561224.3523076922</v>
      </c>
      <c r="D136" s="61">
        <v>0</v>
      </c>
      <c r="E136" s="61">
        <v>3561224.3523076922</v>
      </c>
    </row>
    <row r="137" spans="1:5" x14ac:dyDescent="0.2">
      <c r="A137" s="65" t="s">
        <v>211</v>
      </c>
      <c r="B137" s="61">
        <v>197905.09</v>
      </c>
      <c r="C137" s="61">
        <v>197905.09</v>
      </c>
      <c r="D137" s="61">
        <v>0</v>
      </c>
      <c r="E137" s="61">
        <v>197905.09</v>
      </c>
    </row>
    <row r="138" spans="1:5" x14ac:dyDescent="0.2">
      <c r="A138" s="65" t="s">
        <v>212</v>
      </c>
      <c r="B138" s="61">
        <v>287955.40846153843</v>
      </c>
      <c r="C138" s="61">
        <v>287955.40846153843</v>
      </c>
      <c r="D138" s="61">
        <v>0</v>
      </c>
      <c r="E138" s="61">
        <v>287955.40846153843</v>
      </c>
    </row>
    <row r="139" spans="1:5" x14ac:dyDescent="0.2">
      <c r="A139" s="65" t="s">
        <v>213</v>
      </c>
      <c r="B139" s="61">
        <v>118016.96615384615</v>
      </c>
      <c r="C139" s="61">
        <v>118016.96615384615</v>
      </c>
      <c r="D139" s="61">
        <v>-118016.96615384615</v>
      </c>
      <c r="E139" s="61">
        <v>0</v>
      </c>
    </row>
    <row r="140" spans="1:5" x14ac:dyDescent="0.2">
      <c r="A140" s="65" t="s">
        <v>214</v>
      </c>
      <c r="B140" s="61">
        <v>7016298.1823076913</v>
      </c>
      <c r="C140" s="61">
        <v>7016298.1823076913</v>
      </c>
      <c r="D140" s="61">
        <v>-7016298.1823076913</v>
      </c>
      <c r="E140" s="61">
        <v>0</v>
      </c>
    </row>
    <row r="141" spans="1:5" x14ac:dyDescent="0.2">
      <c r="A141" s="65" t="s">
        <v>215</v>
      </c>
      <c r="B141" s="61">
        <v>674265.04692307685</v>
      </c>
      <c r="C141" s="61">
        <v>674265.04692307685</v>
      </c>
      <c r="D141" s="61">
        <v>-674265.04692307685</v>
      </c>
      <c r="E141" s="61">
        <v>0</v>
      </c>
    </row>
    <row r="142" spans="1:5" x14ac:dyDescent="0.2">
      <c r="A142" s="65" t="s">
        <v>216</v>
      </c>
      <c r="B142" s="61">
        <v>775997.43846153852</v>
      </c>
      <c r="C142" s="61">
        <v>775997.43846153852</v>
      </c>
      <c r="D142" s="61">
        <v>-775997.43846153852</v>
      </c>
      <c r="E142" s="61">
        <v>0</v>
      </c>
    </row>
    <row r="143" spans="1:5" ht="15.75" thickBot="1" x14ac:dyDescent="0.25">
      <c r="A143" s="65" t="s">
        <v>217</v>
      </c>
      <c r="B143" s="61">
        <v>1208617.5615384614</v>
      </c>
      <c r="C143" s="61">
        <v>1208617.5615384614</v>
      </c>
      <c r="D143" s="61">
        <v>-1208617.5615384614</v>
      </c>
      <c r="E143" s="61">
        <v>0</v>
      </c>
    </row>
    <row r="144" spans="1:5" x14ac:dyDescent="0.2">
      <c r="A144" s="66" t="s">
        <v>101</v>
      </c>
      <c r="B144" s="67">
        <v>13840280.046153845</v>
      </c>
      <c r="C144" s="67">
        <v>13840280.046153845</v>
      </c>
      <c r="D144" s="67">
        <v>-9793195.1953846142</v>
      </c>
      <c r="E144" s="67">
        <v>4047084.8507692306</v>
      </c>
    </row>
    <row r="146" spans="1:5" x14ac:dyDescent="0.2">
      <c r="A146" s="64" t="s">
        <v>218</v>
      </c>
      <c r="B146" s="61"/>
      <c r="C146" s="61"/>
      <c r="D146" s="61"/>
      <c r="E146" s="61"/>
    </row>
    <row r="147" spans="1:5" x14ac:dyDescent="0.2">
      <c r="A147" s="65" t="s">
        <v>219</v>
      </c>
      <c r="B147" s="61">
        <v>2789467.4192307689</v>
      </c>
      <c r="C147" s="61">
        <v>2789467.4192307689</v>
      </c>
      <c r="D147" s="61">
        <v>0</v>
      </c>
      <c r="E147" s="61">
        <v>2789467.4192307689</v>
      </c>
    </row>
    <row r="148" spans="1:5" x14ac:dyDescent="0.2">
      <c r="A148" s="65" t="s">
        <v>220</v>
      </c>
      <c r="B148" s="61">
        <v>22779.455384615379</v>
      </c>
      <c r="C148" s="61">
        <v>22779.455384615379</v>
      </c>
      <c r="D148" s="61">
        <v>0</v>
      </c>
      <c r="E148" s="61">
        <v>22779.455384615379</v>
      </c>
    </row>
    <row r="149" spans="1:5" ht="15.75" thickBot="1" x14ac:dyDescent="0.25">
      <c r="A149" s="65" t="s">
        <v>221</v>
      </c>
      <c r="B149" s="61">
        <v>7899.0276923076899</v>
      </c>
      <c r="C149" s="61">
        <v>7899.0276923076899</v>
      </c>
      <c r="D149" s="61">
        <v>0</v>
      </c>
      <c r="E149" s="61">
        <v>7899.0276923076899</v>
      </c>
    </row>
    <row r="150" spans="1:5" x14ac:dyDescent="0.2">
      <c r="A150" s="66" t="s">
        <v>218</v>
      </c>
      <c r="B150" s="67">
        <v>2820145.902307692</v>
      </c>
      <c r="C150" s="67">
        <v>2820145.902307692</v>
      </c>
      <c r="D150" s="67">
        <v>0</v>
      </c>
      <c r="E150" s="67">
        <v>2820145.902307692</v>
      </c>
    </row>
    <row r="151" spans="1:5" ht="15.75" thickBot="1" x14ac:dyDescent="0.25"/>
    <row r="152" spans="1:5" x14ac:dyDescent="0.2">
      <c r="A152" s="68" t="s">
        <v>103</v>
      </c>
      <c r="B152" s="69">
        <v>16660425.948461536</v>
      </c>
      <c r="C152" s="69">
        <v>16660425.948461536</v>
      </c>
      <c r="D152" s="69">
        <v>-9793195.1953846142</v>
      </c>
      <c r="E152" s="69">
        <v>6867230.7530769221</v>
      </c>
    </row>
    <row r="153" spans="1:5" ht="15.75" thickBot="1" x14ac:dyDescent="0.25"/>
    <row r="154" spans="1:5" x14ac:dyDescent="0.2">
      <c r="A154" s="70" t="s">
        <v>249</v>
      </c>
      <c r="B154" s="69">
        <v>48471602.506923079</v>
      </c>
      <c r="C154" s="69">
        <v>48471602.506923079</v>
      </c>
      <c r="D154" s="69">
        <v>-15290515.919230768</v>
      </c>
      <c r="E154" s="69">
        <v>33181086.587692305</v>
      </c>
    </row>
    <row r="156" spans="1:5" x14ac:dyDescent="0.2">
      <c r="A156" s="62" t="s">
        <v>250</v>
      </c>
      <c r="B156" s="61"/>
      <c r="C156" s="61"/>
      <c r="D156" s="61"/>
      <c r="E156" s="61"/>
    </row>
    <row r="157" spans="1:5" x14ac:dyDescent="0.2">
      <c r="A157" s="63" t="s">
        <v>222</v>
      </c>
      <c r="B157" s="61"/>
      <c r="C157" s="61"/>
      <c r="D157" s="61"/>
      <c r="E157" s="61"/>
    </row>
    <row r="158" spans="1:5" x14ac:dyDescent="0.2">
      <c r="A158" s="64" t="s">
        <v>127</v>
      </c>
      <c r="B158" s="61"/>
      <c r="C158" s="61"/>
      <c r="D158" s="61"/>
      <c r="E158" s="61"/>
    </row>
    <row r="159" spans="1:5" x14ac:dyDescent="0.2">
      <c r="A159" s="65" t="s">
        <v>223</v>
      </c>
      <c r="B159" s="61">
        <v>-125011.46692307692</v>
      </c>
      <c r="C159" s="61">
        <v>-125011.46692307692</v>
      </c>
      <c r="D159" s="61">
        <v>0</v>
      </c>
      <c r="E159" s="61">
        <v>-125011.46692307692</v>
      </c>
    </row>
    <row r="160" spans="1:5" x14ac:dyDescent="0.2">
      <c r="A160" s="65" t="s">
        <v>224</v>
      </c>
      <c r="B160" s="61">
        <v>-79653.846153846156</v>
      </c>
      <c r="C160" s="61">
        <v>-79653.846153846156</v>
      </c>
      <c r="D160" s="61">
        <v>0</v>
      </c>
      <c r="E160" s="61">
        <v>-79653.846153846156</v>
      </c>
    </row>
    <row r="161" spans="1:5" ht="15.75" thickBot="1" x14ac:dyDescent="0.25">
      <c r="A161" s="65" t="s">
        <v>225</v>
      </c>
      <c r="B161" s="61">
        <v>-10307.672307692301</v>
      </c>
      <c r="C161" s="61">
        <v>-10307.672307692301</v>
      </c>
      <c r="D161" s="61">
        <v>10307.672307692301</v>
      </c>
      <c r="E161" s="61">
        <v>0</v>
      </c>
    </row>
    <row r="162" spans="1:5" x14ac:dyDescent="0.2">
      <c r="A162" s="66" t="s">
        <v>127</v>
      </c>
      <c r="B162" s="67">
        <v>-214972.98538461537</v>
      </c>
      <c r="C162" s="67">
        <v>-214972.98538461537</v>
      </c>
      <c r="D162" s="67">
        <v>10307.672307692301</v>
      </c>
      <c r="E162" s="67">
        <v>-204665.31307692308</v>
      </c>
    </row>
    <row r="163" spans="1:5" ht="15.75" thickBot="1" x14ac:dyDescent="0.25"/>
    <row r="164" spans="1:5" x14ac:dyDescent="0.2">
      <c r="A164" s="68" t="s">
        <v>222</v>
      </c>
      <c r="B164" s="69">
        <v>-214972.98538461537</v>
      </c>
      <c r="C164" s="69">
        <v>-214972.98538461537</v>
      </c>
      <c r="D164" s="69">
        <v>10307.672307692301</v>
      </c>
      <c r="E164" s="69">
        <v>-204665.31307692308</v>
      </c>
    </row>
    <row r="166" spans="1:5" x14ac:dyDescent="0.2">
      <c r="A166" s="63" t="s">
        <v>40</v>
      </c>
      <c r="B166" s="61"/>
      <c r="C166" s="61"/>
      <c r="D166" s="61"/>
      <c r="E166" s="61"/>
    </row>
    <row r="167" spans="1:5" x14ac:dyDescent="0.2">
      <c r="A167" s="64" t="s">
        <v>42</v>
      </c>
      <c r="B167" s="61"/>
      <c r="C167" s="61"/>
      <c r="D167" s="61"/>
      <c r="E167" s="61"/>
    </row>
    <row r="168" spans="1:5" ht="15.75" thickBot="1" x14ac:dyDescent="0.25">
      <c r="A168" s="65" t="s">
        <v>226</v>
      </c>
      <c r="B168" s="61">
        <v>-8554732.3984615374</v>
      </c>
      <c r="C168" s="61">
        <v>-8554732.3984615374</v>
      </c>
      <c r="D168" s="61">
        <v>0</v>
      </c>
      <c r="E168" s="61">
        <v>-8554732.3984615374</v>
      </c>
    </row>
    <row r="169" spans="1:5" x14ac:dyDescent="0.2">
      <c r="A169" s="66" t="s">
        <v>42</v>
      </c>
      <c r="B169" s="67">
        <v>-8554732.3984615374</v>
      </c>
      <c r="C169" s="67">
        <v>-8554732.3984615374</v>
      </c>
      <c r="D169" s="67">
        <v>0</v>
      </c>
      <c r="E169" s="67">
        <v>-8554732.3984615374</v>
      </c>
    </row>
    <row r="171" spans="1:5" x14ac:dyDescent="0.2">
      <c r="A171" s="64" t="s">
        <v>227</v>
      </c>
      <c r="B171" s="61"/>
      <c r="C171" s="61"/>
      <c r="D171" s="61"/>
      <c r="E171" s="61"/>
    </row>
    <row r="172" spans="1:5" ht="15.75" thickBot="1" x14ac:dyDescent="0.25">
      <c r="A172" s="65" t="s">
        <v>228</v>
      </c>
      <c r="B172" s="61">
        <v>-2318694.5230769236</v>
      </c>
      <c r="C172" s="61">
        <v>-2318694.5230769236</v>
      </c>
      <c r="D172" s="61">
        <v>0</v>
      </c>
      <c r="E172" s="61">
        <v>-2318694.5230769236</v>
      </c>
    </row>
    <row r="173" spans="1:5" x14ac:dyDescent="0.2">
      <c r="A173" s="66" t="s">
        <v>227</v>
      </c>
      <c r="B173" s="67">
        <v>-2318694.5230769236</v>
      </c>
      <c r="C173" s="67">
        <v>-2318694.5230769236</v>
      </c>
      <c r="D173" s="67">
        <v>0</v>
      </c>
      <c r="E173" s="67">
        <v>-2318694.5230769236</v>
      </c>
    </row>
    <row r="175" spans="1:5" x14ac:dyDescent="0.2">
      <c r="A175" s="64" t="s">
        <v>122</v>
      </c>
      <c r="B175" s="61"/>
      <c r="C175" s="61"/>
      <c r="D175" s="61"/>
      <c r="E175" s="61"/>
    </row>
    <row r="176" spans="1:5" x14ac:dyDescent="0.2">
      <c r="A176" s="65" t="s">
        <v>229</v>
      </c>
      <c r="B176" s="61">
        <v>-1717601.6153846155</v>
      </c>
      <c r="C176" s="61">
        <v>-1717601.6153846155</v>
      </c>
      <c r="D176" s="61">
        <v>0</v>
      </c>
      <c r="E176" s="61">
        <v>-1717601.6153846155</v>
      </c>
    </row>
    <row r="177" spans="1:5" x14ac:dyDescent="0.2">
      <c r="A177" s="65" t="s">
        <v>230</v>
      </c>
      <c r="B177" s="61">
        <v>-54387.230769230773</v>
      </c>
      <c r="C177" s="61">
        <v>-54387.230769230773</v>
      </c>
      <c r="D177" s="61">
        <v>0</v>
      </c>
      <c r="E177" s="61">
        <v>-54387.230769230773</v>
      </c>
    </row>
    <row r="178" spans="1:5" x14ac:dyDescent="0.2">
      <c r="A178" s="65" t="s">
        <v>231</v>
      </c>
      <c r="B178" s="61">
        <v>-126145.84076923075</v>
      </c>
      <c r="C178" s="61">
        <v>-126145.84076923075</v>
      </c>
      <c r="D178" s="61">
        <v>0</v>
      </c>
      <c r="E178" s="61">
        <v>-126145.84076923075</v>
      </c>
    </row>
    <row r="179" spans="1:5" x14ac:dyDescent="0.2">
      <c r="A179" s="65" t="s">
        <v>232</v>
      </c>
      <c r="B179" s="61">
        <v>-158365.59307692311</v>
      </c>
      <c r="C179" s="61">
        <v>-158365.59307692311</v>
      </c>
      <c r="D179" s="61">
        <v>0</v>
      </c>
      <c r="E179" s="61">
        <v>-158365.59307692311</v>
      </c>
    </row>
    <row r="180" spans="1:5" ht="15.75" thickBot="1" x14ac:dyDescent="0.25">
      <c r="A180" s="65" t="s">
        <v>233</v>
      </c>
      <c r="B180" s="61">
        <v>-1865689.3176923075</v>
      </c>
      <c r="C180" s="61">
        <v>-1865689.3176923075</v>
      </c>
      <c r="D180" s="61">
        <v>0</v>
      </c>
      <c r="E180" s="61">
        <v>-1865689.3176923075</v>
      </c>
    </row>
    <row r="181" spans="1:5" x14ac:dyDescent="0.2">
      <c r="A181" s="66" t="s">
        <v>122</v>
      </c>
      <c r="B181" s="67">
        <v>-3922189.597692308</v>
      </c>
      <c r="C181" s="67">
        <v>-3922189.597692308</v>
      </c>
      <c r="D181" s="67">
        <v>0</v>
      </c>
      <c r="E181" s="67">
        <v>-3922189.597692308</v>
      </c>
    </row>
    <row r="183" spans="1:5" x14ac:dyDescent="0.2">
      <c r="A183" s="64" t="s">
        <v>44</v>
      </c>
      <c r="B183" s="61"/>
      <c r="C183" s="61"/>
      <c r="D183" s="61"/>
      <c r="E183" s="61"/>
    </row>
    <row r="184" spans="1:5" ht="15.75" thickBot="1" x14ac:dyDescent="0.25">
      <c r="A184" s="65" t="s">
        <v>234</v>
      </c>
      <c r="B184" s="61">
        <v>-360051.90846153849</v>
      </c>
      <c r="C184" s="61">
        <v>-360051.90846153849</v>
      </c>
      <c r="D184" s="61">
        <v>0</v>
      </c>
      <c r="E184" s="61">
        <v>-360051.90846153849</v>
      </c>
    </row>
    <row r="185" spans="1:5" x14ac:dyDescent="0.2">
      <c r="A185" s="66" t="s">
        <v>44</v>
      </c>
      <c r="B185" s="67">
        <v>-360051.90846153849</v>
      </c>
      <c r="C185" s="67">
        <v>-360051.90846153849</v>
      </c>
      <c r="D185" s="67">
        <v>0</v>
      </c>
      <c r="E185" s="67">
        <v>-360051.90846153849</v>
      </c>
    </row>
    <row r="187" spans="1:5" x14ac:dyDescent="0.2">
      <c r="A187" s="64" t="s">
        <v>45</v>
      </c>
      <c r="B187" s="61"/>
      <c r="C187" s="61"/>
      <c r="D187" s="61"/>
      <c r="E187" s="61"/>
    </row>
    <row r="188" spans="1:5" ht="15.75" thickBot="1" x14ac:dyDescent="0.25">
      <c r="A188" s="65" t="s">
        <v>235</v>
      </c>
      <c r="B188" s="61">
        <v>-459340.93230769224</v>
      </c>
      <c r="C188" s="61">
        <v>-459340.93230769224</v>
      </c>
      <c r="D188" s="61">
        <v>0</v>
      </c>
      <c r="E188" s="61">
        <v>-459340.93230769224</v>
      </c>
    </row>
    <row r="189" spans="1:5" x14ac:dyDescent="0.2">
      <c r="A189" s="66" t="s">
        <v>45</v>
      </c>
      <c r="B189" s="67">
        <v>-459340.93230769224</v>
      </c>
      <c r="C189" s="67">
        <v>-459340.93230769224</v>
      </c>
      <c r="D189" s="67">
        <v>0</v>
      </c>
      <c r="E189" s="67">
        <v>-459340.93230769224</v>
      </c>
    </row>
    <row r="191" spans="1:5" x14ac:dyDescent="0.2">
      <c r="A191" s="64" t="s">
        <v>236</v>
      </c>
      <c r="B191" s="61"/>
      <c r="C191" s="61"/>
      <c r="D191" s="61"/>
      <c r="E191" s="61"/>
    </row>
    <row r="192" spans="1:5" ht="15.75" thickBot="1" x14ac:dyDescent="0.25">
      <c r="A192" s="65" t="s">
        <v>237</v>
      </c>
      <c r="B192" s="61">
        <v>-2226373.8238461539</v>
      </c>
      <c r="C192" s="61">
        <v>-2226373.8238461539</v>
      </c>
      <c r="D192" s="61">
        <v>0</v>
      </c>
      <c r="E192" s="61">
        <v>-2226373.8238461539</v>
      </c>
    </row>
    <row r="193" spans="1:5" x14ac:dyDescent="0.2">
      <c r="A193" s="66" t="s">
        <v>236</v>
      </c>
      <c r="B193" s="67">
        <v>-2226373.8238461539</v>
      </c>
      <c r="C193" s="67">
        <v>-2226373.8238461539</v>
      </c>
      <c r="D193" s="67">
        <v>0</v>
      </c>
      <c r="E193" s="67">
        <v>-2226373.8238461539</v>
      </c>
    </row>
    <row r="194" spans="1:5" ht="15.75" thickBot="1" x14ac:dyDescent="0.25"/>
    <row r="195" spans="1:5" x14ac:dyDescent="0.2">
      <c r="A195" s="68" t="s">
        <v>40</v>
      </c>
      <c r="B195" s="69">
        <v>-17841383.183846153</v>
      </c>
      <c r="C195" s="69">
        <v>-17841383.183846153</v>
      </c>
      <c r="D195" s="69">
        <v>0</v>
      </c>
      <c r="E195" s="69">
        <v>-17841383.183846153</v>
      </c>
    </row>
    <row r="197" spans="1:5" x14ac:dyDescent="0.2">
      <c r="A197" s="63" t="s">
        <v>238</v>
      </c>
      <c r="B197" s="61"/>
      <c r="C197" s="61"/>
      <c r="D197" s="61"/>
      <c r="E197" s="61"/>
    </row>
    <row r="198" spans="1:5" x14ac:dyDescent="0.2">
      <c r="A198" s="64" t="s">
        <v>48</v>
      </c>
      <c r="B198" s="61"/>
      <c r="C198" s="61"/>
      <c r="D198" s="61"/>
      <c r="E198" s="61"/>
    </row>
    <row r="199" spans="1:5" ht="15.75" thickBot="1" x14ac:dyDescent="0.25">
      <c r="A199" s="65" t="s">
        <v>239</v>
      </c>
      <c r="B199" s="61">
        <v>-31731.655384615391</v>
      </c>
      <c r="C199" s="61">
        <v>-31731.655384615391</v>
      </c>
      <c r="D199" s="61">
        <v>31731.655384615391</v>
      </c>
      <c r="E199" s="61">
        <v>0</v>
      </c>
    </row>
    <row r="200" spans="1:5" x14ac:dyDescent="0.2">
      <c r="A200" s="66" t="s">
        <v>48</v>
      </c>
      <c r="B200" s="67">
        <v>-31731.655384615391</v>
      </c>
      <c r="C200" s="67">
        <v>-31731.655384615391</v>
      </c>
      <c r="D200" s="67">
        <v>31731.655384615391</v>
      </c>
      <c r="E200" s="67">
        <v>0</v>
      </c>
    </row>
    <row r="202" spans="1:5" x14ac:dyDescent="0.2">
      <c r="A202" s="64" t="s">
        <v>129</v>
      </c>
      <c r="B202" s="61"/>
      <c r="C202" s="61"/>
      <c r="D202" s="61"/>
      <c r="E202" s="61"/>
    </row>
    <row r="203" spans="1:5" x14ac:dyDescent="0.2">
      <c r="A203" s="65" t="s">
        <v>240</v>
      </c>
      <c r="B203" s="61">
        <v>-1415217.6569230773</v>
      </c>
      <c r="C203" s="61">
        <v>-1415217.6569230773</v>
      </c>
      <c r="D203" s="61">
        <v>0</v>
      </c>
      <c r="E203" s="61">
        <v>-1415217.6569230773</v>
      </c>
    </row>
    <row r="204" spans="1:5" ht="15.75" thickBot="1" x14ac:dyDescent="0.25">
      <c r="A204" s="65" t="s">
        <v>241</v>
      </c>
      <c r="B204" s="61">
        <v>-35948.783076923079</v>
      </c>
      <c r="C204" s="61">
        <v>-35948.783076923079</v>
      </c>
      <c r="D204" s="61">
        <v>35948.783076923079</v>
      </c>
      <c r="E204" s="61">
        <v>0</v>
      </c>
    </row>
    <row r="205" spans="1:5" x14ac:dyDescent="0.2">
      <c r="A205" s="66" t="s">
        <v>129</v>
      </c>
      <c r="B205" s="67">
        <v>-1451166.4400000004</v>
      </c>
      <c r="C205" s="67">
        <v>-1451166.4400000004</v>
      </c>
      <c r="D205" s="67">
        <v>35948.783076923079</v>
      </c>
      <c r="E205" s="67">
        <v>-1415217.6569230773</v>
      </c>
    </row>
    <row r="206" spans="1:5" ht="15.75" thickBot="1" x14ac:dyDescent="0.25"/>
    <row r="207" spans="1:5" x14ac:dyDescent="0.2">
      <c r="A207" s="68" t="s">
        <v>238</v>
      </c>
      <c r="B207" s="69">
        <v>-1482898.0953846157</v>
      </c>
      <c r="C207" s="69">
        <v>-1482898.0953846157</v>
      </c>
      <c r="D207" s="69">
        <v>67680.438461538462</v>
      </c>
      <c r="E207" s="69">
        <v>-1415217.6569230773</v>
      </c>
    </row>
    <row r="208" spans="1:5" ht="15.75" thickBot="1" x14ac:dyDescent="0.25"/>
    <row r="209" spans="1:5" x14ac:dyDescent="0.2">
      <c r="A209" s="70" t="s">
        <v>250</v>
      </c>
      <c r="B209" s="69">
        <v>-19539254.264615387</v>
      </c>
      <c r="C209" s="69">
        <v>-19539254.264615387</v>
      </c>
      <c r="D209" s="69">
        <v>77988.110769230756</v>
      </c>
      <c r="E209" s="69">
        <v>-19461266.153846156</v>
      </c>
    </row>
    <row r="210" spans="1:5" ht="15.75" thickBot="1" x14ac:dyDescent="0.25"/>
    <row r="211" spans="1:5" x14ac:dyDescent="0.2">
      <c r="A211" s="70" t="s">
        <v>71</v>
      </c>
      <c r="B211" s="69">
        <v>400762589.30307662</v>
      </c>
      <c r="C211" s="69">
        <v>400762589.30307662</v>
      </c>
      <c r="D211" s="69">
        <v>-48172729.860769235</v>
      </c>
      <c r="E211" s="69">
        <v>352589859.44230753</v>
      </c>
    </row>
    <row r="214" spans="1:5" x14ac:dyDescent="0.2">
      <c r="B214" s="72">
        <f t="shared" ref="B214:C214" si="0">B154+B209</f>
        <v>28932348.242307693</v>
      </c>
      <c r="C214" s="72">
        <f t="shared" si="0"/>
        <v>28932348.242307693</v>
      </c>
      <c r="D214" s="72">
        <f>D154+D209</f>
        <v>-15212527.808461538</v>
      </c>
      <c r="E214" s="72">
        <f>E154+E209</f>
        <v>13719820.43384615</v>
      </c>
    </row>
  </sheetData>
  <mergeCells count="2">
    <mergeCell ref="B6:E6"/>
    <mergeCell ref="A6:A7"/>
  </mergeCells>
  <pageMargins left="0.7" right="0.7" top="0.75" bottom="0.75" header="0.3" footer="0.3"/>
  <pageSetup orientation="portrait" horizontalDpi="1200" verticalDpi="1200" r:id="rId1"/>
  <customProperties>
    <customPr name="_pios_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111"/>
  <sheetViews>
    <sheetView showGridLines="0" zoomScale="70" zoomScaleNormal="70" workbookViewId="0">
      <selection activeCell="C42" sqref="C42:C43"/>
    </sheetView>
  </sheetViews>
  <sheetFormatPr defaultRowHeight="15" x14ac:dyDescent="0.2"/>
  <cols>
    <col min="1" max="1" width="8.6640625" style="29" customWidth="1"/>
    <col min="2" max="2" width="35.6640625" style="29" customWidth="1"/>
    <col min="3" max="3" width="13.21875" style="30" bestFit="1" customWidth="1"/>
    <col min="4" max="4" width="16.77734375" style="30" bestFit="1" customWidth="1"/>
    <col min="5" max="9" width="13.21875" style="30" bestFit="1" customWidth="1"/>
    <col min="10" max="10" width="20" style="30" bestFit="1" customWidth="1"/>
    <col min="11" max="16" width="13.21875" style="30" bestFit="1" customWidth="1"/>
    <col min="17" max="17" width="18.6640625" style="29" customWidth="1"/>
    <col min="20" max="20" width="6.109375" bestFit="1" customWidth="1"/>
  </cols>
  <sheetData>
    <row r="1" spans="1:17" x14ac:dyDescent="0.2">
      <c r="A1" s="132" t="s">
        <v>310</v>
      </c>
    </row>
    <row r="2" spans="1:17" x14ac:dyDescent="0.2">
      <c r="A2" s="132" t="s">
        <v>307</v>
      </c>
    </row>
    <row r="3" spans="1:17" x14ac:dyDescent="0.2">
      <c r="E3" s="31"/>
    </row>
    <row r="4" spans="1:17" ht="15.75" thickBot="1" x14ac:dyDescent="0.25">
      <c r="A4" s="32"/>
      <c r="B4" s="32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4"/>
    </row>
    <row r="5" spans="1:17" x14ac:dyDescent="0.2">
      <c r="A5" s="35"/>
      <c r="B5" s="35"/>
    </row>
    <row r="6" spans="1:17" x14ac:dyDescent="0.2">
      <c r="F6" s="31"/>
      <c r="O6" s="31"/>
    </row>
    <row r="7" spans="1:17" x14ac:dyDescent="0.2">
      <c r="F7" s="31"/>
      <c r="O7" s="36"/>
    </row>
    <row r="8" spans="1:17" x14ac:dyDescent="0.2">
      <c r="B8" s="36"/>
      <c r="O8" s="31"/>
    </row>
    <row r="10" spans="1:17" x14ac:dyDescent="0.2">
      <c r="A10" s="37"/>
      <c r="B10" s="37"/>
      <c r="O10" s="38"/>
    </row>
    <row r="11" spans="1:17" ht="15.75" thickBot="1" x14ac:dyDescent="0.25">
      <c r="A11" s="34"/>
      <c r="B11" s="34"/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4"/>
    </row>
    <row r="12" spans="1:17" x14ac:dyDescent="0.2">
      <c r="A12" s="35"/>
      <c r="B12" s="35"/>
    </row>
    <row r="13" spans="1:17" x14ac:dyDescent="0.2">
      <c r="A13" s="30"/>
      <c r="C13" s="39" t="s">
        <v>55</v>
      </c>
      <c r="D13" s="39" t="s">
        <v>56</v>
      </c>
      <c r="E13" s="39" t="s">
        <v>57</v>
      </c>
      <c r="F13" s="39" t="s">
        <v>58</v>
      </c>
      <c r="G13" s="39" t="s">
        <v>59</v>
      </c>
      <c r="H13" s="39" t="s">
        <v>60</v>
      </c>
      <c r="I13" s="39" t="s">
        <v>61</v>
      </c>
      <c r="J13" s="39" t="s">
        <v>62</v>
      </c>
      <c r="K13" s="39" t="s">
        <v>63</v>
      </c>
      <c r="L13" s="39" t="s">
        <v>64</v>
      </c>
      <c r="M13" s="39" t="s">
        <v>65</v>
      </c>
      <c r="N13" s="39" t="s">
        <v>66</v>
      </c>
      <c r="O13" s="39" t="s">
        <v>67</v>
      </c>
      <c r="P13" s="39" t="s">
        <v>68</v>
      </c>
      <c r="Q13" s="40"/>
    </row>
    <row r="14" spans="1:17" x14ac:dyDescent="0.2">
      <c r="A14" s="29" t="s">
        <v>3</v>
      </c>
      <c r="B14" s="39" t="s">
        <v>69</v>
      </c>
      <c r="C14" s="126">
        <v>44166</v>
      </c>
      <c r="D14" s="126">
        <v>44197</v>
      </c>
      <c r="E14" s="126">
        <v>44228</v>
      </c>
      <c r="F14" s="126">
        <v>44256</v>
      </c>
      <c r="G14" s="126">
        <v>44287</v>
      </c>
      <c r="H14" s="126">
        <v>44317</v>
      </c>
      <c r="I14" s="126">
        <v>44348</v>
      </c>
      <c r="J14" s="126">
        <v>44378</v>
      </c>
      <c r="K14" s="126">
        <v>44409</v>
      </c>
      <c r="L14" s="126">
        <v>44440</v>
      </c>
      <c r="M14" s="126">
        <v>44470</v>
      </c>
      <c r="N14" s="126">
        <v>44501</v>
      </c>
      <c r="O14" s="126">
        <v>44531</v>
      </c>
      <c r="P14" s="39" t="s">
        <v>1</v>
      </c>
      <c r="Q14" s="39"/>
    </row>
    <row r="15" spans="1:17" ht="15.75" thickBot="1" x14ac:dyDescent="0.25">
      <c r="A15" s="32"/>
      <c r="B15" s="34"/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4"/>
    </row>
    <row r="16" spans="1:17" x14ac:dyDescent="0.2">
      <c r="A16" s="35"/>
    </row>
    <row r="17" spans="1:20" x14ac:dyDescent="0.2">
      <c r="A17" s="41" t="s">
        <v>12</v>
      </c>
      <c r="B17" s="29" t="s">
        <v>70</v>
      </c>
      <c r="C17" s="22">
        <v>527039150.99000001</v>
      </c>
      <c r="D17" s="22">
        <v>528110560.61999989</v>
      </c>
      <c r="E17" s="22">
        <v>521944929.94</v>
      </c>
      <c r="F17" s="22">
        <v>523414230.6400001</v>
      </c>
      <c r="G17" s="22">
        <v>532981873.90999997</v>
      </c>
      <c r="H17" s="22">
        <v>535490547.75</v>
      </c>
      <c r="I17" s="22">
        <v>546577697.65999973</v>
      </c>
      <c r="J17" s="22">
        <v>551995828.08999979</v>
      </c>
      <c r="K17" s="22">
        <v>554435044.79999995</v>
      </c>
      <c r="L17" s="22">
        <v>556385765.54999995</v>
      </c>
      <c r="M17" s="22">
        <v>557682568.92999983</v>
      </c>
      <c r="N17" s="22">
        <v>561877704.37</v>
      </c>
      <c r="O17" s="22">
        <v>564697273.78999996</v>
      </c>
      <c r="P17" s="42">
        <v>543279475.15692306</v>
      </c>
      <c r="Q17" s="39"/>
    </row>
    <row r="18" spans="1:20" x14ac:dyDescent="0.2">
      <c r="A18" s="41" t="s">
        <v>16</v>
      </c>
      <c r="B18" s="29" t="s">
        <v>72</v>
      </c>
      <c r="C18" s="22">
        <v>31684402.270000007</v>
      </c>
      <c r="D18" s="22">
        <v>32239316.590000007</v>
      </c>
      <c r="E18" s="22">
        <v>33620606.320000008</v>
      </c>
      <c r="F18" s="22">
        <v>33672355.829999998</v>
      </c>
      <c r="G18" s="22">
        <v>25769312.009999998</v>
      </c>
      <c r="H18" s="22">
        <v>25795972.07</v>
      </c>
      <c r="I18" s="22">
        <v>25281386.709999997</v>
      </c>
      <c r="J18" s="22">
        <v>22920548.299999997</v>
      </c>
      <c r="K18" s="22">
        <v>23532006.780000009</v>
      </c>
      <c r="L18" s="22">
        <v>23256479.390000001</v>
      </c>
      <c r="M18" s="22">
        <v>25320374.789999999</v>
      </c>
      <c r="N18" s="22">
        <v>23773693.329999998</v>
      </c>
      <c r="O18" s="22">
        <v>31968305.329999994</v>
      </c>
      <c r="P18" s="43">
        <v>27602673.824615385</v>
      </c>
      <c r="Q18" s="39"/>
    </row>
    <row r="19" spans="1:20" x14ac:dyDescent="0.2">
      <c r="A19" s="41"/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39"/>
      <c r="T19">
        <v>7</v>
      </c>
    </row>
    <row r="20" spans="1:20" x14ac:dyDescent="0.2">
      <c r="A20" s="41" t="s">
        <v>18</v>
      </c>
      <c r="B20" s="29" t="s">
        <v>73</v>
      </c>
      <c r="C20" s="43">
        <v>558723553.25999999</v>
      </c>
      <c r="D20" s="43">
        <v>560349877.20999992</v>
      </c>
      <c r="E20" s="43">
        <v>555565536.25999999</v>
      </c>
      <c r="F20" s="43">
        <v>557086586.47000015</v>
      </c>
      <c r="G20" s="43">
        <v>558751185.91999996</v>
      </c>
      <c r="H20" s="43">
        <v>561286519.82000005</v>
      </c>
      <c r="I20" s="43">
        <v>571859084.36999977</v>
      </c>
      <c r="J20" s="43">
        <v>574916376.38999975</v>
      </c>
      <c r="K20" s="43">
        <v>577967051.57999992</v>
      </c>
      <c r="L20" s="43">
        <v>579642244.93999994</v>
      </c>
      <c r="M20" s="43">
        <v>583002943.71999979</v>
      </c>
      <c r="N20" s="43">
        <v>585651397.70000005</v>
      </c>
      <c r="O20" s="43">
        <v>596665579.12</v>
      </c>
      <c r="P20" s="43">
        <v>570882148.98153841</v>
      </c>
      <c r="Q20" s="39"/>
      <c r="T20">
        <v>1500</v>
      </c>
    </row>
    <row r="21" spans="1:20" x14ac:dyDescent="0.2">
      <c r="A21" s="41" t="s">
        <v>20</v>
      </c>
      <c r="B21" s="29" t="s">
        <v>74</v>
      </c>
      <c r="C21" s="22">
        <v>-201614270.40999994</v>
      </c>
      <c r="D21" s="22">
        <v>-202869640.31000003</v>
      </c>
      <c r="E21" s="22">
        <v>-195161975.47</v>
      </c>
      <c r="F21" s="22">
        <v>-195142624.43000004</v>
      </c>
      <c r="G21" s="22">
        <v>-195132203.25999999</v>
      </c>
      <c r="H21" s="22">
        <v>-195638324.86000004</v>
      </c>
      <c r="I21" s="22">
        <v>-196563102.91999996</v>
      </c>
      <c r="J21" s="22">
        <v>-197410290.65000007</v>
      </c>
      <c r="K21" s="22">
        <v>-199593350.60999998</v>
      </c>
      <c r="L21" s="22">
        <v>-200703504.33000004</v>
      </c>
      <c r="M21" s="22">
        <v>-201955939.43000004</v>
      </c>
      <c r="N21" s="22">
        <v>-202976559.98000008</v>
      </c>
      <c r="O21" s="22">
        <v>-202913016.30999997</v>
      </c>
      <c r="P21" s="22">
        <v>-199051907.92076921</v>
      </c>
      <c r="Q21" s="39"/>
      <c r="T21">
        <f>+T20*T19</f>
        <v>10500</v>
      </c>
    </row>
    <row r="22" spans="1:20" x14ac:dyDescent="0.2">
      <c r="A22" s="41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39"/>
    </row>
    <row r="23" spans="1:20" x14ac:dyDescent="0.2">
      <c r="A23" s="41" t="s">
        <v>21</v>
      </c>
      <c r="B23" s="29" t="s">
        <v>75</v>
      </c>
      <c r="C23" s="43">
        <v>357109282.85000002</v>
      </c>
      <c r="D23" s="43">
        <v>357480236.89999986</v>
      </c>
      <c r="E23" s="43">
        <v>360403560.78999996</v>
      </c>
      <c r="F23" s="43">
        <v>361943962.04000008</v>
      </c>
      <c r="G23" s="43">
        <v>363618982.65999997</v>
      </c>
      <c r="H23" s="43">
        <v>365648194.96000004</v>
      </c>
      <c r="I23" s="43">
        <v>375295981.44999981</v>
      </c>
      <c r="J23" s="43">
        <v>377506085.73999965</v>
      </c>
      <c r="K23" s="43">
        <v>378373700.96999991</v>
      </c>
      <c r="L23" s="43">
        <v>378938740.6099999</v>
      </c>
      <c r="M23" s="43">
        <v>381047004.28999972</v>
      </c>
      <c r="N23" s="43">
        <v>382674837.71999997</v>
      </c>
      <c r="O23" s="43">
        <v>393752562.81000006</v>
      </c>
      <c r="P23" s="43">
        <v>371830241.0607692</v>
      </c>
      <c r="Q23" s="39"/>
    </row>
    <row r="24" spans="1:20" x14ac:dyDescent="0.2">
      <c r="A24" s="41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39"/>
    </row>
    <row r="25" spans="1:20" x14ac:dyDescent="0.2">
      <c r="A25" s="41" t="s">
        <v>22</v>
      </c>
      <c r="B25" s="29" t="s">
        <v>76</v>
      </c>
      <c r="C25" s="22">
        <v>0</v>
      </c>
      <c r="D25" s="22">
        <v>0</v>
      </c>
      <c r="E25" s="22">
        <v>0</v>
      </c>
      <c r="F25" s="22">
        <v>0</v>
      </c>
      <c r="G25" s="22">
        <v>0</v>
      </c>
      <c r="H25" s="22">
        <v>0</v>
      </c>
      <c r="I25" s="22">
        <v>0</v>
      </c>
      <c r="J25" s="22">
        <v>0</v>
      </c>
      <c r="K25" s="22">
        <v>0</v>
      </c>
      <c r="L25" s="22">
        <v>0</v>
      </c>
      <c r="M25" s="22">
        <v>20000000</v>
      </c>
      <c r="N25" s="22">
        <v>20000000</v>
      </c>
      <c r="O25" s="22">
        <v>0</v>
      </c>
      <c r="P25" s="43">
        <v>3076923.076923077</v>
      </c>
      <c r="Q25" s="39"/>
    </row>
    <row r="26" spans="1:20" x14ac:dyDescent="0.2">
      <c r="A26" s="41" t="s">
        <v>77</v>
      </c>
      <c r="B26" s="29" t="s">
        <v>262</v>
      </c>
      <c r="C26" s="22">
        <v>54339.32</v>
      </c>
      <c r="D26" s="22">
        <v>54339.32</v>
      </c>
      <c r="E26" s="22">
        <v>54339.32</v>
      </c>
      <c r="F26" s="22">
        <v>54340.88</v>
      </c>
      <c r="G26" s="22">
        <v>54340.88</v>
      </c>
      <c r="H26" s="22">
        <v>54340.88</v>
      </c>
      <c r="I26" s="22">
        <v>54342.25</v>
      </c>
      <c r="J26" s="22">
        <v>54342.25</v>
      </c>
      <c r="K26" s="22">
        <v>54342.25</v>
      </c>
      <c r="L26" s="22">
        <v>54343.62</v>
      </c>
      <c r="M26" s="22">
        <v>54343.62</v>
      </c>
      <c r="N26" s="22">
        <v>54343.62</v>
      </c>
      <c r="O26" s="22">
        <v>54344.98</v>
      </c>
      <c r="P26" s="43">
        <v>54341.783846153841</v>
      </c>
      <c r="Q26" s="39"/>
    </row>
    <row r="27" spans="1:20" x14ac:dyDescent="0.2">
      <c r="A27" s="41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39"/>
    </row>
    <row r="28" spans="1:20" x14ac:dyDescent="0.2">
      <c r="A28" s="41" t="s">
        <v>78</v>
      </c>
      <c r="B28" s="29" t="s">
        <v>79</v>
      </c>
      <c r="C28" s="43">
        <v>54339.32</v>
      </c>
      <c r="D28" s="43">
        <v>54339.32</v>
      </c>
      <c r="E28" s="43">
        <v>54339.32</v>
      </c>
      <c r="F28" s="43">
        <v>54340.88</v>
      </c>
      <c r="G28" s="43">
        <v>54340.88</v>
      </c>
      <c r="H28" s="43">
        <v>54340.88</v>
      </c>
      <c r="I28" s="43">
        <v>54342.25</v>
      </c>
      <c r="J28" s="43">
        <v>54342.25</v>
      </c>
      <c r="K28" s="43">
        <v>54342.25</v>
      </c>
      <c r="L28" s="43">
        <v>54343.62</v>
      </c>
      <c r="M28" s="43">
        <v>20054343.620000001</v>
      </c>
      <c r="N28" s="43">
        <v>20054343.620000001</v>
      </c>
      <c r="O28" s="43">
        <v>54344.98</v>
      </c>
      <c r="P28" s="43">
        <v>3131264.8607692304</v>
      </c>
      <c r="Q28" s="39"/>
    </row>
    <row r="29" spans="1:20" x14ac:dyDescent="0.2">
      <c r="A29" s="41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39"/>
    </row>
    <row r="30" spans="1:20" x14ac:dyDescent="0.2">
      <c r="A30" s="41" t="s">
        <v>80</v>
      </c>
      <c r="B30" s="29" t="s">
        <v>13</v>
      </c>
      <c r="C30" s="22">
        <v>3627210.19</v>
      </c>
      <c r="D30" s="22">
        <v>2669372.7999999998</v>
      </c>
      <c r="E30" s="22">
        <v>2529524.13</v>
      </c>
      <c r="F30" s="22">
        <v>2016530.52</v>
      </c>
      <c r="G30" s="22">
        <v>2282443.08</v>
      </c>
      <c r="H30" s="22">
        <v>1765083.4300000002</v>
      </c>
      <c r="I30" s="22">
        <v>2250557.5499999998</v>
      </c>
      <c r="J30" s="22">
        <v>-1323871.2600000002</v>
      </c>
      <c r="K30" s="22">
        <v>3057637.3500000006</v>
      </c>
      <c r="L30" s="22">
        <v>4899518.59</v>
      </c>
      <c r="M30" s="22">
        <v>2447998.56</v>
      </c>
      <c r="N30" s="22">
        <v>-543230.37999999989</v>
      </c>
      <c r="O30" s="22">
        <v>2350818.94</v>
      </c>
      <c r="P30" s="43">
        <v>2156122.576923077</v>
      </c>
      <c r="Q30" s="39"/>
    </row>
    <row r="31" spans="1:20" x14ac:dyDescent="0.2">
      <c r="A31" s="41" t="s">
        <v>82</v>
      </c>
      <c r="B31" s="29" t="s">
        <v>83</v>
      </c>
      <c r="C31" s="22">
        <v>3640841.7899999996</v>
      </c>
      <c r="D31" s="22">
        <v>1766208.7</v>
      </c>
      <c r="E31" s="22">
        <v>2698010.77</v>
      </c>
      <c r="F31" s="22">
        <v>2498835.15</v>
      </c>
      <c r="G31" s="22">
        <v>2368734.58</v>
      </c>
      <c r="H31" s="22">
        <v>2768211.71</v>
      </c>
      <c r="I31" s="22">
        <v>4016718.5999999996</v>
      </c>
      <c r="J31" s="22">
        <v>6099678.6600000001</v>
      </c>
      <c r="K31" s="22">
        <v>4362478.0600000005</v>
      </c>
      <c r="L31" s="22">
        <v>10158943.369999999</v>
      </c>
      <c r="M31" s="22">
        <v>11707481.619999999</v>
      </c>
      <c r="N31" s="22">
        <v>13351257.16</v>
      </c>
      <c r="O31" s="22">
        <v>4929690.01</v>
      </c>
      <c r="P31" s="43">
        <v>5412853.0907692304</v>
      </c>
      <c r="Q31" s="39"/>
    </row>
    <row r="32" spans="1:20" x14ac:dyDescent="0.2">
      <c r="A32" s="41" t="s">
        <v>84</v>
      </c>
      <c r="B32" s="29" t="s">
        <v>85</v>
      </c>
      <c r="C32" s="22">
        <v>13523313.42</v>
      </c>
      <c r="D32" s="22">
        <v>13975689.1</v>
      </c>
      <c r="E32" s="22">
        <v>13764997.76</v>
      </c>
      <c r="F32" s="22">
        <v>11835411.52</v>
      </c>
      <c r="G32" s="22">
        <v>13031988.619999999</v>
      </c>
      <c r="H32" s="22">
        <v>13273368.109999999</v>
      </c>
      <c r="I32" s="22">
        <v>7505704.8599999994</v>
      </c>
      <c r="J32" s="22">
        <v>13242735.379999999</v>
      </c>
      <c r="K32" s="22">
        <v>12455930.120000001</v>
      </c>
      <c r="L32" s="22">
        <v>12738534.67</v>
      </c>
      <c r="M32" s="22">
        <v>13165586.880000001</v>
      </c>
      <c r="N32" s="22">
        <v>12888786.690000001</v>
      </c>
      <c r="O32" s="22">
        <v>13181708.369999999</v>
      </c>
      <c r="P32" s="43">
        <v>12660288.884615384</v>
      </c>
      <c r="Q32" s="39"/>
    </row>
    <row r="33" spans="1:17" x14ac:dyDescent="0.2">
      <c r="A33" s="41" t="s">
        <v>86</v>
      </c>
      <c r="B33" s="29" t="s">
        <v>87</v>
      </c>
      <c r="C33" s="22">
        <v>1884.63</v>
      </c>
      <c r="D33" s="22">
        <v>99.27</v>
      </c>
      <c r="E33" s="22">
        <v>-502509.25</v>
      </c>
      <c r="F33" s="22">
        <v>-1265.72999999998</v>
      </c>
      <c r="G33" s="22">
        <v>7518.84</v>
      </c>
      <c r="H33" s="22">
        <v>-3283.86</v>
      </c>
      <c r="I33" s="22">
        <v>-25101</v>
      </c>
      <c r="J33" s="22">
        <v>422469.36</v>
      </c>
      <c r="K33" s="22">
        <v>-6181.0499999999902</v>
      </c>
      <c r="L33" s="22">
        <v>-398.82</v>
      </c>
      <c r="M33" s="22">
        <v>183205.75999999998</v>
      </c>
      <c r="N33" s="22">
        <v>117969.29000000001</v>
      </c>
      <c r="O33" s="22">
        <v>109501.93999999999</v>
      </c>
      <c r="P33" s="43">
        <v>23377.644615384619</v>
      </c>
      <c r="Q33" s="39"/>
    </row>
    <row r="34" spans="1:17" x14ac:dyDescent="0.2">
      <c r="A34" s="41" t="s">
        <v>88</v>
      </c>
      <c r="B34" s="29" t="s">
        <v>89</v>
      </c>
      <c r="C34" s="22">
        <v>-1135380.51</v>
      </c>
      <c r="D34" s="22">
        <v>-1323446.6599999999</v>
      </c>
      <c r="E34" s="22">
        <v>-794590.21</v>
      </c>
      <c r="F34" s="22">
        <v>-832713.97</v>
      </c>
      <c r="G34" s="22">
        <v>-788102.09</v>
      </c>
      <c r="H34" s="22">
        <v>-865499.92999999993</v>
      </c>
      <c r="I34" s="22">
        <v>-879814.89</v>
      </c>
      <c r="J34" s="22">
        <v>-873758.17</v>
      </c>
      <c r="K34" s="22">
        <v>-811946.58000000007</v>
      </c>
      <c r="L34" s="22">
        <v>-849550.96</v>
      </c>
      <c r="M34" s="22">
        <v>-883357.78999999992</v>
      </c>
      <c r="N34" s="22">
        <v>-881531.45000000007</v>
      </c>
      <c r="O34" s="22">
        <v>-793102.72</v>
      </c>
      <c r="P34" s="43">
        <v>-900984.30230769212</v>
      </c>
      <c r="Q34" s="39"/>
    </row>
    <row r="35" spans="1:17" x14ac:dyDescent="0.2">
      <c r="A35" s="41" t="s">
        <v>90</v>
      </c>
      <c r="B35" s="29" t="s">
        <v>26</v>
      </c>
      <c r="C35" s="22">
        <v>282537.39</v>
      </c>
      <c r="D35" s="22">
        <v>1885.98000000004</v>
      </c>
      <c r="E35" s="22">
        <v>23219.8</v>
      </c>
      <c r="F35" s="22">
        <v>105077.84</v>
      </c>
      <c r="G35" s="22">
        <v>34616.53</v>
      </c>
      <c r="H35" s="22">
        <v>53851.91</v>
      </c>
      <c r="I35" s="22">
        <v>23879.63</v>
      </c>
      <c r="J35" s="22">
        <v>68913.210000000006</v>
      </c>
      <c r="K35" s="22">
        <v>56095.750000000007</v>
      </c>
      <c r="L35" s="22">
        <v>42413.55</v>
      </c>
      <c r="M35" s="22">
        <v>354508.35000000003</v>
      </c>
      <c r="N35" s="22">
        <v>52683.309999999939</v>
      </c>
      <c r="O35" s="22">
        <v>-1604.02</v>
      </c>
      <c r="P35" s="43">
        <v>84467.63307692307</v>
      </c>
      <c r="Q35" s="39"/>
    </row>
    <row r="36" spans="1:17" x14ac:dyDescent="0.2">
      <c r="A36" s="41" t="s">
        <v>91</v>
      </c>
      <c r="B36" s="29" t="s">
        <v>28</v>
      </c>
      <c r="C36" s="22">
        <v>13791.01</v>
      </c>
      <c r="D36" s="22">
        <v>13791.01</v>
      </c>
      <c r="E36" s="22">
        <v>13791.01</v>
      </c>
      <c r="F36" s="22">
        <v>13791.01</v>
      </c>
      <c r="G36" s="22">
        <v>13791.01</v>
      </c>
      <c r="H36" s="22">
        <v>13791.01</v>
      </c>
      <c r="I36" s="22">
        <v>13727.29</v>
      </c>
      <c r="J36" s="22">
        <v>13727.29</v>
      </c>
      <c r="K36" s="22">
        <v>13727.29</v>
      </c>
      <c r="L36" s="22">
        <v>13727.29</v>
      </c>
      <c r="M36" s="22">
        <v>13727.29</v>
      </c>
      <c r="N36" s="22">
        <v>13727.29</v>
      </c>
      <c r="O36" s="22">
        <v>13727.29</v>
      </c>
      <c r="P36" s="43">
        <v>13756.699230769234</v>
      </c>
      <c r="Q36" s="39"/>
    </row>
    <row r="37" spans="1:17" x14ac:dyDescent="0.2">
      <c r="A37" s="41" t="s">
        <v>92</v>
      </c>
      <c r="B37" s="29" t="s">
        <v>93</v>
      </c>
      <c r="C37" s="22">
        <v>214888.34999999998</v>
      </c>
      <c r="D37" s="22">
        <v>282700.84999999998</v>
      </c>
      <c r="E37" s="22">
        <v>305730.45999999996</v>
      </c>
      <c r="F37" s="22">
        <v>376975.57</v>
      </c>
      <c r="G37" s="22">
        <v>376677.48</v>
      </c>
      <c r="H37" s="22">
        <v>361689.13</v>
      </c>
      <c r="I37" s="22">
        <v>405943.69</v>
      </c>
      <c r="J37" s="22">
        <v>388227.06</v>
      </c>
      <c r="K37" s="22">
        <v>418674.68</v>
      </c>
      <c r="L37" s="22">
        <v>415077.99</v>
      </c>
      <c r="M37" s="22">
        <v>419347.14999999997</v>
      </c>
      <c r="N37" s="22">
        <v>437822.68000000005</v>
      </c>
      <c r="O37" s="22">
        <v>440505.35</v>
      </c>
      <c r="P37" s="43">
        <v>372635.41846153844</v>
      </c>
      <c r="Q37" s="39"/>
    </row>
    <row r="38" spans="1:17" x14ac:dyDescent="0.2">
      <c r="A38" s="41" t="s">
        <v>94</v>
      </c>
      <c r="B38" s="29" t="s">
        <v>32</v>
      </c>
      <c r="C38" s="22">
        <v>11652483.550000001</v>
      </c>
      <c r="D38" s="22">
        <v>11744257.75</v>
      </c>
      <c r="E38" s="22">
        <v>11890241.59</v>
      </c>
      <c r="F38" s="22">
        <v>11595334.85</v>
      </c>
      <c r="G38" s="22">
        <v>11784071.98</v>
      </c>
      <c r="H38" s="22">
        <v>11659167.5</v>
      </c>
      <c r="I38" s="22">
        <v>11506008.65</v>
      </c>
      <c r="J38" s="22">
        <v>11439856.319999998</v>
      </c>
      <c r="K38" s="22">
        <v>11261681.449999999</v>
      </c>
      <c r="L38" s="22">
        <v>11134834.180000002</v>
      </c>
      <c r="M38" s="22">
        <v>11054564.210000001</v>
      </c>
      <c r="N38" s="22">
        <v>11101542.979999999</v>
      </c>
      <c r="O38" s="22">
        <v>11390777.73</v>
      </c>
      <c r="P38" s="43">
        <v>11478063.287692307</v>
      </c>
      <c r="Q38" s="39"/>
    </row>
    <row r="39" spans="1:17" x14ac:dyDescent="0.2">
      <c r="A39" s="41" t="s">
        <v>94</v>
      </c>
      <c r="B39" s="29" t="s">
        <v>95</v>
      </c>
      <c r="C39" s="22">
        <v>152419.04999999999</v>
      </c>
      <c r="D39" s="22">
        <v>146491.72999999998</v>
      </c>
      <c r="E39" s="22">
        <v>231815.67</v>
      </c>
      <c r="F39" s="22">
        <v>1631387.03</v>
      </c>
      <c r="G39" s="22">
        <v>0</v>
      </c>
      <c r="H39" s="22">
        <v>0</v>
      </c>
      <c r="I39" s="22">
        <v>4883804.54</v>
      </c>
      <c r="J39" s="22">
        <v>-278541.2799999998</v>
      </c>
      <c r="K39" s="22">
        <v>-379762.44000000018</v>
      </c>
      <c r="L39" s="22">
        <v>-351688.99</v>
      </c>
      <c r="M39" s="22">
        <v>-298372.78000000003</v>
      </c>
      <c r="N39" s="22">
        <v>285757.02</v>
      </c>
      <c r="O39" s="22">
        <v>614433.58000000007</v>
      </c>
      <c r="P39" s="43">
        <v>510595.62538461533</v>
      </c>
      <c r="Q39" s="39"/>
    </row>
    <row r="40" spans="1:17" x14ac:dyDescent="0.2">
      <c r="A40" s="41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39"/>
    </row>
    <row r="41" spans="1:17" x14ac:dyDescent="0.2">
      <c r="A41" s="41" t="s">
        <v>96</v>
      </c>
      <c r="B41" s="29" t="s">
        <v>97</v>
      </c>
      <c r="C41" s="43">
        <v>31973988.870000001</v>
      </c>
      <c r="D41" s="43">
        <v>29277050.530000005</v>
      </c>
      <c r="E41" s="43">
        <v>30160231.730000004</v>
      </c>
      <c r="F41" s="43">
        <v>29239363.789999999</v>
      </c>
      <c r="G41" s="43">
        <v>29111740.030000005</v>
      </c>
      <c r="H41" s="43">
        <v>29026379.010000002</v>
      </c>
      <c r="I41" s="43">
        <v>29701428.919999994</v>
      </c>
      <c r="J41" s="43">
        <v>29199436.569999993</v>
      </c>
      <c r="K41" s="43">
        <v>30428334.629999995</v>
      </c>
      <c r="L41" s="43">
        <v>38201410.869999997</v>
      </c>
      <c r="M41" s="43">
        <v>38164689.25</v>
      </c>
      <c r="N41" s="43">
        <v>36824784.590000004</v>
      </c>
      <c r="O41" s="43">
        <v>32236456.470000006</v>
      </c>
      <c r="P41" s="43">
        <v>31811176.558461539</v>
      </c>
      <c r="Q41" s="39"/>
    </row>
    <row r="42" spans="1:17" x14ac:dyDescent="0.2">
      <c r="A42" s="41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39"/>
    </row>
    <row r="43" spans="1:17" x14ac:dyDescent="0.2">
      <c r="A43" s="41" t="s">
        <v>98</v>
      </c>
      <c r="B43" s="29" t="s">
        <v>99</v>
      </c>
      <c r="C43" s="22">
        <v>426942</v>
      </c>
      <c r="D43" s="22">
        <v>426942</v>
      </c>
      <c r="E43" s="22">
        <v>426942</v>
      </c>
      <c r="F43" s="22">
        <v>374885</v>
      </c>
      <c r="G43" s="22">
        <v>374885</v>
      </c>
      <c r="H43" s="22">
        <v>374885</v>
      </c>
      <c r="I43" s="22">
        <v>316158</v>
      </c>
      <c r="J43" s="22">
        <v>316158</v>
      </c>
      <c r="K43" s="22">
        <v>316158</v>
      </c>
      <c r="L43" s="22">
        <v>255807</v>
      </c>
      <c r="M43" s="22">
        <v>255807</v>
      </c>
      <c r="N43" s="22">
        <v>255807</v>
      </c>
      <c r="O43" s="22">
        <v>213471</v>
      </c>
      <c r="P43" s="43">
        <v>333449.76923076925</v>
      </c>
      <c r="Q43" s="39"/>
    </row>
    <row r="44" spans="1:17" x14ac:dyDescent="0.2">
      <c r="A44" s="41" t="s">
        <v>100</v>
      </c>
      <c r="B44" s="29" t="s">
        <v>101</v>
      </c>
      <c r="C44" s="22">
        <v>16127697.57</v>
      </c>
      <c r="D44" s="22">
        <v>15847772.77</v>
      </c>
      <c r="E44" s="22">
        <v>16626335.390000001</v>
      </c>
      <c r="F44" s="22">
        <v>16973456.68</v>
      </c>
      <c r="G44" s="22">
        <v>16166565.4</v>
      </c>
      <c r="H44" s="22">
        <v>15825869.510000002</v>
      </c>
      <c r="I44" s="22">
        <v>15301503.110000001</v>
      </c>
      <c r="J44" s="22">
        <v>15291236.51</v>
      </c>
      <c r="K44" s="22">
        <v>14878701.01</v>
      </c>
      <c r="L44" s="22">
        <v>7934367.6099999994</v>
      </c>
      <c r="M44" s="22">
        <v>7960626.7799999993</v>
      </c>
      <c r="N44" s="22">
        <v>9890096.2899999991</v>
      </c>
      <c r="O44" s="22">
        <v>11099411.970000001</v>
      </c>
      <c r="P44" s="43">
        <v>13840280.046153845</v>
      </c>
      <c r="Q44" s="39"/>
    </row>
    <row r="45" spans="1:17" x14ac:dyDescent="0.2">
      <c r="A45" s="41" t="s">
        <v>102</v>
      </c>
      <c r="B45" s="29" t="s">
        <v>103</v>
      </c>
      <c r="C45" s="22">
        <v>2355360.37</v>
      </c>
      <c r="D45" s="22">
        <v>2437644.0200000005</v>
      </c>
      <c r="E45" s="22">
        <v>2519927.02</v>
      </c>
      <c r="F45" s="22">
        <v>2602210.02</v>
      </c>
      <c r="G45" s="22">
        <v>2684493.02</v>
      </c>
      <c r="H45" s="22">
        <v>2766776.02</v>
      </c>
      <c r="I45" s="22">
        <v>2849059.02</v>
      </c>
      <c r="J45" s="22">
        <v>2931342.02</v>
      </c>
      <c r="K45" s="22">
        <v>3004124.95</v>
      </c>
      <c r="L45" s="22">
        <v>3086407.95</v>
      </c>
      <c r="M45" s="22">
        <v>3168690.95</v>
      </c>
      <c r="N45" s="22">
        <v>3149828.91</v>
      </c>
      <c r="O45" s="22">
        <v>3106032.4600000004</v>
      </c>
      <c r="P45" s="43">
        <v>2820145.902307692</v>
      </c>
      <c r="Q45" s="39"/>
    </row>
    <row r="46" spans="1:17" x14ac:dyDescent="0.2">
      <c r="A46" s="41" t="s">
        <v>104</v>
      </c>
      <c r="B46" s="29" t="s">
        <v>105</v>
      </c>
      <c r="C46" s="22">
        <v>578738.70000000007</v>
      </c>
      <c r="D46" s="22">
        <v>565877.84</v>
      </c>
      <c r="E46" s="22">
        <v>553016.98</v>
      </c>
      <c r="F46" s="22">
        <v>540156.12</v>
      </c>
      <c r="G46" s="22">
        <v>527295.26</v>
      </c>
      <c r="H46" s="22">
        <v>514434.4</v>
      </c>
      <c r="I46" s="22">
        <v>501573.54000000004</v>
      </c>
      <c r="J46" s="22">
        <v>488712.68</v>
      </c>
      <c r="K46" s="22">
        <v>475851.82</v>
      </c>
      <c r="L46" s="22">
        <v>462990.96</v>
      </c>
      <c r="M46" s="22">
        <v>450130.10000000003</v>
      </c>
      <c r="N46" s="22">
        <v>437269.24</v>
      </c>
      <c r="O46" s="22">
        <v>424408.38</v>
      </c>
      <c r="P46" s="43">
        <v>501573.54000000004</v>
      </c>
      <c r="Q46" s="39"/>
    </row>
    <row r="47" spans="1:17" x14ac:dyDescent="0.2">
      <c r="A47" s="41" t="s">
        <v>106</v>
      </c>
      <c r="B47" s="29" t="s">
        <v>107</v>
      </c>
      <c r="C47" s="22">
        <v>6057546</v>
      </c>
      <c r="D47" s="22">
        <v>6122322</v>
      </c>
      <c r="E47" s="22">
        <v>6013823</v>
      </c>
      <c r="F47" s="22">
        <v>5614009</v>
      </c>
      <c r="G47" s="22">
        <v>5650258</v>
      </c>
      <c r="H47" s="22">
        <v>5689014</v>
      </c>
      <c r="I47" s="22">
        <v>7771725</v>
      </c>
      <c r="J47" s="22">
        <v>7788088</v>
      </c>
      <c r="K47" s="22">
        <v>7759049</v>
      </c>
      <c r="L47" s="22">
        <v>7788523</v>
      </c>
      <c r="M47" s="22">
        <v>7812893</v>
      </c>
      <c r="N47" s="22">
        <v>7821533</v>
      </c>
      <c r="O47" s="22">
        <v>7791878</v>
      </c>
      <c r="P47" s="43">
        <v>6898512.384615385</v>
      </c>
      <c r="Q47" s="39"/>
    </row>
    <row r="48" spans="1:17" x14ac:dyDescent="0.2">
      <c r="A48" s="41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39"/>
    </row>
    <row r="49" spans="1:17" x14ac:dyDescent="0.2">
      <c r="A49" s="41" t="s">
        <v>108</v>
      </c>
      <c r="B49" s="29" t="s">
        <v>109</v>
      </c>
      <c r="C49" s="43">
        <v>25546284.640000001</v>
      </c>
      <c r="D49" s="43">
        <v>25400558.629999999</v>
      </c>
      <c r="E49" s="43">
        <v>26140044.390000001</v>
      </c>
      <c r="F49" s="43">
        <v>26104716.82</v>
      </c>
      <c r="G49" s="43">
        <v>25403496.680000003</v>
      </c>
      <c r="H49" s="43">
        <v>25170978.93</v>
      </c>
      <c r="I49" s="43">
        <v>26740018.670000002</v>
      </c>
      <c r="J49" s="43">
        <v>26815537.210000001</v>
      </c>
      <c r="K49" s="43">
        <v>26433884.780000001</v>
      </c>
      <c r="L49" s="43">
        <v>19528096.52</v>
      </c>
      <c r="M49" s="43">
        <v>19648147.829999998</v>
      </c>
      <c r="N49" s="43">
        <v>21554534.439999998</v>
      </c>
      <c r="O49" s="43">
        <v>22635201.810000002</v>
      </c>
      <c r="P49" s="43">
        <v>24393961.642307695</v>
      </c>
      <c r="Q49" s="39"/>
    </row>
    <row r="50" spans="1:17" x14ac:dyDescent="0.2">
      <c r="A50" s="41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4"/>
      <c r="Q50" s="39"/>
    </row>
    <row r="51" spans="1:17" x14ac:dyDescent="0.2">
      <c r="A51" s="41" t="s">
        <v>110</v>
      </c>
      <c r="B51" s="29" t="s">
        <v>111</v>
      </c>
      <c r="C51" s="43">
        <v>414683895.68000001</v>
      </c>
      <c r="D51" s="43">
        <v>412212185.37999988</v>
      </c>
      <c r="E51" s="43">
        <v>416758176.22999996</v>
      </c>
      <c r="F51" s="43">
        <v>417342383.53000009</v>
      </c>
      <c r="G51" s="43">
        <v>418188560.25</v>
      </c>
      <c r="H51" s="43">
        <v>419899893.78000003</v>
      </c>
      <c r="I51" s="43">
        <v>431791771.28999978</v>
      </c>
      <c r="J51" s="43">
        <v>433575401.76999962</v>
      </c>
      <c r="K51" s="43">
        <v>435290262.62999988</v>
      </c>
      <c r="L51" s="43">
        <v>436722591.61999989</v>
      </c>
      <c r="M51" s="43">
        <v>458914184.98999971</v>
      </c>
      <c r="N51" s="43">
        <v>461108500.37</v>
      </c>
      <c r="O51" s="43">
        <v>448678566.07000005</v>
      </c>
      <c r="P51" s="43">
        <v>431166644.12230766</v>
      </c>
      <c r="Q51" s="39"/>
    </row>
    <row r="52" spans="1:17" ht="15.75" thickBot="1" x14ac:dyDescent="0.25">
      <c r="A52" s="41"/>
      <c r="C52" s="46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46"/>
      <c r="Q52" s="39"/>
    </row>
    <row r="53" spans="1:17" ht="15.75" thickTop="1" x14ac:dyDescent="0.2">
      <c r="A53" s="35"/>
      <c r="B53" s="35"/>
    </row>
    <row r="54" spans="1:17" ht="15.75" thickBot="1" x14ac:dyDescent="0.25">
      <c r="A54" s="32"/>
      <c r="B54" s="32"/>
      <c r="C54" s="33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4"/>
    </row>
    <row r="57" spans="1:17" x14ac:dyDescent="0.2">
      <c r="E57" s="31"/>
      <c r="O57" s="41"/>
    </row>
    <row r="58" spans="1:17" ht="15.75" thickBot="1" x14ac:dyDescent="0.25">
      <c r="A58" s="32"/>
      <c r="B58" s="32"/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4"/>
    </row>
    <row r="59" spans="1:17" x14ac:dyDescent="0.2">
      <c r="A59" s="35"/>
      <c r="B59" s="35"/>
    </row>
    <row r="60" spans="1:17" x14ac:dyDescent="0.2">
      <c r="F60" s="31"/>
      <c r="O60" s="31"/>
    </row>
    <row r="61" spans="1:17" x14ac:dyDescent="0.2">
      <c r="F61" s="31"/>
      <c r="O61" s="36"/>
    </row>
    <row r="62" spans="1:17" x14ac:dyDescent="0.2">
      <c r="B62" s="36"/>
      <c r="O62" s="31"/>
    </row>
    <row r="64" spans="1:17" x14ac:dyDescent="0.2">
      <c r="A64" s="37"/>
      <c r="B64" s="37"/>
      <c r="O64" s="38"/>
    </row>
    <row r="65" spans="1:17" ht="15.75" thickBot="1" x14ac:dyDescent="0.25">
      <c r="A65" s="34"/>
      <c r="B65" s="34"/>
      <c r="C65" s="33"/>
      <c r="D65" s="33"/>
      <c r="E65" s="33"/>
      <c r="F65" s="33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4"/>
    </row>
    <row r="66" spans="1:17" x14ac:dyDescent="0.2">
      <c r="A66" s="35"/>
      <c r="B66" s="35"/>
    </row>
    <row r="67" spans="1:17" x14ac:dyDescent="0.2">
      <c r="A67" s="30"/>
      <c r="C67" s="39" t="s">
        <v>55</v>
      </c>
      <c r="D67" s="39" t="s">
        <v>56</v>
      </c>
      <c r="E67" s="39" t="s">
        <v>57</v>
      </c>
      <c r="F67" s="39" t="s">
        <v>58</v>
      </c>
      <c r="G67" s="39" t="s">
        <v>59</v>
      </c>
      <c r="H67" s="39" t="s">
        <v>60</v>
      </c>
      <c r="I67" s="39" t="s">
        <v>61</v>
      </c>
      <c r="J67" s="39" t="s">
        <v>62</v>
      </c>
      <c r="K67" s="39" t="s">
        <v>63</v>
      </c>
      <c r="L67" s="39" t="s">
        <v>64</v>
      </c>
      <c r="M67" s="39" t="s">
        <v>65</v>
      </c>
      <c r="N67" s="39" t="s">
        <v>66</v>
      </c>
      <c r="O67" s="39" t="s">
        <v>67</v>
      </c>
      <c r="P67" s="39" t="s">
        <v>68</v>
      </c>
      <c r="Q67" s="40"/>
    </row>
    <row r="68" spans="1:17" x14ac:dyDescent="0.2">
      <c r="A68" s="29" t="s">
        <v>3</v>
      </c>
      <c r="B68" s="39" t="s">
        <v>112</v>
      </c>
      <c r="C68" s="126">
        <v>44166</v>
      </c>
      <c r="D68" s="126">
        <v>44197</v>
      </c>
      <c r="E68" s="126">
        <v>44228</v>
      </c>
      <c r="F68" s="126">
        <v>44256</v>
      </c>
      <c r="G68" s="126">
        <v>44287</v>
      </c>
      <c r="H68" s="126">
        <v>44317</v>
      </c>
      <c r="I68" s="126">
        <v>44348</v>
      </c>
      <c r="J68" s="126">
        <v>44378</v>
      </c>
      <c r="K68" s="126">
        <v>44409</v>
      </c>
      <c r="L68" s="126">
        <v>44440</v>
      </c>
      <c r="M68" s="126">
        <v>44470</v>
      </c>
      <c r="N68" s="126">
        <v>44501</v>
      </c>
      <c r="O68" s="126">
        <v>44531</v>
      </c>
      <c r="P68" s="39" t="s">
        <v>1</v>
      </c>
      <c r="Q68" s="39"/>
    </row>
    <row r="69" spans="1:17" ht="15.75" thickBot="1" x14ac:dyDescent="0.25">
      <c r="A69" s="32"/>
      <c r="B69" s="34"/>
      <c r="C69" s="33"/>
      <c r="D69" s="33"/>
      <c r="E69" s="33"/>
      <c r="F69" s="33"/>
      <c r="G69" s="33"/>
      <c r="H69" s="33"/>
      <c r="I69" s="33"/>
      <c r="J69" s="33"/>
      <c r="K69" s="33"/>
      <c r="L69" s="33"/>
      <c r="M69" s="33"/>
      <c r="N69" s="33"/>
      <c r="O69" s="33"/>
      <c r="P69" s="33"/>
      <c r="Q69" s="34"/>
    </row>
    <row r="70" spans="1:17" x14ac:dyDescent="0.2">
      <c r="A70" s="35"/>
    </row>
    <row r="71" spans="1:17" x14ac:dyDescent="0.2">
      <c r="A71" s="39" t="s">
        <v>12</v>
      </c>
      <c r="B71" s="29" t="s">
        <v>113</v>
      </c>
      <c r="C71" s="22">
        <v>-151380644</v>
      </c>
      <c r="D71" s="22">
        <v>-151380644</v>
      </c>
      <c r="E71" s="22">
        <v>-151380644</v>
      </c>
      <c r="F71" s="22">
        <v>-151380644</v>
      </c>
      <c r="G71" s="22">
        <v>-151380644</v>
      </c>
      <c r="H71" s="22">
        <v>-151380644</v>
      </c>
      <c r="I71" s="22">
        <v>-151380644</v>
      </c>
      <c r="J71" s="22">
        <v>-151380644</v>
      </c>
      <c r="K71" s="22">
        <v>-151380644</v>
      </c>
      <c r="L71" s="22">
        <v>-151380644</v>
      </c>
      <c r="M71" s="22">
        <v>-151380644</v>
      </c>
      <c r="N71" s="22">
        <v>-151380644</v>
      </c>
      <c r="O71" s="22">
        <v>-151380644</v>
      </c>
      <c r="P71" s="22">
        <v>-151380644</v>
      </c>
      <c r="Q71" s="39"/>
    </row>
    <row r="72" spans="1:17" x14ac:dyDescent="0.2">
      <c r="A72" s="39" t="s">
        <v>15</v>
      </c>
      <c r="B72" s="29" t="s">
        <v>114</v>
      </c>
      <c r="C72" s="22">
        <v>-11602366.310000001</v>
      </c>
      <c r="D72" s="22">
        <v>-12770993.83</v>
      </c>
      <c r="E72" s="22">
        <v>-14197039.23</v>
      </c>
      <c r="F72" s="22">
        <v>-15529718.390000001</v>
      </c>
      <c r="G72" s="22">
        <v>-16669706.350000001</v>
      </c>
      <c r="H72" s="22">
        <v>-17754176.190000001</v>
      </c>
      <c r="I72" s="22">
        <v>-18722990.93</v>
      </c>
      <c r="J72" s="22">
        <v>-19925180.890000001</v>
      </c>
      <c r="K72" s="22">
        <v>-21082489.960000001</v>
      </c>
      <c r="L72" s="22">
        <v>-22194242.66</v>
      </c>
      <c r="M72" s="22">
        <v>-23348964.34</v>
      </c>
      <c r="N72" s="22">
        <v>-24884105.870000001</v>
      </c>
      <c r="O72" s="22">
        <v>-6225454.6900000013</v>
      </c>
      <c r="P72" s="22">
        <v>-17300571.510769233</v>
      </c>
      <c r="Q72" s="39"/>
    </row>
    <row r="73" spans="1:17" x14ac:dyDescent="0.2">
      <c r="B73" s="29" t="s">
        <v>0</v>
      </c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39"/>
    </row>
    <row r="74" spans="1:17" x14ac:dyDescent="0.2">
      <c r="A74" s="39">
        <v>3</v>
      </c>
      <c r="B74" s="29" t="s">
        <v>115</v>
      </c>
      <c r="C74" s="22">
        <v>-162983010.31</v>
      </c>
      <c r="D74" s="22">
        <v>-164151637.83000001</v>
      </c>
      <c r="E74" s="22">
        <v>-165577683.22999999</v>
      </c>
      <c r="F74" s="22">
        <v>-166910362.38999999</v>
      </c>
      <c r="G74" s="22">
        <v>-168050350.34999999</v>
      </c>
      <c r="H74" s="22">
        <v>-169134820.19</v>
      </c>
      <c r="I74" s="22">
        <v>-170103634.93000001</v>
      </c>
      <c r="J74" s="22">
        <v>-171305824.88999999</v>
      </c>
      <c r="K74" s="22">
        <v>-172463133.96000001</v>
      </c>
      <c r="L74" s="22">
        <v>-173574886.66</v>
      </c>
      <c r="M74" s="22">
        <v>-174729608.34</v>
      </c>
      <c r="N74" s="22">
        <v>-176264749.87</v>
      </c>
      <c r="O74" s="22">
        <v>-157606098.69</v>
      </c>
      <c r="P74" s="22">
        <v>-168681215.51076922</v>
      </c>
      <c r="Q74" s="39"/>
    </row>
    <row r="75" spans="1:17" x14ac:dyDescent="0.2"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44"/>
      <c r="P75" s="44"/>
      <c r="Q75" s="39"/>
    </row>
    <row r="76" spans="1:17" x14ac:dyDescent="0.2">
      <c r="A76" s="39">
        <v>5</v>
      </c>
      <c r="B76" s="29" t="s">
        <v>116</v>
      </c>
      <c r="C76" s="22">
        <v>-80000000</v>
      </c>
      <c r="D76" s="22">
        <v>-170000000</v>
      </c>
      <c r="E76" s="22">
        <v>-80000000</v>
      </c>
      <c r="F76" s="22">
        <v>-80000000</v>
      </c>
      <c r="G76" s="22">
        <v>-80000000</v>
      </c>
      <c r="H76" s="22">
        <v>-80000000</v>
      </c>
      <c r="I76" s="22">
        <v>-80000000</v>
      </c>
      <c r="J76" s="22">
        <v>-80000000</v>
      </c>
      <c r="K76" s="22">
        <v>-80000000</v>
      </c>
      <c r="L76" s="22">
        <v>-80000000</v>
      </c>
      <c r="M76" s="22">
        <v>-95000000</v>
      </c>
      <c r="N76" s="22">
        <v>-95000000</v>
      </c>
      <c r="O76" s="22">
        <v>-170625000</v>
      </c>
      <c r="P76" s="22">
        <v>-96201923.076923072</v>
      </c>
      <c r="Q76" s="39"/>
    </row>
    <row r="77" spans="1:17" x14ac:dyDescent="0.2">
      <c r="A77" s="39">
        <v>6</v>
      </c>
      <c r="B77" s="29" t="s">
        <v>117</v>
      </c>
      <c r="C77" s="22">
        <v>0</v>
      </c>
      <c r="D77" s="22">
        <v>0</v>
      </c>
      <c r="E77" s="22">
        <v>0</v>
      </c>
      <c r="F77" s="22">
        <v>0</v>
      </c>
      <c r="G77" s="22">
        <v>0</v>
      </c>
      <c r="H77" s="22">
        <v>0</v>
      </c>
      <c r="I77" s="22">
        <v>-8237200.1900000004</v>
      </c>
      <c r="J77" s="22">
        <v>-8237200.1900000004</v>
      </c>
      <c r="K77" s="22">
        <v>-8149915.7699999996</v>
      </c>
      <c r="L77" s="22">
        <v>-8106063.4099999992</v>
      </c>
      <c r="M77" s="22">
        <v>-8062070.3700000001</v>
      </c>
      <c r="N77" s="22">
        <v>-8017936.1800000006</v>
      </c>
      <c r="O77" s="22">
        <v>-7973660.3899999997</v>
      </c>
      <c r="P77" s="22">
        <v>-4368003.576923077</v>
      </c>
      <c r="Q77" s="39"/>
    </row>
    <row r="78" spans="1:17" x14ac:dyDescent="0.2"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44"/>
      <c r="P78" s="44"/>
      <c r="Q78" s="39"/>
    </row>
    <row r="79" spans="1:17" x14ac:dyDescent="0.2">
      <c r="A79" s="39">
        <v>7</v>
      </c>
      <c r="B79" s="29" t="s">
        <v>118</v>
      </c>
      <c r="C79" s="22">
        <v>-80000000</v>
      </c>
      <c r="D79" s="22">
        <v>-170000000</v>
      </c>
      <c r="E79" s="22">
        <v>-80000000</v>
      </c>
      <c r="F79" s="22">
        <v>-80000000</v>
      </c>
      <c r="G79" s="22">
        <v>-80000000</v>
      </c>
      <c r="H79" s="22">
        <v>-80000000</v>
      </c>
      <c r="I79" s="22">
        <v>-88237200.189999998</v>
      </c>
      <c r="J79" s="22">
        <v>-88237200.189999998</v>
      </c>
      <c r="K79" s="22">
        <v>-88149915.769999996</v>
      </c>
      <c r="L79" s="22">
        <v>-88106063.409999996</v>
      </c>
      <c r="M79" s="22">
        <v>-103062070.37</v>
      </c>
      <c r="N79" s="22">
        <v>-103017936.18000001</v>
      </c>
      <c r="O79" s="22">
        <v>-178598660.38999999</v>
      </c>
      <c r="P79" s="22">
        <v>-100569926.65384616</v>
      </c>
      <c r="Q79" s="39"/>
    </row>
    <row r="80" spans="1:17" x14ac:dyDescent="0.2"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39"/>
    </row>
    <row r="81" spans="1:17" x14ac:dyDescent="0.2">
      <c r="A81" s="29" t="s">
        <v>77</v>
      </c>
      <c r="B81" s="29" t="s">
        <v>41</v>
      </c>
      <c r="C81" s="22">
        <v>-90000000</v>
      </c>
      <c r="D81" s="22">
        <v>0</v>
      </c>
      <c r="E81" s="22">
        <v>-90000000</v>
      </c>
      <c r="F81" s="22">
        <v>-90000000</v>
      </c>
      <c r="G81" s="22">
        <v>-90000000</v>
      </c>
      <c r="H81" s="22">
        <v>-90000000</v>
      </c>
      <c r="I81" s="22">
        <v>-90000000</v>
      </c>
      <c r="J81" s="22">
        <v>-90000000</v>
      </c>
      <c r="K81" s="22">
        <v>-90000000</v>
      </c>
      <c r="L81" s="22">
        <v>-90000000</v>
      </c>
      <c r="M81" s="22">
        <v>-95000000</v>
      </c>
      <c r="N81" s="22">
        <v>-95000000</v>
      </c>
      <c r="O81" s="22">
        <v>-24375000</v>
      </c>
      <c r="P81" s="22">
        <v>-78798076.923076928</v>
      </c>
      <c r="Q81" s="39"/>
    </row>
    <row r="82" spans="1:17" x14ac:dyDescent="0.2">
      <c r="A82" s="29" t="s">
        <v>78</v>
      </c>
      <c r="B82" s="29" t="s">
        <v>42</v>
      </c>
      <c r="C82" s="22">
        <v>-11944556.01</v>
      </c>
      <c r="D82" s="22">
        <v>-7252570.3100000005</v>
      </c>
      <c r="E82" s="22">
        <v>-8545382.0800000001</v>
      </c>
      <c r="F82" s="22">
        <v>-8824888.75</v>
      </c>
      <c r="G82" s="22">
        <v>-8290705.0499999989</v>
      </c>
      <c r="H82" s="22">
        <v>-7686190.879999999</v>
      </c>
      <c r="I82" s="22">
        <v>-7229520.8699999992</v>
      </c>
      <c r="J82" s="22">
        <v>-8153092.6299999999</v>
      </c>
      <c r="K82" s="22">
        <v>-7403879.4100000001</v>
      </c>
      <c r="L82" s="22">
        <v>-8001143.2100000009</v>
      </c>
      <c r="M82" s="22">
        <v>-8230131.2699999996</v>
      </c>
      <c r="N82" s="22">
        <v>-9325417.3199999984</v>
      </c>
      <c r="O82" s="22">
        <v>-10324043.390000001</v>
      </c>
      <c r="P82" s="22">
        <v>-8554732.3984615374</v>
      </c>
      <c r="Q82" s="39"/>
    </row>
    <row r="83" spans="1:17" x14ac:dyDescent="0.2">
      <c r="A83" s="29" t="s">
        <v>80</v>
      </c>
      <c r="B83" s="29" t="s">
        <v>119</v>
      </c>
      <c r="C83" s="22">
        <v>-2448400.73</v>
      </c>
      <c r="D83" s="22">
        <v>-2248684.52</v>
      </c>
      <c r="E83" s="22">
        <v>-2640469.0499999998</v>
      </c>
      <c r="F83" s="22">
        <v>-2252124.5499999998</v>
      </c>
      <c r="G83" s="22">
        <v>-1737375.7899999996</v>
      </c>
      <c r="H83" s="22">
        <v>-1696678.4900000002</v>
      </c>
      <c r="I83" s="22">
        <v>-2662421.4699999997</v>
      </c>
      <c r="J83" s="22">
        <v>-1651271.4200000004</v>
      </c>
      <c r="K83" s="22">
        <v>-2537036.3899999997</v>
      </c>
      <c r="L83" s="22">
        <v>-2632057.4699999997</v>
      </c>
      <c r="M83" s="22">
        <v>-1891308.9800000004</v>
      </c>
      <c r="N83" s="22">
        <v>-3008801.6</v>
      </c>
      <c r="O83" s="22">
        <v>-2736398.3400000003</v>
      </c>
      <c r="P83" s="22">
        <v>-2318694.5230769231</v>
      </c>
      <c r="Q83" s="39"/>
    </row>
    <row r="84" spans="1:17" x14ac:dyDescent="0.2">
      <c r="A84" s="29" t="s">
        <v>120</v>
      </c>
      <c r="B84" s="29" t="s">
        <v>43</v>
      </c>
      <c r="C84" s="22">
        <v>-3468498.22</v>
      </c>
      <c r="D84" s="22">
        <v>-3494212.0900000003</v>
      </c>
      <c r="E84" s="22">
        <v>-3528348.15</v>
      </c>
      <c r="F84" s="22">
        <v>-3586499.09</v>
      </c>
      <c r="G84" s="22">
        <v>-3518079</v>
      </c>
      <c r="H84" s="22">
        <v>-3533383.35</v>
      </c>
      <c r="I84" s="22">
        <v>-3578809.0500000003</v>
      </c>
      <c r="J84" s="22">
        <v>-3615990.28</v>
      </c>
      <c r="K84" s="22">
        <v>-3638209.17</v>
      </c>
      <c r="L84" s="22">
        <v>-3665204.64</v>
      </c>
      <c r="M84" s="22">
        <v>-3713142.7800000003</v>
      </c>
      <c r="N84" s="22">
        <v>-3773394.6399999997</v>
      </c>
      <c r="O84" s="22">
        <v>-3820141.6100000003</v>
      </c>
      <c r="P84" s="22">
        <v>-3610300.9284615391</v>
      </c>
      <c r="Q84" s="39"/>
    </row>
    <row r="85" spans="1:17" x14ac:dyDescent="0.2">
      <c r="A85" s="29" t="s">
        <v>121</v>
      </c>
      <c r="B85" s="29" t="s">
        <v>122</v>
      </c>
      <c r="C85" s="22">
        <v>-1388360.84</v>
      </c>
      <c r="D85" s="22">
        <v>-1988450.4699999997</v>
      </c>
      <c r="E85" s="22">
        <v>-2382676.4099999997</v>
      </c>
      <c r="F85" s="22">
        <v>-2442936.66</v>
      </c>
      <c r="G85" s="22">
        <v>-3145311.22</v>
      </c>
      <c r="H85" s="22">
        <v>-3549552.93</v>
      </c>
      <c r="I85" s="22">
        <v>-4219097.12</v>
      </c>
      <c r="J85" s="22">
        <v>-4625608.8599999994</v>
      </c>
      <c r="K85" s="22">
        <v>-5382255.4099999992</v>
      </c>
      <c r="L85" s="22">
        <v>-5933258.2700000005</v>
      </c>
      <c r="M85" s="22">
        <v>-6884028.8699999992</v>
      </c>
      <c r="N85" s="22">
        <v>-4316233.7500000009</v>
      </c>
      <c r="O85" s="22">
        <v>-4730693.96</v>
      </c>
      <c r="P85" s="22">
        <v>-3922189.5976923076</v>
      </c>
      <c r="Q85" s="39"/>
    </row>
    <row r="86" spans="1:17" x14ac:dyDescent="0.2">
      <c r="A86" s="29" t="s">
        <v>123</v>
      </c>
      <c r="B86" s="29" t="s">
        <v>44</v>
      </c>
      <c r="C86" s="22">
        <v>-53988.18</v>
      </c>
      <c r="D86" s="22">
        <v>-448094.74</v>
      </c>
      <c r="E86" s="22">
        <v>-847598.72</v>
      </c>
      <c r="F86" s="22">
        <v>-62385.42</v>
      </c>
      <c r="G86" s="22">
        <v>-353255.31999999995</v>
      </c>
      <c r="H86" s="22">
        <v>-645072.57999999996</v>
      </c>
      <c r="I86" s="22">
        <v>-83457.290000000008</v>
      </c>
      <c r="J86" s="22">
        <v>-348393.06</v>
      </c>
      <c r="K86" s="22">
        <v>-626823.37</v>
      </c>
      <c r="L86" s="22">
        <v>-76778.739999999991</v>
      </c>
      <c r="M86" s="22">
        <v>-359703.62</v>
      </c>
      <c r="N86" s="22">
        <v>-693435.36</v>
      </c>
      <c r="O86" s="22">
        <v>-81688.41</v>
      </c>
      <c r="P86" s="22">
        <v>-360051.90846153849</v>
      </c>
      <c r="Q86" s="39"/>
    </row>
    <row r="87" spans="1:17" x14ac:dyDescent="0.2">
      <c r="A87" s="29" t="s">
        <v>86</v>
      </c>
      <c r="B87" s="29" t="s">
        <v>45</v>
      </c>
      <c r="C87" s="22">
        <v>-413683.72000000003</v>
      </c>
      <c r="D87" s="22">
        <v>-493449.23000000004</v>
      </c>
      <c r="E87" s="22">
        <v>-464678.67999999993</v>
      </c>
      <c r="F87" s="22">
        <v>-481716.76999999996</v>
      </c>
      <c r="G87" s="22">
        <v>-472423.59</v>
      </c>
      <c r="H87" s="22">
        <v>-451238.02999999997</v>
      </c>
      <c r="I87" s="22">
        <v>-507416.89</v>
      </c>
      <c r="J87" s="22">
        <v>-426603.19</v>
      </c>
      <c r="K87" s="22">
        <v>-446162.3299999999</v>
      </c>
      <c r="L87" s="22">
        <v>-436240.60000000003</v>
      </c>
      <c r="M87" s="22">
        <v>-437083.72999999992</v>
      </c>
      <c r="N87" s="22">
        <v>-444731.19999999995</v>
      </c>
      <c r="O87" s="22">
        <v>-496004.16</v>
      </c>
      <c r="P87" s="22">
        <v>-459340.93230769224</v>
      </c>
      <c r="Q87" s="39"/>
    </row>
    <row r="88" spans="1:17" x14ac:dyDescent="0.2">
      <c r="A88" s="29" t="s">
        <v>91</v>
      </c>
      <c r="B88" s="29" t="s">
        <v>124</v>
      </c>
      <c r="C88" s="22">
        <v>-2714763.29</v>
      </c>
      <c r="D88" s="22">
        <v>-2834080.8899999997</v>
      </c>
      <c r="E88" s="22">
        <v>-3157681.9300000006</v>
      </c>
      <c r="F88" s="22">
        <v>-1812260.7300000002</v>
      </c>
      <c r="G88" s="22">
        <v>-1661705.2400000002</v>
      </c>
      <c r="H88" s="22">
        <v>-2022972.9699999997</v>
      </c>
      <c r="I88" s="22">
        <v>-2029575.34</v>
      </c>
      <c r="J88" s="22">
        <v>-2104750.38</v>
      </c>
      <c r="K88" s="22">
        <v>-1787978.5</v>
      </c>
      <c r="L88" s="22">
        <v>-1836440.6</v>
      </c>
      <c r="M88" s="22">
        <v>-2164702.19</v>
      </c>
      <c r="N88" s="22">
        <v>-2287011.06</v>
      </c>
      <c r="O88" s="22">
        <v>-2528936.5900000003</v>
      </c>
      <c r="P88" s="22">
        <v>-2226373.8238461539</v>
      </c>
      <c r="Q88" s="39"/>
    </row>
    <row r="89" spans="1:17" x14ac:dyDescent="0.2">
      <c r="C89" s="44"/>
      <c r="D89" s="44"/>
      <c r="E89" s="44"/>
      <c r="F89" s="44"/>
      <c r="G89" s="44"/>
      <c r="H89" s="44"/>
      <c r="I89" s="44"/>
      <c r="J89" s="44"/>
      <c r="K89" s="44"/>
      <c r="L89" s="44"/>
      <c r="M89" s="44"/>
      <c r="N89" s="44"/>
      <c r="O89" s="44"/>
      <c r="P89" s="44"/>
      <c r="Q89" s="39"/>
    </row>
    <row r="90" spans="1:17" x14ac:dyDescent="0.2">
      <c r="A90" s="29" t="s">
        <v>125</v>
      </c>
      <c r="B90" s="29" t="s">
        <v>126</v>
      </c>
      <c r="C90" s="22">
        <v>-112432250.99000002</v>
      </c>
      <c r="D90" s="22">
        <v>-18759542.25</v>
      </c>
      <c r="E90" s="22">
        <v>-111566835.02000001</v>
      </c>
      <c r="F90" s="22">
        <v>-109462811.97</v>
      </c>
      <c r="G90" s="22">
        <v>-109178855.20999999</v>
      </c>
      <c r="H90" s="22">
        <v>-109585089.22999999</v>
      </c>
      <c r="I90" s="22">
        <v>-110310298.03000002</v>
      </c>
      <c r="J90" s="22">
        <v>-110925709.81999999</v>
      </c>
      <c r="K90" s="22">
        <v>-111822344.58</v>
      </c>
      <c r="L90" s="22">
        <v>-112581123.52999999</v>
      </c>
      <c r="M90" s="22">
        <v>-118680101.44000001</v>
      </c>
      <c r="N90" s="22">
        <v>-118849024.92999999</v>
      </c>
      <c r="O90" s="22">
        <v>-49092906.460000001</v>
      </c>
      <c r="P90" s="22">
        <v>-100249761.03538463</v>
      </c>
      <c r="Q90" s="39"/>
    </row>
    <row r="91" spans="1:17" x14ac:dyDescent="0.2">
      <c r="C91" s="44"/>
      <c r="D91" s="44"/>
      <c r="E91" s="44"/>
      <c r="F91" s="44"/>
      <c r="G91" s="44"/>
      <c r="H91" s="44"/>
      <c r="I91" s="44"/>
      <c r="J91" s="44"/>
      <c r="K91" s="44"/>
      <c r="L91" s="44"/>
      <c r="M91" s="44"/>
      <c r="N91" s="44"/>
      <c r="O91" s="44"/>
      <c r="P91" s="44"/>
      <c r="Q91" s="39"/>
    </row>
    <row r="92" spans="1:17" x14ac:dyDescent="0.2">
      <c r="A92" s="29" t="s">
        <v>92</v>
      </c>
      <c r="B92" s="29" t="s">
        <v>127</v>
      </c>
      <c r="C92" s="22">
        <v>-172915.3</v>
      </c>
      <c r="D92" s="22">
        <v>-177706.97</v>
      </c>
      <c r="E92" s="22">
        <v>-202498.64</v>
      </c>
      <c r="F92" s="22">
        <v>-207290.31</v>
      </c>
      <c r="G92" s="22">
        <v>-229581.97999999998</v>
      </c>
      <c r="H92" s="22">
        <v>-234373.65</v>
      </c>
      <c r="I92" s="22">
        <v>-235165.32</v>
      </c>
      <c r="J92" s="22">
        <v>-217456.99</v>
      </c>
      <c r="K92" s="22">
        <v>-212748.59</v>
      </c>
      <c r="L92" s="22">
        <v>-217540.26</v>
      </c>
      <c r="M92" s="22">
        <v>-222331.93000000002</v>
      </c>
      <c r="N92" s="22">
        <v>-230123.60000000003</v>
      </c>
      <c r="O92" s="22">
        <v>-234915.27000000002</v>
      </c>
      <c r="P92" s="22">
        <v>-214972.9853846154</v>
      </c>
      <c r="Q92" s="39"/>
    </row>
    <row r="93" spans="1:17" x14ac:dyDescent="0.2">
      <c r="A93" s="29" t="s">
        <v>94</v>
      </c>
      <c r="B93" s="29" t="s">
        <v>48</v>
      </c>
      <c r="C93" s="22">
        <v>-38857.53</v>
      </c>
      <c r="D93" s="22">
        <v>-38857.53</v>
      </c>
      <c r="E93" s="22">
        <v>-38857.53</v>
      </c>
      <c r="F93" s="22">
        <v>-39168.9</v>
      </c>
      <c r="G93" s="22">
        <v>-39168.9</v>
      </c>
      <c r="H93" s="22">
        <v>-39168.9</v>
      </c>
      <c r="I93" s="22">
        <v>-39486.26</v>
      </c>
      <c r="J93" s="22">
        <v>-39486.26</v>
      </c>
      <c r="K93" s="22">
        <v>-19686.48</v>
      </c>
      <c r="L93" s="22">
        <v>-19902.55</v>
      </c>
      <c r="M93" s="22">
        <v>-19902.55</v>
      </c>
      <c r="N93" s="22">
        <v>-19902.55</v>
      </c>
      <c r="O93" s="22">
        <v>-20065.580000000002</v>
      </c>
      <c r="P93" s="22">
        <v>-31731.65538461538</v>
      </c>
      <c r="Q93" s="39"/>
    </row>
    <row r="94" spans="1:17" x14ac:dyDescent="0.2">
      <c r="A94" s="29" t="s">
        <v>96</v>
      </c>
      <c r="B94" s="29" t="s">
        <v>128</v>
      </c>
      <c r="C94" s="22">
        <v>-20960211</v>
      </c>
      <c r="D94" s="22">
        <v>-20960211</v>
      </c>
      <c r="E94" s="22">
        <v>-20960211</v>
      </c>
      <c r="F94" s="22">
        <v>-20707504</v>
      </c>
      <c r="G94" s="22">
        <v>-20707504</v>
      </c>
      <c r="H94" s="22">
        <v>-20707504</v>
      </c>
      <c r="I94" s="22">
        <v>-20422422</v>
      </c>
      <c r="J94" s="22">
        <v>-20422422</v>
      </c>
      <c r="K94" s="22">
        <v>-20422422</v>
      </c>
      <c r="L94" s="22">
        <v>-20204484</v>
      </c>
      <c r="M94" s="22">
        <v>-20204484</v>
      </c>
      <c r="N94" s="22">
        <v>-20204484</v>
      </c>
      <c r="O94" s="22">
        <v>-19942752</v>
      </c>
      <c r="P94" s="22">
        <v>-20525124.230769232</v>
      </c>
      <c r="Q94" s="39"/>
    </row>
    <row r="95" spans="1:17" x14ac:dyDescent="0.2">
      <c r="A95" s="29" t="s">
        <v>96</v>
      </c>
      <c r="B95" s="29" t="s">
        <v>129</v>
      </c>
      <c r="C95" s="22">
        <v>-355670.17</v>
      </c>
      <c r="D95" s="22">
        <v>-382399.42</v>
      </c>
      <c r="E95" s="22">
        <v>-440113.43000000005</v>
      </c>
      <c r="F95" s="22">
        <v>-1731960.58</v>
      </c>
      <c r="G95" s="22">
        <v>-1712738.4300000002</v>
      </c>
      <c r="H95" s="22">
        <v>-1764224.43</v>
      </c>
      <c r="I95" s="22">
        <v>-1705216.18</v>
      </c>
      <c r="J95" s="22">
        <v>-1628792.24</v>
      </c>
      <c r="K95" s="22">
        <v>-1576086.8699999999</v>
      </c>
      <c r="L95" s="22">
        <v>-1603306.83</v>
      </c>
      <c r="M95" s="22">
        <v>-1618196.98</v>
      </c>
      <c r="N95" s="22">
        <v>-2002995.86</v>
      </c>
      <c r="O95" s="22">
        <v>-2343462.2999999998</v>
      </c>
      <c r="P95" s="22">
        <v>-1451166.44</v>
      </c>
      <c r="Q95" s="39"/>
    </row>
    <row r="96" spans="1:17" x14ac:dyDescent="0.2">
      <c r="A96" s="29" t="s">
        <v>98</v>
      </c>
      <c r="B96" s="29" t="s">
        <v>130</v>
      </c>
      <c r="C96" s="22">
        <v>-37740980.379999995</v>
      </c>
      <c r="D96" s="22">
        <v>-37741830.379999995</v>
      </c>
      <c r="E96" s="22">
        <v>-37971977.379999995</v>
      </c>
      <c r="F96" s="22">
        <v>-38283285.379999995</v>
      </c>
      <c r="G96" s="22">
        <v>-38270361.379999995</v>
      </c>
      <c r="H96" s="22">
        <v>-38434713.379999995</v>
      </c>
      <c r="I96" s="22">
        <v>-40738348.379999995</v>
      </c>
      <c r="J96" s="22">
        <v>-40798509.379999995</v>
      </c>
      <c r="K96" s="22">
        <v>-40623924.379999995</v>
      </c>
      <c r="L96" s="22">
        <v>-40415284.379999995</v>
      </c>
      <c r="M96" s="22">
        <v>-40377489.379999995</v>
      </c>
      <c r="N96" s="22">
        <v>-40519283.379999995</v>
      </c>
      <c r="O96" s="22">
        <v>-40839705.379999995</v>
      </c>
      <c r="P96" s="22">
        <v>-39442745.610769227</v>
      </c>
      <c r="Q96" s="39"/>
    </row>
    <row r="97" spans="1:17" x14ac:dyDescent="0.2">
      <c r="C97" s="44"/>
      <c r="D97" s="44"/>
      <c r="E97" s="44"/>
      <c r="F97" s="44"/>
      <c r="G97" s="44"/>
      <c r="H97" s="44"/>
      <c r="I97" s="44"/>
      <c r="J97" s="44"/>
      <c r="K97" s="44"/>
      <c r="L97" s="44"/>
      <c r="M97" s="44"/>
      <c r="N97" s="44"/>
      <c r="O97" s="44"/>
      <c r="P97" s="44"/>
      <c r="Q97" s="39"/>
    </row>
    <row r="98" spans="1:17" x14ac:dyDescent="0.2">
      <c r="A98" s="29" t="s">
        <v>100</v>
      </c>
      <c r="B98" s="29" t="s">
        <v>131</v>
      </c>
      <c r="C98" s="22">
        <v>-59268634.379999995</v>
      </c>
      <c r="D98" s="22">
        <v>-59301005.299999997</v>
      </c>
      <c r="E98" s="22">
        <v>-59613657.979999997</v>
      </c>
      <c r="F98" s="22">
        <v>-60969209.169999994</v>
      </c>
      <c r="G98" s="22">
        <v>-60959354.689999998</v>
      </c>
      <c r="H98" s="22">
        <v>-61179984.359999999</v>
      </c>
      <c r="I98" s="22">
        <v>-63140638.139999993</v>
      </c>
      <c r="J98" s="22">
        <v>-63106666.86999999</v>
      </c>
      <c r="K98" s="22">
        <v>-62854868.319999993</v>
      </c>
      <c r="L98" s="22">
        <v>-62460518.019999996</v>
      </c>
      <c r="M98" s="22">
        <v>-62442404.839999996</v>
      </c>
      <c r="N98" s="22">
        <v>-62976789.389999993</v>
      </c>
      <c r="O98" s="22">
        <v>-63380900.530000001</v>
      </c>
      <c r="P98" s="22">
        <v>-61665740.922307692</v>
      </c>
      <c r="Q98" s="39"/>
    </row>
    <row r="99" spans="1:17" x14ac:dyDescent="0.2">
      <c r="C99" s="44"/>
      <c r="D99" s="44"/>
      <c r="E99" s="44"/>
      <c r="F99" s="44"/>
      <c r="G99" s="44"/>
      <c r="H99" s="44"/>
      <c r="I99" s="44"/>
      <c r="J99" s="44"/>
      <c r="K99" s="44"/>
      <c r="L99" s="44"/>
      <c r="M99" s="44"/>
      <c r="N99" s="44"/>
      <c r="O99" s="44"/>
      <c r="P99" s="44"/>
    </row>
    <row r="100" spans="1:17" x14ac:dyDescent="0.2">
      <c r="A100" s="29" t="s">
        <v>106</v>
      </c>
      <c r="B100" s="29" t="s">
        <v>132</v>
      </c>
      <c r="C100" s="22">
        <v>-414683895.68000001</v>
      </c>
      <c r="D100" s="22">
        <v>-412212185.38000005</v>
      </c>
      <c r="E100" s="22">
        <v>-416758176.23000002</v>
      </c>
      <c r="F100" s="22">
        <v>-417342383.53000003</v>
      </c>
      <c r="G100" s="22">
        <v>-418188560.25</v>
      </c>
      <c r="H100" s="22">
        <v>-419899893.77999997</v>
      </c>
      <c r="I100" s="22">
        <v>-431791771.29000002</v>
      </c>
      <c r="J100" s="22">
        <v>-433575401.76999998</v>
      </c>
      <c r="K100" s="22">
        <v>-435290262.63</v>
      </c>
      <c r="L100" s="22">
        <v>-436722591.61999995</v>
      </c>
      <c r="M100" s="22">
        <v>-458914184.99000001</v>
      </c>
      <c r="N100" s="22">
        <v>-461108500.37</v>
      </c>
      <c r="O100" s="22">
        <v>-448678566.06999993</v>
      </c>
      <c r="P100" s="22">
        <v>-431166644.12230766</v>
      </c>
    </row>
    <row r="101" spans="1:17" ht="15.75" thickBot="1" x14ac:dyDescent="0.25">
      <c r="A101" s="41"/>
      <c r="C101" s="46"/>
      <c r="D101" s="46"/>
      <c r="E101" s="46"/>
      <c r="F101" s="46"/>
      <c r="G101" s="46"/>
      <c r="H101" s="46"/>
      <c r="I101" s="46"/>
      <c r="J101" s="46"/>
      <c r="K101" s="46"/>
      <c r="L101" s="46"/>
      <c r="M101" s="46"/>
      <c r="N101" s="46"/>
      <c r="O101" s="46"/>
      <c r="P101" s="46"/>
      <c r="Q101" s="39"/>
    </row>
    <row r="102" spans="1:17" ht="15.75" thickTop="1" x14ac:dyDescent="0.2">
      <c r="A102" s="35"/>
      <c r="B102" s="35"/>
    </row>
    <row r="103" spans="1:17" ht="15.75" thickBot="1" x14ac:dyDescent="0.25">
      <c r="A103" s="32"/>
      <c r="B103" s="32"/>
      <c r="C103" s="33"/>
      <c r="D103" s="33"/>
      <c r="E103" s="33"/>
      <c r="F103" s="33"/>
      <c r="G103" s="33"/>
      <c r="H103" s="33"/>
      <c r="I103" s="33"/>
      <c r="J103" s="33"/>
      <c r="K103" s="33"/>
      <c r="L103" s="33"/>
      <c r="M103" s="33"/>
      <c r="N103" s="33"/>
      <c r="O103" s="33"/>
      <c r="P103" s="33"/>
      <c r="Q103" s="34"/>
    </row>
    <row r="105" spans="1:17" x14ac:dyDescent="0.2">
      <c r="C105" s="43"/>
      <c r="D105" s="43"/>
      <c r="E105" s="43"/>
      <c r="F105" s="43"/>
      <c r="G105" s="43"/>
      <c r="H105" s="43"/>
      <c r="I105" s="43"/>
      <c r="J105" s="43"/>
      <c r="K105" s="43"/>
      <c r="L105" s="43"/>
      <c r="M105" s="43"/>
      <c r="N105" s="43"/>
      <c r="O105" s="43"/>
      <c r="P105" s="43"/>
    </row>
    <row r="106" spans="1:17" x14ac:dyDescent="0.2">
      <c r="C106" s="43"/>
      <c r="D106" s="43"/>
      <c r="E106" s="43"/>
      <c r="F106" s="43"/>
      <c r="G106" s="43"/>
      <c r="H106" s="43"/>
      <c r="I106" s="43"/>
      <c r="J106" s="43"/>
      <c r="K106" s="43"/>
      <c r="L106" s="43"/>
      <c r="M106" s="43"/>
      <c r="N106" s="43"/>
      <c r="O106" s="43"/>
      <c r="P106" s="43"/>
    </row>
    <row r="107" spans="1:17" x14ac:dyDescent="0.2">
      <c r="C107" s="43"/>
      <c r="D107" s="43"/>
      <c r="E107" s="43"/>
      <c r="F107" s="43"/>
      <c r="G107" s="43"/>
      <c r="H107" s="43"/>
      <c r="I107" s="43"/>
      <c r="J107" s="43"/>
      <c r="K107" s="43"/>
      <c r="L107" s="43"/>
      <c r="M107" s="43"/>
      <c r="N107" s="43"/>
      <c r="O107" s="43"/>
      <c r="P107" s="43"/>
    </row>
    <row r="108" spans="1:17" x14ac:dyDescent="0.2">
      <c r="B108" s="39" t="s">
        <v>81</v>
      </c>
      <c r="C108" s="124">
        <f>SUMIF(Q:Q,B108,P:P)</f>
        <v>0</v>
      </c>
      <c r="D108" s="41" t="s">
        <v>295</v>
      </c>
    </row>
    <row r="110" spans="1:17" x14ac:dyDescent="0.2">
      <c r="C110" s="43"/>
      <c r="D110" s="43"/>
      <c r="E110" s="43"/>
      <c r="F110" s="43"/>
      <c r="G110" s="43"/>
      <c r="H110" s="43"/>
      <c r="I110" s="43"/>
      <c r="J110" s="43"/>
      <c r="K110" s="43"/>
      <c r="L110" s="43"/>
      <c r="M110" s="43"/>
      <c r="N110" s="43"/>
      <c r="O110" s="43"/>
      <c r="P110" s="43"/>
    </row>
    <row r="111" spans="1:17" x14ac:dyDescent="0.2">
      <c r="A111" s="35"/>
      <c r="B111" s="35"/>
    </row>
  </sheetData>
  <pageMargins left="0.7" right="0.7" top="0.75" bottom="0.75" header="0.3" footer="0.3"/>
  <pageSetup orientation="portrait" horizontalDpi="1200" verticalDpi="1200" r:id="rId1"/>
  <customProperties>
    <customPr name="_pios_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282E53-16AC-43D6-8360-EAA76629B95C}">
  <dimension ref="A1:D286"/>
  <sheetViews>
    <sheetView tabSelected="1" workbookViewId="0">
      <selection sqref="A1:A2"/>
    </sheetView>
  </sheetViews>
  <sheetFormatPr defaultRowHeight="15" x14ac:dyDescent="0.2"/>
  <cols>
    <col min="1" max="1" width="70.21875" bestFit="1" customWidth="1"/>
    <col min="2" max="2" width="15.44140625" bestFit="1" customWidth="1"/>
    <col min="3" max="3" width="15.5546875" bestFit="1" customWidth="1"/>
    <col min="4" max="4" width="10.21875" bestFit="1" customWidth="1"/>
  </cols>
  <sheetData>
    <row r="1" spans="1:2" x14ac:dyDescent="0.2">
      <c r="A1" s="132" t="s">
        <v>311</v>
      </c>
    </row>
    <row r="2" spans="1:2" x14ac:dyDescent="0.2">
      <c r="A2" s="132" t="s">
        <v>307</v>
      </c>
    </row>
    <row r="3" spans="1:2" ht="16.5" thickBot="1" x14ac:dyDescent="0.3">
      <c r="A3" s="104"/>
      <c r="B3" s="104"/>
    </row>
    <row r="4" spans="1:2" ht="15.75" x14ac:dyDescent="0.25">
      <c r="A4" s="105" t="s">
        <v>133</v>
      </c>
      <c r="B4" s="103"/>
    </row>
    <row r="5" spans="1:2" ht="16.5" thickBot="1" x14ac:dyDescent="0.3">
      <c r="A5" s="104"/>
      <c r="B5" s="104"/>
    </row>
    <row r="6" spans="1:2" ht="27" customHeight="1" thickBot="1" x14ac:dyDescent="0.25">
      <c r="A6" s="131" t="s">
        <v>257</v>
      </c>
      <c r="B6" s="106" t="s">
        <v>134</v>
      </c>
    </row>
    <row r="7" spans="1:2" ht="40.15" customHeight="1" thickBot="1" x14ac:dyDescent="0.25">
      <c r="A7" s="131"/>
      <c r="B7" s="106" t="s">
        <v>253</v>
      </c>
    </row>
    <row r="8" spans="1:2" x14ac:dyDescent="0.2">
      <c r="A8" s="107" t="s">
        <v>258</v>
      </c>
      <c r="B8" s="108"/>
    </row>
    <row r="9" spans="1:2" x14ac:dyDescent="0.2">
      <c r="A9" s="109" t="s">
        <v>135</v>
      </c>
      <c r="B9" s="108"/>
    </row>
    <row r="10" spans="1:2" x14ac:dyDescent="0.2">
      <c r="A10" s="110" t="s">
        <v>70</v>
      </c>
      <c r="B10" s="108"/>
    </row>
    <row r="11" spans="1:2" x14ac:dyDescent="0.2">
      <c r="A11" s="111" t="s">
        <v>136</v>
      </c>
      <c r="B11" s="108"/>
    </row>
    <row r="12" spans="1:2" ht="15.75" thickBot="1" x14ac:dyDescent="0.25">
      <c r="A12" s="112" t="s">
        <v>137</v>
      </c>
      <c r="B12" s="108">
        <v>12923208.989230769</v>
      </c>
    </row>
    <row r="13" spans="1:2" x14ac:dyDescent="0.2">
      <c r="A13" s="113" t="s">
        <v>136</v>
      </c>
      <c r="B13" s="114">
        <v>12923208.989230769</v>
      </c>
    </row>
    <row r="15" spans="1:2" x14ac:dyDescent="0.2">
      <c r="A15" s="111" t="s">
        <v>138</v>
      </c>
      <c r="B15" s="108"/>
    </row>
    <row r="16" spans="1:2" x14ac:dyDescent="0.2">
      <c r="A16" s="112" t="s">
        <v>139</v>
      </c>
      <c r="B16" s="108">
        <v>1360067.5899999999</v>
      </c>
    </row>
    <row r="17" spans="1:2" x14ac:dyDescent="0.2">
      <c r="A17" s="112" t="s">
        <v>140</v>
      </c>
      <c r="B17" s="108">
        <v>117909.11307692307</v>
      </c>
    </row>
    <row r="18" spans="1:2" x14ac:dyDescent="0.2">
      <c r="A18" s="112" t="s">
        <v>141</v>
      </c>
      <c r="B18" s="108">
        <v>290087271.41153842</v>
      </c>
    </row>
    <row r="19" spans="1:2" x14ac:dyDescent="0.2">
      <c r="A19" s="112" t="s">
        <v>142</v>
      </c>
      <c r="B19" s="108">
        <v>2092635.9930769235</v>
      </c>
    </row>
    <row r="20" spans="1:2" x14ac:dyDescent="0.2">
      <c r="A20" s="112" t="s">
        <v>143</v>
      </c>
      <c r="B20" s="108">
        <v>16484000.066923074</v>
      </c>
    </row>
    <row r="21" spans="1:2" x14ac:dyDescent="0.2">
      <c r="A21" s="112" t="s">
        <v>144</v>
      </c>
      <c r="B21" s="108">
        <v>102299348.36384612</v>
      </c>
    </row>
    <row r="22" spans="1:2" x14ac:dyDescent="0.2">
      <c r="A22" s="112" t="s">
        <v>145</v>
      </c>
      <c r="B22" s="108">
        <v>20989545.832307689</v>
      </c>
    </row>
    <row r="23" spans="1:2" x14ac:dyDescent="0.2">
      <c r="A23" s="112" t="s">
        <v>146</v>
      </c>
      <c r="B23" s="108">
        <v>6775760.4292307701</v>
      </c>
    </row>
    <row r="24" spans="1:2" x14ac:dyDescent="0.2">
      <c r="A24" s="112" t="s">
        <v>147</v>
      </c>
      <c r="B24" s="108">
        <v>6993981.6146153845</v>
      </c>
    </row>
    <row r="25" spans="1:2" x14ac:dyDescent="0.2">
      <c r="A25" s="112" t="s">
        <v>148</v>
      </c>
      <c r="B25" s="108">
        <v>2085544.990769231</v>
      </c>
    </row>
    <row r="26" spans="1:2" x14ac:dyDescent="0.2">
      <c r="A26" s="112" t="s">
        <v>149</v>
      </c>
      <c r="B26" s="108">
        <v>3559130.2584615373</v>
      </c>
    </row>
    <row r="27" spans="1:2" x14ac:dyDescent="0.2">
      <c r="A27" s="112" t="s">
        <v>150</v>
      </c>
      <c r="B27" s="108">
        <v>1612635.1876923079</v>
      </c>
    </row>
    <row r="28" spans="1:2" x14ac:dyDescent="0.2">
      <c r="A28" s="112" t="s">
        <v>151</v>
      </c>
      <c r="B28" s="108">
        <v>20349977.672307692</v>
      </c>
    </row>
    <row r="29" spans="1:2" x14ac:dyDescent="0.2">
      <c r="A29" s="112" t="s">
        <v>152</v>
      </c>
      <c r="B29" s="108">
        <v>4117635.881538461</v>
      </c>
    </row>
    <row r="30" spans="1:2" x14ac:dyDescent="0.2">
      <c r="A30" s="112" t="s">
        <v>153</v>
      </c>
      <c r="B30" s="108">
        <v>347998.49923076929</v>
      </c>
    </row>
    <row r="31" spans="1:2" x14ac:dyDescent="0.2">
      <c r="A31" s="112" t="s">
        <v>154</v>
      </c>
      <c r="B31" s="108">
        <v>437735.86384615384</v>
      </c>
    </row>
    <row r="32" spans="1:2" ht="15.75" thickBot="1" x14ac:dyDescent="0.25">
      <c r="A32" s="112" t="s">
        <v>259</v>
      </c>
      <c r="B32" s="108">
        <v>0</v>
      </c>
    </row>
    <row r="33" spans="1:2" x14ac:dyDescent="0.2">
      <c r="A33" s="113" t="s">
        <v>138</v>
      </c>
      <c r="B33" s="114">
        <v>479711178.76846135</v>
      </c>
    </row>
    <row r="35" spans="1:2" x14ac:dyDescent="0.2">
      <c r="A35" s="111" t="s">
        <v>155</v>
      </c>
      <c r="B35" s="108"/>
    </row>
    <row r="36" spans="1:2" x14ac:dyDescent="0.2">
      <c r="A36" s="112" t="s">
        <v>156</v>
      </c>
      <c r="B36" s="108">
        <v>7056953.961538462</v>
      </c>
    </row>
    <row r="37" spans="1:2" x14ac:dyDescent="0.2">
      <c r="A37" s="112" t="s">
        <v>157</v>
      </c>
      <c r="B37" s="108">
        <v>11579430.790000003</v>
      </c>
    </row>
    <row r="38" spans="1:2" x14ac:dyDescent="0.2">
      <c r="A38" s="112" t="s">
        <v>158</v>
      </c>
      <c r="B38" s="108">
        <v>-159337.83000000002</v>
      </c>
    </row>
    <row r="39" spans="1:2" x14ac:dyDescent="0.2">
      <c r="A39" s="112" t="s">
        <v>159</v>
      </c>
      <c r="B39" s="108">
        <v>5521812.371538463</v>
      </c>
    </row>
    <row r="40" spans="1:2" x14ac:dyDescent="0.2">
      <c r="A40" s="112" t="s">
        <v>160</v>
      </c>
      <c r="B40" s="108">
        <v>21656835</v>
      </c>
    </row>
    <row r="41" spans="1:2" ht="15.75" thickBot="1" x14ac:dyDescent="0.25">
      <c r="A41" s="112" t="s">
        <v>161</v>
      </c>
      <c r="B41" s="108">
        <v>4989393.1061538458</v>
      </c>
    </row>
    <row r="42" spans="1:2" x14ac:dyDescent="0.2">
      <c r="A42" s="113" t="s">
        <v>155</v>
      </c>
      <c r="B42" s="114">
        <v>50645087.399230778</v>
      </c>
    </row>
    <row r="43" spans="1:2" ht="15.75" thickBot="1" x14ac:dyDescent="0.25"/>
    <row r="44" spans="1:2" x14ac:dyDescent="0.2">
      <c r="A44" s="115" t="s">
        <v>70</v>
      </c>
      <c r="B44" s="116">
        <v>543279475.15692282</v>
      </c>
    </row>
    <row r="46" spans="1:2" x14ac:dyDescent="0.2">
      <c r="A46" s="110" t="s">
        <v>162</v>
      </c>
      <c r="B46" s="108"/>
    </row>
    <row r="47" spans="1:2" x14ac:dyDescent="0.2">
      <c r="A47" s="112" t="s">
        <v>163</v>
      </c>
      <c r="B47" s="108">
        <v>1381768.3009425027</v>
      </c>
    </row>
    <row r="48" spans="1:2" x14ac:dyDescent="0.2">
      <c r="A48" s="112" t="s">
        <v>164</v>
      </c>
      <c r="B48" s="108">
        <v>16320185.096384693</v>
      </c>
    </row>
    <row r="49" spans="1:2" x14ac:dyDescent="0.2">
      <c r="A49" s="112" t="s">
        <v>165</v>
      </c>
      <c r="B49" s="108">
        <v>5976747.241030423</v>
      </c>
    </row>
    <row r="50" spans="1:2" x14ac:dyDescent="0.2">
      <c r="A50" s="112" t="s">
        <v>166</v>
      </c>
      <c r="B50" s="108">
        <v>265887.48933468916</v>
      </c>
    </row>
    <row r="51" spans="1:2" ht="15.75" thickBot="1" x14ac:dyDescent="0.25">
      <c r="A51" s="112" t="s">
        <v>167</v>
      </c>
      <c r="B51" s="108">
        <v>3658085.6969230771</v>
      </c>
    </row>
    <row r="52" spans="1:2" x14ac:dyDescent="0.2">
      <c r="A52" s="115" t="s">
        <v>162</v>
      </c>
      <c r="B52" s="116">
        <v>27602673.824615382</v>
      </c>
    </row>
    <row r="54" spans="1:2" x14ac:dyDescent="0.2">
      <c r="A54" s="110" t="s">
        <v>168</v>
      </c>
      <c r="B54" s="108"/>
    </row>
    <row r="55" spans="1:2" x14ac:dyDescent="0.2">
      <c r="A55" s="111" t="s">
        <v>169</v>
      </c>
      <c r="B55" s="108"/>
    </row>
    <row r="56" spans="1:2" ht="15.75" thickBot="1" x14ac:dyDescent="0.25">
      <c r="A56" s="112" t="s">
        <v>170</v>
      </c>
      <c r="B56" s="108">
        <v>-942162.23384615371</v>
      </c>
    </row>
    <row r="57" spans="1:2" x14ac:dyDescent="0.2">
      <c r="A57" s="113" t="s">
        <v>169</v>
      </c>
      <c r="B57" s="114">
        <v>-942162.23384615371</v>
      </c>
    </row>
    <row r="59" spans="1:2" x14ac:dyDescent="0.2">
      <c r="A59" s="111" t="s">
        <v>171</v>
      </c>
      <c r="B59" s="108"/>
    </row>
    <row r="60" spans="1:2" x14ac:dyDescent="0.2">
      <c r="A60" s="112" t="s">
        <v>172</v>
      </c>
      <c r="B60" s="108">
        <v>-13416.05</v>
      </c>
    </row>
    <row r="61" spans="1:2" x14ac:dyDescent="0.2">
      <c r="A61" s="112" t="s">
        <v>173</v>
      </c>
      <c r="B61" s="108">
        <v>41413.402307692319</v>
      </c>
    </row>
    <row r="62" spans="1:2" x14ac:dyDescent="0.2">
      <c r="A62" s="112" t="s">
        <v>174</v>
      </c>
      <c r="B62" s="108">
        <v>-121985177.66307694</v>
      </c>
    </row>
    <row r="63" spans="1:2" x14ac:dyDescent="0.2">
      <c r="A63" s="112" t="s">
        <v>175</v>
      </c>
      <c r="B63" s="108">
        <v>-270535.76846153842</v>
      </c>
    </row>
    <row r="64" spans="1:2" x14ac:dyDescent="0.2">
      <c r="A64" s="112" t="s">
        <v>176</v>
      </c>
      <c r="B64" s="108">
        <v>-5203289.5469230767</v>
      </c>
    </row>
    <row r="65" spans="1:2" x14ac:dyDescent="0.2">
      <c r="A65" s="112" t="s">
        <v>177</v>
      </c>
      <c r="B65" s="108">
        <v>-46139265.946923077</v>
      </c>
    </row>
    <row r="66" spans="1:2" x14ac:dyDescent="0.2">
      <c r="A66" s="112" t="s">
        <v>178</v>
      </c>
      <c r="B66" s="108">
        <v>-694478.38923076913</v>
      </c>
    </row>
    <row r="67" spans="1:2" x14ac:dyDescent="0.2">
      <c r="A67" s="112" t="s">
        <v>179</v>
      </c>
      <c r="B67" s="108">
        <v>-17936.11307692324</v>
      </c>
    </row>
    <row r="68" spans="1:2" x14ac:dyDescent="0.2">
      <c r="A68" s="112" t="s">
        <v>180</v>
      </c>
      <c r="B68" s="108">
        <v>-1995218.6630769232</v>
      </c>
    </row>
    <row r="69" spans="1:2" x14ac:dyDescent="0.2">
      <c r="A69" s="112" t="s">
        <v>181</v>
      </c>
      <c r="B69" s="108">
        <v>-255461.60615384619</v>
      </c>
    </row>
    <row r="70" spans="1:2" x14ac:dyDescent="0.2">
      <c r="A70" s="112" t="s">
        <v>182</v>
      </c>
      <c r="B70" s="108">
        <v>-2208574.6253846157</v>
      </c>
    </row>
    <row r="71" spans="1:2" x14ac:dyDescent="0.2">
      <c r="A71" s="112" t="s">
        <v>183</v>
      </c>
      <c r="B71" s="108">
        <v>-363370.31384615379</v>
      </c>
    </row>
    <row r="72" spans="1:2" x14ac:dyDescent="0.2">
      <c r="A72" s="112" t="s">
        <v>184</v>
      </c>
      <c r="B72" s="108">
        <v>-311955.96153846168</v>
      </c>
    </row>
    <row r="73" spans="1:2" x14ac:dyDescent="0.2">
      <c r="A73" s="112" t="s">
        <v>185</v>
      </c>
      <c r="B73" s="108">
        <v>188994.02461538464</v>
      </c>
    </row>
    <row r="74" spans="1:2" x14ac:dyDescent="0.2">
      <c r="A74" s="112" t="s">
        <v>186</v>
      </c>
      <c r="B74" s="108">
        <v>-30744.56384615384</v>
      </c>
    </row>
    <row r="75" spans="1:2" x14ac:dyDescent="0.2">
      <c r="A75" s="112" t="s">
        <v>187</v>
      </c>
      <c r="B75" s="108">
        <v>-6190.8076923076896</v>
      </c>
    </row>
    <row r="76" spans="1:2" ht="15.75" thickBot="1" x14ac:dyDescent="0.25">
      <c r="A76" s="112" t="s">
        <v>260</v>
      </c>
      <c r="B76" s="108">
        <v>0</v>
      </c>
    </row>
    <row r="77" spans="1:2" x14ac:dyDescent="0.2">
      <c r="A77" s="113" t="s">
        <v>171</v>
      </c>
      <c r="B77" s="114">
        <v>-179265208.59230772</v>
      </c>
    </row>
    <row r="79" spans="1:2" x14ac:dyDescent="0.2">
      <c r="A79" s="111" t="s">
        <v>188</v>
      </c>
      <c r="B79" s="108"/>
    </row>
    <row r="80" spans="1:2" x14ac:dyDescent="0.2">
      <c r="A80" s="112" t="s">
        <v>189</v>
      </c>
      <c r="B80" s="108">
        <v>-2998984.8399999994</v>
      </c>
    </row>
    <row r="81" spans="1:2" x14ac:dyDescent="0.2">
      <c r="A81" s="112" t="s">
        <v>190</v>
      </c>
      <c r="B81" s="108">
        <v>-1325555.4353846153</v>
      </c>
    </row>
    <row r="82" spans="1:2" x14ac:dyDescent="0.2">
      <c r="A82" s="112" t="s">
        <v>191</v>
      </c>
      <c r="B82" s="108">
        <v>-1867031.64</v>
      </c>
    </row>
    <row r="83" spans="1:2" x14ac:dyDescent="0.2">
      <c r="A83" s="112" t="s">
        <v>192</v>
      </c>
      <c r="B83" s="108">
        <v>-12031575.649999999</v>
      </c>
    </row>
    <row r="84" spans="1:2" ht="15.75" thickBot="1" x14ac:dyDescent="0.25">
      <c r="A84" s="112" t="s">
        <v>193</v>
      </c>
      <c r="B84" s="108">
        <v>-621389.52923076914</v>
      </c>
    </row>
    <row r="85" spans="1:2" x14ac:dyDescent="0.2">
      <c r="A85" s="113" t="s">
        <v>188</v>
      </c>
      <c r="B85" s="114">
        <v>-18844537.094615381</v>
      </c>
    </row>
    <row r="86" spans="1:2" ht="15.75" thickBot="1" x14ac:dyDescent="0.25"/>
    <row r="87" spans="1:2" x14ac:dyDescent="0.2">
      <c r="A87" s="115" t="s">
        <v>168</v>
      </c>
      <c r="B87" s="116">
        <v>-199051907.92076924</v>
      </c>
    </row>
    <row r="88" spans="1:2" ht="15.75" thickBot="1" x14ac:dyDescent="0.25"/>
    <row r="89" spans="1:2" x14ac:dyDescent="0.2">
      <c r="A89" s="113" t="s">
        <v>135</v>
      </c>
      <c r="B89" s="116">
        <v>371830241.06076896</v>
      </c>
    </row>
    <row r="91" spans="1:2" x14ac:dyDescent="0.2">
      <c r="A91" s="109" t="s">
        <v>261</v>
      </c>
      <c r="B91" s="108"/>
    </row>
    <row r="92" spans="1:2" x14ac:dyDescent="0.2">
      <c r="A92" s="110" t="s">
        <v>283</v>
      </c>
      <c r="B92" s="108"/>
    </row>
    <row r="93" spans="1:2" ht="15.75" thickBot="1" x14ac:dyDescent="0.25">
      <c r="A93" s="112" t="s">
        <v>284</v>
      </c>
      <c r="B93" s="108">
        <v>3076923.076923077</v>
      </c>
    </row>
    <row r="94" spans="1:2" x14ac:dyDescent="0.2">
      <c r="A94" s="115" t="s">
        <v>283</v>
      </c>
      <c r="B94" s="116">
        <v>3076923.076923077</v>
      </c>
    </row>
    <row r="96" spans="1:2" x14ac:dyDescent="0.2">
      <c r="A96" s="110" t="s">
        <v>262</v>
      </c>
      <c r="B96" s="108"/>
    </row>
    <row r="97" spans="1:2" ht="15.75" thickBot="1" x14ac:dyDescent="0.25">
      <c r="A97" s="112" t="s">
        <v>263</v>
      </c>
      <c r="B97" s="108">
        <v>54341.783846153827</v>
      </c>
    </row>
    <row r="98" spans="1:2" x14ac:dyDescent="0.2">
      <c r="A98" s="115" t="s">
        <v>262</v>
      </c>
      <c r="B98" s="116">
        <v>54341.783846153827</v>
      </c>
    </row>
    <row r="99" spans="1:2" ht="15.75" thickBot="1" x14ac:dyDescent="0.25">
      <c r="A99" s="97"/>
      <c r="B99" s="95"/>
    </row>
    <row r="100" spans="1:2" ht="15.75" thickBot="1" x14ac:dyDescent="0.25">
      <c r="A100" s="113" t="s">
        <v>261</v>
      </c>
      <c r="B100" s="116">
        <v>3131264.8607692309</v>
      </c>
    </row>
    <row r="101" spans="1:2" x14ac:dyDescent="0.2">
      <c r="A101" s="100"/>
      <c r="B101" s="101"/>
    </row>
    <row r="102" spans="1:2" x14ac:dyDescent="0.2">
      <c r="A102" s="109" t="s">
        <v>194</v>
      </c>
      <c r="B102" s="108"/>
    </row>
    <row r="103" spans="1:2" x14ac:dyDescent="0.2">
      <c r="A103" s="110" t="s">
        <v>13</v>
      </c>
      <c r="B103" s="108"/>
    </row>
    <row r="104" spans="1:2" ht="15.75" thickBot="1" x14ac:dyDescent="0.25">
      <c r="A104" s="112" t="s">
        <v>195</v>
      </c>
      <c r="B104" s="108">
        <v>2156122.576923077</v>
      </c>
    </row>
    <row r="105" spans="1:2" x14ac:dyDescent="0.2">
      <c r="A105" s="115" t="s">
        <v>13</v>
      </c>
      <c r="B105" s="116">
        <v>2156122.576923077</v>
      </c>
    </row>
    <row r="107" spans="1:2" x14ac:dyDescent="0.2">
      <c r="A107" s="110" t="s">
        <v>19</v>
      </c>
      <c r="B107" s="108"/>
    </row>
    <row r="108" spans="1:2" ht="15.75" thickBot="1" x14ac:dyDescent="0.25">
      <c r="A108" s="112" t="s">
        <v>196</v>
      </c>
      <c r="B108" s="108">
        <v>5412853.0907692313</v>
      </c>
    </row>
    <row r="109" spans="1:2" x14ac:dyDescent="0.2">
      <c r="A109" s="115" t="s">
        <v>19</v>
      </c>
      <c r="B109" s="116">
        <v>5412853.0907692313</v>
      </c>
    </row>
    <row r="111" spans="1:2" x14ac:dyDescent="0.2">
      <c r="A111" s="110" t="s">
        <v>197</v>
      </c>
      <c r="B111" s="108"/>
    </row>
    <row r="112" spans="1:2" ht="15.75" thickBot="1" x14ac:dyDescent="0.25">
      <c r="A112" s="112" t="s">
        <v>198</v>
      </c>
      <c r="B112" s="108">
        <v>12660288.884615382</v>
      </c>
    </row>
    <row r="113" spans="1:2" x14ac:dyDescent="0.2">
      <c r="A113" s="115" t="s">
        <v>197</v>
      </c>
      <c r="B113" s="116">
        <v>12660288.884615382</v>
      </c>
    </row>
    <row r="115" spans="1:2" x14ac:dyDescent="0.2">
      <c r="A115" s="110" t="s">
        <v>87</v>
      </c>
      <c r="B115" s="108"/>
    </row>
    <row r="116" spans="1:2" ht="15.75" thickBot="1" x14ac:dyDescent="0.25">
      <c r="A116" s="112" t="s">
        <v>199</v>
      </c>
      <c r="B116" s="108">
        <v>23377.644615384619</v>
      </c>
    </row>
    <row r="117" spans="1:2" x14ac:dyDescent="0.2">
      <c r="A117" s="115" t="s">
        <v>87</v>
      </c>
      <c r="B117" s="116">
        <v>23377.644615384619</v>
      </c>
    </row>
    <row r="119" spans="1:2" x14ac:dyDescent="0.2">
      <c r="A119" s="110" t="s">
        <v>200</v>
      </c>
      <c r="B119" s="108"/>
    </row>
    <row r="120" spans="1:2" ht="15.75" thickBot="1" x14ac:dyDescent="0.25">
      <c r="A120" s="112" t="s">
        <v>201</v>
      </c>
      <c r="B120" s="108">
        <v>-900984.30230769212</v>
      </c>
    </row>
    <row r="121" spans="1:2" x14ac:dyDescent="0.2">
      <c r="A121" s="115" t="s">
        <v>200</v>
      </c>
      <c r="B121" s="116">
        <v>-900984.30230769212</v>
      </c>
    </row>
    <row r="123" spans="1:2" x14ac:dyDescent="0.2">
      <c r="A123" s="110" t="s">
        <v>202</v>
      </c>
      <c r="B123" s="108"/>
    </row>
    <row r="124" spans="1:2" ht="15.75" thickBot="1" x14ac:dyDescent="0.25">
      <c r="A124" s="112" t="s">
        <v>203</v>
      </c>
      <c r="B124" s="108">
        <v>84467.63307692307</v>
      </c>
    </row>
    <row r="125" spans="1:2" x14ac:dyDescent="0.2">
      <c r="A125" s="115" t="s">
        <v>202</v>
      </c>
      <c r="B125" s="116">
        <v>84467.63307692307</v>
      </c>
    </row>
    <row r="127" spans="1:2" x14ac:dyDescent="0.2">
      <c r="A127" s="110" t="s">
        <v>204</v>
      </c>
      <c r="B127" s="108"/>
    </row>
    <row r="128" spans="1:2" ht="15.75" thickBot="1" x14ac:dyDescent="0.25">
      <c r="A128" s="112" t="s">
        <v>205</v>
      </c>
      <c r="B128" s="108">
        <v>13756.699230769231</v>
      </c>
    </row>
    <row r="129" spans="1:2" x14ac:dyDescent="0.2">
      <c r="A129" s="115" t="s">
        <v>204</v>
      </c>
      <c r="B129" s="116">
        <v>13756.699230769231</v>
      </c>
    </row>
    <row r="131" spans="1:2" x14ac:dyDescent="0.2">
      <c r="A131" s="110" t="s">
        <v>93</v>
      </c>
      <c r="B131" s="108"/>
    </row>
    <row r="132" spans="1:2" ht="15.75" thickBot="1" x14ac:dyDescent="0.25">
      <c r="A132" s="112" t="s">
        <v>206</v>
      </c>
      <c r="B132" s="108">
        <v>372635.41846153844</v>
      </c>
    </row>
    <row r="133" spans="1:2" x14ac:dyDescent="0.2">
      <c r="A133" s="115" t="s">
        <v>93</v>
      </c>
      <c r="B133" s="116">
        <v>372635.41846153844</v>
      </c>
    </row>
    <row r="135" spans="1:2" x14ac:dyDescent="0.2">
      <c r="A135" s="110" t="s">
        <v>32</v>
      </c>
      <c r="B135" s="108"/>
    </row>
    <row r="136" spans="1:2" ht="15.75" thickBot="1" x14ac:dyDescent="0.25">
      <c r="A136" s="112" t="s">
        <v>207</v>
      </c>
      <c r="B136" s="108">
        <v>11478063.287692308</v>
      </c>
    </row>
    <row r="137" spans="1:2" ht="15.75" thickBot="1" x14ac:dyDescent="0.25">
      <c r="A137" s="115" t="s">
        <v>32</v>
      </c>
      <c r="B137" s="116">
        <v>11478063.287692308</v>
      </c>
    </row>
    <row r="138" spans="1:2" x14ac:dyDescent="0.2">
      <c r="A138" s="100"/>
      <c r="B138" s="101"/>
    </row>
    <row r="139" spans="1:2" x14ac:dyDescent="0.2">
      <c r="A139" s="110" t="s">
        <v>95</v>
      </c>
      <c r="B139" s="108"/>
    </row>
    <row r="140" spans="1:2" x14ac:dyDescent="0.2">
      <c r="A140" s="112" t="s">
        <v>208</v>
      </c>
      <c r="B140" s="108">
        <v>1126166.9746153848</v>
      </c>
    </row>
    <row r="141" spans="1:2" ht="15.75" thickBot="1" x14ac:dyDescent="0.25">
      <c r="A141" s="112" t="s">
        <v>209</v>
      </c>
      <c r="B141" s="108">
        <v>-615571.34923076921</v>
      </c>
    </row>
    <row r="142" spans="1:2" x14ac:dyDescent="0.2">
      <c r="A142" s="115" t="s">
        <v>95</v>
      </c>
      <c r="B142" s="116">
        <v>510595.62538461562</v>
      </c>
    </row>
    <row r="143" spans="1:2" ht="15.75" thickBot="1" x14ac:dyDescent="0.25">
      <c r="A143" s="98"/>
      <c r="B143" s="95"/>
    </row>
    <row r="144" spans="1:2" x14ac:dyDescent="0.2">
      <c r="A144" s="113" t="s">
        <v>194</v>
      </c>
      <c r="B144" s="116">
        <v>31811176.558461539</v>
      </c>
    </row>
    <row r="146" spans="1:2" x14ac:dyDescent="0.2">
      <c r="A146" s="109" t="s">
        <v>99</v>
      </c>
      <c r="B146" s="108"/>
    </row>
    <row r="147" spans="1:2" ht="15.75" thickBot="1" x14ac:dyDescent="0.25">
      <c r="A147" s="112" t="s">
        <v>264</v>
      </c>
      <c r="B147" s="108">
        <v>333449.76923076925</v>
      </c>
    </row>
    <row r="148" spans="1:2" x14ac:dyDescent="0.2">
      <c r="A148" s="113" t="s">
        <v>99</v>
      </c>
      <c r="B148" s="116">
        <v>333449.76923076925</v>
      </c>
    </row>
    <row r="149" spans="1:2" x14ac:dyDescent="0.2">
      <c r="A149" s="98"/>
      <c r="B149" s="95"/>
    </row>
    <row r="150" spans="1:2" x14ac:dyDescent="0.2">
      <c r="A150" s="109" t="s">
        <v>101</v>
      </c>
      <c r="B150" s="108"/>
    </row>
    <row r="151" spans="1:2" x14ac:dyDescent="0.2">
      <c r="A151" s="112" t="s">
        <v>210</v>
      </c>
      <c r="B151" s="108">
        <v>3561224.3523076922</v>
      </c>
    </row>
    <row r="152" spans="1:2" x14ac:dyDescent="0.2">
      <c r="A152" s="112" t="s">
        <v>211</v>
      </c>
      <c r="B152" s="108">
        <v>197905.09</v>
      </c>
    </row>
    <row r="153" spans="1:2" x14ac:dyDescent="0.2">
      <c r="A153" s="112" t="s">
        <v>212</v>
      </c>
      <c r="B153" s="108">
        <v>287955.40846153843</v>
      </c>
    </row>
    <row r="154" spans="1:2" x14ac:dyDescent="0.2">
      <c r="A154" s="112" t="s">
        <v>213</v>
      </c>
      <c r="B154" s="108">
        <v>118016.96615384615</v>
      </c>
    </row>
    <row r="155" spans="1:2" x14ac:dyDescent="0.2">
      <c r="A155" s="112" t="s">
        <v>214</v>
      </c>
      <c r="B155" s="108">
        <v>7016298.1823076913</v>
      </c>
    </row>
    <row r="156" spans="1:2" x14ac:dyDescent="0.2">
      <c r="A156" s="112" t="s">
        <v>215</v>
      </c>
      <c r="B156" s="108">
        <v>674265.04692307685</v>
      </c>
    </row>
    <row r="157" spans="1:2" x14ac:dyDescent="0.2">
      <c r="A157" s="112" t="s">
        <v>216</v>
      </c>
      <c r="B157" s="108">
        <v>775997.43846153852</v>
      </c>
    </row>
    <row r="158" spans="1:2" ht="15.75" thickBot="1" x14ac:dyDescent="0.25">
      <c r="A158" s="112" t="s">
        <v>217</v>
      </c>
      <c r="B158" s="108">
        <v>1208617.5615384614</v>
      </c>
    </row>
    <row r="159" spans="1:2" x14ac:dyDescent="0.2">
      <c r="A159" s="113" t="s">
        <v>101</v>
      </c>
      <c r="B159" s="116">
        <v>13840280.046153845</v>
      </c>
    </row>
    <row r="160" spans="1:2" x14ac:dyDescent="0.2">
      <c r="A160" s="98"/>
      <c r="B160" s="95"/>
    </row>
    <row r="161" spans="1:2" x14ac:dyDescent="0.2">
      <c r="A161" s="109" t="s">
        <v>103</v>
      </c>
      <c r="B161" s="108"/>
    </row>
    <row r="162" spans="1:2" x14ac:dyDescent="0.2">
      <c r="A162" s="110" t="s">
        <v>218</v>
      </c>
      <c r="B162" s="108"/>
    </row>
    <row r="163" spans="1:2" x14ac:dyDescent="0.2">
      <c r="A163" s="112" t="s">
        <v>219</v>
      </c>
      <c r="B163" s="108">
        <v>2789467.4192307689</v>
      </c>
    </row>
    <row r="164" spans="1:2" x14ac:dyDescent="0.2">
      <c r="A164" s="112" t="s">
        <v>220</v>
      </c>
      <c r="B164" s="108">
        <v>22779.455384615379</v>
      </c>
    </row>
    <row r="165" spans="1:2" ht="15.75" thickBot="1" x14ac:dyDescent="0.25">
      <c r="A165" s="112" t="s">
        <v>221</v>
      </c>
      <c r="B165" s="108">
        <v>7899.0276923076899</v>
      </c>
    </row>
    <row r="166" spans="1:2" x14ac:dyDescent="0.2">
      <c r="A166" s="115" t="s">
        <v>218</v>
      </c>
      <c r="B166" s="116">
        <v>2820145.902307692</v>
      </c>
    </row>
    <row r="167" spans="1:2" ht="15.75" thickBot="1" x14ac:dyDescent="0.25">
      <c r="A167" s="98"/>
      <c r="B167" s="95"/>
    </row>
    <row r="168" spans="1:2" x14ac:dyDescent="0.2">
      <c r="A168" s="113" t="s">
        <v>103</v>
      </c>
      <c r="B168" s="116">
        <v>2820145.902307692</v>
      </c>
    </row>
    <row r="170" spans="1:2" x14ac:dyDescent="0.2">
      <c r="A170" s="109" t="s">
        <v>105</v>
      </c>
      <c r="B170" s="108"/>
    </row>
    <row r="171" spans="1:2" ht="15.75" thickBot="1" x14ac:dyDescent="0.25">
      <c r="A171" s="112" t="s">
        <v>265</v>
      </c>
      <c r="B171" s="108">
        <v>501573.54000000004</v>
      </c>
    </row>
    <row r="172" spans="1:2" x14ac:dyDescent="0.2">
      <c r="A172" s="113" t="s">
        <v>105</v>
      </c>
      <c r="B172" s="116">
        <v>501573.54000000004</v>
      </c>
    </row>
    <row r="174" spans="1:2" x14ac:dyDescent="0.2">
      <c r="A174" s="109" t="s">
        <v>107</v>
      </c>
      <c r="B174" s="108"/>
    </row>
    <row r="175" spans="1:2" ht="15.75" thickBot="1" x14ac:dyDescent="0.25">
      <c r="A175" s="112" t="s">
        <v>266</v>
      </c>
      <c r="B175" s="108">
        <v>6898512.384615384</v>
      </c>
    </row>
    <row r="176" spans="1:2" x14ac:dyDescent="0.2">
      <c r="A176" s="113" t="s">
        <v>107</v>
      </c>
      <c r="B176" s="116">
        <v>6898512.384615384</v>
      </c>
    </row>
    <row r="177" spans="1:2" ht="15.75" thickBot="1" x14ac:dyDescent="0.25">
      <c r="A177" s="96"/>
      <c r="B177" s="95"/>
    </row>
    <row r="178" spans="1:2" x14ac:dyDescent="0.2">
      <c r="A178" s="117" t="s">
        <v>258</v>
      </c>
      <c r="B178" s="116">
        <v>431166644.12230742</v>
      </c>
    </row>
    <row r="179" spans="1:2" x14ac:dyDescent="0.2">
      <c r="A179" s="98"/>
      <c r="B179" s="95"/>
    </row>
    <row r="180" spans="1:2" x14ac:dyDescent="0.2">
      <c r="A180" s="107" t="s">
        <v>51</v>
      </c>
      <c r="B180" s="108"/>
    </row>
    <row r="181" spans="1:2" x14ac:dyDescent="0.2">
      <c r="A181" s="109" t="s">
        <v>267</v>
      </c>
      <c r="B181" s="108"/>
    </row>
    <row r="182" spans="1:2" x14ac:dyDescent="0.2">
      <c r="A182" s="110" t="s">
        <v>113</v>
      </c>
      <c r="B182" s="108"/>
    </row>
    <row r="183" spans="1:2" ht="15.75" thickBot="1" x14ac:dyDescent="0.25">
      <c r="A183" s="112" t="s">
        <v>268</v>
      </c>
      <c r="B183" s="108">
        <v>-151380644</v>
      </c>
    </row>
    <row r="184" spans="1:2" x14ac:dyDescent="0.2">
      <c r="A184" s="115" t="s">
        <v>113</v>
      </c>
      <c r="B184" s="116">
        <v>-151380644</v>
      </c>
    </row>
    <row r="186" spans="1:2" x14ac:dyDescent="0.2">
      <c r="A186" s="110" t="s">
        <v>114</v>
      </c>
      <c r="B186" s="108"/>
    </row>
    <row r="187" spans="1:2" ht="15.75" thickBot="1" x14ac:dyDescent="0.25">
      <c r="A187" s="112" t="s">
        <v>269</v>
      </c>
      <c r="B187" s="108">
        <v>-17300571.510769229</v>
      </c>
    </row>
    <row r="188" spans="1:2" x14ac:dyDescent="0.2">
      <c r="A188" s="115" t="s">
        <v>114</v>
      </c>
      <c r="B188" s="116">
        <v>-17300571.510769229</v>
      </c>
    </row>
    <row r="189" spans="1:2" ht="15.75" thickBot="1" x14ac:dyDescent="0.25">
      <c r="A189" s="98"/>
      <c r="B189" s="95"/>
    </row>
    <row r="190" spans="1:2" ht="15.75" thickBot="1" x14ac:dyDescent="0.25">
      <c r="A190" s="113" t="s">
        <v>267</v>
      </c>
      <c r="B190" s="116">
        <v>-168681215.51076922</v>
      </c>
    </row>
    <row r="191" spans="1:2" x14ac:dyDescent="0.2">
      <c r="A191" s="99"/>
      <c r="B191" s="101"/>
    </row>
    <row r="192" spans="1:2" x14ac:dyDescent="0.2">
      <c r="A192" s="109" t="s">
        <v>270</v>
      </c>
      <c r="B192" s="108"/>
    </row>
    <row r="193" spans="1:2" x14ac:dyDescent="0.2">
      <c r="A193" s="112" t="s">
        <v>271</v>
      </c>
      <c r="B193" s="108">
        <v>-96201923.076923072</v>
      </c>
    </row>
    <row r="194" spans="1:2" ht="15.75" thickBot="1" x14ac:dyDescent="0.25">
      <c r="A194" s="112" t="s">
        <v>272</v>
      </c>
      <c r="B194" s="108">
        <v>-289218.76230769232</v>
      </c>
    </row>
    <row r="195" spans="1:2" x14ac:dyDescent="0.2">
      <c r="A195" s="113" t="s">
        <v>270</v>
      </c>
      <c r="B195" s="116">
        <v>-96491141.839230761</v>
      </c>
    </row>
    <row r="197" spans="1:2" x14ac:dyDescent="0.2">
      <c r="A197" s="109" t="s">
        <v>273</v>
      </c>
      <c r="B197" s="108"/>
    </row>
    <row r="198" spans="1:2" ht="15.75" thickBot="1" x14ac:dyDescent="0.25">
      <c r="A198" s="112" t="s">
        <v>274</v>
      </c>
      <c r="B198" s="108">
        <v>-4078784.8146153842</v>
      </c>
    </row>
    <row r="199" spans="1:2" x14ac:dyDescent="0.2">
      <c r="A199" s="113" t="s">
        <v>273</v>
      </c>
      <c r="B199" s="116">
        <v>-4078784.8146153842</v>
      </c>
    </row>
    <row r="200" spans="1:2" x14ac:dyDescent="0.2">
      <c r="A200" s="98"/>
      <c r="B200" s="95"/>
    </row>
    <row r="201" spans="1:2" x14ac:dyDescent="0.2">
      <c r="A201" s="109" t="s">
        <v>222</v>
      </c>
      <c r="B201" s="108"/>
    </row>
    <row r="202" spans="1:2" x14ac:dyDescent="0.2">
      <c r="A202" s="110" t="s">
        <v>127</v>
      </c>
      <c r="B202" s="108"/>
    </row>
    <row r="203" spans="1:2" x14ac:dyDescent="0.2">
      <c r="A203" s="112" t="s">
        <v>223</v>
      </c>
      <c r="B203" s="108">
        <v>-125011.46692307692</v>
      </c>
    </row>
    <row r="204" spans="1:2" x14ac:dyDescent="0.2">
      <c r="A204" s="112" t="s">
        <v>224</v>
      </c>
      <c r="B204" s="108">
        <v>-79653.846153846156</v>
      </c>
    </row>
    <row r="205" spans="1:2" x14ac:dyDescent="0.2">
      <c r="A205" s="112" t="s">
        <v>225</v>
      </c>
      <c r="B205" s="108">
        <v>-10307.672307692301</v>
      </c>
    </row>
    <row r="206" spans="1:2" ht="15.75" thickBot="1" x14ac:dyDescent="0.25">
      <c r="A206" s="112" t="s">
        <v>275</v>
      </c>
      <c r="B206" s="108">
        <v>0</v>
      </c>
    </row>
    <row r="207" spans="1:2" s="122" customFormat="1" x14ac:dyDescent="0.2">
      <c r="A207" s="120" t="s">
        <v>127</v>
      </c>
      <c r="B207" s="121">
        <v>-214972.98538461537</v>
      </c>
    </row>
    <row r="208" spans="1:2" ht="15.75" thickBot="1" x14ac:dyDescent="0.25">
      <c r="A208" s="97"/>
      <c r="B208" s="95"/>
    </row>
    <row r="209" spans="1:2" ht="15.75" thickBot="1" x14ac:dyDescent="0.25">
      <c r="A209" s="113" t="s">
        <v>222</v>
      </c>
      <c r="B209" s="116">
        <v>-214972.98538461537</v>
      </c>
    </row>
    <row r="210" spans="1:2" x14ac:dyDescent="0.2">
      <c r="A210" s="100"/>
      <c r="B210" s="101"/>
    </row>
    <row r="211" spans="1:2" x14ac:dyDescent="0.2">
      <c r="A211" s="109" t="s">
        <v>40</v>
      </c>
      <c r="B211" s="108"/>
    </row>
    <row r="212" spans="1:2" x14ac:dyDescent="0.2">
      <c r="A212" s="110" t="s">
        <v>42</v>
      </c>
      <c r="B212" s="108"/>
    </row>
    <row r="213" spans="1:2" ht="15.75" thickBot="1" x14ac:dyDescent="0.25">
      <c r="A213" s="112" t="s">
        <v>226</v>
      </c>
      <c r="B213" s="108">
        <v>-8554732.3984615374</v>
      </c>
    </row>
    <row r="214" spans="1:2" x14ac:dyDescent="0.2">
      <c r="A214" s="115" t="s">
        <v>42</v>
      </c>
      <c r="B214" s="116">
        <v>-8554732.3984615374</v>
      </c>
    </row>
    <row r="216" spans="1:2" x14ac:dyDescent="0.2">
      <c r="A216" s="110" t="s">
        <v>276</v>
      </c>
      <c r="B216" s="108"/>
    </row>
    <row r="217" spans="1:2" ht="15.75" thickBot="1" x14ac:dyDescent="0.25">
      <c r="A217" s="112" t="s">
        <v>277</v>
      </c>
      <c r="B217" s="108">
        <v>-78798076.923076928</v>
      </c>
    </row>
    <row r="218" spans="1:2" x14ac:dyDescent="0.2">
      <c r="A218" s="115" t="s">
        <v>276</v>
      </c>
      <c r="B218" s="116">
        <v>-78798076.923076928</v>
      </c>
    </row>
    <row r="220" spans="1:2" x14ac:dyDescent="0.2">
      <c r="A220" s="110" t="s">
        <v>227</v>
      </c>
      <c r="B220" s="108"/>
    </row>
    <row r="221" spans="1:2" ht="15.75" thickBot="1" x14ac:dyDescent="0.25">
      <c r="A221" s="112" t="s">
        <v>228</v>
      </c>
      <c r="B221" s="108">
        <v>-2318694.5230769236</v>
      </c>
    </row>
    <row r="222" spans="1:2" x14ac:dyDescent="0.2">
      <c r="A222" s="115" t="s">
        <v>227</v>
      </c>
      <c r="B222" s="116">
        <v>-2318694.5230769236</v>
      </c>
    </row>
    <row r="224" spans="1:2" x14ac:dyDescent="0.2">
      <c r="A224" s="110" t="s">
        <v>43</v>
      </c>
      <c r="B224" s="108"/>
    </row>
    <row r="225" spans="1:2" ht="15.75" thickBot="1" x14ac:dyDescent="0.25">
      <c r="A225" s="112" t="s">
        <v>278</v>
      </c>
      <c r="B225" s="108">
        <v>-3610300.9284615391</v>
      </c>
    </row>
    <row r="226" spans="1:2" x14ac:dyDescent="0.2">
      <c r="A226" s="115" t="s">
        <v>43</v>
      </c>
      <c r="B226" s="116">
        <v>-3610300.9284615391</v>
      </c>
    </row>
    <row r="227" spans="1:2" x14ac:dyDescent="0.2">
      <c r="A227" s="98"/>
      <c r="B227" s="95"/>
    </row>
    <row r="228" spans="1:2" x14ac:dyDescent="0.2">
      <c r="A228" s="110" t="s">
        <v>122</v>
      </c>
      <c r="B228" s="108"/>
    </row>
    <row r="229" spans="1:2" x14ac:dyDescent="0.2">
      <c r="A229" s="112" t="s">
        <v>229</v>
      </c>
      <c r="B229" s="108">
        <v>-1717601.6153846155</v>
      </c>
    </row>
    <row r="230" spans="1:2" x14ac:dyDescent="0.2">
      <c r="A230" s="112" t="s">
        <v>230</v>
      </c>
      <c r="B230" s="108">
        <v>-54387.230769230773</v>
      </c>
    </row>
    <row r="231" spans="1:2" x14ac:dyDescent="0.2">
      <c r="A231" s="112" t="s">
        <v>231</v>
      </c>
      <c r="B231" s="108">
        <v>-126145.84076923075</v>
      </c>
    </row>
    <row r="232" spans="1:2" x14ac:dyDescent="0.2">
      <c r="A232" s="112" t="s">
        <v>232</v>
      </c>
      <c r="B232" s="108">
        <v>-158365.59307692311</v>
      </c>
    </row>
    <row r="233" spans="1:2" ht="15.75" thickBot="1" x14ac:dyDescent="0.25">
      <c r="A233" s="112" t="s">
        <v>233</v>
      </c>
      <c r="B233" s="108">
        <v>-1865689.3176923075</v>
      </c>
    </row>
    <row r="234" spans="1:2" x14ac:dyDescent="0.2">
      <c r="A234" s="115" t="s">
        <v>122</v>
      </c>
      <c r="B234" s="116">
        <v>-3922189.597692308</v>
      </c>
    </row>
    <row r="236" spans="1:2" x14ac:dyDescent="0.2">
      <c r="A236" s="110" t="s">
        <v>44</v>
      </c>
      <c r="B236" s="108"/>
    </row>
    <row r="237" spans="1:2" ht="15.75" thickBot="1" x14ac:dyDescent="0.25">
      <c r="A237" s="112" t="s">
        <v>234</v>
      </c>
      <c r="B237" s="108">
        <v>-360051.90846153849</v>
      </c>
    </row>
    <row r="238" spans="1:2" x14ac:dyDescent="0.2">
      <c r="A238" s="115" t="s">
        <v>44</v>
      </c>
      <c r="B238" s="116">
        <v>-360051.90846153849</v>
      </c>
    </row>
    <row r="240" spans="1:2" x14ac:dyDescent="0.2">
      <c r="A240" s="110" t="s">
        <v>45</v>
      </c>
      <c r="B240" s="108"/>
    </row>
    <row r="241" spans="1:2" ht="15.75" thickBot="1" x14ac:dyDescent="0.25">
      <c r="A241" s="112" t="s">
        <v>235</v>
      </c>
      <c r="B241" s="108">
        <v>-459340.93230769224</v>
      </c>
    </row>
    <row r="242" spans="1:2" x14ac:dyDescent="0.2">
      <c r="A242" s="115" t="s">
        <v>45</v>
      </c>
      <c r="B242" s="116">
        <v>-459340.93230769224</v>
      </c>
    </row>
    <row r="244" spans="1:2" x14ac:dyDescent="0.2">
      <c r="A244" s="110" t="s">
        <v>236</v>
      </c>
      <c r="B244" s="108"/>
    </row>
    <row r="245" spans="1:2" ht="15.75" thickBot="1" x14ac:dyDescent="0.25">
      <c r="A245" s="112" t="s">
        <v>237</v>
      </c>
      <c r="B245" s="108">
        <v>-2226373.8238461539</v>
      </c>
    </row>
    <row r="246" spans="1:2" x14ac:dyDescent="0.2">
      <c r="A246" s="115" t="s">
        <v>236</v>
      </c>
      <c r="B246" s="116">
        <v>-2226373.8238461539</v>
      </c>
    </row>
    <row r="247" spans="1:2" ht="15.75" thickBot="1" x14ac:dyDescent="0.25">
      <c r="A247" s="97"/>
      <c r="B247" s="95"/>
    </row>
    <row r="248" spans="1:2" ht="15.75" thickBot="1" x14ac:dyDescent="0.25">
      <c r="A248" s="113" t="s">
        <v>40</v>
      </c>
      <c r="B248" s="116">
        <v>-100249761.03538463</v>
      </c>
    </row>
    <row r="249" spans="1:2" x14ac:dyDescent="0.2">
      <c r="A249" s="100"/>
      <c r="B249" s="101"/>
    </row>
    <row r="250" spans="1:2" x14ac:dyDescent="0.2">
      <c r="A250" s="109" t="s">
        <v>238</v>
      </c>
      <c r="B250" s="108"/>
    </row>
    <row r="251" spans="1:2" x14ac:dyDescent="0.2">
      <c r="A251" s="110" t="s">
        <v>48</v>
      </c>
      <c r="B251" s="108"/>
    </row>
    <row r="252" spans="1:2" ht="15.75" thickBot="1" x14ac:dyDescent="0.25">
      <c r="A252" s="112" t="s">
        <v>239</v>
      </c>
      <c r="B252" s="108">
        <v>-31731.655384615391</v>
      </c>
    </row>
    <row r="253" spans="1:2" x14ac:dyDescent="0.2">
      <c r="A253" s="115" t="s">
        <v>48</v>
      </c>
      <c r="B253" s="116">
        <v>-31731.655384615391</v>
      </c>
    </row>
    <row r="255" spans="1:2" x14ac:dyDescent="0.2">
      <c r="A255" s="110" t="s">
        <v>128</v>
      </c>
      <c r="B255" s="108"/>
    </row>
    <row r="256" spans="1:2" ht="15.75" thickBot="1" x14ac:dyDescent="0.25">
      <c r="A256" s="112" t="s">
        <v>279</v>
      </c>
      <c r="B256" s="108">
        <v>-20525124.230769232</v>
      </c>
    </row>
    <row r="257" spans="1:2" ht="15.75" thickBot="1" x14ac:dyDescent="0.25">
      <c r="A257" s="115" t="s">
        <v>128</v>
      </c>
      <c r="B257" s="116">
        <v>-20525124.230769232</v>
      </c>
    </row>
    <row r="258" spans="1:2" x14ac:dyDescent="0.2">
      <c r="A258" s="100"/>
      <c r="B258" s="101"/>
    </row>
    <row r="259" spans="1:2" x14ac:dyDescent="0.2">
      <c r="A259" s="110" t="s">
        <v>129</v>
      </c>
      <c r="B259" s="108"/>
    </row>
    <row r="260" spans="1:2" x14ac:dyDescent="0.2">
      <c r="A260" s="112" t="s">
        <v>240</v>
      </c>
      <c r="B260" s="108">
        <v>-1415217.6569230773</v>
      </c>
    </row>
    <row r="261" spans="1:2" x14ac:dyDescent="0.2">
      <c r="A261" s="112" t="s">
        <v>285</v>
      </c>
      <c r="B261" s="108">
        <v>0</v>
      </c>
    </row>
    <row r="262" spans="1:2" x14ac:dyDescent="0.2">
      <c r="A262" s="112" t="s">
        <v>280</v>
      </c>
      <c r="B262" s="108">
        <v>0</v>
      </c>
    </row>
    <row r="263" spans="1:2" ht="15.75" thickBot="1" x14ac:dyDescent="0.25">
      <c r="A263" s="112" t="s">
        <v>241</v>
      </c>
      <c r="B263" s="108">
        <v>-35948.783076923079</v>
      </c>
    </row>
    <row r="264" spans="1:2" ht="15.75" thickBot="1" x14ac:dyDescent="0.25">
      <c r="A264" s="115" t="s">
        <v>129</v>
      </c>
      <c r="B264" s="116">
        <v>-1451166.4400000004</v>
      </c>
    </row>
    <row r="265" spans="1:2" x14ac:dyDescent="0.2">
      <c r="A265" s="99"/>
      <c r="B265" s="101"/>
    </row>
    <row r="266" spans="1:2" x14ac:dyDescent="0.2">
      <c r="A266" s="110" t="s">
        <v>130</v>
      </c>
      <c r="B266" s="108"/>
    </row>
    <row r="267" spans="1:2" x14ac:dyDescent="0.2">
      <c r="A267" s="112" t="s">
        <v>281</v>
      </c>
      <c r="B267" s="108">
        <v>-36681942.995384619</v>
      </c>
    </row>
    <row r="268" spans="1:2" ht="15.75" thickBot="1" x14ac:dyDescent="0.25">
      <c r="A268" s="112" t="s">
        <v>282</v>
      </c>
      <c r="B268" s="108">
        <v>-2760802.615384615</v>
      </c>
    </row>
    <row r="269" spans="1:2" x14ac:dyDescent="0.2">
      <c r="A269" s="115" t="s">
        <v>130</v>
      </c>
      <c r="B269" s="116">
        <v>-39442745.610769235</v>
      </c>
    </row>
    <row r="270" spans="1:2" ht="15.75" thickBot="1" x14ac:dyDescent="0.25"/>
    <row r="271" spans="1:2" x14ac:dyDescent="0.2">
      <c r="A271" s="113" t="s">
        <v>238</v>
      </c>
      <c r="B271" s="116">
        <v>-61450767.936923087</v>
      </c>
    </row>
    <row r="272" spans="1:2" ht="15.75" thickBot="1" x14ac:dyDescent="0.25"/>
    <row r="273" spans="1:4" x14ac:dyDescent="0.2">
      <c r="A273" s="117" t="s">
        <v>51</v>
      </c>
      <c r="B273" s="116">
        <v>-431166644.12230772</v>
      </c>
    </row>
    <row r="276" spans="1:4" x14ac:dyDescent="0.2">
      <c r="B276" s="77" t="s">
        <v>292</v>
      </c>
      <c r="C276" s="77" t="s">
        <v>293</v>
      </c>
      <c r="D276" s="77" t="s">
        <v>294</v>
      </c>
    </row>
    <row r="277" spans="1:4" x14ac:dyDescent="0.2">
      <c r="A277" s="13" t="s">
        <v>298</v>
      </c>
    </row>
    <row r="278" spans="1:4" x14ac:dyDescent="0.2">
      <c r="A278" s="13" t="s">
        <v>69</v>
      </c>
      <c r="B278" s="72">
        <f>B178-B89</f>
        <v>59336403.061538458</v>
      </c>
      <c r="C278" s="119">
        <f>'B-13'!D50+'B-13'!D22</f>
        <v>59336403.061538458</v>
      </c>
      <c r="D278" s="119">
        <f>C278-B278</f>
        <v>0</v>
      </c>
    </row>
    <row r="279" spans="1:4" x14ac:dyDescent="0.2">
      <c r="A279" s="13" t="s">
        <v>286</v>
      </c>
      <c r="B279" s="72">
        <f>B273-B199-B195-B190</f>
        <v>-161915501.95769235</v>
      </c>
      <c r="C279" s="119">
        <f>'B-13'!D99</f>
        <v>-161915501.95769233</v>
      </c>
      <c r="D279" s="119">
        <f>C279-B279</f>
        <v>0</v>
      </c>
    </row>
    <row r="280" spans="1:4" ht="15.75" thickBot="1" x14ac:dyDescent="0.25">
      <c r="A280" s="102" t="s">
        <v>287</v>
      </c>
      <c r="B280" s="118">
        <f>SUM(B278:B279)</f>
        <v>-102579098.8961539</v>
      </c>
      <c r="C280" s="118">
        <f t="shared" ref="C280:D280" si="0">SUM(C278:C279)</f>
        <v>-102579098.89615387</v>
      </c>
      <c r="D280" s="118">
        <f t="shared" si="0"/>
        <v>0</v>
      </c>
    </row>
    <row r="282" spans="1:4" x14ac:dyDescent="0.2">
      <c r="A282" s="13"/>
    </row>
    <row r="283" spans="1:4" x14ac:dyDescent="0.2">
      <c r="A283" s="13"/>
    </row>
    <row r="284" spans="1:4" x14ac:dyDescent="0.2">
      <c r="A284" s="13" t="s">
        <v>297</v>
      </c>
      <c r="B284" s="119">
        <f>B148+B172+B176+B218+B226+B257+B269</f>
        <v>-134642711.99923077</v>
      </c>
      <c r="C284" s="119">
        <f>-'B-13'!H102</f>
        <v>-134642711.99923074</v>
      </c>
      <c r="D284" s="119">
        <f>B284-C284</f>
        <v>0</v>
      </c>
    </row>
    <row r="285" spans="1:4" x14ac:dyDescent="0.2">
      <c r="B285" s="72"/>
    </row>
    <row r="286" spans="1:4" x14ac:dyDescent="0.2">
      <c r="A286" s="13"/>
      <c r="B286" s="125"/>
    </row>
  </sheetData>
  <mergeCells count="1">
    <mergeCell ref="A6:A7"/>
  </mergeCells>
  <pageMargins left="0.7" right="0.7" top="0.75" bottom="0.75" header="0.3" footer="0.3"/>
  <pageSetup orientation="portrait" horizontalDpi="1200" verticalDpi="1200" r:id="rId1"/>
  <customProperties>
    <customPr name="_pios_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7</vt:i4>
      </vt:variant>
    </vt:vector>
  </HeadingPairs>
  <TitlesOfParts>
    <vt:vector size="11" baseType="lpstr">
      <vt:lpstr>B-13</vt:lpstr>
      <vt:lpstr>RB</vt:lpstr>
      <vt:lpstr>B1</vt:lpstr>
      <vt:lpstr>COS ID Balance Sheet 13MA</vt:lpstr>
      <vt:lpstr>'B-13'!\A</vt:lpstr>
      <vt:lpstr>'B-13'!\B</vt:lpstr>
      <vt:lpstr>'B-13'!\C</vt:lpstr>
      <vt:lpstr>'B-13'!\Z</vt:lpstr>
      <vt:lpstr>'B-13'!Print_Area</vt:lpstr>
      <vt:lpstr>SCHB12PAGE1</vt:lpstr>
      <vt:lpstr>SCHB12PAGE2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2022-06-22T00:48:18Z</dcterms:created>
  <dcterms:modified xsi:type="dcterms:W3CDTF">2022-06-22T00:49:01Z</dcterms:modified>
</cp:coreProperties>
</file>