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58751889-0D78-4D2A-B60B-DB5E90F96C91}" xr6:coauthVersionLast="46" xr6:coauthVersionMax="46" xr10:uidLastSave="{00000000-0000-0000-0000-000000000000}"/>
  <bookViews>
    <workbookView xWindow="31140" yWindow="945" windowWidth="20475" windowHeight="10590" firstSheet="13" activeTab="16" xr2:uid="{D1E12EFE-E879-4F9D-A7FE-EB3C3AAD02D5}"/>
  </bookViews>
  <sheets>
    <sheet name="  MFR C-24" sheetId="21" r:id="rId1"/>
    <sheet name="  2021 Tax Provision" sheetId="19" r:id="rId2"/>
    <sheet name="Summary" sheetId="18" r:id="rId3"/>
    <sheet name="  Monthly Tax Provision" sheetId="1" r:id="rId4"/>
    <sheet name="  Sched M Variance Detail" sheetId="5" r:id="rId5"/>
    <sheet name="  Payable Rollfoward" sheetId="17" r:id="rId6"/>
    <sheet name="Summary Data ==&gt;" sheetId="15" r:id="rId7"/>
    <sheet name="  PTBI &amp; Net Income" sheetId="11" r:id="rId8"/>
    <sheet name="  ADIT &amp; Tax Exp" sheetId="6" r:id="rId9"/>
    <sheet name="  Sched M Detail" sheetId="3" r:id="rId10"/>
    <sheet name="UI REPORTS ==&gt;" sheetId="14" r:id="rId11"/>
    <sheet name="  PTBI" sheetId="2" r:id="rId12"/>
    <sheet name="  Sched Ms" sheetId="4" r:id="rId13"/>
    <sheet name="  Federal Taxable Income" sheetId="12" r:id="rId14"/>
    <sheet name="  State Taxable Income" sheetId="13" r:id="rId15"/>
    <sheet name="  Income Statement" sheetId="7" r:id="rId16"/>
    <sheet name="  Balance Sheet" sheetId="8" r:id="rId17"/>
  </sheets>
  <externalReferences>
    <externalReference r:id="rId18"/>
    <externalReference r:id="rId19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M" localSheetId="0">'[1]B-17 3of4'!#REF!</definedName>
    <definedName name="\M">'[2]B-17 3of4'!#REF!</definedName>
    <definedName name="\Z" localSheetId="0">#REF!</definedName>
    <definedName name="\Z">#REF!</definedName>
    <definedName name="_B2" localSheetId="0">#REF!</definedName>
    <definedName name="_B2">#REF!</definedName>
    <definedName name="_B3" localSheetId="0">#REF!</definedName>
    <definedName name="_B3">#REF!</definedName>
    <definedName name="_xlnm._FilterDatabase" localSheetId="8">'  ADIT &amp; Tax Exp'!$A$7:$AD$75</definedName>
    <definedName name="_xlnm._FilterDatabase" localSheetId="16">'  Balance Sheet'!$A$6:$BD$111</definedName>
    <definedName name="_xlnm._FilterDatabase" localSheetId="13">'  Federal Taxable Income'!$A$6:$BA$75</definedName>
    <definedName name="_xlnm._FilterDatabase" localSheetId="15">'  Income Statement'!$A$6:$BE$6</definedName>
    <definedName name="_xlnm._FilterDatabase" localSheetId="3" hidden="1">'  Monthly Tax Provision'!$A$8:$AB$118</definedName>
    <definedName name="_xlnm._FilterDatabase" localSheetId="9">'  Sched M Detail'!$F$7:$H$222</definedName>
    <definedName name="_xlnm._FilterDatabase" localSheetId="4">'  Sched M Variance Detail'!$A$8:$G$62</definedName>
    <definedName name="_xlnm._FilterDatabase" localSheetId="12">'  Sched Ms'!$A$6:$BH$67</definedName>
    <definedName name="_xlnm._FilterDatabase" localSheetId="14">'  State Taxable Income'!$A$4:$BA$28</definedName>
    <definedName name="_Key1" localSheetId="0" hidden="1">'[1]G1-1'!#REF!</definedName>
    <definedName name="_Key1" hidden="1">'[2]G1-1'!#REF!</definedName>
    <definedName name="_Order1" hidden="1">255</definedName>
    <definedName name="A10CWIP" localSheetId="0">#REF!</definedName>
    <definedName name="A10CWIP">#REF!</definedName>
    <definedName name="A11CUSTADV" localSheetId="0">#REF!</definedName>
    <definedName name="A11CUSTADV">#REF!</definedName>
    <definedName name="A12JOBSUP" localSheetId="0">#REF!</definedName>
    <definedName name="A12JOBSUP">#REF!</definedName>
    <definedName name="A12LPINV" localSheetId="0">#REF!</definedName>
    <definedName name="A12LPINV">#REF!</definedName>
    <definedName name="A13WORKCAP" localSheetId="0">#REF!</definedName>
    <definedName name="A13WORKCAP">#REF!</definedName>
    <definedName name="A14ADDRBASE" localSheetId="0">#REF!</definedName>
    <definedName name="A14ADDRBASE">#REF!</definedName>
    <definedName name="A16NOIADJ" localSheetId="0">#REF!</definedName>
    <definedName name="A16NOIADJ">#REF!</definedName>
    <definedName name="A17DISEXP" localSheetId="0">#REF!</definedName>
    <definedName name="A17DISEXP">#REF!</definedName>
    <definedName name="A17REVENUES" localSheetId="0">#REF!</definedName>
    <definedName name="A17REVENUES">#REF!</definedName>
    <definedName name="A18ENCONS" localSheetId="0">#REF!</definedName>
    <definedName name="A18ENCONS">#REF!</definedName>
    <definedName name="A19EXPALL" localSheetId="0">#REF!</definedName>
    <definedName name="A19EXPALL">#REF!</definedName>
    <definedName name="A1FINSTAT" localSheetId="0">#REF!</definedName>
    <definedName name="A1FINSTAT">#REF!</definedName>
    <definedName name="A20NONADJ" localSheetId="0">#REF!</definedName>
    <definedName name="A20NONADJ">#REF!</definedName>
    <definedName name="A21EXPFAC" localSheetId="0">#REF!</definedName>
    <definedName name="A21EXPFAC">#REF!</definedName>
    <definedName name="A22RATERELIEF" localSheetId="0">#REF!</definedName>
    <definedName name="A22RATERELIEF">#REF!</definedName>
    <definedName name="A23COSTCAP" localSheetId="0">#REF!</definedName>
    <definedName name="A23COSTCAP">#REF!</definedName>
    <definedName name="A23DEBTCOST" localSheetId="0">#REF!</definedName>
    <definedName name="A23DEBTCOST">#REF!</definedName>
    <definedName name="A24CEBTCOST" localSheetId="0">#REF!</definedName>
    <definedName name="A24CEBTCOST">#REF!</definedName>
    <definedName name="A25COSTFREECAP" localSheetId="0">#REF!</definedName>
    <definedName name="A25COSTFREECAP">#REF!</definedName>
    <definedName name="A26INTREL" localSheetId="0">#REF!</definedName>
    <definedName name="A26INTREL">#REF!</definedName>
    <definedName name="A27PROJDATA" localSheetId="0">#REF!</definedName>
    <definedName name="A27PROJDATA">#REF!</definedName>
    <definedName name="A28SAFTYCIT" localSheetId="0">#REF!</definedName>
    <definedName name="A28SAFTYCIT">#REF!</definedName>
    <definedName name="A29RAXINFO" localSheetId="0">#REF!</definedName>
    <definedName name="A29RAXINFO">#REF!</definedName>
    <definedName name="A2RATEBASE" localSheetId="0">#REF!</definedName>
    <definedName name="A2RATEBASE">#REF!</definedName>
    <definedName name="A30REACQBONDS" localSheetId="0">#REF!</definedName>
    <definedName name="A30REACQBONDS">#REF!</definedName>
    <definedName name="A31DEFINCTAX" localSheetId="0">#REF!</definedName>
    <definedName name="A31DEFINCTAX">#REF!</definedName>
    <definedName name="A33TAXCHECK" localSheetId="0">#REF!</definedName>
    <definedName name="A33TAXCHECK">#REF!</definedName>
    <definedName name="A3ADJRBASE" localSheetId="0">#REF!</definedName>
    <definedName name="A3ADJRBASE">#REF!</definedName>
    <definedName name="A4PLBAL" localSheetId="0">#REF!</definedName>
    <definedName name="A4PLBAL">#REF!</definedName>
    <definedName name="A5BKDEP" localSheetId="0">#REF!</definedName>
    <definedName name="A5BKDEP">#REF!</definedName>
    <definedName name="A5DEPEXP" localSheetId="0">#REF!</definedName>
    <definedName name="A5DEPEXP">#REF!</definedName>
    <definedName name="A5PLDEP" localSheetId="0">#REF!</definedName>
    <definedName name="A5PLDEP">#REF!</definedName>
    <definedName name="A6DEPRES" localSheetId="0">#REF!</definedName>
    <definedName name="A6DEPRES">#REF!</definedName>
    <definedName name="A7COMPL" localSheetId="0">#REF!</definedName>
    <definedName name="A7COMPL">#REF!</definedName>
    <definedName name="A8COMRES" localSheetId="0">#REF!</definedName>
    <definedName name="A8COMRES">#REF!</definedName>
    <definedName name="A9FUTUSE" localSheetId="0">#REF!</definedName>
    <definedName name="A9FUTUSE">#REF!</definedName>
    <definedName name="C_10" localSheetId="0">'  MFR C-24'!$A$592:$I$651</definedName>
    <definedName name="C_11" localSheetId="0">'  MFR C-24'!$A$712:$I$771</definedName>
    <definedName name="C_12" localSheetId="0">'  MFR C-24'!$A$652:$I$711</definedName>
    <definedName name="C_13" localSheetId="0">'  MFR C-24'!$J$52:$AH$111</definedName>
    <definedName name="C_14" localSheetId="0">'  MFR C-24'!$A$532:$I$591</definedName>
    <definedName name="C_15" localSheetId="0">'  MFR C-24'!$A$892:$I$951</definedName>
    <definedName name="C_16" localSheetId="0">'  MFR C-24'!$J$1980:$AH$2039</definedName>
    <definedName name="C_19" localSheetId="0">'  MFR C-24'!$J$1860:$AH$1919</definedName>
    <definedName name="C_20" localSheetId="0">'  MFR C-24'!$A$3:$I$51</definedName>
    <definedName name="C_21" localSheetId="0">'  MFR C-24'!$A$52:$I$111</definedName>
    <definedName name="C_22" localSheetId="0">'  MFR C-24'!$A$112:$I$171</definedName>
    <definedName name="C_24" localSheetId="0">'  MFR C-24'!$A$172:$I$231</definedName>
    <definedName name="C_24_2" localSheetId="0">'  MFR C-24'!$A$232:$I$291</definedName>
    <definedName name="C_25" localSheetId="0">'  MFR C-24'!$A$292:$I$351</definedName>
    <definedName name="C_26" localSheetId="0">'  MFR C-24'!$A$352:$I$411</definedName>
    <definedName name="C_27" localSheetId="0">'  MFR C-24'!$A$412:$I$471</definedName>
    <definedName name="C_30" localSheetId="0">'  MFR C-24'!$J$232:$AH$291</definedName>
    <definedName name="C_31" localSheetId="0">'  MFR C-24'!$A$832:$I$891</definedName>
    <definedName name="C_34" localSheetId="0">'  MFR C-24'!$A$1920:$I$1979</definedName>
    <definedName name="C_35" localSheetId="0">'  MFR C-24'!$A$1980:$I$2039</definedName>
    <definedName name="C_36" localSheetId="0">'  MFR C-24'!$A$1860:$I$1919</definedName>
    <definedName name="C_37" localSheetId="0">'  MFR C-24'!$J$112:$AH$171</definedName>
    <definedName name="C_6" localSheetId="0">'  MFR C-24'!$J$172:$AH$231</definedName>
    <definedName name="C_8" localSheetId="0">'  MFR C-24'!$J$1920:$AH$1979</definedName>
    <definedName name="C_9" localSheetId="0">'  MFR C-24'!$A$472:$I$531</definedName>
    <definedName name="COVER" localSheetId="0">#REF!</definedName>
    <definedName name="COVER">#REF!</definedName>
    <definedName name="EXEC" localSheetId="0">#REF!</definedName>
    <definedName name="EXEC">#REF!</definedName>
    <definedName name="INDEX" localSheetId="0">#REF!</definedName>
    <definedName name="INDEX">#REF!</definedName>
    <definedName name="INTERIM" localSheetId="0">#REF!</definedName>
    <definedName name="INTERIM">#REF!</definedName>
    <definedName name="NOI" localSheetId="0">#REF!</definedName>
    <definedName name="NOI">#REF!</definedName>
    <definedName name="_xlnm.Print_Area" localSheetId="0">'  MFR C-24'!$A$3:$I$47</definedName>
    <definedName name="_xlnm.Print_Area">#REF!</definedName>
    <definedName name="_xlnm.Print_Titles" localSheetId="0">'  MFR C-24'!$3:$7</definedName>
    <definedName name="_xlnm.Print_Titles" localSheetId="11">'  PTBI'!$A:$A,'  PTBI'!$3:$6</definedName>
    <definedName name="RATE" localSheetId="0">#REF!</definedName>
    <definedName name="RATE">#REF!</definedName>
    <definedName name="RATEBASE" localSheetId="0">#REF!</definedName>
    <definedName name="RATEBASE">#REF!</definedName>
    <definedName name="ROR" localSheetId="0">#REF!</definedName>
    <definedName name="ROR">#REF!</definedName>
    <definedName name="SCHA2" localSheetId="0">#REF!</definedName>
    <definedName name="SCHA2">#REF!</definedName>
    <definedName name="SCHA4RC" localSheetId="0">#REF!</definedName>
    <definedName name="SCHA4RC">#REF!</definedName>
    <definedName name="SCHB5P1" localSheetId="0">#REF!</definedName>
    <definedName name="SCHB5P1">#REF!</definedName>
    <definedName name="SCHB5P2" localSheetId="0">#REF!</definedName>
    <definedName name="SCHB5P2">#REF!</definedName>
    <definedName name="SCHB5P3" localSheetId="0">#REF!</definedName>
    <definedName name="SCHB5P3">#REF!</definedName>
    <definedName name="SCHB7P1" localSheetId="0">#REF!</definedName>
    <definedName name="SCHB7P1">#REF!</definedName>
    <definedName name="SCHB7P2" localSheetId="0">#REF!</definedName>
    <definedName name="SCHB7P2">#REF!</definedName>
    <definedName name="SCHC22P1">#REF!</definedName>
    <definedName name="SCHC22P2">#REF!</definedName>
    <definedName name="TAXES" localSheetId="0">#REF!</definedName>
    <definedName name="TAXES">#REF!</definedName>
    <definedName name="TITLE" localSheetId="0">#REF!</definedName>
    <definedName name="TITLE">#REF!</definedName>
  </definedNames>
  <calcPr calcId="191029"/>
  <pivotCaches>
    <pivotCache cacheId="9" r:id="rId20"/>
    <pivotCache cacheId="10" r:id="rId2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1" l="1"/>
  <c r="D9" i="1"/>
  <c r="E9" i="1"/>
  <c r="F9" i="1"/>
  <c r="F12" i="1" s="1"/>
  <c r="G9" i="1"/>
  <c r="H9" i="1"/>
  <c r="H12" i="1" s="1"/>
  <c r="I9" i="1"/>
  <c r="I12" i="1" s="1"/>
  <c r="J9" i="1"/>
  <c r="K9" i="1"/>
  <c r="L9" i="1"/>
  <c r="M9" i="1"/>
  <c r="N9" i="1"/>
  <c r="N12" i="1" s="1"/>
  <c r="O9" i="1"/>
  <c r="O12" i="1" s="1"/>
  <c r="C10" i="1"/>
  <c r="D10" i="1"/>
  <c r="E10" i="1"/>
  <c r="E12" i="1" s="1"/>
  <c r="F10" i="1"/>
  <c r="G10" i="1"/>
  <c r="H10" i="1"/>
  <c r="I10" i="1"/>
  <c r="J10" i="1"/>
  <c r="K10" i="1"/>
  <c r="L10" i="1"/>
  <c r="M10" i="1"/>
  <c r="M12" i="1" s="1"/>
  <c r="N10" i="1"/>
  <c r="O10" i="1"/>
  <c r="O11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C17" i="1"/>
  <c r="C20" i="1" s="1"/>
  <c r="D17" i="1"/>
  <c r="D20" i="1" s="1"/>
  <c r="E17" i="1"/>
  <c r="F17" i="1"/>
  <c r="G17" i="1"/>
  <c r="H17" i="1"/>
  <c r="I17" i="1"/>
  <c r="J17" i="1"/>
  <c r="K17" i="1"/>
  <c r="L17" i="1"/>
  <c r="L20" i="1" s="1"/>
  <c r="M17" i="1"/>
  <c r="N17" i="1"/>
  <c r="O17" i="1"/>
  <c r="C18" i="1"/>
  <c r="D18" i="1"/>
  <c r="E18" i="1"/>
  <c r="F18" i="1"/>
  <c r="G18" i="1"/>
  <c r="G20" i="1" s="1"/>
  <c r="H18" i="1"/>
  <c r="I18" i="1"/>
  <c r="J18" i="1"/>
  <c r="K18" i="1"/>
  <c r="L18" i="1"/>
  <c r="M18" i="1"/>
  <c r="N18" i="1"/>
  <c r="O18" i="1"/>
  <c r="O20" i="1" s="1"/>
  <c r="C19" i="1"/>
  <c r="D19" i="1"/>
  <c r="E19" i="1"/>
  <c r="F19" i="1"/>
  <c r="G19" i="1"/>
  <c r="H19" i="1"/>
  <c r="I19" i="1"/>
  <c r="J19" i="1"/>
  <c r="J20" i="1" s="1"/>
  <c r="K19" i="1"/>
  <c r="L19" i="1"/>
  <c r="M19" i="1"/>
  <c r="N19" i="1"/>
  <c r="O19" i="1"/>
  <c r="C23" i="1"/>
  <c r="C25" i="1" s="1"/>
  <c r="D23" i="1"/>
  <c r="D25" i="1" s="1"/>
  <c r="E23" i="1"/>
  <c r="F23" i="1"/>
  <c r="G23" i="1"/>
  <c r="H23" i="1"/>
  <c r="I23" i="1"/>
  <c r="J23" i="1"/>
  <c r="K23" i="1"/>
  <c r="L23" i="1"/>
  <c r="L25" i="1" s="1"/>
  <c r="M23" i="1"/>
  <c r="N23" i="1"/>
  <c r="O23" i="1"/>
  <c r="C24" i="1"/>
  <c r="D24" i="1"/>
  <c r="E24" i="1"/>
  <c r="E25" i="1" s="1"/>
  <c r="F24" i="1"/>
  <c r="G24" i="1"/>
  <c r="H24" i="1"/>
  <c r="H25" i="1" s="1"/>
  <c r="I24" i="1"/>
  <c r="J24" i="1"/>
  <c r="K24" i="1"/>
  <c r="L24" i="1"/>
  <c r="M24" i="1"/>
  <c r="M25" i="1" s="1"/>
  <c r="N24" i="1"/>
  <c r="O24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O28" i="1"/>
  <c r="O29" i="1"/>
  <c r="O30" i="1"/>
  <c r="O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C48" i="1"/>
  <c r="D48" i="1"/>
  <c r="E48" i="1"/>
  <c r="F48" i="1"/>
  <c r="G48" i="1"/>
  <c r="H48" i="1"/>
  <c r="I48" i="1"/>
  <c r="J48" i="1"/>
  <c r="L48" i="1"/>
  <c r="M48" i="1"/>
  <c r="N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C50" i="1"/>
  <c r="D50" i="1"/>
  <c r="E50" i="1"/>
  <c r="F50" i="1"/>
  <c r="G50" i="1"/>
  <c r="H50" i="1"/>
  <c r="I50" i="1"/>
  <c r="J50" i="1"/>
  <c r="L50" i="1"/>
  <c r="M50" i="1"/>
  <c r="N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C60" i="1"/>
  <c r="D60" i="1"/>
  <c r="E60" i="1"/>
  <c r="F60" i="1"/>
  <c r="F62" i="1" s="1"/>
  <c r="G60" i="1"/>
  <c r="H60" i="1"/>
  <c r="I60" i="1"/>
  <c r="J60" i="1"/>
  <c r="K60" i="1"/>
  <c r="L60" i="1"/>
  <c r="M60" i="1"/>
  <c r="N60" i="1"/>
  <c r="O60" i="1"/>
  <c r="C61" i="1"/>
  <c r="D61" i="1"/>
  <c r="E61" i="1"/>
  <c r="F61" i="1"/>
  <c r="G61" i="1"/>
  <c r="G62" i="1" s="1"/>
  <c r="H61" i="1"/>
  <c r="I61" i="1"/>
  <c r="J61" i="1"/>
  <c r="K61" i="1"/>
  <c r="L61" i="1"/>
  <c r="M61" i="1"/>
  <c r="N61" i="1"/>
  <c r="O61" i="1"/>
  <c r="O65" i="1"/>
  <c r="O71" i="1"/>
  <c r="O79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O88" i="1"/>
  <c r="O89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O95" i="1"/>
  <c r="O96" i="1"/>
  <c r="B9" i="18"/>
  <c r="B20" i="18"/>
  <c r="B31" i="18" s="1"/>
  <c r="B49" i="18"/>
  <c r="B50" i="18"/>
  <c r="B52" i="18"/>
  <c r="B56" i="18"/>
  <c r="B57" i="18"/>
  <c r="B58" i="18"/>
  <c r="B59" i="18"/>
  <c r="B8" i="19"/>
  <c r="B9" i="19"/>
  <c r="B10" i="19"/>
  <c r="H20" i="1" l="1"/>
  <c r="B60" i="18"/>
  <c r="G12" i="1"/>
  <c r="I25" i="1"/>
  <c r="O62" i="1"/>
  <c r="N62" i="1"/>
  <c r="J62" i="1"/>
  <c r="I62" i="1"/>
  <c r="H62" i="1"/>
  <c r="N25" i="1"/>
  <c r="F25" i="1"/>
  <c r="B33" i="18"/>
  <c r="K20" i="1"/>
  <c r="M20" i="1"/>
  <c r="M57" i="1"/>
  <c r="M92" i="1" s="1"/>
  <c r="E57" i="1"/>
  <c r="E92" i="1" s="1"/>
  <c r="J57" i="1"/>
  <c r="J92" i="1" s="1"/>
  <c r="L57" i="1"/>
  <c r="L86" i="1" s="1"/>
  <c r="D57" i="1"/>
  <c r="D92" i="1" s="1"/>
  <c r="I57" i="1"/>
  <c r="N57" i="1"/>
  <c r="F57" i="1"/>
  <c r="F86" i="1" s="1"/>
  <c r="K62" i="1"/>
  <c r="K25" i="1"/>
  <c r="C62" i="1"/>
  <c r="J25" i="1"/>
  <c r="I20" i="1"/>
  <c r="I74" i="1" s="1"/>
  <c r="M62" i="1"/>
  <c r="E62" i="1"/>
  <c r="N20" i="1"/>
  <c r="F20" i="1"/>
  <c r="O25" i="1"/>
  <c r="B10" i="18" s="1"/>
  <c r="G25" i="1"/>
  <c r="E20" i="1"/>
  <c r="E74" i="1" s="1"/>
  <c r="J12" i="1"/>
  <c r="L12" i="1"/>
  <c r="L68" i="1" s="1"/>
  <c r="L70" i="1" s="1"/>
  <c r="D12" i="1"/>
  <c r="K12" i="1"/>
  <c r="C12" i="1"/>
  <c r="I86" i="1"/>
  <c r="I92" i="1"/>
  <c r="F92" i="1"/>
  <c r="L62" i="1"/>
  <c r="D62" i="1"/>
  <c r="C57" i="1"/>
  <c r="K57" i="1"/>
  <c r="H57" i="1"/>
  <c r="O57" i="1"/>
  <c r="G57" i="1"/>
  <c r="G68" i="1" s="1"/>
  <c r="G70" i="1" s="1"/>
  <c r="B32" i="18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F68" i="1" l="1"/>
  <c r="F70" i="1" s="1"/>
  <c r="F75" i="1" s="1"/>
  <c r="D68" i="1"/>
  <c r="D70" i="1" s="1"/>
  <c r="D74" i="1"/>
  <c r="E86" i="1"/>
  <c r="N86" i="1"/>
  <c r="N93" i="1" s="1"/>
  <c r="N97" i="1" s="1"/>
  <c r="N112" i="1" s="1"/>
  <c r="K74" i="1"/>
  <c r="L92" i="1"/>
  <c r="M68" i="1"/>
  <c r="M70" i="1" s="1"/>
  <c r="M75" i="1" s="1"/>
  <c r="I68" i="1"/>
  <c r="I70" i="1" s="1"/>
  <c r="I75" i="1" s="1"/>
  <c r="I76" i="1" s="1"/>
  <c r="I78" i="1" s="1"/>
  <c r="I80" i="1" s="1"/>
  <c r="I111" i="1" s="1"/>
  <c r="N92" i="1"/>
  <c r="E68" i="1"/>
  <c r="E70" i="1" s="1"/>
  <c r="N68" i="1"/>
  <c r="N70" i="1" s="1"/>
  <c r="N74" i="1"/>
  <c r="M74" i="1"/>
  <c r="K68" i="1"/>
  <c r="K70" i="1" s="1"/>
  <c r="K72" i="1" s="1"/>
  <c r="D86" i="1"/>
  <c r="D93" i="1" s="1"/>
  <c r="D97" i="1" s="1"/>
  <c r="D112" i="1" s="1"/>
  <c r="F74" i="1"/>
  <c r="M86" i="1"/>
  <c r="J86" i="1"/>
  <c r="L74" i="1"/>
  <c r="J68" i="1"/>
  <c r="J70" i="1" s="1"/>
  <c r="J75" i="1" s="1"/>
  <c r="J74" i="1"/>
  <c r="D72" i="1"/>
  <c r="D75" i="1"/>
  <c r="D76" i="1" s="1"/>
  <c r="D78" i="1" s="1"/>
  <c r="D80" i="1" s="1"/>
  <c r="D111" i="1" s="1"/>
  <c r="B11" i="18"/>
  <c r="B12" i="18" s="1"/>
  <c r="O86" i="1"/>
  <c r="B34" i="18"/>
  <c r="B35" i="18" s="1"/>
  <c r="B38" i="18" s="1"/>
  <c r="B40" i="18" s="1"/>
  <c r="B42" i="18" s="1"/>
  <c r="O92" i="1"/>
  <c r="J93" i="1"/>
  <c r="J97" i="1" s="1"/>
  <c r="J112" i="1" s="1"/>
  <c r="J90" i="1"/>
  <c r="K75" i="1"/>
  <c r="K76" i="1" s="1"/>
  <c r="K78" i="1" s="1"/>
  <c r="K80" i="1" s="1"/>
  <c r="K111" i="1" s="1"/>
  <c r="O74" i="1"/>
  <c r="M93" i="1"/>
  <c r="M97" i="1" s="1"/>
  <c r="M112" i="1" s="1"/>
  <c r="M90" i="1"/>
  <c r="I93" i="1"/>
  <c r="I97" i="1" s="1"/>
  <c r="I112" i="1" s="1"/>
  <c r="I90" i="1"/>
  <c r="L90" i="1"/>
  <c r="L93" i="1"/>
  <c r="L97" i="1" s="1"/>
  <c r="L112" i="1" s="1"/>
  <c r="N75" i="1"/>
  <c r="N72" i="1"/>
  <c r="G72" i="1"/>
  <c r="G75" i="1"/>
  <c r="C86" i="1"/>
  <c r="C92" i="1"/>
  <c r="F72" i="1"/>
  <c r="K86" i="1"/>
  <c r="K92" i="1"/>
  <c r="N90" i="1"/>
  <c r="H86" i="1"/>
  <c r="H74" i="1"/>
  <c r="H68" i="1"/>
  <c r="H70" i="1" s="1"/>
  <c r="H92" i="1"/>
  <c r="L72" i="1"/>
  <c r="L75" i="1"/>
  <c r="O68" i="1"/>
  <c r="O70" i="1" s="1"/>
  <c r="C74" i="1"/>
  <c r="F93" i="1"/>
  <c r="F97" i="1" s="1"/>
  <c r="F112" i="1" s="1"/>
  <c r="F90" i="1"/>
  <c r="E75" i="1"/>
  <c r="E76" i="1" s="1"/>
  <c r="E78" i="1" s="1"/>
  <c r="E80" i="1" s="1"/>
  <c r="E111" i="1" s="1"/>
  <c r="E72" i="1"/>
  <c r="C68" i="1"/>
  <c r="C70" i="1" s="1"/>
  <c r="G86" i="1"/>
  <c r="G92" i="1"/>
  <c r="G74" i="1"/>
  <c r="E93" i="1"/>
  <c r="E97" i="1" s="1"/>
  <c r="E112" i="1" s="1"/>
  <c r="E90" i="1"/>
  <c r="D40" i="21"/>
  <c r="H40" i="21" s="1"/>
  <c r="D41" i="21"/>
  <c r="H41" i="21" s="1"/>
  <c r="D37" i="21"/>
  <c r="H37" i="21" s="1"/>
  <c r="B15" i="21"/>
  <c r="B16" i="21"/>
  <c r="B17" i="21"/>
  <c r="B18" i="21"/>
  <c r="B19" i="21"/>
  <c r="B20" i="21"/>
  <c r="B21" i="21"/>
  <c r="B22" i="21"/>
  <c r="B23" i="21"/>
  <c r="B24" i="21"/>
  <c r="B25" i="21"/>
  <c r="B14" i="21"/>
  <c r="F26" i="21"/>
  <c r="F11" i="21"/>
  <c r="M72" i="1" l="1"/>
  <c r="N76" i="1"/>
  <c r="N78" i="1" s="1"/>
  <c r="N80" i="1" s="1"/>
  <c r="N111" i="1" s="1"/>
  <c r="N113" i="1" s="1"/>
  <c r="I72" i="1"/>
  <c r="D90" i="1"/>
  <c r="M76" i="1"/>
  <c r="M78" i="1" s="1"/>
  <c r="M80" i="1" s="1"/>
  <c r="M111" i="1" s="1"/>
  <c r="F76" i="1"/>
  <c r="F78" i="1" s="1"/>
  <c r="F80" i="1" s="1"/>
  <c r="F111" i="1" s="1"/>
  <c r="F113" i="1" s="1"/>
  <c r="I113" i="1"/>
  <c r="G76" i="1"/>
  <c r="G78" i="1" s="1"/>
  <c r="G80" i="1" s="1"/>
  <c r="G111" i="1" s="1"/>
  <c r="J72" i="1"/>
  <c r="J106" i="1" s="1"/>
  <c r="D113" i="1"/>
  <c r="L76" i="1"/>
  <c r="L78" i="1" s="1"/>
  <c r="L80" i="1" s="1"/>
  <c r="L111" i="1" s="1"/>
  <c r="L113" i="1" s="1"/>
  <c r="E113" i="1"/>
  <c r="J76" i="1"/>
  <c r="J78" i="1" s="1"/>
  <c r="J80" i="1" s="1"/>
  <c r="J111" i="1" s="1"/>
  <c r="J113" i="1" s="1"/>
  <c r="G90" i="1"/>
  <c r="G93" i="1"/>
  <c r="G97" i="1" s="1"/>
  <c r="G112" i="1" s="1"/>
  <c r="I107" i="1"/>
  <c r="I99" i="1"/>
  <c r="O72" i="1"/>
  <c r="O75" i="1"/>
  <c r="B13" i="18" s="1"/>
  <c r="B16" i="18" s="1"/>
  <c r="M113" i="1"/>
  <c r="J107" i="1"/>
  <c r="J99" i="1"/>
  <c r="E82" i="1"/>
  <c r="E106" i="1"/>
  <c r="N106" i="1"/>
  <c r="N82" i="1"/>
  <c r="M107" i="1"/>
  <c r="M99" i="1"/>
  <c r="L99" i="1"/>
  <c r="L107" i="1"/>
  <c r="C72" i="1"/>
  <c r="C75" i="1"/>
  <c r="C76" i="1" s="1"/>
  <c r="C78" i="1" s="1"/>
  <c r="C80" i="1" s="1"/>
  <c r="C111" i="1" s="1"/>
  <c r="D99" i="1"/>
  <c r="D107" i="1"/>
  <c r="E107" i="1"/>
  <c r="E99" i="1"/>
  <c r="C90" i="1"/>
  <c r="C93" i="1"/>
  <c r="C97" i="1" s="1"/>
  <c r="C112" i="1" s="1"/>
  <c r="F107" i="1"/>
  <c r="F99" i="1"/>
  <c r="M82" i="1"/>
  <c r="M106" i="1"/>
  <c r="F106" i="1"/>
  <c r="F82" i="1"/>
  <c r="I82" i="1"/>
  <c r="I106" i="1"/>
  <c r="H72" i="1"/>
  <c r="H75" i="1"/>
  <c r="H76" i="1" s="1"/>
  <c r="H78" i="1" s="1"/>
  <c r="H80" i="1" s="1"/>
  <c r="H111" i="1" s="1"/>
  <c r="H113" i="1" s="1"/>
  <c r="N107" i="1"/>
  <c r="N99" i="1"/>
  <c r="G106" i="1"/>
  <c r="H90" i="1"/>
  <c r="H93" i="1"/>
  <c r="H97" i="1" s="1"/>
  <c r="H112" i="1" s="1"/>
  <c r="K106" i="1"/>
  <c r="K82" i="1"/>
  <c r="D82" i="1"/>
  <c r="D106" i="1"/>
  <c r="L106" i="1"/>
  <c r="K90" i="1"/>
  <c r="K93" i="1"/>
  <c r="K97" i="1" s="1"/>
  <c r="K112" i="1" s="1"/>
  <c r="K113" i="1" s="1"/>
  <c r="O90" i="1"/>
  <c r="O93" i="1"/>
  <c r="O97" i="1" s="1"/>
  <c r="O112" i="1" s="1"/>
  <c r="F30" i="21"/>
  <c r="F32" i="21" s="1"/>
  <c r="F34" i="21" s="1"/>
  <c r="F36" i="21" s="1"/>
  <c r="F38" i="21" s="1"/>
  <c r="J108" i="1" l="1"/>
  <c r="J115" i="1" s="1"/>
  <c r="E102" i="1"/>
  <c r="I108" i="1"/>
  <c r="I115" i="1" s="1"/>
  <c r="J82" i="1"/>
  <c r="J102" i="1" s="1"/>
  <c r="L108" i="1"/>
  <c r="L115" i="1" s="1"/>
  <c r="M108" i="1"/>
  <c r="M115" i="1" s="1"/>
  <c r="G113" i="1"/>
  <c r="L82" i="1"/>
  <c r="L102" i="1" s="1"/>
  <c r="G82" i="1"/>
  <c r="G102" i="1" s="1"/>
  <c r="C113" i="1"/>
  <c r="K99" i="1"/>
  <c r="K102" i="1" s="1"/>
  <c r="K107" i="1"/>
  <c r="K108" i="1" s="1"/>
  <c r="K115" i="1" s="1"/>
  <c r="H82" i="1"/>
  <c r="H106" i="1"/>
  <c r="C106" i="1"/>
  <c r="C82" i="1"/>
  <c r="B17" i="18"/>
  <c r="B21" i="18"/>
  <c r="B23" i="18" s="1"/>
  <c r="B25" i="18" s="1"/>
  <c r="B27" i="18" s="1"/>
  <c r="D108" i="1"/>
  <c r="D115" i="1" s="1"/>
  <c r="O107" i="1"/>
  <c r="O99" i="1"/>
  <c r="D102" i="1"/>
  <c r="I102" i="1"/>
  <c r="C99" i="1"/>
  <c r="C107" i="1"/>
  <c r="O106" i="1"/>
  <c r="M102" i="1"/>
  <c r="G99" i="1"/>
  <c r="G107" i="1"/>
  <c r="G108" i="1" s="1"/>
  <c r="G115" i="1" s="1"/>
  <c r="N102" i="1"/>
  <c r="H99" i="1"/>
  <c r="H107" i="1"/>
  <c r="N108" i="1"/>
  <c r="N115" i="1" s="1"/>
  <c r="F102" i="1"/>
  <c r="O76" i="1"/>
  <c r="O78" i="1" s="1"/>
  <c r="O80" i="1" s="1"/>
  <c r="O111" i="1" s="1"/>
  <c r="O113" i="1" s="1"/>
  <c r="F108" i="1"/>
  <c r="F115" i="1" s="1"/>
  <c r="E108" i="1"/>
  <c r="E115" i="1" s="1"/>
  <c r="F43" i="21"/>
  <c r="B68" i="19"/>
  <c r="C68" i="19"/>
  <c r="C52" i="19"/>
  <c r="B52" i="19"/>
  <c r="O108" i="1" l="1"/>
  <c r="O115" i="1" s="1"/>
  <c r="H108" i="1"/>
  <c r="H115" i="1" s="1"/>
  <c r="C102" i="1"/>
  <c r="C108" i="1"/>
  <c r="C115" i="1" s="1"/>
  <c r="O82" i="1"/>
  <c r="O102" i="1" s="1"/>
  <c r="H102" i="1"/>
  <c r="F44" i="21"/>
  <c r="F45" i="21" s="1"/>
  <c r="C10" i="19" l="1"/>
  <c r="C9" i="19"/>
  <c r="C8" i="19"/>
  <c r="C11" i="19" l="1"/>
  <c r="B11" i="19"/>
  <c r="E40" i="5" l="1"/>
  <c r="E38" i="5"/>
  <c r="F40" i="5"/>
  <c r="F38" i="5"/>
  <c r="AB50" i="1" l="1"/>
  <c r="AA50" i="1"/>
  <c r="Z50" i="1"/>
  <c r="Y50" i="1"/>
  <c r="X50" i="1"/>
  <c r="W50" i="1"/>
  <c r="V50" i="1"/>
  <c r="U50" i="1"/>
  <c r="T50" i="1"/>
  <c r="S50" i="1"/>
  <c r="R50" i="1"/>
  <c r="Q50" i="1"/>
  <c r="P50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C73" i="11"/>
  <c r="C74" i="11"/>
  <c r="C75" i="11" s="1"/>
  <c r="B74" i="11"/>
  <c r="B73" i="11"/>
  <c r="B75" i="11" s="1"/>
  <c r="B38" i="17"/>
  <c r="B9" i="17"/>
  <c r="F14" i="3"/>
  <c r="A6" i="1"/>
  <c r="A5" i="11"/>
  <c r="C20" i="18"/>
  <c r="C31" i="18" s="1"/>
  <c r="AB14" i="17"/>
  <c r="AB13" i="17"/>
  <c r="AB54" i="17"/>
  <c r="C59" i="18" s="1"/>
  <c r="AB53" i="17"/>
  <c r="C58" i="18" s="1"/>
  <c r="AB52" i="17"/>
  <c r="C57" i="18" s="1"/>
  <c r="AB51" i="17"/>
  <c r="C56" i="18" s="1"/>
  <c r="AB47" i="17"/>
  <c r="A5" i="5" l="1"/>
  <c r="A5" i="1"/>
  <c r="C60" i="18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C46" i="17"/>
  <c r="O43" i="17"/>
  <c r="O42" i="17"/>
  <c r="O47" i="17"/>
  <c r="O54" i="17"/>
  <c r="O53" i="17"/>
  <c r="O52" i="17"/>
  <c r="O51" i="17"/>
  <c r="C60" i="17" l="1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B60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B37" i="17"/>
  <c r="O17" i="17" l="1"/>
  <c r="P17" i="17"/>
  <c r="Q17" i="17"/>
  <c r="R17" i="17"/>
  <c r="S17" i="17"/>
  <c r="T17" i="17"/>
  <c r="U17" i="17"/>
  <c r="V17" i="17"/>
  <c r="W17" i="17"/>
  <c r="X17" i="17"/>
  <c r="Y17" i="17"/>
  <c r="Z17" i="17"/>
  <c r="AA17" i="17"/>
  <c r="AB25" i="17"/>
  <c r="C52" i="18" s="1"/>
  <c r="AB23" i="17"/>
  <c r="C50" i="18" s="1"/>
  <c r="AB22" i="17"/>
  <c r="C49" i="18" s="1"/>
  <c r="O18" i="17"/>
  <c r="O13" i="17"/>
  <c r="N17" i="17" l="1"/>
  <c r="M17" i="17"/>
  <c r="L17" i="17"/>
  <c r="K17" i="17"/>
  <c r="J17" i="17"/>
  <c r="I17" i="17"/>
  <c r="H17" i="17"/>
  <c r="G17" i="17"/>
  <c r="F17" i="17"/>
  <c r="E17" i="17"/>
  <c r="D17" i="17"/>
  <c r="C17" i="17"/>
  <c r="C31" i="17" l="1"/>
  <c r="D31" i="17"/>
  <c r="D32" i="17" s="1"/>
  <c r="E31" i="17"/>
  <c r="E32" i="17" s="1"/>
  <c r="F31" i="17"/>
  <c r="G31" i="17"/>
  <c r="G32" i="17" s="1"/>
  <c r="H31" i="17"/>
  <c r="I31" i="17"/>
  <c r="I32" i="17" s="1"/>
  <c r="J31" i="17"/>
  <c r="J32" i="17" s="1"/>
  <c r="K31" i="17"/>
  <c r="L31" i="17"/>
  <c r="L32" i="17" s="1"/>
  <c r="M31" i="17"/>
  <c r="M32" i="17" s="1"/>
  <c r="N31" i="17"/>
  <c r="O31" i="17"/>
  <c r="P31" i="17"/>
  <c r="Q31" i="17"/>
  <c r="Q32" i="17" s="1"/>
  <c r="R31" i="17"/>
  <c r="S31" i="17"/>
  <c r="T31" i="17"/>
  <c r="U31" i="17"/>
  <c r="V31" i="17"/>
  <c r="W31" i="17"/>
  <c r="X31" i="17"/>
  <c r="Y31" i="17"/>
  <c r="Y32" i="17" s="1"/>
  <c r="Z31" i="17"/>
  <c r="AA31" i="17"/>
  <c r="AA32" i="17" s="1"/>
  <c r="AB31" i="17"/>
  <c r="AB32" i="17" s="1"/>
  <c r="B31" i="17"/>
  <c r="B32" i="17" s="1"/>
  <c r="B15" i="17"/>
  <c r="K24" i="17" s="1"/>
  <c r="B19" i="17"/>
  <c r="B26" i="17"/>
  <c r="B44" i="17"/>
  <c r="B48" i="17"/>
  <c r="B55" i="17"/>
  <c r="B61" i="17"/>
  <c r="N32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O61" i="17"/>
  <c r="N61" i="17"/>
  <c r="M61" i="17"/>
  <c r="L61" i="17"/>
  <c r="K61" i="17"/>
  <c r="I61" i="17"/>
  <c r="H61" i="17"/>
  <c r="G61" i="17"/>
  <c r="F61" i="17"/>
  <c r="E61" i="17"/>
  <c r="D61" i="17"/>
  <c r="C61" i="17"/>
  <c r="W48" i="17"/>
  <c r="O48" i="17"/>
  <c r="G48" i="17"/>
  <c r="AB43" i="17"/>
  <c r="AB42" i="17"/>
  <c r="V32" i="17"/>
  <c r="F32" i="17"/>
  <c r="AA26" i="17"/>
  <c r="Z26" i="17"/>
  <c r="Y26" i="17"/>
  <c r="W26" i="17"/>
  <c r="V26" i="17"/>
  <c r="U26" i="17"/>
  <c r="T26" i="17"/>
  <c r="S26" i="17"/>
  <c r="R26" i="17"/>
  <c r="Q26" i="17"/>
  <c r="P26" i="17"/>
  <c r="N26" i="17"/>
  <c r="M26" i="17"/>
  <c r="L26" i="17"/>
  <c r="J26" i="17"/>
  <c r="I26" i="17"/>
  <c r="H26" i="17"/>
  <c r="G26" i="17"/>
  <c r="F26" i="17"/>
  <c r="E26" i="17"/>
  <c r="D26" i="17"/>
  <c r="C26" i="17"/>
  <c r="O25" i="17"/>
  <c r="O23" i="17"/>
  <c r="O22" i="17"/>
  <c r="Z19" i="17"/>
  <c r="U19" i="17"/>
  <c r="T19" i="17"/>
  <c r="S19" i="17"/>
  <c r="R19" i="17"/>
  <c r="O19" i="17"/>
  <c r="M19" i="17"/>
  <c r="L19" i="17"/>
  <c r="K19" i="17"/>
  <c r="E19" i="17"/>
  <c r="D19" i="17"/>
  <c r="C19" i="17"/>
  <c r="O14" i="17"/>
  <c r="U32" i="17" l="1"/>
  <c r="R32" i="17"/>
  <c r="Z32" i="17"/>
  <c r="P32" i="17"/>
  <c r="W32" i="17"/>
  <c r="O32" i="17"/>
  <c r="T32" i="17"/>
  <c r="B57" i="17"/>
  <c r="B28" i="17"/>
  <c r="C9" i="17" s="1"/>
  <c r="O9" i="17" s="1"/>
  <c r="P19" i="17"/>
  <c r="X32" i="17"/>
  <c r="X19" i="17"/>
  <c r="H19" i="17"/>
  <c r="J19" i="17"/>
  <c r="H32" i="17"/>
  <c r="H48" i="17"/>
  <c r="P48" i="17"/>
  <c r="X48" i="17"/>
  <c r="I48" i="17"/>
  <c r="Q48" i="17"/>
  <c r="Y48" i="17"/>
  <c r="AA19" i="17"/>
  <c r="F19" i="17"/>
  <c r="N19" i="17"/>
  <c r="V19" i="17"/>
  <c r="G19" i="17"/>
  <c r="W19" i="17"/>
  <c r="J48" i="17"/>
  <c r="R48" i="17"/>
  <c r="Z48" i="17"/>
  <c r="D55" i="17"/>
  <c r="L55" i="17"/>
  <c r="T55" i="17"/>
  <c r="AB55" i="17"/>
  <c r="E55" i="17"/>
  <c r="M55" i="17"/>
  <c r="U55" i="17"/>
  <c r="F55" i="17"/>
  <c r="N55" i="17"/>
  <c r="V55" i="17"/>
  <c r="G55" i="17"/>
  <c r="O55" i="17"/>
  <c r="W55" i="17"/>
  <c r="H55" i="17"/>
  <c r="P55" i="17"/>
  <c r="X55" i="17"/>
  <c r="C48" i="17"/>
  <c r="K48" i="17"/>
  <c r="S48" i="17"/>
  <c r="AA48" i="17"/>
  <c r="D48" i="17"/>
  <c r="L48" i="17"/>
  <c r="T48" i="17"/>
  <c r="I19" i="17"/>
  <c r="Q19" i="17"/>
  <c r="Y19" i="17"/>
  <c r="AB26" i="17"/>
  <c r="E48" i="17"/>
  <c r="M48" i="17"/>
  <c r="U48" i="17"/>
  <c r="J55" i="17"/>
  <c r="R55" i="17"/>
  <c r="Z55" i="17"/>
  <c r="F48" i="17"/>
  <c r="N48" i="17"/>
  <c r="V48" i="17"/>
  <c r="K32" i="17"/>
  <c r="S32" i="17"/>
  <c r="C32" i="17"/>
  <c r="J61" i="17"/>
  <c r="I55" i="17"/>
  <c r="Q55" i="17"/>
  <c r="Y55" i="17"/>
  <c r="C55" i="17"/>
  <c r="K55" i="17"/>
  <c r="S55" i="17"/>
  <c r="AA55" i="17"/>
  <c r="B63" i="17" l="1"/>
  <c r="C38" i="17"/>
  <c r="O38" i="17" s="1"/>
  <c r="B34" i="17"/>
  <c r="X26" i="17"/>
  <c r="K26" i="17"/>
  <c r="O24" i="17"/>
  <c r="B51" i="18" s="1"/>
  <c r="B53" i="18" s="1"/>
  <c r="B62" i="18" s="1"/>
  <c r="O26" i="17" l="1"/>
  <c r="C82" i="11" l="1"/>
  <c r="B82" i="11"/>
  <c r="C79" i="11"/>
  <c r="B79" i="11"/>
  <c r="C86" i="11"/>
  <c r="B86" i="11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C55" i="11"/>
  <c r="B55" i="11"/>
  <c r="C54" i="11"/>
  <c r="B54" i="11"/>
  <c r="C50" i="11"/>
  <c r="B50" i="11"/>
  <c r="C49" i="11"/>
  <c r="B49" i="11"/>
  <c r="C48" i="11"/>
  <c r="B48" i="11"/>
  <c r="C44" i="11"/>
  <c r="B44" i="11"/>
  <c r="C43" i="11"/>
  <c r="B43" i="11"/>
  <c r="C42" i="11"/>
  <c r="B42" i="11"/>
  <c r="C41" i="11"/>
  <c r="B41" i="11"/>
  <c r="C40" i="11"/>
  <c r="B40" i="11"/>
  <c r="C39" i="11"/>
  <c r="B39" i="11"/>
  <c r="C32" i="11"/>
  <c r="B32" i="11"/>
  <c r="C31" i="11"/>
  <c r="B31" i="11"/>
  <c r="C30" i="11"/>
  <c r="B30" i="11"/>
  <c r="C29" i="11"/>
  <c r="B29" i="11"/>
  <c r="C28" i="11"/>
  <c r="B28" i="11"/>
  <c r="AB11" i="1"/>
  <c r="AB96" i="1"/>
  <c r="AB95" i="1"/>
  <c r="AB89" i="1"/>
  <c r="AB88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Z60" i="1"/>
  <c r="Y60" i="1"/>
  <c r="X60" i="1"/>
  <c r="W60" i="1"/>
  <c r="V60" i="1"/>
  <c r="U60" i="1"/>
  <c r="T60" i="1"/>
  <c r="T62" i="1" s="1"/>
  <c r="S60" i="1"/>
  <c r="R60" i="1"/>
  <c r="Q60" i="1"/>
  <c r="P60" i="1"/>
  <c r="AB56" i="1"/>
  <c r="B38" i="19" s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B39" i="19" s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B32" i="19" s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7" i="1"/>
  <c r="B30" i="19" s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B35" i="19" s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B33" i="19" s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B37" i="19" s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B24" i="19" s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B23" i="19" s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B36" i="19" s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B31" i="19" s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B29" i="19" s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B28" i="19" s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A23" i="1"/>
  <c r="AA25" i="1" s="1"/>
  <c r="Z23" i="1"/>
  <c r="Y23" i="1"/>
  <c r="X23" i="1"/>
  <c r="W23" i="1"/>
  <c r="V23" i="1"/>
  <c r="U23" i="1"/>
  <c r="T23" i="1"/>
  <c r="S23" i="1"/>
  <c r="S25" i="1" s="1"/>
  <c r="R23" i="1"/>
  <c r="Q23" i="1"/>
  <c r="P23" i="1"/>
  <c r="AB19" i="1"/>
  <c r="B16" i="19" s="1"/>
  <c r="C16" i="19" s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B17" i="19" s="1"/>
  <c r="C17" i="19" s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B15" i="19" s="1"/>
  <c r="C15" i="19" s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B14" i="19" s="1"/>
  <c r="AA15" i="1"/>
  <c r="Z15" i="1"/>
  <c r="Y15" i="1"/>
  <c r="X15" i="1"/>
  <c r="W15" i="1"/>
  <c r="V15" i="1"/>
  <c r="U15" i="1"/>
  <c r="T15" i="1"/>
  <c r="S15" i="1"/>
  <c r="R15" i="1"/>
  <c r="Q15" i="1"/>
  <c r="P15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S62" i="1" l="1"/>
  <c r="AA62" i="1"/>
  <c r="R25" i="1"/>
  <c r="Z25" i="1"/>
  <c r="B34" i="19"/>
  <c r="B40" i="19" s="1"/>
  <c r="C35" i="19"/>
  <c r="H35" i="19" s="1"/>
  <c r="F35" i="19" s="1"/>
  <c r="E35" i="19"/>
  <c r="D21" i="21"/>
  <c r="H21" i="21" s="1"/>
  <c r="E38" i="19"/>
  <c r="C38" i="19"/>
  <c r="H38" i="19" s="1"/>
  <c r="F38" i="19" s="1"/>
  <c r="D24" i="21"/>
  <c r="H24" i="21" s="1"/>
  <c r="D14" i="21"/>
  <c r="E28" i="19"/>
  <c r="C28" i="19"/>
  <c r="D9" i="21"/>
  <c r="E23" i="19"/>
  <c r="B25" i="19"/>
  <c r="C23" i="19"/>
  <c r="C30" i="19"/>
  <c r="H30" i="19" s="1"/>
  <c r="F30" i="19" s="1"/>
  <c r="D16" i="21"/>
  <c r="H16" i="21" s="1"/>
  <c r="E30" i="19"/>
  <c r="D15" i="21"/>
  <c r="H15" i="21" s="1"/>
  <c r="C29" i="19"/>
  <c r="H29" i="19" s="1"/>
  <c r="F29" i="19" s="1"/>
  <c r="E29" i="19"/>
  <c r="Q62" i="1"/>
  <c r="Y62" i="1"/>
  <c r="D17" i="21"/>
  <c r="H17" i="21" s="1"/>
  <c r="C31" i="19"/>
  <c r="H31" i="19" s="1"/>
  <c r="F31" i="19" s="1"/>
  <c r="E31" i="19"/>
  <c r="Y20" i="1"/>
  <c r="P25" i="1"/>
  <c r="X25" i="1"/>
  <c r="D23" i="21"/>
  <c r="H23" i="21" s="1"/>
  <c r="E37" i="19"/>
  <c r="C37" i="19"/>
  <c r="H37" i="19" s="1"/>
  <c r="F37" i="19" s="1"/>
  <c r="D19" i="21"/>
  <c r="H19" i="21" s="1"/>
  <c r="C33" i="19"/>
  <c r="H33" i="19" s="1"/>
  <c r="F33" i="19" s="1"/>
  <c r="E33" i="19"/>
  <c r="R62" i="1"/>
  <c r="Z62" i="1"/>
  <c r="B18" i="19"/>
  <c r="C14" i="19"/>
  <c r="C18" i="19" s="1"/>
  <c r="D10" i="21"/>
  <c r="H10" i="21" s="1"/>
  <c r="C24" i="19"/>
  <c r="H24" i="19" s="1"/>
  <c r="F24" i="19" s="1"/>
  <c r="E24" i="19"/>
  <c r="D25" i="21"/>
  <c r="H25" i="21" s="1"/>
  <c r="C39" i="19"/>
  <c r="H39" i="19" s="1"/>
  <c r="F39" i="19" s="1"/>
  <c r="E39" i="19"/>
  <c r="S12" i="1"/>
  <c r="D22" i="21"/>
  <c r="H22" i="21" s="1"/>
  <c r="C36" i="19"/>
  <c r="H36" i="19" s="1"/>
  <c r="F36" i="19" s="1"/>
  <c r="E36" i="19"/>
  <c r="C32" i="19"/>
  <c r="H32" i="19" s="1"/>
  <c r="F32" i="19" s="1"/>
  <c r="E32" i="19"/>
  <c r="D18" i="21"/>
  <c r="H18" i="21" s="1"/>
  <c r="Q25" i="1"/>
  <c r="Y25" i="1"/>
  <c r="U12" i="1"/>
  <c r="R12" i="1"/>
  <c r="Z12" i="1"/>
  <c r="Q20" i="1"/>
  <c r="V20" i="1"/>
  <c r="T20" i="1"/>
  <c r="Y57" i="1"/>
  <c r="Y92" i="1" s="1"/>
  <c r="Q57" i="1"/>
  <c r="Q86" i="1" s="1"/>
  <c r="V12" i="1"/>
  <c r="T25" i="1"/>
  <c r="AB25" i="1"/>
  <c r="V62" i="1"/>
  <c r="AB20" i="1"/>
  <c r="C33" i="18" s="1"/>
  <c r="W20" i="1"/>
  <c r="U25" i="1"/>
  <c r="W62" i="1"/>
  <c r="W12" i="1"/>
  <c r="V25" i="1"/>
  <c r="W25" i="1"/>
  <c r="P20" i="1"/>
  <c r="X20" i="1"/>
  <c r="U62" i="1"/>
  <c r="AB12" i="1"/>
  <c r="C9" i="18" s="1"/>
  <c r="U57" i="1"/>
  <c r="U92" i="1" s="1"/>
  <c r="T12" i="1"/>
  <c r="U20" i="1"/>
  <c r="P62" i="1"/>
  <c r="X62" i="1"/>
  <c r="P12" i="1"/>
  <c r="X12" i="1"/>
  <c r="B56" i="11"/>
  <c r="C51" i="11"/>
  <c r="B51" i="11"/>
  <c r="C56" i="11"/>
  <c r="C33" i="11"/>
  <c r="C35" i="11" s="1"/>
  <c r="B45" i="11"/>
  <c r="C45" i="11"/>
  <c r="B33" i="11"/>
  <c r="B35" i="11" s="1"/>
  <c r="AA12" i="1"/>
  <c r="P57" i="1"/>
  <c r="X57" i="1"/>
  <c r="R20" i="1"/>
  <c r="Q12" i="1"/>
  <c r="Y12" i="1"/>
  <c r="Z57" i="1"/>
  <c r="S20" i="1"/>
  <c r="AA20" i="1"/>
  <c r="S57" i="1"/>
  <c r="AA57" i="1"/>
  <c r="Z20" i="1"/>
  <c r="R57" i="1"/>
  <c r="T57" i="1"/>
  <c r="AB57" i="1"/>
  <c r="V57" i="1"/>
  <c r="W57" i="1"/>
  <c r="P87" i="1"/>
  <c r="P94" i="1"/>
  <c r="G35" i="19" l="1"/>
  <c r="G38" i="19"/>
  <c r="G30" i="19"/>
  <c r="G33" i="19"/>
  <c r="B42" i="19"/>
  <c r="B58" i="19" s="1"/>
  <c r="F58" i="19" s="1"/>
  <c r="G39" i="19"/>
  <c r="AB68" i="1"/>
  <c r="AB70" i="1" s="1"/>
  <c r="AB41" i="17" s="1"/>
  <c r="AB44" i="17" s="1"/>
  <c r="H14" i="21"/>
  <c r="H23" i="19"/>
  <c r="C25" i="19"/>
  <c r="G29" i="19"/>
  <c r="E25" i="19"/>
  <c r="H9" i="21"/>
  <c r="H11" i="21" s="1"/>
  <c r="D11" i="21"/>
  <c r="G32" i="19"/>
  <c r="G24" i="19"/>
  <c r="G31" i="19"/>
  <c r="H28" i="19"/>
  <c r="G37" i="19"/>
  <c r="G36" i="19"/>
  <c r="E34" i="19"/>
  <c r="E40" i="19" s="1"/>
  <c r="D20" i="21"/>
  <c r="H20" i="21" s="1"/>
  <c r="C34" i="19"/>
  <c r="H34" i="19" s="1"/>
  <c r="F34" i="19" s="1"/>
  <c r="C10" i="18"/>
  <c r="Z74" i="1"/>
  <c r="U86" i="1"/>
  <c r="Q92" i="1"/>
  <c r="U74" i="1"/>
  <c r="X74" i="1"/>
  <c r="R74" i="1"/>
  <c r="T68" i="1"/>
  <c r="T70" i="1" s="1"/>
  <c r="T41" i="17" s="1"/>
  <c r="T44" i="17" s="1"/>
  <c r="Y86" i="1"/>
  <c r="U68" i="1"/>
  <c r="U70" i="1" s="1"/>
  <c r="U41" i="17" s="1"/>
  <c r="U44" i="17" s="1"/>
  <c r="R68" i="1"/>
  <c r="R70" i="1" s="1"/>
  <c r="R41" i="17" s="1"/>
  <c r="R44" i="17" s="1"/>
  <c r="C34" i="18"/>
  <c r="C11" i="18"/>
  <c r="AA74" i="1"/>
  <c r="P74" i="1"/>
  <c r="C32" i="18"/>
  <c r="AB74" i="1"/>
  <c r="B64" i="11"/>
  <c r="B70" i="11" s="1"/>
  <c r="C64" i="11"/>
  <c r="C70" i="11" s="1"/>
  <c r="B63" i="11"/>
  <c r="B69" i="11" s="1"/>
  <c r="C58" i="11"/>
  <c r="C60" i="11" s="1"/>
  <c r="C61" i="11" s="1"/>
  <c r="B58" i="11"/>
  <c r="B60" i="11" s="1"/>
  <c r="B61" i="11" s="1"/>
  <c r="C63" i="11"/>
  <c r="AA68" i="1"/>
  <c r="AA70" i="1" s="1"/>
  <c r="S74" i="1"/>
  <c r="T74" i="1"/>
  <c r="P68" i="1"/>
  <c r="P70" i="1" s="1"/>
  <c r="T94" i="1"/>
  <c r="T87" i="1"/>
  <c r="W86" i="1"/>
  <c r="W92" i="1"/>
  <c r="AB75" i="1"/>
  <c r="S92" i="1"/>
  <c r="S86" i="1"/>
  <c r="Z92" i="1"/>
  <c r="Z86" i="1"/>
  <c r="Q94" i="1"/>
  <c r="Q87" i="1"/>
  <c r="Q93" i="1" s="1"/>
  <c r="S68" i="1"/>
  <c r="S70" i="1" s="1"/>
  <c r="S41" i="17" s="1"/>
  <c r="S44" i="17" s="1"/>
  <c r="Y74" i="1"/>
  <c r="Y68" i="1"/>
  <c r="Y70" i="1" s="1"/>
  <c r="Y41" i="17" s="1"/>
  <c r="Y44" i="17" s="1"/>
  <c r="X86" i="1"/>
  <c r="X92" i="1"/>
  <c r="W74" i="1"/>
  <c r="R94" i="1"/>
  <c r="R87" i="1"/>
  <c r="V86" i="1"/>
  <c r="V92" i="1"/>
  <c r="Q74" i="1"/>
  <c r="Q68" i="1"/>
  <c r="Q70" i="1" s="1"/>
  <c r="Q41" i="17" s="1"/>
  <c r="Q44" i="17" s="1"/>
  <c r="P86" i="1"/>
  <c r="P92" i="1"/>
  <c r="W68" i="1"/>
  <c r="Q90" i="1"/>
  <c r="V74" i="1"/>
  <c r="AB92" i="1"/>
  <c r="AB86" i="1"/>
  <c r="R92" i="1"/>
  <c r="R86" i="1"/>
  <c r="Z68" i="1"/>
  <c r="Z70" i="1" s="1"/>
  <c r="Z41" i="17" s="1"/>
  <c r="Z44" i="17" s="1"/>
  <c r="S87" i="1"/>
  <c r="S94" i="1"/>
  <c r="V68" i="1"/>
  <c r="V70" i="1" s="1"/>
  <c r="V41" i="17" s="1"/>
  <c r="V44" i="17" s="1"/>
  <c r="T92" i="1"/>
  <c r="T86" i="1"/>
  <c r="AA92" i="1"/>
  <c r="AA86" i="1"/>
  <c r="X68" i="1"/>
  <c r="X70" i="1" s="1"/>
  <c r="X41" i="17" s="1"/>
  <c r="X44" i="17" s="1"/>
  <c r="G34" i="19" l="1"/>
  <c r="B60" i="19"/>
  <c r="C12" i="18"/>
  <c r="E42" i="19"/>
  <c r="F23" i="19"/>
  <c r="H25" i="19"/>
  <c r="F60" i="19"/>
  <c r="D26" i="21"/>
  <c r="C40" i="19"/>
  <c r="C42" i="19" s="1"/>
  <c r="F28" i="19"/>
  <c r="H40" i="19"/>
  <c r="H26" i="21"/>
  <c r="Q97" i="1"/>
  <c r="Q112" i="1" s="1"/>
  <c r="U75" i="1"/>
  <c r="U76" i="1" s="1"/>
  <c r="U78" i="1" s="1"/>
  <c r="U12" i="17" s="1"/>
  <c r="U15" i="17" s="1"/>
  <c r="T72" i="1"/>
  <c r="T106" i="1" s="1"/>
  <c r="T75" i="1"/>
  <c r="T76" i="1" s="1"/>
  <c r="T78" i="1" s="1"/>
  <c r="T12" i="17" s="1"/>
  <c r="T15" i="17" s="1"/>
  <c r="W70" i="1"/>
  <c r="W41" i="17" s="1"/>
  <c r="W44" i="17" s="1"/>
  <c r="R72" i="1"/>
  <c r="R106" i="1" s="1"/>
  <c r="C35" i="18"/>
  <c r="C38" i="18" s="1"/>
  <c r="C40" i="18" s="1"/>
  <c r="C42" i="18" s="1"/>
  <c r="R75" i="1"/>
  <c r="R76" i="1" s="1"/>
  <c r="R78" i="1" s="1"/>
  <c r="R80" i="1" s="1"/>
  <c r="R111" i="1" s="1"/>
  <c r="AB76" i="1"/>
  <c r="AB78" i="1" s="1"/>
  <c r="AB12" i="17" s="1"/>
  <c r="AB15" i="17" s="1"/>
  <c r="C13" i="18"/>
  <c r="C16" i="18" s="1"/>
  <c r="P72" i="1"/>
  <c r="P106" i="1" s="1"/>
  <c r="P41" i="17"/>
  <c r="P44" i="17" s="1"/>
  <c r="AA75" i="1"/>
  <c r="AA76" i="1" s="1"/>
  <c r="AA78" i="1" s="1"/>
  <c r="AA12" i="17" s="1"/>
  <c r="AA15" i="17" s="1"/>
  <c r="AA41" i="17"/>
  <c r="AA44" i="17" s="1"/>
  <c r="B71" i="11"/>
  <c r="B80" i="11" s="1"/>
  <c r="C65" i="11"/>
  <c r="C67" i="11" s="1"/>
  <c r="C69" i="11"/>
  <c r="C71" i="11" s="1"/>
  <c r="C80" i="11" s="1"/>
  <c r="B65" i="11"/>
  <c r="B67" i="11" s="1"/>
  <c r="P75" i="1"/>
  <c r="P76" i="1" s="1"/>
  <c r="P78" i="1" s="1"/>
  <c r="P90" i="1"/>
  <c r="P93" i="1"/>
  <c r="P97" i="1" s="1"/>
  <c r="P112" i="1" s="1"/>
  <c r="U72" i="1"/>
  <c r="Z75" i="1"/>
  <c r="Z76" i="1" s="1"/>
  <c r="Z78" i="1" s="1"/>
  <c r="Z12" i="17" s="1"/>
  <c r="Z15" i="17" s="1"/>
  <c r="S75" i="1"/>
  <c r="S76" i="1" s="1"/>
  <c r="S78" i="1" s="1"/>
  <c r="S72" i="1"/>
  <c r="T93" i="1"/>
  <c r="T97" i="1" s="1"/>
  <c r="T112" i="1" s="1"/>
  <c r="V94" i="1"/>
  <c r="V87" i="1"/>
  <c r="V93" i="1" s="1"/>
  <c r="V97" i="1" s="1"/>
  <c r="V112" i="1" s="1"/>
  <c r="R93" i="1"/>
  <c r="R97" i="1" s="1"/>
  <c r="R112" i="1" s="1"/>
  <c r="R90" i="1"/>
  <c r="Q107" i="1"/>
  <c r="U94" i="1"/>
  <c r="U87" i="1"/>
  <c r="V75" i="1"/>
  <c r="V76" i="1" s="1"/>
  <c r="V78" i="1" s="1"/>
  <c r="V12" i="17" s="1"/>
  <c r="V15" i="17" s="1"/>
  <c r="V72" i="1"/>
  <c r="Y75" i="1"/>
  <c r="Y76" i="1" s="1"/>
  <c r="Y78" i="1" s="1"/>
  <c r="Y12" i="17" s="1"/>
  <c r="Y15" i="17" s="1"/>
  <c r="Q75" i="1"/>
  <c r="Q76" i="1" s="1"/>
  <c r="Q78" i="1" s="1"/>
  <c r="Q72" i="1"/>
  <c r="X75" i="1"/>
  <c r="X76" i="1" s="1"/>
  <c r="X78" i="1" s="1"/>
  <c r="X12" i="17" s="1"/>
  <c r="X15" i="17" s="1"/>
  <c r="S93" i="1"/>
  <c r="S97" i="1" s="1"/>
  <c r="S112" i="1" s="1"/>
  <c r="H42" i="19" l="1"/>
  <c r="D28" i="21"/>
  <c r="C58" i="19"/>
  <c r="C60" i="19" s="1"/>
  <c r="C45" i="19"/>
  <c r="C47" i="19" s="1"/>
  <c r="C54" i="19" s="1"/>
  <c r="F40" i="19"/>
  <c r="G28" i="19"/>
  <c r="G40" i="19" s="1"/>
  <c r="F25" i="19"/>
  <c r="G23" i="19"/>
  <c r="G25" i="19" s="1"/>
  <c r="Q99" i="1"/>
  <c r="W75" i="1"/>
  <c r="W76" i="1" s="1"/>
  <c r="W78" i="1" s="1"/>
  <c r="W12" i="17" s="1"/>
  <c r="W15" i="17" s="1"/>
  <c r="T80" i="1"/>
  <c r="T111" i="1" s="1"/>
  <c r="T113" i="1" s="1"/>
  <c r="U80" i="1"/>
  <c r="U111" i="1" s="1"/>
  <c r="R113" i="1"/>
  <c r="R12" i="17"/>
  <c r="R15" i="17" s="1"/>
  <c r="C17" i="18"/>
  <c r="C21" i="18"/>
  <c r="C23" i="18" s="1"/>
  <c r="C25" i="18" s="1"/>
  <c r="C27" i="18" s="1"/>
  <c r="P80" i="1"/>
  <c r="P111" i="1" s="1"/>
  <c r="P113" i="1" s="1"/>
  <c r="P12" i="17"/>
  <c r="P15" i="17" s="1"/>
  <c r="Q80" i="1"/>
  <c r="Q111" i="1" s="1"/>
  <c r="Q113" i="1" s="1"/>
  <c r="Q12" i="17"/>
  <c r="Q15" i="17" s="1"/>
  <c r="R82" i="1"/>
  <c r="S80" i="1"/>
  <c r="S111" i="1" s="1"/>
  <c r="S113" i="1" s="1"/>
  <c r="S12" i="17"/>
  <c r="S15" i="17" s="1"/>
  <c r="B87" i="11"/>
  <c r="B83" i="11"/>
  <c r="C83" i="11"/>
  <c r="C87" i="11"/>
  <c r="U106" i="1"/>
  <c r="R99" i="1"/>
  <c r="R107" i="1"/>
  <c r="R108" i="1" s="1"/>
  <c r="S106" i="1"/>
  <c r="X94" i="1"/>
  <c r="X87" i="1"/>
  <c r="W72" i="1"/>
  <c r="W94" i="1"/>
  <c r="W87" i="1"/>
  <c r="V106" i="1"/>
  <c r="Q106" i="1"/>
  <c r="Q108" i="1" s="1"/>
  <c r="S90" i="1"/>
  <c r="P99" i="1"/>
  <c r="P107" i="1"/>
  <c r="P108" i="1" s="1"/>
  <c r="U93" i="1"/>
  <c r="U97" i="1" s="1"/>
  <c r="U112" i="1" s="1"/>
  <c r="G42" i="19" l="1"/>
  <c r="F42" i="19"/>
  <c r="W80" i="1"/>
  <c r="W111" i="1" s="1"/>
  <c r="B20" i="19"/>
  <c r="B45" i="19" s="1"/>
  <c r="B47" i="19" s="1"/>
  <c r="B54" i="19" s="1"/>
  <c r="C62" i="19"/>
  <c r="B61" i="19"/>
  <c r="B62" i="19" s="1"/>
  <c r="B70" i="19" s="1"/>
  <c r="H28" i="21"/>
  <c r="H30" i="21" s="1"/>
  <c r="H32" i="21" s="1"/>
  <c r="D30" i="21"/>
  <c r="D32" i="21" s="1"/>
  <c r="T82" i="1"/>
  <c r="Q115" i="1"/>
  <c r="P82" i="1"/>
  <c r="P102" i="1" s="1"/>
  <c r="R115" i="1"/>
  <c r="U113" i="1"/>
  <c r="U82" i="1"/>
  <c r="Q82" i="1"/>
  <c r="Q102" i="1" s="1"/>
  <c r="R102" i="1"/>
  <c r="S82" i="1"/>
  <c r="P115" i="1"/>
  <c r="Y94" i="1"/>
  <c r="Y87" i="1"/>
  <c r="Y80" i="1"/>
  <c r="Y111" i="1" s="1"/>
  <c r="S99" i="1"/>
  <c r="S107" i="1"/>
  <c r="S108" i="1" s="1"/>
  <c r="S115" i="1" s="1"/>
  <c r="W93" i="1"/>
  <c r="W97" i="1" s="1"/>
  <c r="W112" i="1" s="1"/>
  <c r="W113" i="1" s="1"/>
  <c r="W106" i="1"/>
  <c r="V80" i="1"/>
  <c r="T90" i="1"/>
  <c r="X93" i="1"/>
  <c r="X97" i="1" s="1"/>
  <c r="X112" i="1" s="1"/>
  <c r="W82" i="1" l="1"/>
  <c r="H43" i="21"/>
  <c r="H34" i="21"/>
  <c r="H36" i="21" s="1"/>
  <c r="H38" i="21" s="1"/>
  <c r="H44" i="21" s="1"/>
  <c r="H45" i="21" s="1"/>
  <c r="G58" i="19"/>
  <c r="E62" i="19"/>
  <c r="E63" i="19" s="1"/>
  <c r="C70" i="19"/>
  <c r="C73" i="19" s="1"/>
  <c r="D43" i="21"/>
  <c r="D34" i="21"/>
  <c r="D36" i="21" s="1"/>
  <c r="D38" i="21" s="1"/>
  <c r="D44" i="21" s="1"/>
  <c r="B73" i="19"/>
  <c r="D54" i="19"/>
  <c r="S102" i="1"/>
  <c r="AA87" i="1"/>
  <c r="AA94" i="1"/>
  <c r="AB65" i="1"/>
  <c r="X72" i="1"/>
  <c r="Y72" i="1"/>
  <c r="Y93" i="1"/>
  <c r="Y97" i="1" s="1"/>
  <c r="Y112" i="1" s="1"/>
  <c r="Y113" i="1" s="1"/>
  <c r="Z94" i="1"/>
  <c r="Z87" i="1"/>
  <c r="W90" i="1"/>
  <c r="U90" i="1"/>
  <c r="X90" i="1"/>
  <c r="Z80" i="1"/>
  <c r="Z111" i="1" s="1"/>
  <c r="X80" i="1"/>
  <c r="X111" i="1" s="1"/>
  <c r="X113" i="1" s="1"/>
  <c r="T99" i="1"/>
  <c r="T102" i="1" s="1"/>
  <c r="T107" i="1"/>
  <c r="T108" i="1" s="1"/>
  <c r="T115" i="1" s="1"/>
  <c r="V111" i="1"/>
  <c r="V113" i="1" s="1"/>
  <c r="V82" i="1"/>
  <c r="D45" i="21" l="1"/>
  <c r="D70" i="19"/>
  <c r="G60" i="19"/>
  <c r="H58" i="19"/>
  <c r="D73" i="19"/>
  <c r="X106" i="1"/>
  <c r="X82" i="1"/>
  <c r="Y106" i="1"/>
  <c r="Y82" i="1"/>
  <c r="AB94" i="1"/>
  <c r="AB87" i="1"/>
  <c r="Z93" i="1"/>
  <c r="Z97" i="1" s="1"/>
  <c r="Z112" i="1" s="1"/>
  <c r="Z113" i="1" s="1"/>
  <c r="V90" i="1"/>
  <c r="Z72" i="1"/>
  <c r="X99" i="1"/>
  <c r="X107" i="1"/>
  <c r="U99" i="1"/>
  <c r="U102" i="1" s="1"/>
  <c r="U107" i="1"/>
  <c r="U108" i="1" s="1"/>
  <c r="U115" i="1" s="1"/>
  <c r="W107" i="1"/>
  <c r="W108" i="1" s="1"/>
  <c r="W115" i="1" s="1"/>
  <c r="W99" i="1"/>
  <c r="W102" i="1" s="1"/>
  <c r="AA93" i="1"/>
  <c r="AA97" i="1" s="1"/>
  <c r="AA112" i="1" s="1"/>
  <c r="X102" i="1" l="1"/>
  <c r="AA72" i="1"/>
  <c r="AB71" i="1"/>
  <c r="AB93" i="1"/>
  <c r="AB97" i="1" s="1"/>
  <c r="AB112" i="1" s="1"/>
  <c r="Z106" i="1"/>
  <c r="Z82" i="1"/>
  <c r="V99" i="1"/>
  <c r="V102" i="1" s="1"/>
  <c r="V107" i="1"/>
  <c r="V108" i="1" s="1"/>
  <c r="V115" i="1" s="1"/>
  <c r="Y90" i="1"/>
  <c r="AA80" i="1"/>
  <c r="AA111" i="1" s="1"/>
  <c r="AA113" i="1" s="1"/>
  <c r="AB79" i="1"/>
  <c r="X108" i="1"/>
  <c r="X115" i="1" s="1"/>
  <c r="AB80" i="1" l="1"/>
  <c r="AB111" i="1" s="1"/>
  <c r="AB17" i="17"/>
  <c r="AB19" i="17" s="1"/>
  <c r="AB72" i="1"/>
  <c r="AB106" i="1" s="1"/>
  <c r="AB46" i="17"/>
  <c r="AB48" i="17" s="1"/>
  <c r="AB113" i="1"/>
  <c r="Z90" i="1"/>
  <c r="Y99" i="1"/>
  <c r="Y102" i="1" s="1"/>
  <c r="Y107" i="1"/>
  <c r="Y108" i="1" s="1"/>
  <c r="Y115" i="1" s="1"/>
  <c r="AA106" i="1"/>
  <c r="AA82" i="1"/>
  <c r="AB82" i="1" l="1"/>
  <c r="AA90" i="1"/>
  <c r="AB90" i="1"/>
  <c r="Z99" i="1"/>
  <c r="Z102" i="1" s="1"/>
  <c r="Z107" i="1"/>
  <c r="Z108" i="1" s="1"/>
  <c r="Z115" i="1" s="1"/>
  <c r="AA99" i="1" l="1"/>
  <c r="AA102" i="1" s="1"/>
  <c r="AA107" i="1"/>
  <c r="AA108" i="1" s="1"/>
  <c r="AA115" i="1" s="1"/>
  <c r="AB99" i="1"/>
  <c r="AB102" i="1" s="1"/>
  <c r="AB107" i="1"/>
  <c r="AB108" i="1" s="1"/>
  <c r="AB115" i="1" s="1"/>
  <c r="D29" i="6" l="1"/>
  <c r="D23" i="6"/>
  <c r="D22" i="6"/>
  <c r="D24" i="6" s="1"/>
  <c r="D18" i="6"/>
  <c r="D17" i="6"/>
  <c r="D31" i="6" s="1"/>
  <c r="D16" i="6"/>
  <c r="D15" i="6"/>
  <c r="D14" i="6"/>
  <c r="D12" i="6"/>
  <c r="D11" i="6"/>
  <c r="D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R16" i="6"/>
  <c r="S16" i="6"/>
  <c r="T16" i="6"/>
  <c r="U16" i="6"/>
  <c r="V16" i="6"/>
  <c r="W16" i="6"/>
  <c r="X16" i="6"/>
  <c r="Y16" i="6"/>
  <c r="Z16" i="6"/>
  <c r="AA16" i="6"/>
  <c r="AB16" i="6"/>
  <c r="AB30" i="6" s="1"/>
  <c r="AC16" i="6"/>
  <c r="AD16" i="6"/>
  <c r="AD30" i="6" s="1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R18" i="6"/>
  <c r="R31" i="6" s="1"/>
  <c r="S18" i="6"/>
  <c r="T18" i="6"/>
  <c r="U18" i="6"/>
  <c r="V18" i="6"/>
  <c r="W18" i="6"/>
  <c r="X18" i="6"/>
  <c r="Y18" i="6"/>
  <c r="Z18" i="6"/>
  <c r="Z31" i="6" s="1"/>
  <c r="AA18" i="6"/>
  <c r="AB18" i="6"/>
  <c r="AC18" i="6"/>
  <c r="AD18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A28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T30" i="6"/>
  <c r="W30" i="6"/>
  <c r="R45" i="6"/>
  <c r="R76" i="6" s="1"/>
  <c r="S45" i="6"/>
  <c r="S76" i="6" s="1"/>
  <c r="T45" i="6"/>
  <c r="T76" i="6" s="1"/>
  <c r="U45" i="6"/>
  <c r="U76" i="6" s="1"/>
  <c r="V45" i="6"/>
  <c r="V76" i="6" s="1"/>
  <c r="W45" i="6"/>
  <c r="W76" i="6" s="1"/>
  <c r="X45" i="6"/>
  <c r="X76" i="6" s="1"/>
  <c r="Y45" i="6"/>
  <c r="Y76" i="6" s="1"/>
  <c r="Z45" i="6"/>
  <c r="Z76" i="6" s="1"/>
  <c r="AA45" i="6"/>
  <c r="AA76" i="6" s="1"/>
  <c r="AB45" i="6"/>
  <c r="AB76" i="6" s="1"/>
  <c r="AC45" i="6"/>
  <c r="AC76" i="6" s="1"/>
  <c r="AD45" i="6"/>
  <c r="R46" i="6"/>
  <c r="S46" i="6"/>
  <c r="T46" i="6"/>
  <c r="U46" i="6"/>
  <c r="U47" i="6" s="1"/>
  <c r="V46" i="6"/>
  <c r="V47" i="6" s="1"/>
  <c r="W46" i="6"/>
  <c r="X46" i="6"/>
  <c r="Y46" i="6"/>
  <c r="Z46" i="6"/>
  <c r="AA46" i="6"/>
  <c r="AB46" i="6"/>
  <c r="AC46" i="6"/>
  <c r="AC47" i="6" s="1"/>
  <c r="AD46" i="6"/>
  <c r="AD47" i="6" s="1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R50" i="6"/>
  <c r="S50" i="6"/>
  <c r="S51" i="6" s="1"/>
  <c r="S81" i="6" s="1"/>
  <c r="T50" i="6"/>
  <c r="T51" i="6" s="1"/>
  <c r="T81" i="6" s="1"/>
  <c r="U50" i="6"/>
  <c r="V50" i="6"/>
  <c r="W50" i="6"/>
  <c r="X50" i="6"/>
  <c r="Y50" i="6"/>
  <c r="Y51" i="6" s="1"/>
  <c r="Y81" i="6" s="1"/>
  <c r="Z50" i="6"/>
  <c r="AA50" i="6"/>
  <c r="AA51" i="6" s="1"/>
  <c r="AA81" i="6" s="1"/>
  <c r="AB50" i="6"/>
  <c r="AB51" i="6" s="1"/>
  <c r="AB81" i="6" s="1"/>
  <c r="AC50" i="6"/>
  <c r="AD50" i="6"/>
  <c r="R55" i="6"/>
  <c r="R77" i="6" s="1"/>
  <c r="S55" i="6"/>
  <c r="S77" i="6" s="1"/>
  <c r="T55" i="6"/>
  <c r="T77" i="6" s="1"/>
  <c r="U55" i="6"/>
  <c r="U77" i="6" s="1"/>
  <c r="V55" i="6"/>
  <c r="V77" i="6" s="1"/>
  <c r="W55" i="6"/>
  <c r="W77" i="6" s="1"/>
  <c r="X55" i="6"/>
  <c r="X77" i="6" s="1"/>
  <c r="Y55" i="6"/>
  <c r="Y77" i="6" s="1"/>
  <c r="Z55" i="6"/>
  <c r="Z77" i="6" s="1"/>
  <c r="AA55" i="6"/>
  <c r="AA77" i="6" s="1"/>
  <c r="AB55" i="6"/>
  <c r="AB77" i="6" s="1"/>
  <c r="AC55" i="6"/>
  <c r="AC77" i="6" s="1"/>
  <c r="AD55" i="6"/>
  <c r="R56" i="6"/>
  <c r="S56" i="6"/>
  <c r="S71" i="6" s="1"/>
  <c r="T56" i="6"/>
  <c r="U56" i="6"/>
  <c r="U57" i="6" s="1"/>
  <c r="V56" i="6"/>
  <c r="W56" i="6"/>
  <c r="X56" i="6"/>
  <c r="Y56" i="6"/>
  <c r="Y71" i="6" s="1"/>
  <c r="Z56" i="6"/>
  <c r="AA56" i="6"/>
  <c r="AA71" i="6" s="1"/>
  <c r="AB56" i="6"/>
  <c r="AC56" i="6"/>
  <c r="AC57" i="6" s="1"/>
  <c r="AD56" i="6"/>
  <c r="W57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R60" i="6"/>
  <c r="S60" i="6"/>
  <c r="T60" i="6"/>
  <c r="U60" i="6"/>
  <c r="V60" i="6"/>
  <c r="W60" i="6"/>
  <c r="W61" i="6" s="1"/>
  <c r="W82" i="6" s="1"/>
  <c r="X60" i="6"/>
  <c r="Y60" i="6"/>
  <c r="Z60" i="6"/>
  <c r="AA60" i="6"/>
  <c r="AB60" i="6"/>
  <c r="AC60" i="6"/>
  <c r="AD60" i="6"/>
  <c r="X71" i="6"/>
  <c r="Z71" i="6"/>
  <c r="E9" i="6"/>
  <c r="F9" i="6"/>
  <c r="G9" i="6"/>
  <c r="H9" i="6"/>
  <c r="I9" i="6"/>
  <c r="J9" i="6"/>
  <c r="K9" i="6"/>
  <c r="L9" i="6"/>
  <c r="L28" i="6" s="1"/>
  <c r="M9" i="6"/>
  <c r="N9" i="6"/>
  <c r="O9" i="6"/>
  <c r="P9" i="6"/>
  <c r="E11" i="6"/>
  <c r="F11" i="6"/>
  <c r="G11" i="6"/>
  <c r="H11" i="6"/>
  <c r="I11" i="6"/>
  <c r="J11" i="6"/>
  <c r="K11" i="6"/>
  <c r="L11" i="6"/>
  <c r="M11" i="6"/>
  <c r="N11" i="6"/>
  <c r="O11" i="6"/>
  <c r="P11" i="6"/>
  <c r="E12" i="6"/>
  <c r="F12" i="6"/>
  <c r="G12" i="6"/>
  <c r="H12" i="6"/>
  <c r="I12" i="6"/>
  <c r="J12" i="6"/>
  <c r="K12" i="6"/>
  <c r="L12" i="6"/>
  <c r="M12" i="6"/>
  <c r="N12" i="6"/>
  <c r="O12" i="6"/>
  <c r="P12" i="6"/>
  <c r="E14" i="6"/>
  <c r="F14" i="6"/>
  <c r="G14" i="6"/>
  <c r="H14" i="6"/>
  <c r="I14" i="6"/>
  <c r="J14" i="6"/>
  <c r="K14" i="6"/>
  <c r="L14" i="6"/>
  <c r="M14" i="6"/>
  <c r="N14" i="6"/>
  <c r="O14" i="6"/>
  <c r="P14" i="6"/>
  <c r="E15" i="6"/>
  <c r="F15" i="6"/>
  <c r="G15" i="6"/>
  <c r="H15" i="6"/>
  <c r="I15" i="6"/>
  <c r="J15" i="6"/>
  <c r="K15" i="6"/>
  <c r="L15" i="6"/>
  <c r="L30" i="6" s="1"/>
  <c r="M15" i="6"/>
  <c r="N15" i="6"/>
  <c r="O15" i="6"/>
  <c r="P15" i="6"/>
  <c r="E16" i="6"/>
  <c r="F16" i="6"/>
  <c r="G16" i="6"/>
  <c r="G30" i="6" s="1"/>
  <c r="H16" i="6"/>
  <c r="I16" i="6"/>
  <c r="J16" i="6"/>
  <c r="K16" i="6"/>
  <c r="L16" i="6"/>
  <c r="M16" i="6"/>
  <c r="N16" i="6"/>
  <c r="O16" i="6"/>
  <c r="O30" i="6" s="1"/>
  <c r="P16" i="6"/>
  <c r="E17" i="6"/>
  <c r="F17" i="6"/>
  <c r="G17" i="6"/>
  <c r="H17" i="6"/>
  <c r="I17" i="6"/>
  <c r="J17" i="6"/>
  <c r="K17" i="6"/>
  <c r="L17" i="6"/>
  <c r="M17" i="6"/>
  <c r="N17" i="6"/>
  <c r="O17" i="6"/>
  <c r="P17" i="6"/>
  <c r="E18" i="6"/>
  <c r="F18" i="6"/>
  <c r="G18" i="6"/>
  <c r="H18" i="6"/>
  <c r="H31" i="6" s="1"/>
  <c r="I18" i="6"/>
  <c r="J18" i="6"/>
  <c r="K18" i="6"/>
  <c r="L18" i="6"/>
  <c r="M18" i="6"/>
  <c r="N18" i="6"/>
  <c r="O18" i="6"/>
  <c r="P18" i="6"/>
  <c r="E22" i="6"/>
  <c r="F22" i="6"/>
  <c r="G22" i="6"/>
  <c r="H22" i="6"/>
  <c r="I22" i="6"/>
  <c r="J22" i="6"/>
  <c r="K22" i="6"/>
  <c r="L22" i="6"/>
  <c r="M22" i="6"/>
  <c r="N22" i="6"/>
  <c r="O22" i="6"/>
  <c r="P22" i="6"/>
  <c r="E23" i="6"/>
  <c r="F23" i="6"/>
  <c r="G23" i="6"/>
  <c r="H23" i="6"/>
  <c r="I23" i="6"/>
  <c r="J23" i="6"/>
  <c r="K23" i="6"/>
  <c r="L23" i="6"/>
  <c r="M23" i="6"/>
  <c r="N23" i="6"/>
  <c r="O23" i="6"/>
  <c r="O24" i="6" s="1"/>
  <c r="P23" i="6"/>
  <c r="E29" i="6"/>
  <c r="F29" i="6"/>
  <c r="G29" i="6"/>
  <c r="H29" i="6"/>
  <c r="I29" i="6"/>
  <c r="J29" i="6"/>
  <c r="K29" i="6"/>
  <c r="L29" i="6"/>
  <c r="M29" i="6"/>
  <c r="N29" i="6"/>
  <c r="O29" i="6"/>
  <c r="P29" i="6"/>
  <c r="E45" i="6"/>
  <c r="F45" i="6"/>
  <c r="G45" i="6"/>
  <c r="H45" i="6"/>
  <c r="I45" i="6"/>
  <c r="J45" i="6"/>
  <c r="K45" i="6"/>
  <c r="L45" i="6"/>
  <c r="M45" i="6"/>
  <c r="N45" i="6"/>
  <c r="O45" i="6"/>
  <c r="P45" i="6"/>
  <c r="E46" i="6"/>
  <c r="F46" i="6"/>
  <c r="G46" i="6"/>
  <c r="H46" i="6"/>
  <c r="I46" i="6"/>
  <c r="I47" i="6" s="1"/>
  <c r="J46" i="6"/>
  <c r="K46" i="6"/>
  <c r="L46" i="6"/>
  <c r="M46" i="6"/>
  <c r="N46" i="6"/>
  <c r="O46" i="6"/>
  <c r="O47" i="6" s="1"/>
  <c r="P46" i="6"/>
  <c r="E49" i="6"/>
  <c r="F49" i="6"/>
  <c r="G49" i="6"/>
  <c r="H49" i="6"/>
  <c r="I49" i="6"/>
  <c r="J49" i="6"/>
  <c r="K49" i="6"/>
  <c r="L49" i="6"/>
  <c r="M49" i="6"/>
  <c r="N49" i="6"/>
  <c r="O49" i="6"/>
  <c r="P49" i="6"/>
  <c r="E50" i="6"/>
  <c r="F50" i="6"/>
  <c r="G50" i="6"/>
  <c r="H50" i="6"/>
  <c r="I50" i="6"/>
  <c r="I51" i="6" s="1"/>
  <c r="J50" i="6"/>
  <c r="K50" i="6"/>
  <c r="L50" i="6"/>
  <c r="M50" i="6"/>
  <c r="N50" i="6"/>
  <c r="O50" i="6"/>
  <c r="P50" i="6"/>
  <c r="E55" i="6"/>
  <c r="F55" i="6"/>
  <c r="G55" i="6"/>
  <c r="H55" i="6"/>
  <c r="I55" i="6"/>
  <c r="J55" i="6"/>
  <c r="K55" i="6"/>
  <c r="L55" i="6"/>
  <c r="M55" i="6"/>
  <c r="N55" i="6"/>
  <c r="O55" i="6"/>
  <c r="P55" i="6"/>
  <c r="E56" i="6"/>
  <c r="F56" i="6"/>
  <c r="G56" i="6"/>
  <c r="H56" i="6"/>
  <c r="H71" i="6" s="1"/>
  <c r="I56" i="6"/>
  <c r="I57" i="6" s="1"/>
  <c r="J56" i="6"/>
  <c r="K56" i="6"/>
  <c r="L56" i="6"/>
  <c r="M56" i="6"/>
  <c r="N56" i="6"/>
  <c r="O56" i="6"/>
  <c r="P56" i="6"/>
  <c r="E59" i="6"/>
  <c r="F59" i="6"/>
  <c r="G59" i="6"/>
  <c r="H59" i="6"/>
  <c r="I59" i="6"/>
  <c r="J59" i="6"/>
  <c r="K59" i="6"/>
  <c r="L59" i="6"/>
  <c r="M59" i="6"/>
  <c r="N59" i="6"/>
  <c r="O59" i="6"/>
  <c r="P59" i="6"/>
  <c r="E60" i="6"/>
  <c r="F60" i="6"/>
  <c r="G60" i="6"/>
  <c r="H60" i="6"/>
  <c r="I60" i="6"/>
  <c r="J60" i="6"/>
  <c r="K60" i="6"/>
  <c r="L60" i="6"/>
  <c r="M60" i="6"/>
  <c r="N60" i="6"/>
  <c r="O60" i="6"/>
  <c r="P60" i="6"/>
  <c r="E71" i="6"/>
  <c r="M71" i="6"/>
  <c r="Q60" i="6"/>
  <c r="Q59" i="6"/>
  <c r="Q56" i="6"/>
  <c r="Q55" i="6"/>
  <c r="Q77" i="6" s="1"/>
  <c r="Q50" i="6"/>
  <c r="Q49" i="6"/>
  <c r="Q46" i="6"/>
  <c r="Q45" i="6"/>
  <c r="Q76" i="6" s="1"/>
  <c r="Q23" i="6"/>
  <c r="Q22" i="6"/>
  <c r="Q11" i="6"/>
  <c r="Q12" i="6"/>
  <c r="Q14" i="6"/>
  <c r="Q15" i="6"/>
  <c r="Q16" i="6"/>
  <c r="Q17" i="6"/>
  <c r="Q18" i="6"/>
  <c r="Q9" i="6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E39" i="5"/>
  <c r="F32" i="3" s="1"/>
  <c r="F37" i="5"/>
  <c r="E37" i="5"/>
  <c r="F31" i="3" s="1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L24" i="6" l="1"/>
  <c r="L19" i="6"/>
  <c r="P51" i="6"/>
  <c r="H51" i="6"/>
  <c r="F71" i="6"/>
  <c r="D30" i="6"/>
  <c r="M47" i="6"/>
  <c r="E47" i="6"/>
  <c r="V57" i="6"/>
  <c r="L61" i="6"/>
  <c r="L63" i="6" s="1"/>
  <c r="L66" i="6" s="1"/>
  <c r="J117" i="1" s="1"/>
  <c r="J118" i="1" s="1"/>
  <c r="K57" i="6"/>
  <c r="AD28" i="6"/>
  <c r="V28" i="6"/>
  <c r="W31" i="6"/>
  <c r="Y30" i="6"/>
  <c r="S28" i="6"/>
  <c r="Q78" i="6"/>
  <c r="M61" i="6"/>
  <c r="E61" i="6"/>
  <c r="E57" i="6"/>
  <c r="I71" i="6"/>
  <c r="W37" i="6"/>
  <c r="V24" i="6"/>
  <c r="X31" i="6"/>
  <c r="Z30" i="6"/>
  <c r="Z38" i="6" s="1"/>
  <c r="R30" i="6"/>
  <c r="AC24" i="6"/>
  <c r="U24" i="6"/>
  <c r="J30" i="6"/>
  <c r="P31" i="6"/>
  <c r="X28" i="6"/>
  <c r="L82" i="6"/>
  <c r="L77" i="6"/>
  <c r="L81" i="6"/>
  <c r="L76" i="6"/>
  <c r="AB78" i="6"/>
  <c r="T78" i="6"/>
  <c r="K82" i="6"/>
  <c r="K77" i="6"/>
  <c r="K76" i="6"/>
  <c r="K81" i="6"/>
  <c r="AA78" i="6"/>
  <c r="S78" i="6"/>
  <c r="J76" i="6"/>
  <c r="J81" i="6"/>
  <c r="J82" i="6"/>
  <c r="J77" i="6"/>
  <c r="C55" i="19"/>
  <c r="AD77" i="6"/>
  <c r="Z78" i="6"/>
  <c r="R78" i="6"/>
  <c r="I81" i="6"/>
  <c r="I76" i="6"/>
  <c r="I82" i="6"/>
  <c r="I77" i="6"/>
  <c r="Y78" i="6"/>
  <c r="P81" i="6"/>
  <c r="P76" i="6"/>
  <c r="P82" i="6"/>
  <c r="P77" i="6"/>
  <c r="H81" i="6"/>
  <c r="H76" i="6"/>
  <c r="H82" i="6"/>
  <c r="H77" i="6"/>
  <c r="X78" i="6"/>
  <c r="O81" i="6"/>
  <c r="O76" i="6"/>
  <c r="O82" i="6"/>
  <c r="O77" i="6"/>
  <c r="G81" i="6"/>
  <c r="G76" i="6"/>
  <c r="G82" i="6"/>
  <c r="G77" i="6"/>
  <c r="W78" i="6"/>
  <c r="N81" i="6"/>
  <c r="N76" i="6"/>
  <c r="N82" i="6"/>
  <c r="N77" i="6"/>
  <c r="F81" i="6"/>
  <c r="F82" i="6"/>
  <c r="F76" i="6"/>
  <c r="F77" i="6"/>
  <c r="B55" i="19"/>
  <c r="AD76" i="6"/>
  <c r="V78" i="6"/>
  <c r="M82" i="6"/>
  <c r="M77" i="6"/>
  <c r="M81" i="6"/>
  <c r="M76" i="6"/>
  <c r="E82" i="6"/>
  <c r="E77" i="6"/>
  <c r="E81" i="6"/>
  <c r="E76" i="6"/>
  <c r="AC78" i="6"/>
  <c r="U78" i="6"/>
  <c r="G57" i="6"/>
  <c r="F31" i="6"/>
  <c r="R71" i="6"/>
  <c r="W70" i="6"/>
  <c r="K37" i="6"/>
  <c r="K24" i="6"/>
  <c r="G71" i="6"/>
  <c r="I70" i="6"/>
  <c r="I72" i="6" s="1"/>
  <c r="P37" i="6"/>
  <c r="H37" i="6"/>
  <c r="M31" i="6"/>
  <c r="E31" i="6"/>
  <c r="E39" i="6" s="1"/>
  <c r="M30" i="6"/>
  <c r="E30" i="6"/>
  <c r="E38" i="6" s="1"/>
  <c r="T57" i="6"/>
  <c r="V51" i="6"/>
  <c r="V81" i="6" s="1"/>
  <c r="X47" i="6"/>
  <c r="Y37" i="6"/>
  <c r="AB31" i="6"/>
  <c r="T31" i="6"/>
  <c r="V30" i="6"/>
  <c r="W38" i="6" s="1"/>
  <c r="AA57" i="6"/>
  <c r="O71" i="6"/>
  <c r="O51" i="6"/>
  <c r="AC61" i="6"/>
  <c r="AC82" i="6" s="1"/>
  <c r="U61" i="6"/>
  <c r="U82" i="6" s="1"/>
  <c r="AC37" i="6"/>
  <c r="U37" i="6"/>
  <c r="I37" i="6"/>
  <c r="AB37" i="6"/>
  <c r="T37" i="6"/>
  <c r="Z57" i="6"/>
  <c r="R57" i="6"/>
  <c r="AA37" i="6"/>
  <c r="S37" i="6"/>
  <c r="E63" i="6"/>
  <c r="L51" i="6"/>
  <c r="N37" i="6"/>
  <c r="F37" i="6"/>
  <c r="Z37" i="6"/>
  <c r="P61" i="6"/>
  <c r="P24" i="6"/>
  <c r="H24" i="6"/>
  <c r="AA30" i="6"/>
  <c r="S30" i="6"/>
  <c r="AC28" i="6"/>
  <c r="U28" i="6"/>
  <c r="V36" i="6" s="1"/>
  <c r="D28" i="6"/>
  <c r="X37" i="6"/>
  <c r="J28" i="6"/>
  <c r="AD57" i="6"/>
  <c r="Z47" i="6"/>
  <c r="R47" i="6"/>
  <c r="V37" i="6"/>
  <c r="AD31" i="6"/>
  <c r="AD32" i="6" s="1"/>
  <c r="V31" i="6"/>
  <c r="O57" i="6"/>
  <c r="X39" i="6"/>
  <c r="X61" i="6"/>
  <c r="X82" i="6" s="1"/>
  <c r="E37" i="6"/>
  <c r="O37" i="6"/>
  <c r="G37" i="6"/>
  <c r="G24" i="6"/>
  <c r="M37" i="6"/>
  <c r="M24" i="6"/>
  <c r="E24" i="6"/>
  <c r="I24" i="6"/>
  <c r="N31" i="6"/>
  <c r="N30" i="6"/>
  <c r="N38" i="6" s="1"/>
  <c r="F30" i="6"/>
  <c r="G38" i="6" s="1"/>
  <c r="AA24" i="6"/>
  <c r="L37" i="6"/>
  <c r="I31" i="6"/>
  <c r="M38" i="6"/>
  <c r="I30" i="6"/>
  <c r="Y24" i="6"/>
  <c r="AA31" i="6"/>
  <c r="AA39" i="6" s="1"/>
  <c r="S31" i="6"/>
  <c r="S39" i="6" s="1"/>
  <c r="X30" i="6"/>
  <c r="X38" i="6" s="1"/>
  <c r="D19" i="6"/>
  <c r="J37" i="6"/>
  <c r="AC30" i="6"/>
  <c r="U30" i="6"/>
  <c r="U38" i="6" s="1"/>
  <c r="W19" i="6"/>
  <c r="AB19" i="6"/>
  <c r="T19" i="6"/>
  <c r="Y28" i="6"/>
  <c r="Y36" i="6" s="1"/>
  <c r="M70" i="6"/>
  <c r="M72" i="6" s="1"/>
  <c r="E70" i="6"/>
  <c r="E72" i="6" s="1"/>
  <c r="S57" i="6"/>
  <c r="AA47" i="6"/>
  <c r="AA53" i="6" s="1"/>
  <c r="S47" i="6"/>
  <c r="S53" i="6" s="1"/>
  <c r="S24" i="6"/>
  <c r="X24" i="6"/>
  <c r="I28" i="6"/>
  <c r="O53" i="6"/>
  <c r="AB57" i="6"/>
  <c r="AB71" i="6"/>
  <c r="T71" i="6"/>
  <c r="Y47" i="6"/>
  <c r="AD24" i="6"/>
  <c r="N51" i="6"/>
  <c r="F51" i="6"/>
  <c r="P47" i="6"/>
  <c r="P53" i="6" s="1"/>
  <c r="H47" i="6"/>
  <c r="H53" i="6" s="1"/>
  <c r="L70" i="6"/>
  <c r="K31" i="6"/>
  <c r="O31" i="6"/>
  <c r="G31" i="6"/>
  <c r="H39" i="6" s="1"/>
  <c r="K30" i="6"/>
  <c r="K19" i="6"/>
  <c r="O19" i="6"/>
  <c r="G28" i="6"/>
  <c r="X57" i="6"/>
  <c r="E28" i="6"/>
  <c r="M57" i="6"/>
  <c r="G47" i="6"/>
  <c r="K47" i="6"/>
  <c r="AD61" i="6"/>
  <c r="AD82" i="6" s="1"/>
  <c r="V61" i="6"/>
  <c r="V82" i="6" s="1"/>
  <c r="AA61" i="6"/>
  <c r="S61" i="6"/>
  <c r="S82" i="6" s="1"/>
  <c r="S83" i="6" s="1"/>
  <c r="Z70" i="6"/>
  <c r="Z72" i="6" s="1"/>
  <c r="R51" i="6"/>
  <c r="R81" i="6" s="1"/>
  <c r="H61" i="6"/>
  <c r="L57" i="6"/>
  <c r="N71" i="6"/>
  <c r="J70" i="6"/>
  <c r="Z61" i="6"/>
  <c r="R61" i="6"/>
  <c r="R82" i="6" s="1"/>
  <c r="AC31" i="6"/>
  <c r="AC39" i="6" s="1"/>
  <c r="U31" i="6"/>
  <c r="M19" i="6"/>
  <c r="O61" i="6"/>
  <c r="G61" i="6"/>
  <c r="G63" i="6" s="1"/>
  <c r="K61" i="6"/>
  <c r="AB61" i="6"/>
  <c r="AB82" i="6" s="1"/>
  <c r="AB83" i="6" s="1"/>
  <c r="T61" i="6"/>
  <c r="T82" i="6" s="1"/>
  <c r="T83" i="6" s="1"/>
  <c r="Y61" i="6"/>
  <c r="Y82" i="6" s="1"/>
  <c r="Y83" i="6" s="1"/>
  <c r="Z24" i="6"/>
  <c r="R24" i="6"/>
  <c r="I39" i="6"/>
  <c r="P71" i="6"/>
  <c r="I19" i="6"/>
  <c r="J51" i="6"/>
  <c r="G19" i="6"/>
  <c r="R70" i="6"/>
  <c r="Z51" i="6"/>
  <c r="O70" i="6"/>
  <c r="O72" i="6" s="1"/>
  <c r="P57" i="6"/>
  <c r="P63" i="6" s="1"/>
  <c r="H57" i="6"/>
  <c r="M51" i="6"/>
  <c r="M53" i="6" s="1"/>
  <c r="L47" i="6"/>
  <c r="L53" i="6" s="1"/>
  <c r="P70" i="6"/>
  <c r="H70" i="6"/>
  <c r="H72" i="6" s="1"/>
  <c r="J24" i="6"/>
  <c r="N24" i="6"/>
  <c r="F24" i="6"/>
  <c r="E19" i="6"/>
  <c r="V71" i="6"/>
  <c r="W63" i="6"/>
  <c r="Y53" i="6"/>
  <c r="AD51" i="6"/>
  <c r="AD81" i="6" s="1"/>
  <c r="Y31" i="6"/>
  <c r="AA19" i="6"/>
  <c r="S19" i="6"/>
  <c r="AC19" i="6"/>
  <c r="U19" i="6"/>
  <c r="Z19" i="6"/>
  <c r="R19" i="6"/>
  <c r="W28" i="6"/>
  <c r="X36" i="6" s="1"/>
  <c r="J61" i="6"/>
  <c r="N61" i="6"/>
  <c r="F61" i="6"/>
  <c r="L31" i="6"/>
  <c r="M39" i="6" s="1"/>
  <c r="P30" i="6"/>
  <c r="P38" i="6" s="1"/>
  <c r="H30" i="6"/>
  <c r="H38" i="6" s="1"/>
  <c r="P19" i="6"/>
  <c r="H19" i="6"/>
  <c r="AD71" i="6"/>
  <c r="U71" i="6"/>
  <c r="X51" i="6"/>
  <c r="AC51" i="6"/>
  <c r="U51" i="6"/>
  <c r="K71" i="6"/>
  <c r="I61" i="6"/>
  <c r="I63" i="6" s="1"/>
  <c r="N57" i="6"/>
  <c r="F57" i="6"/>
  <c r="J57" i="6"/>
  <c r="K51" i="6"/>
  <c r="G70" i="6"/>
  <c r="G72" i="6" s="1"/>
  <c r="J47" i="6"/>
  <c r="N47" i="6"/>
  <c r="N53" i="6" s="1"/>
  <c r="F47" i="6"/>
  <c r="O28" i="6"/>
  <c r="AC71" i="6"/>
  <c r="W51" i="6"/>
  <c r="W81" i="6" s="1"/>
  <c r="W83" i="6" s="1"/>
  <c r="W24" i="6"/>
  <c r="AB24" i="6"/>
  <c r="T24" i="6"/>
  <c r="M63" i="6"/>
  <c r="I53" i="6"/>
  <c r="I66" i="6" s="1"/>
  <c r="G117" i="1" s="1"/>
  <c r="G118" i="1" s="1"/>
  <c r="M28" i="6"/>
  <c r="J31" i="6"/>
  <c r="N19" i="6"/>
  <c r="F19" i="6"/>
  <c r="V53" i="6"/>
  <c r="AA70" i="6"/>
  <c r="AA72" i="6" s="1"/>
  <c r="S70" i="6"/>
  <c r="S72" i="6" s="1"/>
  <c r="R53" i="6"/>
  <c r="W71" i="6"/>
  <c r="AB47" i="6"/>
  <c r="AB53" i="6" s="1"/>
  <c r="T47" i="6"/>
  <c r="T53" i="6" s="1"/>
  <c r="E51" i="6"/>
  <c r="E53" i="6" s="1"/>
  <c r="K28" i="6"/>
  <c r="T63" i="6"/>
  <c r="Y57" i="6"/>
  <c r="Y19" i="6"/>
  <c r="V32" i="6"/>
  <c r="AC63" i="6"/>
  <c r="R63" i="6"/>
  <c r="Y70" i="6"/>
  <c r="Y72" i="6" s="1"/>
  <c r="X70" i="6"/>
  <c r="X72" i="6" s="1"/>
  <c r="AB28" i="6"/>
  <c r="T28" i="6"/>
  <c r="X19" i="6"/>
  <c r="AD70" i="6"/>
  <c r="V70" i="6"/>
  <c r="W47" i="6"/>
  <c r="Z28" i="6"/>
  <c r="AA36" i="6" s="1"/>
  <c r="R28" i="6"/>
  <c r="AD19" i="6"/>
  <c r="V19" i="6"/>
  <c r="AC70" i="6"/>
  <c r="U70" i="6"/>
  <c r="AB70" i="6"/>
  <c r="T70" i="6"/>
  <c r="K70" i="6"/>
  <c r="J19" i="6"/>
  <c r="L71" i="6"/>
  <c r="P28" i="6"/>
  <c r="H28" i="6"/>
  <c r="G51" i="6"/>
  <c r="G53" i="6" s="1"/>
  <c r="G66" i="6" s="1"/>
  <c r="E117" i="1" s="1"/>
  <c r="E118" i="1" s="1"/>
  <c r="J71" i="6"/>
  <c r="N70" i="6"/>
  <c r="N72" i="6" s="1"/>
  <c r="F70" i="6"/>
  <c r="F72" i="6" s="1"/>
  <c r="N28" i="6"/>
  <c r="F28" i="6"/>
  <c r="Q24" i="6"/>
  <c r="Q31" i="6"/>
  <c r="Q19" i="6"/>
  <c r="Q28" i="6"/>
  <c r="Q29" i="6"/>
  <c r="Q37" i="6" s="1"/>
  <c r="Q30" i="6"/>
  <c r="Q38" i="6" s="1"/>
  <c r="Q71" i="6"/>
  <c r="Q47" i="6"/>
  <c r="Q61" i="6"/>
  <c r="Q82" i="6" s="1"/>
  <c r="Q57" i="6"/>
  <c r="Q70" i="6"/>
  <c r="Q51" i="6"/>
  <c r="Q81" i="6" s="1"/>
  <c r="E18" i="5"/>
  <c r="F18" i="5"/>
  <c r="E60" i="5"/>
  <c r="E59" i="5"/>
  <c r="E48" i="5"/>
  <c r="F59" i="5"/>
  <c r="F48" i="5"/>
  <c r="E58" i="5"/>
  <c r="F58" i="5"/>
  <c r="F60" i="5"/>
  <c r="P36" i="6" l="1"/>
  <c r="P40" i="6" s="1"/>
  <c r="D32" i="6"/>
  <c r="S38" i="6"/>
  <c r="Y39" i="6"/>
  <c r="N39" i="6"/>
  <c r="J53" i="6"/>
  <c r="K72" i="6"/>
  <c r="V63" i="6"/>
  <c r="O63" i="6"/>
  <c r="U72" i="6"/>
  <c r="AD83" i="6"/>
  <c r="F53" i="6"/>
  <c r="O78" i="6"/>
  <c r="Y63" i="6"/>
  <c r="Y66" i="6" s="1"/>
  <c r="W117" i="1" s="1"/>
  <c r="W118" i="1" s="1"/>
  <c r="U39" i="6"/>
  <c r="X63" i="6"/>
  <c r="E66" i="6"/>
  <c r="C117" i="1" s="1"/>
  <c r="C118" i="1" s="1"/>
  <c r="T72" i="6"/>
  <c r="J63" i="6"/>
  <c r="N63" i="6"/>
  <c r="N66" i="6" s="1"/>
  <c r="L117" i="1" s="1"/>
  <c r="L118" i="1" s="1"/>
  <c r="K63" i="6"/>
  <c r="W72" i="6"/>
  <c r="I83" i="6"/>
  <c r="I78" i="6"/>
  <c r="AD78" i="6"/>
  <c r="J72" i="6"/>
  <c r="AA38" i="6"/>
  <c r="AA40" i="6" s="1"/>
  <c r="V72" i="6"/>
  <c r="U63" i="6"/>
  <c r="K53" i="6"/>
  <c r="K66" i="6" s="1"/>
  <c r="I117" i="1" s="1"/>
  <c r="I118" i="1" s="1"/>
  <c r="O83" i="6"/>
  <c r="L83" i="6"/>
  <c r="R66" i="6"/>
  <c r="P117" i="1" s="1"/>
  <c r="P118" i="1" s="1"/>
  <c r="F39" i="6"/>
  <c r="L78" i="6"/>
  <c r="T66" i="6"/>
  <c r="R117" i="1" s="1"/>
  <c r="R118" i="1" s="1"/>
  <c r="M78" i="6"/>
  <c r="F78" i="6"/>
  <c r="G78" i="6"/>
  <c r="Q83" i="6"/>
  <c r="M83" i="6"/>
  <c r="H78" i="6"/>
  <c r="J83" i="6"/>
  <c r="J78" i="6"/>
  <c r="J38" i="6"/>
  <c r="P39" i="6"/>
  <c r="AD39" i="6"/>
  <c r="AA32" i="6"/>
  <c r="K38" i="6"/>
  <c r="Z63" i="6"/>
  <c r="Z82" i="6"/>
  <c r="AA63" i="6"/>
  <c r="AA66" i="6" s="1"/>
  <c r="Y117" i="1" s="1"/>
  <c r="Y118" i="1" s="1"/>
  <c r="AA82" i="6"/>
  <c r="AA83" i="6" s="1"/>
  <c r="Z53" i="6"/>
  <c r="Z81" i="6"/>
  <c r="P83" i="6"/>
  <c r="R72" i="6"/>
  <c r="V83" i="6"/>
  <c r="F83" i="6"/>
  <c r="G83" i="6"/>
  <c r="U53" i="6"/>
  <c r="U81" i="6"/>
  <c r="U83" i="6" s="1"/>
  <c r="R83" i="6"/>
  <c r="E78" i="6"/>
  <c r="P66" i="6"/>
  <c r="N117" i="1" s="1"/>
  <c r="N118" i="1" s="1"/>
  <c r="AC53" i="6"/>
  <c r="AC66" i="6" s="1"/>
  <c r="AA117" i="1" s="1"/>
  <c r="AA118" i="1" s="1"/>
  <c r="AC81" i="6"/>
  <c r="AC83" i="6" s="1"/>
  <c r="E83" i="6"/>
  <c r="N78" i="6"/>
  <c r="H83" i="6"/>
  <c r="K83" i="6"/>
  <c r="X53" i="6"/>
  <c r="X66" i="6" s="1"/>
  <c r="V117" i="1" s="1"/>
  <c r="V118" i="1" s="1"/>
  <c r="X81" i="6"/>
  <c r="X83" i="6" s="1"/>
  <c r="N83" i="6"/>
  <c r="P78" i="6"/>
  <c r="K78" i="6"/>
  <c r="X40" i="6"/>
  <c r="AC72" i="6"/>
  <c r="E32" i="6"/>
  <c r="Q36" i="6"/>
  <c r="S32" i="6"/>
  <c r="T38" i="6"/>
  <c r="I32" i="6"/>
  <c r="AD53" i="6"/>
  <c r="B71" i="19"/>
  <c r="Y38" i="6"/>
  <c r="Y40" i="6" s="1"/>
  <c r="AD72" i="6"/>
  <c r="D74" i="19"/>
  <c r="F63" i="6"/>
  <c r="F66" i="6" s="1"/>
  <c r="D117" i="1" s="1"/>
  <c r="D118" i="1" s="1"/>
  <c r="AD63" i="6"/>
  <c r="C71" i="19"/>
  <c r="V39" i="6"/>
  <c r="N41" i="17"/>
  <c r="N44" i="17" s="1"/>
  <c r="O41" i="17"/>
  <c r="O44" i="17" s="1"/>
  <c r="O57" i="17" s="1"/>
  <c r="P38" i="17" s="1"/>
  <c r="AB39" i="6"/>
  <c r="S63" i="6"/>
  <c r="S66" i="6" s="1"/>
  <c r="Q117" i="1" s="1"/>
  <c r="Q118" i="1" s="1"/>
  <c r="R37" i="6"/>
  <c r="AB63" i="6"/>
  <c r="AB66" i="6" s="1"/>
  <c r="Z117" i="1" s="1"/>
  <c r="Z118" i="1" s="1"/>
  <c r="F38" i="6"/>
  <c r="W39" i="6"/>
  <c r="O66" i="6"/>
  <c r="M117" i="1" s="1"/>
  <c r="M118" i="1" s="1"/>
  <c r="E36" i="6"/>
  <c r="E40" i="6" s="1"/>
  <c r="AD37" i="6"/>
  <c r="P72" i="6"/>
  <c r="AB38" i="6"/>
  <c r="AD36" i="6"/>
  <c r="T32" i="6"/>
  <c r="T36" i="6"/>
  <c r="U36" i="6"/>
  <c r="U40" i="6" s="1"/>
  <c r="R32" i="6"/>
  <c r="R36" i="6"/>
  <c r="U32" i="6"/>
  <c r="W32" i="6"/>
  <c r="W36" i="6"/>
  <c r="AB32" i="6"/>
  <c r="AB36" i="6"/>
  <c r="AC36" i="6"/>
  <c r="Z32" i="6"/>
  <c r="Z36" i="6"/>
  <c r="X32" i="6"/>
  <c r="O39" i="6"/>
  <c r="S36" i="6"/>
  <c r="V38" i="6"/>
  <c r="O38" i="6"/>
  <c r="Q39" i="6"/>
  <c r="R39" i="6"/>
  <c r="Y32" i="6"/>
  <c r="AD38" i="6"/>
  <c r="R38" i="6"/>
  <c r="AC32" i="6"/>
  <c r="AC38" i="6"/>
  <c r="T39" i="6"/>
  <c r="Z39" i="6"/>
  <c r="K39" i="6"/>
  <c r="G36" i="6"/>
  <c r="I38" i="6"/>
  <c r="H32" i="6"/>
  <c r="H36" i="6"/>
  <c r="H40" i="6" s="1"/>
  <c r="AB72" i="6"/>
  <c r="J32" i="6"/>
  <c r="J39" i="6"/>
  <c r="M66" i="6"/>
  <c r="K117" i="1" s="1"/>
  <c r="K118" i="1" s="1"/>
  <c r="K32" i="6"/>
  <c r="K36" i="6"/>
  <c r="M32" i="6"/>
  <c r="M36" i="6"/>
  <c r="M40" i="6" s="1"/>
  <c r="H63" i="6"/>
  <c r="H66" i="6" s="1"/>
  <c r="F117" i="1" s="1"/>
  <c r="F118" i="1" s="1"/>
  <c r="I36" i="6"/>
  <c r="F32" i="6"/>
  <c r="F36" i="6"/>
  <c r="L72" i="6"/>
  <c r="O32" i="6"/>
  <c r="O36" i="6"/>
  <c r="L36" i="6"/>
  <c r="L38" i="6"/>
  <c r="L32" i="6"/>
  <c r="L39" i="6"/>
  <c r="N32" i="6"/>
  <c r="N36" i="6"/>
  <c r="N40" i="6" s="1"/>
  <c r="G32" i="6"/>
  <c r="G39" i="6"/>
  <c r="J36" i="6"/>
  <c r="P32" i="6"/>
  <c r="W53" i="6"/>
  <c r="W66" i="6" s="1"/>
  <c r="U117" i="1" s="1"/>
  <c r="U118" i="1" s="1"/>
  <c r="V66" i="6"/>
  <c r="T117" i="1" s="1"/>
  <c r="T118" i="1" s="1"/>
  <c r="U66" i="6"/>
  <c r="S117" i="1" s="1"/>
  <c r="S118" i="1" s="1"/>
  <c r="J66" i="6"/>
  <c r="H117" i="1" s="1"/>
  <c r="H118" i="1" s="1"/>
  <c r="Q53" i="6"/>
  <c r="Q72" i="6"/>
  <c r="Q32" i="6"/>
  <c r="Q63" i="6"/>
  <c r="L41" i="17"/>
  <c r="L44" i="17" s="1"/>
  <c r="F50" i="5"/>
  <c r="F53" i="5" s="1"/>
  <c r="E50" i="5"/>
  <c r="E53" i="5" s="1"/>
  <c r="F61" i="5"/>
  <c r="E61" i="5"/>
  <c r="S40" i="6" l="1"/>
  <c r="Z83" i="6"/>
  <c r="Z66" i="6"/>
  <c r="X117" i="1" s="1"/>
  <c r="X118" i="1" s="1"/>
  <c r="Z40" i="6"/>
  <c r="F40" i="6"/>
  <c r="Q40" i="6"/>
  <c r="V40" i="6"/>
  <c r="W40" i="6"/>
  <c r="J40" i="6"/>
  <c r="AC40" i="6"/>
  <c r="AD66" i="6"/>
  <c r="O63" i="17"/>
  <c r="K41" i="17"/>
  <c r="K44" i="17" s="1"/>
  <c r="G41" i="17"/>
  <c r="G44" i="17" s="1"/>
  <c r="H41" i="17"/>
  <c r="H44" i="17" s="1"/>
  <c r="J41" i="17"/>
  <c r="J44" i="17" s="1"/>
  <c r="D41" i="17"/>
  <c r="D44" i="17" s="1"/>
  <c r="I41" i="17"/>
  <c r="I44" i="17" s="1"/>
  <c r="C41" i="17"/>
  <c r="C44" i="17" s="1"/>
  <c r="C57" i="17" s="1"/>
  <c r="M41" i="17"/>
  <c r="M44" i="17" s="1"/>
  <c r="E41" i="17"/>
  <c r="E44" i="17" s="1"/>
  <c r="F41" i="17"/>
  <c r="F44" i="17" s="1"/>
  <c r="AB38" i="17"/>
  <c r="AB57" i="17" s="1"/>
  <c r="AB63" i="17" s="1"/>
  <c r="P57" i="17"/>
  <c r="AD40" i="6"/>
  <c r="G40" i="6"/>
  <c r="AB40" i="6"/>
  <c r="R40" i="6"/>
  <c r="T40" i="6"/>
  <c r="O40" i="6"/>
  <c r="I40" i="6"/>
  <c r="K40" i="6"/>
  <c r="L40" i="6"/>
  <c r="Q66" i="6"/>
  <c r="O117" i="1" s="1"/>
  <c r="O118" i="1" s="1"/>
  <c r="C76" i="11" l="1"/>
  <c r="AB117" i="1"/>
  <c r="AB118" i="1" s="1"/>
  <c r="H12" i="17"/>
  <c r="H15" i="17" s="1"/>
  <c r="E12" i="17"/>
  <c r="E15" i="17" s="1"/>
  <c r="M12" i="17"/>
  <c r="M15" i="17" s="1"/>
  <c r="D12" i="17"/>
  <c r="D15" i="17" s="1"/>
  <c r="L12" i="17"/>
  <c r="L15" i="17" s="1"/>
  <c r="G12" i="17"/>
  <c r="G15" i="17" s="1"/>
  <c r="F12" i="17"/>
  <c r="F15" i="17" s="1"/>
  <c r="O12" i="17"/>
  <c r="J12" i="17"/>
  <c r="J15" i="17" s="1"/>
  <c r="N12" i="17"/>
  <c r="N15" i="17" s="1"/>
  <c r="P63" i="17"/>
  <c r="Q38" i="17"/>
  <c r="Q57" i="17" s="1"/>
  <c r="C63" i="17"/>
  <c r="D38" i="17"/>
  <c r="D57" i="17" s="1"/>
  <c r="K12" i="17"/>
  <c r="K15" i="17" s="1"/>
  <c r="C12" i="17"/>
  <c r="C15" i="17" s="1"/>
  <c r="C28" i="17" s="1"/>
  <c r="I12" i="17"/>
  <c r="I15" i="17" s="1"/>
  <c r="B76" i="11"/>
  <c r="D9" i="17" l="1"/>
  <c r="D28" i="17" s="1"/>
  <c r="C34" i="17"/>
  <c r="Q63" i="17"/>
  <c r="R38" i="17"/>
  <c r="R57" i="17" s="1"/>
  <c r="AB24" i="17"/>
  <c r="C51" i="18" s="1"/>
  <c r="C53" i="18" s="1"/>
  <c r="C62" i="18" s="1"/>
  <c r="O15" i="17"/>
  <c r="O28" i="17" s="1"/>
  <c r="E38" i="17"/>
  <c r="E57" i="17" s="1"/>
  <c r="D63" i="17"/>
  <c r="O34" i="17" l="1"/>
  <c r="P9" i="17"/>
  <c r="D34" i="17"/>
  <c r="E9" i="17"/>
  <c r="E28" i="17" s="1"/>
  <c r="R63" i="17"/>
  <c r="S38" i="17"/>
  <c r="S57" i="17" s="1"/>
  <c r="E63" i="17"/>
  <c r="F38" i="17"/>
  <c r="F57" i="17" s="1"/>
  <c r="AB9" i="17" l="1"/>
  <c r="AB28" i="17" s="1"/>
  <c r="AB34" i="17" s="1"/>
  <c r="P28" i="17"/>
  <c r="F63" i="17"/>
  <c r="G38" i="17"/>
  <c r="G57" i="17" s="1"/>
  <c r="S63" i="17"/>
  <c r="T38" i="17"/>
  <c r="T57" i="17" s="1"/>
  <c r="E34" i="17"/>
  <c r="F9" i="17"/>
  <c r="F28" i="17" s="1"/>
  <c r="P34" i="17" l="1"/>
  <c r="Q9" i="17"/>
  <c r="Q28" i="17" s="1"/>
  <c r="G9" i="17"/>
  <c r="G28" i="17" s="1"/>
  <c r="F34" i="17"/>
  <c r="U38" i="17"/>
  <c r="U57" i="17" s="1"/>
  <c r="T63" i="17"/>
  <c r="H38" i="17"/>
  <c r="H57" i="17" s="1"/>
  <c r="G63" i="17"/>
  <c r="Q34" i="17" l="1"/>
  <c r="R9" i="17"/>
  <c r="R28" i="17" s="1"/>
  <c r="V38" i="17"/>
  <c r="V57" i="17" s="1"/>
  <c r="U63" i="17"/>
  <c r="H63" i="17"/>
  <c r="I38" i="17"/>
  <c r="I57" i="17" s="1"/>
  <c r="G34" i="17"/>
  <c r="H9" i="17"/>
  <c r="H28" i="17" s="1"/>
  <c r="R34" i="17" l="1"/>
  <c r="S9" i="17"/>
  <c r="S28" i="17" s="1"/>
  <c r="I63" i="17"/>
  <c r="J38" i="17"/>
  <c r="J57" i="17" s="1"/>
  <c r="I9" i="17"/>
  <c r="I28" i="17" s="1"/>
  <c r="H34" i="17"/>
  <c r="W38" i="17"/>
  <c r="W57" i="17" s="1"/>
  <c r="V63" i="17"/>
  <c r="S34" i="17" l="1"/>
  <c r="T9" i="17"/>
  <c r="T28" i="17" s="1"/>
  <c r="I34" i="17"/>
  <c r="J9" i="17"/>
  <c r="J28" i="17" s="1"/>
  <c r="X38" i="17"/>
  <c r="X57" i="17" s="1"/>
  <c r="W63" i="17"/>
  <c r="K38" i="17"/>
  <c r="K57" i="17" s="1"/>
  <c r="J63" i="17"/>
  <c r="T34" i="17" l="1"/>
  <c r="U9" i="17"/>
  <c r="U28" i="17" s="1"/>
  <c r="L38" i="17"/>
  <c r="L57" i="17" s="1"/>
  <c r="K63" i="17"/>
  <c r="X63" i="17"/>
  <c r="Y38" i="17"/>
  <c r="Y57" i="17" s="1"/>
  <c r="J34" i="17"/>
  <c r="K9" i="17"/>
  <c r="K28" i="17" s="1"/>
  <c r="U34" i="17" l="1"/>
  <c r="V9" i="17"/>
  <c r="V28" i="17" s="1"/>
  <c r="Y63" i="17"/>
  <c r="Z38" i="17"/>
  <c r="Z57" i="17" s="1"/>
  <c r="K34" i="17"/>
  <c r="L9" i="17"/>
  <c r="L28" i="17" s="1"/>
  <c r="M38" i="17"/>
  <c r="M57" i="17" s="1"/>
  <c r="L63" i="17"/>
  <c r="V34" i="17" l="1"/>
  <c r="W9" i="17"/>
  <c r="W28" i="17" s="1"/>
  <c r="N38" i="17"/>
  <c r="N57" i="17" s="1"/>
  <c r="N63" i="17" s="1"/>
  <c r="M63" i="17"/>
  <c r="Z63" i="17"/>
  <c r="AA38" i="17"/>
  <c r="AA57" i="17" s="1"/>
  <c r="AA63" i="17" s="1"/>
  <c r="L34" i="17"/>
  <c r="M9" i="17"/>
  <c r="M28" i="17" s="1"/>
  <c r="W34" i="17" l="1"/>
  <c r="X9" i="17"/>
  <c r="X28" i="17" s="1"/>
  <c r="M34" i="17"/>
  <c r="N9" i="17"/>
  <c r="N28" i="17" s="1"/>
  <c r="N34" i="17" s="1"/>
  <c r="X34" i="17" l="1"/>
  <c r="Y9" i="17"/>
  <c r="Y28" i="17" s="1"/>
  <c r="Y34" i="17" l="1"/>
  <c r="Z9" i="17"/>
  <c r="Z28" i="17" s="1"/>
  <c r="Z34" i="17" l="1"/>
  <c r="AA9" i="17"/>
  <c r="AA28" i="17" s="1"/>
  <c r="AA34" i="17" s="1"/>
</calcChain>
</file>

<file path=xl/sharedStrings.xml><?xml version="1.0" encoding="utf-8"?>
<sst xmlns="http://schemas.openxmlformats.org/spreadsheetml/2006/main" count="2642" uniqueCount="888">
  <si>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</si>
  <si>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</si>
  <si>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</si>
  <si>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</si>
  <si>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</si>
  <si>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</si>
  <si>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</si>
  <si>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</si>
  <si>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</si>
  <si>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</si>
  <si>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</si>
  <si>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</si>
  <si>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</si>
  <si>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</si>
  <si>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</si>
  <si>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</si>
  <si>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</si>
  <si>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</si>
  <si>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</si>
  <si>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</si>
  <si>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</si>
  <si>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</si>
  <si>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</si>
  <si>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</si>
  <si>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</si>
  <si>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</si>
  <si>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</si>
  <si>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</si>
  <si>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</si>
  <si>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</si>
  <si>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</si>
  <si>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</si>
  <si>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</si>
  <si>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</si>
  <si>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</si>
  <si>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</si>
  <si>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</si>
  <si>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</si>
  <si>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</si>
  <si>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</si>
  <si>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</si>
  <si>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</si>
  <si>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</si>
  <si>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</si>
  <si>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</si>
  <si>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</si>
  <si>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</si>
  <si>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</si>
  <si>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</si>
  <si>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</si>
  <si>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</si>
  <si>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</si>
  <si>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</si>
  <si>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</si>
  <si>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</si>
  <si>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</si>
  <si>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</si>
  <si>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</si>
  <si>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</si>
  <si>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</si>
  <si>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</si>
  <si>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</si>
  <si>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</si>
  <si>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</si>
  <si>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</si>
  <si>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</si>
  <si>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</si>
  <si>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</si>
  <si>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</si>
  <si>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</si>
  <si>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</si>
  <si>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</si>
  <si>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</si>
  <si>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</si>
  <si>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</si>
  <si>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</si>
  <si>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</si>
  <si>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</si>
  <si>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</si>
  <si>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</si>
  <si>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</si>
  <si>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</si>
  <si>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</si>
  <si>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</si>
  <si>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</si>
  <si>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</si>
  <si>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</si>
  <si>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</si>
  <si>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</si>
  <si>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</si>
  <si>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</si>
  <si>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</si>
  <si>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</si>
  <si>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</si>
  <si>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</si>
  <si>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</si>
  <si>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</si>
  <si>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</si>
  <si>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</si>
  <si>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</si>
  <si>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</si>
  <si>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</si>
  <si>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</si>
  <si>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</si>
  <si>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</si>
  <si>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</si>
  <si>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</si>
  <si>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</si>
  <si>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</si>
  <si>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</si>
  <si>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</si>
  <si>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</si>
  <si>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</si>
  <si>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</si>
  <si>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</si>
  <si>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FPLM: 202112 MOPR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</si>
  <si>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</si>
  <si>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</si>
  <si>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</si>
  <si>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</si>
  <si>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</si>
  <si>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</si>
  <si>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</si>
  <si>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</si>
  <si>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</si>
  <si>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</si>
  <si>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</si>
  <si>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</si>
  <si>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</si>
  <si>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</si>
  <si>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</si>
  <si>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</si>
  <si>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</si>
  <si>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</si>
  <si>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</si>
  <si>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</si>
  <si>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</si>
  <si>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</si>
  <si>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</si>
  <si>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</si>
  <si>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</si>
  <si>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</si>
  <si>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</si>
  <si>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</si>
  <si>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</si>
  <si>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</si>
  <si>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</si>
  <si>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</si>
  <si>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</si>
  <si>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</si>
  <si>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</si>
  <si>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</si>
  <si>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</si>
  <si>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</si>
  <si>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</si>
  <si>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</si>
  <si>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</si>
  <si>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</si>
  <si>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</si>
  <si>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</si>
  <si>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</si>
  <si>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</si>
  <si>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</si>
  <si>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</si>
  <si>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</si>
  <si>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</si>
  <si>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</si>
  <si>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</si>
  <si>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Sum of a-2020</t>
  </si>
  <si>
    <t>Total</t>
  </si>
  <si>
    <t>Sum of a-2021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</si>
  <si>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</si>
  <si>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</si>
  <si>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</si>
  <si>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</si>
  <si>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</si>
  <si>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</si>
  <si>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</si>
  <si>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</si>
  <si>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</si>
  <si>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</si>
  <si>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</si>
  <si>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</si>
  <si>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</si>
  <si>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</si>
  <si>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</si>
  <si>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</si>
  <si>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Other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</si>
  <si>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</si>
  <si>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</si>
  <si>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</si>
  <si>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</si>
  <si>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</si>
  <si>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</si>
  <si>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</si>
  <si>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</si>
  <si>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</si>
  <si>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</si>
  <si>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</si>
  <si>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</si>
  <si>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</si>
  <si>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</si>
  <si>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</si>
  <si>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</si>
  <si>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</si>
  <si>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</si>
  <si>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</si>
  <si>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</si>
  <si>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</si>
  <si>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</si>
  <si>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</si>
  <si>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</si>
  <si>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</si>
  <si>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</si>
  <si>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</si>
  <si>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</si>
  <si>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</si>
  <si>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</si>
  <si>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</si>
  <si>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</si>
  <si>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</si>
  <si>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</si>
  <si>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</si>
  <si>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</si>
  <si>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</si>
  <si>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</si>
  <si>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</si>
  <si>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</si>
  <si>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</si>
  <si>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</si>
  <si>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</si>
  <si>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</si>
  <si>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</si>
  <si>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</si>
  <si>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</si>
  <si>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</si>
  <si>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</si>
  <si>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</si>
  <si>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</si>
  <si>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</si>
  <si>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</si>
  <si>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</si>
  <si>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</si>
  <si>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</si>
  <si>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</si>
  <si>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</si>
  <si>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</si>
  <si>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</si>
  <si>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</si>
  <si>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</si>
  <si>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</si>
  <si>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</si>
  <si>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</si>
  <si>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</si>
  <si>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</si>
  <si>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</si>
  <si>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</si>
  <si>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</si>
  <si>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</si>
  <si>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</si>
  <si>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</si>
  <si>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</si>
  <si>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</si>
  <si>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</si>
  <si>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</si>
  <si>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</si>
  <si>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</si>
  <si>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</si>
  <si>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</si>
  <si>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</si>
  <si>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</si>
  <si>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</si>
  <si>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</si>
  <si>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</si>
  <si>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</si>
  <si>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</si>
  <si>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</si>
  <si>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</si>
  <si>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</si>
  <si>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</si>
  <si>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</si>
  <si>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</si>
  <si>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</si>
  <si>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</si>
  <si>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</si>
  <si>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</si>
  <si>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</si>
  <si>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</si>
  <si>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</si>
  <si>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</si>
  <si>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</si>
  <si>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</si>
  <si>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</si>
  <si>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</si>
  <si>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</si>
  <si>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</si>
  <si>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</si>
  <si>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</si>
  <si>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</si>
  <si>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</si>
  <si>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</si>
  <si>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</si>
  <si>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</si>
  <si>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</si>
  <si>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</si>
  <si>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</si>
  <si>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</si>
  <si>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</si>
  <si>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</si>
  <si>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</si>
  <si>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</si>
  <si>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</si>
  <si>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</si>
  <si>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</si>
  <si>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</si>
  <si>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</si>
  <si>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</si>
  <si>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</si>
  <si>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</si>
  <si>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</si>
  <si>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</si>
  <si>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</si>
  <si>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</si>
  <si>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</si>
  <si>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</si>
  <si>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</si>
  <si>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</si>
  <si>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</si>
  <si>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</si>
  <si>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</si>
  <si>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</si>
  <si>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</si>
  <si>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</si>
  <si>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</si>
  <si>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</si>
  <si>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</si>
  <si>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</si>
  <si>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</si>
  <si>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</si>
  <si>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</si>
  <si>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</si>
  <si>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</si>
  <si>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</si>
  <si>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</si>
  <si>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</si>
  <si>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</si>
  <si>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</si>
  <si>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</si>
  <si>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</si>
  <si>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</si>
  <si>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</si>
  <si>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</si>
  <si>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</si>
  <si>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</si>
  <si>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</si>
  <si>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</si>
  <si>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</si>
  <si>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</si>
  <si>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</si>
  <si>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</si>
  <si>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</si>
  <si>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</si>
  <si>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</si>
  <si>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</si>
  <si>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</si>
  <si>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</si>
  <si>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</si>
  <si>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</si>
  <si>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</si>
  <si>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</si>
  <si>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</si>
  <si>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</si>
  <si>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</si>
  <si>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</si>
  <si>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</si>
  <si>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</si>
  <si>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</si>
  <si>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</si>
  <si>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</si>
  <si>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</si>
  <si>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</si>
  <si>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</si>
  <si>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</si>
  <si>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</si>
  <si>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</si>
  <si>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</si>
  <si>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</si>
  <si>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</si>
  <si>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</si>
  <si>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</si>
  <si>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</si>
  <si>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</si>
  <si>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</si>
  <si>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</si>
  <si>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</si>
  <si>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</si>
  <si>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</si>
  <si>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</si>
  <si>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</si>
  <si>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</si>
  <si>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</si>
  <si>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</si>
  <si>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</si>
  <si>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</si>
  <si>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</si>
  <si>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</si>
  <si>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</si>
  <si>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</si>
  <si>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</si>
  <si>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</si>
  <si>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</si>
  <si>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</si>
  <si>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</si>
  <si>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</si>
  <si>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</si>
  <si>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</si>
  <si>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</si>
  <si>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</si>
  <si>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</si>
  <si>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</si>
  <si>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</si>
  <si>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</si>
  <si>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</si>
  <si>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</si>
  <si>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</si>
  <si>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</si>
  <si>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</si>
  <si>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</si>
  <si>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</si>
  <si>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</si>
  <si>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</si>
  <si>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</si>
  <si>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</si>
  <si>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</si>
  <si>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</si>
  <si>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</si>
  <si>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</si>
  <si>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</si>
  <si>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</si>
  <si>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</si>
  <si>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</si>
  <si>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</si>
  <si>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</si>
  <si>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</si>
  <si>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</si>
  <si>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</si>
  <si>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</si>
  <si>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</si>
  <si>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</si>
  <si>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</si>
  <si>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</si>
  <si>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</si>
  <si>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</si>
  <si>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</si>
  <si>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</si>
  <si>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</si>
  <si>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</si>
  <si>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</si>
  <si>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</si>
  <si>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</si>
  <si>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</si>
  <si>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</si>
  <si>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</si>
  <si>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</si>
  <si>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</si>
  <si>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</si>
  <si>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</si>
  <si>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</si>
  <si>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</si>
  <si>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</si>
  <si>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</si>
  <si>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</si>
  <si>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</si>
  <si>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</si>
  <si>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</si>
  <si>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</si>
  <si>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</si>
  <si>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</si>
  <si>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</si>
  <si>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</si>
  <si>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</si>
  <si>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</si>
  <si>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</si>
  <si>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</si>
  <si>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</si>
  <si>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</si>
  <si>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</si>
  <si>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</si>
  <si>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</si>
  <si>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</si>
  <si>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</si>
  <si>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</si>
  <si>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</si>
  <si>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</si>
  <si>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</si>
  <si>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</si>
  <si>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</si>
  <si>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</si>
  <si>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</si>
  <si>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</si>
  <si>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</si>
  <si>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</si>
  <si>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</si>
  <si>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</si>
  <si>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</si>
  <si>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</si>
  <si>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</si>
  <si>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</si>
  <si>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</si>
  <si>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</si>
  <si>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</si>
  <si>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</si>
  <si>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</si>
  <si>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</si>
  <si>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</si>
  <si>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</si>
  <si>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</si>
  <si>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</si>
  <si>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</si>
  <si>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</si>
  <si>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</si>
  <si>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</si>
  <si>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</si>
  <si>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</si>
  <si>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</si>
  <si>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</si>
  <si>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</si>
  <si>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</si>
  <si>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</si>
  <si>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</si>
  <si>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</si>
  <si>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</si>
  <si>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</si>
  <si>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</si>
  <si>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</si>
  <si>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</si>
  <si>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</si>
  <si>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</si>
  <si>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</si>
  <si>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</si>
  <si>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</si>
  <si>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</si>
  <si>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</si>
  <si>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</si>
  <si>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</si>
  <si>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</si>
  <si>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</si>
  <si>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</si>
  <si>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</si>
  <si>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</si>
  <si>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</si>
  <si>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</si>
  <si>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</si>
  <si>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</si>
  <si>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</si>
  <si>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</si>
  <si>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</si>
  <si>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</si>
  <si>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</si>
  <si>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</si>
  <si>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</si>
  <si>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</si>
  <si>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</si>
  <si>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</si>
  <si>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</si>
  <si>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</si>
  <si>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</si>
  <si>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</si>
  <si>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</si>
  <si>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</si>
  <si>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</si>
  <si>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</si>
  <si>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</si>
  <si>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</si>
  <si>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</si>
  <si>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</si>
  <si>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</si>
  <si>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</si>
  <si>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</si>
  <si>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</si>
  <si>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</si>
  <si>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</si>
  <si>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</si>
  <si>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</si>
  <si>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</si>
  <si>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</si>
  <si>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</si>
  <si>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</si>
  <si>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</si>
  <si>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</si>
  <si>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</si>
  <si>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</si>
  <si>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</si>
  <si>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</si>
  <si>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</si>
  <si>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</si>
  <si>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</si>
  <si>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</si>
  <si>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</si>
  <si>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</si>
  <si>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</si>
  <si>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</si>
  <si>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</si>
  <si>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</si>
  <si>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</si>
  <si>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</si>
  <si>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</si>
  <si>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</si>
  <si>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</si>
  <si>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</si>
  <si>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</si>
  <si>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</si>
  <si>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</si>
  <si>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</si>
  <si>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</si>
  <si>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</si>
  <si>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</si>
  <si>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</si>
  <si>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</si>
  <si>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</si>
  <si>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</si>
  <si>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</si>
  <si>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</si>
  <si>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</si>
  <si>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</si>
  <si>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</si>
  <si>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</si>
  <si>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</si>
  <si>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</si>
  <si>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</si>
  <si>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</si>
  <si>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</si>
  <si>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</si>
  <si>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</si>
  <si>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</si>
  <si>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</si>
  <si>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</si>
  <si>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</si>
  <si>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</si>
  <si>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</si>
  <si>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</si>
  <si>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</si>
  <si>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</si>
  <si>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</si>
  <si>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</si>
  <si>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</si>
  <si>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</si>
  <si>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</si>
  <si>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</si>
  <si>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</si>
  <si>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</si>
  <si>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</si>
  <si>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</si>
  <si>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</si>
  <si>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</si>
  <si>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</si>
  <si>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</si>
  <si>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</si>
  <si>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</si>
  <si>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</si>
  <si>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</si>
  <si>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</si>
  <si>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</si>
  <si>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9899x01: 9899x01</t>
  </si>
  <si>
    <t>3309400: ACCRUED TAXES: Franchise and Minimum</t>
  </si>
  <si>
    <t>9236210: Taxes Accrued-Franchise Tax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</si>
  <si>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</si>
  <si>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</si>
  <si>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</si>
  <si>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</si>
  <si>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</si>
  <si>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</si>
  <si>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</si>
  <si>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</si>
  <si>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</si>
  <si>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</si>
  <si>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</si>
  <si>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</si>
  <si>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</si>
  <si>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</si>
  <si>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</si>
  <si>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</si>
  <si>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</si>
  <si>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</si>
  <si>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</si>
  <si>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</si>
  <si>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</si>
  <si>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</si>
  <si>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</si>
  <si>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</si>
  <si>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</si>
  <si>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</si>
  <si>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</si>
  <si>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</si>
  <si>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</si>
  <si>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</si>
  <si>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</si>
  <si>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</si>
  <si>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Sum of 2020</t>
  </si>
  <si>
    <t>Sum of 2021</t>
  </si>
  <si>
    <t>Year 2020</t>
  </si>
  <si>
    <t>Year 2021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</si>
  <si>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</si>
  <si>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</si>
  <si>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</si>
  <si>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</si>
  <si>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</si>
  <si>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</si>
  <si>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</si>
  <si>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</si>
  <si>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</si>
  <si>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</si>
  <si>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</si>
  <si>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</si>
  <si>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</si>
  <si>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</si>
  <si>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</si>
  <si>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</si>
  <si>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</si>
  <si>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</si>
  <si>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</si>
  <si>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</si>
  <si>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</si>
  <si>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</si>
  <si>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</si>
  <si>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</si>
  <si>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</si>
  <si>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</si>
  <si>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</si>
  <si>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</si>
  <si>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</si>
  <si>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</si>
  <si>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</si>
  <si>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</si>
  <si>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</si>
  <si>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</si>
  <si>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</si>
  <si>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</si>
  <si>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</si>
  <si>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</si>
  <si>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</si>
  <si>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</si>
  <si>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</si>
  <si>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</si>
  <si>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</si>
  <si>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</si>
  <si>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</si>
  <si>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FEDERAL INCOME TAX PAYABLE</t>
  </si>
  <si>
    <t>Beginning Balance</t>
  </si>
  <si>
    <t>CY Activity</t>
  </si>
  <si>
    <t>Provision</t>
  </si>
  <si>
    <t>Tax Credits Utilized</t>
  </si>
  <si>
    <t>Adjustments</t>
  </si>
  <si>
    <t>Total CY Liability</t>
  </si>
  <si>
    <t>OOPA/RTP/IRS/FIN48</t>
  </si>
  <si>
    <t xml:space="preserve">Less: Non-Acct 236 Activity - IRS/FIN48 </t>
  </si>
  <si>
    <t>Total OOPA/RTP - Acct 236</t>
  </si>
  <si>
    <t>Payments</t>
  </si>
  <si>
    <t>Quarterly</t>
  </si>
  <si>
    <t>Extension</t>
  </si>
  <si>
    <t>Final</t>
  </si>
  <si>
    <t>Total Payments</t>
  </si>
  <si>
    <t>Ending Balance</t>
  </si>
  <si>
    <t>General Ledger Balances</t>
  </si>
  <si>
    <t>Total Balance per General Ledger</t>
  </si>
  <si>
    <t>STATE INCOME TAX PAYABLE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</si>
  <si>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</si>
  <si>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</si>
  <si>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</si>
  <si>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</si>
  <si>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</si>
  <si>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</si>
  <si>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</si>
  <si>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</si>
  <si>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</si>
  <si>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</si>
  <si>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</si>
  <si>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</si>
  <si>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</si>
  <si>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</si>
  <si>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</si>
  <si>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</si>
  <si>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</si>
  <si>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</si>
  <si>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</si>
  <si>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</si>
  <si>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</si>
  <si>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</si>
  <si>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</si>
  <si>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</si>
  <si>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</si>
  <si>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</si>
  <si>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</si>
  <si>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</si>
  <si>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</si>
  <si>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</si>
  <si>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</si>
  <si>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</si>
  <si>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</si>
  <si>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</si>
  <si>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</si>
  <si>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</si>
  <si>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</si>
  <si>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</si>
  <si>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</si>
  <si>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</si>
  <si>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</si>
  <si>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</si>
  <si>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</si>
  <si>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</si>
  <si>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</si>
  <si>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</si>
  <si>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</si>
  <si>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</si>
  <si>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</si>
  <si>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</si>
  <si>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</si>
  <si>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</si>
  <si>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</si>
  <si>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</si>
  <si>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</si>
  <si>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</si>
  <si>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</si>
  <si>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Line No.</t>
  </si>
  <si>
    <t xml:space="preserve">  $</t>
  </si>
  <si>
    <t>Addback Income Tax Expense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</si>
  <si>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</si>
  <si>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</si>
  <si>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</si>
  <si>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</si>
  <si>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</si>
  <si>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</si>
  <si>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</si>
  <si>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</si>
  <si>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</si>
  <si>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</si>
  <si>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</si>
  <si>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</si>
  <si>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</si>
  <si>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</si>
  <si>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</si>
  <si>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</si>
  <si>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</si>
  <si>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Deferred Income Taxes - Year Ended 12/31/2021</t>
  </si>
  <si>
    <t>Total Per Books</t>
  </si>
  <si>
    <t>Utility Adjustments</t>
  </si>
  <si>
    <t>Utility Adjusted</t>
  </si>
  <si>
    <t>Timing Differences:</t>
  </si>
  <si>
    <t>Tax Depreciation And Amortization</t>
  </si>
  <si>
    <t xml:space="preserve">        $</t>
  </si>
  <si>
    <t>Book Depreciation And Amortization</t>
  </si>
  <si>
    <t>Other Timing Differences (Itemize:)</t>
  </si>
  <si>
    <t>State Tax Rate</t>
  </si>
  <si>
    <t>Amortization Of Excess Deferred Taxes</t>
  </si>
  <si>
    <t>Return To Provision/Other - Federal</t>
  </si>
  <si>
    <t>Return To Provision/Other - State</t>
  </si>
  <si>
    <t>Tax Depr/Amortization Over Book</t>
  </si>
  <si>
    <t>Total Other Timing Differences</t>
  </si>
  <si>
    <t>State Timing Difference Modifications</t>
  </si>
  <si>
    <t>Timing Differences for State Taxes  (Line 4 + Line 19 + Line 21)</t>
  </si>
  <si>
    <t>State Deferred Taxes  (Line 18 X Line 19)</t>
  </si>
  <si>
    <t>Federal Deferred Taxes (Line 27 X Line 28)</t>
  </si>
  <si>
    <t>Federal Deferred Taxes (Line 29 + Line 30)</t>
  </si>
  <si>
    <t>Total State Deferred Income Tax Expense (Line 25 + Line 34)</t>
  </si>
  <si>
    <t>Total Federal Deferred Income Tax Expense (Line 31 + Line 33)</t>
  </si>
  <si>
    <t>Total Deferred Income Tax Expense</t>
  </si>
  <si>
    <t>Timing Differences For Federal Taxes (Line 4 + Line 19 + Line 25)</t>
  </si>
  <si>
    <t>2021 Tax Provision</t>
  </si>
  <si>
    <t>Tax Expense Summary - Current - ATL</t>
  </si>
  <si>
    <t>Tax Expense Summary - Deferred - ATL</t>
  </si>
  <si>
    <t>20220069-GU</t>
  </si>
  <si>
    <t>FCG 000907</t>
  </si>
  <si>
    <t>FCG 000908</t>
  </si>
  <si>
    <t>FCG 000909</t>
  </si>
  <si>
    <t>FCG 000910</t>
  </si>
  <si>
    <t>FCG 000911</t>
  </si>
  <si>
    <t>FCG 000912</t>
  </si>
  <si>
    <t>FCG 000913</t>
  </si>
  <si>
    <t>FCG 000914</t>
  </si>
  <si>
    <t>FCG 000915</t>
  </si>
  <si>
    <t>FCG 000916</t>
  </si>
  <si>
    <t>FCG 000917</t>
  </si>
  <si>
    <t>FCG 000918</t>
  </si>
  <si>
    <t>FCG 000919</t>
  </si>
  <si>
    <t>FCG 000920</t>
  </si>
  <si>
    <t>FCG 000921</t>
  </si>
  <si>
    <t>FCG 000922</t>
  </si>
  <si>
    <t>FCG 000923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</si>
</sst>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i/>
      <sz val="9"/>
      <name val="Calibri"/>
      <family val="2"/>
    </font>
    <font>
      <b/>
      <i/>
      <u/>
      <sz val="9"/>
      <color theme="1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Protection="0">
      <alignment horizontal="left" indent="1"/>
    </xf>
    <xf numFmtId="0" fontId="8" fillId="0" borderId="0"/>
    <xf numFmtId="0" fontId="11" fillId="0" borderId="0"/>
    <xf numFmtId="9" fontId="3" fillId="0" borderId="0" applyFont="0" applyFill="0" applyBorder="0" applyAlignment="0" applyProtection="0"/>
    <xf numFmtId="0" fontId="19" fillId="0" borderId="0"/>
    <xf numFmtId="0" fontId="24" fillId="0" borderId="0"/>
    <xf numFmtId="0" fontId="2" fillId="0" borderId="0"/>
    <xf numFmtId="0" fontId="19" fillId="0" borderId="0"/>
    <xf numFmtId="43" fontId="11" fillId="0" borderId="0" applyFont="0" applyFill="0" applyBorder="0" applyAlignment="0" applyProtection="0"/>
    <xf numFmtId="0" fontId="27" fillId="0" borderId="0"/>
    <xf numFmtId="0" fontId="11" fillId="0" borderId="0"/>
    <xf numFmtId="9" fontId="11" fillId="0" borderId="0" applyFont="0" applyFill="0" applyBorder="0" applyAlignment="0" applyProtection="0"/>
    <xf numFmtId="41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1" fillId="0" borderId="0"/>
    <xf numFmtId="0" fontId="53" fillId="0" borderId="0"/>
    <xf numFmtId="0" fontId="1" fillId="0" borderId="0"/>
    <xf numFmtId="0" fontId="51" fillId="0" borderId="0"/>
  </cellStyleXfs>
  <cellXfs count="239">
    <xf numFmtId="0" fontId="0" fillId="0" borderId="0" xfId="0"/>
    <xf numFmtId="0" fontId="4" fillId="0" borderId="0" xfId="2" applyFont="1"/>
    <xf numFmtId="37" fontId="5" fillId="0" borderId="0" xfId="2" applyNumberFormat="1" applyFont="1"/>
    <xf numFmtId="0" fontId="5" fillId="0" borderId="0" xfId="2" applyFont="1"/>
    <xf numFmtId="164" fontId="4" fillId="0" borderId="0" xfId="2" applyNumberFormat="1" applyFont="1" applyAlignment="1">
      <alignment horizontal="center"/>
    </xf>
    <xf numFmtId="0" fontId="5" fillId="0" borderId="0" xfId="3" applyFont="1">
      <alignment horizontal="left" indent="1"/>
    </xf>
    <xf numFmtId="164" fontId="4" fillId="0" borderId="0" xfId="2" applyNumberFormat="1" applyFont="1" applyAlignment="1">
      <alignment horizontal="left"/>
    </xf>
    <xf numFmtId="37" fontId="5" fillId="0" borderId="1" xfId="2" applyNumberFormat="1" applyFont="1" applyBorder="1"/>
    <xf numFmtId="0" fontId="9" fillId="0" borderId="0" xfId="4" applyFont="1"/>
    <xf numFmtId="0" fontId="10" fillId="0" borderId="0" xfId="4" applyFont="1"/>
    <xf numFmtId="0" fontId="9" fillId="0" borderId="0" xfId="5" applyFont="1"/>
    <xf numFmtId="0" fontId="12" fillId="0" borderId="0" xfId="5" applyFont="1" applyAlignment="1">
      <alignment horizontal="left" indent="2"/>
    </xf>
    <xf numFmtId="0" fontId="5" fillId="0" borderId="0" xfId="3" applyFont="1" applyFill="1">
      <alignment horizontal="left" indent="1"/>
    </xf>
    <xf numFmtId="37" fontId="13" fillId="0" borderId="0" xfId="2" applyNumberFormat="1" applyFont="1"/>
    <xf numFmtId="0" fontId="14" fillId="0" borderId="0" xfId="2" applyFont="1"/>
    <xf numFmtId="0" fontId="5" fillId="0" borderId="0" xfId="2" applyFont="1" applyAlignment="1">
      <alignment horizontal="left" indent="1"/>
    </xf>
    <xf numFmtId="165" fontId="5" fillId="0" borderId="0" xfId="6" applyNumberFormat="1" applyFont="1"/>
    <xf numFmtId="0" fontId="4" fillId="3" borderId="0" xfId="2" applyFont="1" applyFill="1" applyAlignment="1">
      <alignment horizontal="left" indent="1"/>
    </xf>
    <xf numFmtId="37" fontId="4" fillId="3" borderId="3" xfId="2" applyNumberFormat="1" applyFont="1" applyFill="1" applyBorder="1"/>
    <xf numFmtId="9" fontId="5" fillId="0" borderId="0" xfId="6" applyFont="1"/>
    <xf numFmtId="37" fontId="5" fillId="0" borderId="1" xfId="6" applyNumberFormat="1" applyFont="1" applyBorder="1"/>
    <xf numFmtId="0" fontId="4" fillId="4" borderId="2" xfId="2" applyFont="1" applyFill="1" applyBorder="1" applyAlignment="1">
      <alignment horizontal="left" indent="1"/>
    </xf>
    <xf numFmtId="37" fontId="4" fillId="4" borderId="2" xfId="2" applyNumberFormat="1" applyFont="1" applyFill="1" applyBorder="1"/>
    <xf numFmtId="166" fontId="15" fillId="0" borderId="0" xfId="2" applyNumberFormat="1" applyFont="1"/>
    <xf numFmtId="0" fontId="4" fillId="4" borderId="2" xfId="2" applyFont="1" applyFill="1" applyBorder="1"/>
    <xf numFmtId="0" fontId="16" fillId="0" borderId="0" xfId="2" applyFont="1"/>
    <xf numFmtId="0" fontId="17" fillId="0" borderId="0" xfId="2" applyFont="1" applyAlignment="1">
      <alignment horizontal="right"/>
    </xf>
    <xf numFmtId="37" fontId="18" fillId="5" borderId="0" xfId="2" applyNumberFormat="1" applyFont="1" applyFill="1"/>
    <xf numFmtId="0" fontId="20" fillId="0" borderId="4" xfId="7" applyFont="1" applyBorder="1"/>
    <xf numFmtId="0" fontId="20" fillId="0" borderId="0" xfId="7" applyFont="1"/>
    <xf numFmtId="0" fontId="5" fillId="0" borderId="0" xfId="5" applyFont="1"/>
    <xf numFmtId="0" fontId="20" fillId="0" borderId="0" xfId="5" applyFont="1"/>
    <xf numFmtId="0" fontId="20" fillId="0" borderId="4" xfId="5" applyFont="1" applyBorder="1"/>
    <xf numFmtId="0" fontId="5" fillId="0" borderId="5" xfId="5" applyFont="1" applyBorder="1" applyAlignment="1">
      <alignment horizontal="center" vertical="center" wrapText="1"/>
    </xf>
    <xf numFmtId="0" fontId="4" fillId="0" borderId="0" xfId="5" applyFont="1" applyAlignment="1">
      <alignment horizontal="left"/>
    </xf>
    <xf numFmtId="167" fontId="5" fillId="0" borderId="0" xfId="5" applyNumberFormat="1" applyFont="1" applyAlignment="1">
      <alignment horizontal="right"/>
    </xf>
    <xf numFmtId="0" fontId="5" fillId="0" borderId="0" xfId="5" applyFont="1" applyAlignment="1">
      <alignment horizontal="left" indent="1"/>
    </xf>
    <xf numFmtId="0" fontId="5" fillId="3" borderId="0" xfId="5" applyFont="1" applyFill="1" applyAlignment="1">
      <alignment horizontal="left" indent="1"/>
    </xf>
    <xf numFmtId="167" fontId="5" fillId="3" borderId="0" xfId="5" applyNumberFormat="1" applyFont="1" applyFill="1" applyAlignment="1">
      <alignment horizontal="right"/>
    </xf>
    <xf numFmtId="167" fontId="20" fillId="0" borderId="0" xfId="5" applyNumberFormat="1" applyFont="1"/>
    <xf numFmtId="0" fontId="5" fillId="0" borderId="0" xfId="0" applyFont="1"/>
    <xf numFmtId="0" fontId="20" fillId="0" borderId="0" xfId="0" applyFont="1"/>
    <xf numFmtId="0" fontId="20" fillId="0" borderId="4" xfId="0" applyFont="1" applyBorder="1"/>
    <xf numFmtId="0" fontId="5" fillId="0" borderId="5" xfId="0" applyFont="1" applyBorder="1" applyAlignment="1">
      <alignment horizontal="center" vertical="center" wrapText="1"/>
    </xf>
    <xf numFmtId="0" fontId="21" fillId="0" borderId="0" xfId="5" applyFont="1"/>
    <xf numFmtId="0" fontId="12" fillId="0" borderId="0" xfId="5" applyFont="1"/>
    <xf numFmtId="0" fontId="23" fillId="0" borderId="0" xfId="5" applyFont="1" applyAlignment="1">
      <alignment horizontal="center"/>
    </xf>
    <xf numFmtId="37" fontId="21" fillId="0" borderId="0" xfId="5" applyNumberFormat="1" applyFont="1"/>
    <xf numFmtId="37" fontId="12" fillId="0" borderId="0" xfId="5" applyNumberFormat="1" applyFont="1"/>
    <xf numFmtId="0" fontId="20" fillId="0" borderId="4" xfId="8" applyFont="1" applyBorder="1"/>
    <xf numFmtId="0" fontId="20" fillId="0" borderId="0" xfId="8" applyFont="1"/>
    <xf numFmtId="0" fontId="12" fillId="0" borderId="0" xfId="8" applyFont="1"/>
    <xf numFmtId="0" fontId="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67" fontId="5" fillId="0" borderId="0" xfId="0" applyNumberFormat="1" applyFont="1" applyAlignment="1">
      <alignment horizontal="right"/>
    </xf>
    <xf numFmtId="0" fontId="12" fillId="0" borderId="0" xfId="0" pivotButton="1" applyFont="1"/>
    <xf numFmtId="0" fontId="12" fillId="0" borderId="0" xfId="0" applyFont="1"/>
    <xf numFmtId="0" fontId="6" fillId="0" borderId="0" xfId="0" applyFont="1"/>
    <xf numFmtId="37" fontId="12" fillId="0" borderId="0" xfId="0" applyNumberFormat="1" applyFont="1"/>
    <xf numFmtId="0" fontId="4" fillId="0" borderId="0" xfId="5" applyFont="1"/>
    <xf numFmtId="37" fontId="7" fillId="0" borderId="0" xfId="5" applyNumberFormat="1" applyFont="1"/>
    <xf numFmtId="0" fontId="4" fillId="3" borderId="2" xfId="5" applyFont="1" applyFill="1" applyBorder="1" applyAlignment="1">
      <alignment horizontal="center"/>
    </xf>
    <xf numFmtId="0" fontId="4" fillId="0" borderId="0" xfId="5" applyFont="1" applyAlignment="1">
      <alignment horizontal="center"/>
    </xf>
    <xf numFmtId="0" fontId="28" fillId="0" borderId="0" xfId="5" applyFont="1" applyAlignment="1">
      <alignment horizontal="left"/>
    </xf>
    <xf numFmtId="0" fontId="20" fillId="0" borderId="0" xfId="5" applyFont="1" applyAlignment="1">
      <alignment horizontal="center"/>
    </xf>
    <xf numFmtId="0" fontId="20" fillId="0" borderId="0" xfId="5" applyFont="1" applyAlignment="1">
      <alignment horizontal="left" indent="1"/>
    </xf>
    <xf numFmtId="37" fontId="20" fillId="0" borderId="0" xfId="5" applyNumberFormat="1" applyFont="1"/>
    <xf numFmtId="0" fontId="29" fillId="0" borderId="0" xfId="5" applyFont="1" applyAlignment="1">
      <alignment horizontal="left" indent="2"/>
    </xf>
    <xf numFmtId="37" fontId="20" fillId="0" borderId="1" xfId="5" applyNumberFormat="1" applyFont="1" applyBorder="1"/>
    <xf numFmtId="0" fontId="30" fillId="0" borderId="0" xfId="5" applyFont="1" applyAlignment="1">
      <alignment horizontal="center"/>
    </xf>
    <xf numFmtId="0" fontId="31" fillId="0" borderId="0" xfId="5" applyFont="1"/>
    <xf numFmtId="0" fontId="30" fillId="0" borderId="0" xfId="5" applyFont="1"/>
    <xf numFmtId="0" fontId="32" fillId="3" borderId="0" xfId="5" applyFont="1" applyFill="1" applyAlignment="1">
      <alignment horizontal="left" indent="1"/>
    </xf>
    <xf numFmtId="37" fontId="10" fillId="3" borderId="6" xfId="5" applyNumberFormat="1" applyFont="1" applyFill="1" applyBorder="1"/>
    <xf numFmtId="0" fontId="29" fillId="0" borderId="0" xfId="5" applyFont="1" applyAlignment="1">
      <alignment horizontal="left" indent="1"/>
    </xf>
    <xf numFmtId="0" fontId="31" fillId="5" borderId="0" xfId="5" applyFont="1" applyFill="1" applyAlignment="1">
      <alignment horizontal="right"/>
    </xf>
    <xf numFmtId="37" fontId="29" fillId="5" borderId="0" xfId="5" applyNumberFormat="1" applyFont="1" applyFill="1"/>
    <xf numFmtId="0" fontId="31" fillId="0" borderId="0" xfId="5" applyFont="1" applyAlignment="1">
      <alignment horizontal="left" indent="1"/>
    </xf>
    <xf numFmtId="37" fontId="12" fillId="0" borderId="3" xfId="5" applyNumberFormat="1" applyFont="1" applyBorder="1"/>
    <xf numFmtId="0" fontId="6" fillId="0" borderId="0" xfId="2" applyFont="1"/>
    <xf numFmtId="0" fontId="22" fillId="0" borderId="0" xfId="9" applyFont="1"/>
    <xf numFmtId="0" fontId="26" fillId="3" borderId="2" xfId="9" applyFont="1" applyFill="1" applyBorder="1" applyAlignment="1">
      <alignment horizontal="center"/>
    </xf>
    <xf numFmtId="0" fontId="33" fillId="3" borderId="2" xfId="5" quotePrefix="1" applyFont="1" applyFill="1" applyBorder="1" applyAlignment="1">
      <alignment horizontal="center"/>
    </xf>
    <xf numFmtId="0" fontId="34" fillId="0" borderId="0" xfId="10" applyFont="1" applyAlignment="1">
      <alignment horizontal="left"/>
    </xf>
    <xf numFmtId="0" fontId="21" fillId="0" borderId="0" xfId="9" applyFont="1" applyAlignment="1">
      <alignment horizontal="center"/>
    </xf>
    <xf numFmtId="0" fontId="21" fillId="0" borderId="0" xfId="9" applyFont="1"/>
    <xf numFmtId="0" fontId="35" fillId="0" borderId="0" xfId="9" applyFont="1" applyAlignment="1">
      <alignment horizontal="left" indent="1"/>
    </xf>
    <xf numFmtId="0" fontId="26" fillId="3" borderId="2" xfId="9" applyFont="1" applyFill="1" applyBorder="1"/>
    <xf numFmtId="37" fontId="26" fillId="3" borderId="2" xfId="9" applyNumberFormat="1" applyFont="1" applyFill="1" applyBorder="1" applyAlignment="1">
      <alignment horizontal="right"/>
    </xf>
    <xf numFmtId="0" fontId="34" fillId="0" borderId="0" xfId="5" applyFont="1" applyAlignment="1">
      <alignment horizontal="left"/>
    </xf>
    <xf numFmtId="0" fontId="34" fillId="0" borderId="0" xfId="5" applyFont="1" applyAlignment="1">
      <alignment horizontal="center"/>
    </xf>
    <xf numFmtId="0" fontId="26" fillId="3" borderId="2" xfId="5" applyFont="1" applyFill="1" applyBorder="1"/>
    <xf numFmtId="0" fontId="21" fillId="3" borderId="2" xfId="5" applyFont="1" applyFill="1" applyBorder="1" applyAlignment="1">
      <alignment horizontal="center"/>
    </xf>
    <xf numFmtId="0" fontId="33" fillId="0" borderId="7" xfId="5" applyFont="1" applyBorder="1"/>
    <xf numFmtId="0" fontId="21" fillId="0" borderId="0" xfId="5" applyFont="1" applyAlignment="1">
      <alignment horizontal="left" indent="1"/>
    </xf>
    <xf numFmtId="0" fontId="36" fillId="0" borderId="0" xfId="5" applyFont="1"/>
    <xf numFmtId="37" fontId="21" fillId="0" borderId="3" xfId="5" applyNumberFormat="1" applyFont="1" applyBorder="1"/>
    <xf numFmtId="0" fontId="21" fillId="7" borderId="0" xfId="9" applyFont="1" applyFill="1"/>
    <xf numFmtId="0" fontId="21" fillId="7" borderId="0" xfId="9" applyFont="1" applyFill="1" applyAlignment="1">
      <alignment horizontal="center"/>
    </xf>
    <xf numFmtId="0" fontId="21" fillId="7" borderId="0" xfId="5" applyFont="1" applyFill="1"/>
    <xf numFmtId="0" fontId="37" fillId="0" borderId="0" xfId="5" applyFont="1" applyAlignment="1">
      <alignment horizontal="left" indent="1"/>
    </xf>
    <xf numFmtId="0" fontId="38" fillId="3" borderId="2" xfId="5" applyFont="1" applyFill="1" applyBorder="1" applyAlignment="1">
      <alignment horizontal="left" indent="1"/>
    </xf>
    <xf numFmtId="0" fontId="38" fillId="3" borderId="2" xfId="5" applyFont="1" applyFill="1" applyBorder="1" applyAlignment="1">
      <alignment horizontal="center"/>
    </xf>
    <xf numFmtId="37" fontId="38" fillId="3" borderId="2" xfId="5" applyNumberFormat="1" applyFont="1" applyFill="1" applyBorder="1" applyAlignment="1">
      <alignment horizontal="right"/>
    </xf>
    <xf numFmtId="0" fontId="34" fillId="0" borderId="0" xfId="5" applyFont="1"/>
    <xf numFmtId="0" fontId="34" fillId="0" borderId="0" xfId="5" applyFont="1" applyAlignment="1">
      <alignment horizontal="left" indent="1"/>
    </xf>
    <xf numFmtId="37" fontId="5" fillId="0" borderId="0" xfId="0" applyNumberFormat="1" applyFont="1" applyAlignment="1">
      <alignment horizontal="right"/>
    </xf>
    <xf numFmtId="37" fontId="5" fillId="2" borderId="1" xfId="2" applyNumberFormat="1" applyFont="1" applyFill="1" applyBorder="1"/>
    <xf numFmtId="0" fontId="10" fillId="0" borderId="0" xfId="5" applyFont="1"/>
    <xf numFmtId="37" fontId="6" fillId="0" borderId="0" xfId="12" applyNumberFormat="1" applyFont="1"/>
    <xf numFmtId="0" fontId="6" fillId="0" borderId="2" xfId="5" applyFont="1" applyBorder="1"/>
    <xf numFmtId="168" fontId="39" fillId="0" borderId="2" xfId="5" applyNumberFormat="1" applyFont="1" applyBorder="1" applyAlignment="1">
      <alignment horizontal="center"/>
    </xf>
    <xf numFmtId="0" fontId="40" fillId="0" borderId="0" xfId="5" applyFont="1" applyAlignment="1">
      <alignment horizontal="left"/>
    </xf>
    <xf numFmtId="0" fontId="25" fillId="0" borderId="0" xfId="5" applyFont="1" applyAlignment="1">
      <alignment horizontal="left" indent="1"/>
    </xf>
    <xf numFmtId="0" fontId="5" fillId="0" borderId="0" xfId="5" applyFont="1" applyAlignment="1">
      <alignment horizontal="left" indent="2"/>
    </xf>
    <xf numFmtId="0" fontId="4" fillId="0" borderId="0" xfId="5" applyFont="1" applyAlignment="1">
      <alignment horizontal="left" indent="1"/>
    </xf>
    <xf numFmtId="0" fontId="5" fillId="4" borderId="0" xfId="5" applyFont="1" applyFill="1" applyAlignment="1">
      <alignment horizontal="left" indent="2"/>
    </xf>
    <xf numFmtId="37" fontId="20" fillId="4" borderId="0" xfId="5" applyNumberFormat="1" applyFont="1" applyFill="1"/>
    <xf numFmtId="37" fontId="41" fillId="0" borderId="6" xfId="5" applyNumberFormat="1" applyFont="1" applyBorder="1"/>
    <xf numFmtId="0" fontId="31" fillId="0" borderId="0" xfId="5" applyFont="1" applyAlignment="1">
      <alignment horizontal="right"/>
    </xf>
    <xf numFmtId="37" fontId="20" fillId="5" borderId="0" xfId="5" applyNumberFormat="1" applyFont="1" applyFill="1"/>
    <xf numFmtId="0" fontId="42" fillId="0" borderId="0" xfId="5" applyFont="1"/>
    <xf numFmtId="37" fontId="41" fillId="0" borderId="3" xfId="5" applyNumberFormat="1" applyFont="1" applyBorder="1"/>
    <xf numFmtId="37" fontId="13" fillId="0" borderId="0" xfId="5" applyNumberFormat="1" applyFont="1"/>
    <xf numFmtId="37" fontId="12" fillId="5" borderId="0" xfId="5" applyNumberFormat="1" applyFont="1" applyFill="1"/>
    <xf numFmtId="0" fontId="39" fillId="0" borderId="0" xfId="5" applyFont="1"/>
    <xf numFmtId="0" fontId="12" fillId="0" borderId="0" xfId="5" applyFont="1" applyAlignment="1">
      <alignment horizontal="left" indent="1"/>
    </xf>
    <xf numFmtId="0" fontId="12" fillId="4" borderId="0" xfId="0" applyFont="1" applyFill="1" applyAlignment="1">
      <alignment horizontal="left"/>
    </xf>
    <xf numFmtId="37" fontId="12" fillId="4" borderId="0" xfId="0" applyNumberFormat="1" applyFont="1" applyFill="1"/>
    <xf numFmtId="0" fontId="12" fillId="6" borderId="0" xfId="0" applyFont="1" applyFill="1" applyAlignment="1">
      <alignment horizontal="left"/>
    </xf>
    <xf numFmtId="37" fontId="12" fillId="6" borderId="0" xfId="0" applyNumberFormat="1" applyFont="1" applyFill="1"/>
    <xf numFmtId="0" fontId="12" fillId="8" borderId="0" xfId="0" applyFont="1" applyFill="1" applyAlignment="1">
      <alignment horizontal="left"/>
    </xf>
    <xf numFmtId="37" fontId="12" fillId="8" borderId="0" xfId="0" applyNumberFormat="1" applyFont="1" applyFill="1"/>
    <xf numFmtId="0" fontId="12" fillId="9" borderId="0" xfId="0" applyFont="1" applyFill="1" applyAlignment="1">
      <alignment horizontal="left"/>
    </xf>
    <xf numFmtId="37" fontId="12" fillId="9" borderId="0" xfId="0" applyNumberFormat="1" applyFont="1" applyFill="1"/>
    <xf numFmtId="0" fontId="12" fillId="0" borderId="0" xfId="0" applyFont="1" applyAlignment="1">
      <alignment horizontal="left"/>
    </xf>
    <xf numFmtId="0" fontId="43" fillId="0" borderId="0" xfId="5" applyFont="1" applyAlignment="1">
      <alignment horizontal="left"/>
    </xf>
    <xf numFmtId="0" fontId="5" fillId="0" borderId="0" xfId="5" applyFont="1" applyAlignment="1">
      <alignment horizontal="left" indent="3"/>
    </xf>
    <xf numFmtId="167" fontId="5" fillId="0" borderId="8" xfId="5" applyNumberFormat="1" applyFont="1" applyBorder="1" applyAlignment="1">
      <alignment horizontal="right"/>
    </xf>
    <xf numFmtId="169" fontId="5" fillId="0" borderId="0" xfId="5" applyNumberFormat="1" applyFont="1" applyAlignment="1">
      <alignment horizontal="right"/>
    </xf>
    <xf numFmtId="167" fontId="5" fillId="0" borderId="9" xfId="5" applyNumberFormat="1" applyFont="1" applyBorder="1" applyAlignment="1">
      <alignment horizontal="right"/>
    </xf>
    <xf numFmtId="0" fontId="5" fillId="3" borderId="0" xfId="5" applyFont="1" applyFill="1" applyAlignment="1">
      <alignment horizontal="left" indent="3"/>
    </xf>
    <xf numFmtId="0" fontId="21" fillId="0" borderId="0" xfId="8" applyFont="1"/>
    <xf numFmtId="37" fontId="34" fillId="0" borderId="0" xfId="8" applyNumberFormat="1" applyFont="1" applyAlignment="1">
      <alignment horizontal="left" indent="1"/>
    </xf>
    <xf numFmtId="37" fontId="45" fillId="0" borderId="0" xfId="8" applyNumberFormat="1" applyFont="1"/>
    <xf numFmtId="37" fontId="21" fillId="0" borderId="0" xfId="8" applyNumberFormat="1" applyFont="1"/>
    <xf numFmtId="37" fontId="34" fillId="0" borderId="0" xfId="8" applyNumberFormat="1" applyFont="1"/>
    <xf numFmtId="37" fontId="21" fillId="0" borderId="1" xfId="8" applyNumberFormat="1" applyFont="1" applyBorder="1"/>
    <xf numFmtId="37" fontId="46" fillId="0" borderId="0" xfId="8" applyNumberFormat="1" applyFont="1"/>
    <xf numFmtId="37" fontId="21" fillId="0" borderId="0" xfId="8" applyNumberFormat="1" applyFont="1" applyAlignment="1">
      <alignment horizontal="left" indent="1"/>
    </xf>
    <xf numFmtId="37" fontId="36" fillId="0" borderId="0" xfId="8" applyNumberFormat="1" applyFont="1"/>
    <xf numFmtId="37" fontId="26" fillId="0" borderId="2" xfId="8" applyNumberFormat="1" applyFont="1" applyBorder="1"/>
    <xf numFmtId="37" fontId="47" fillId="0" borderId="0" xfId="8" applyNumberFormat="1" applyFont="1"/>
    <xf numFmtId="37" fontId="36" fillId="5" borderId="0" xfId="8" applyNumberFormat="1" applyFont="1" applyFill="1" applyAlignment="1">
      <alignment horizontal="right"/>
    </xf>
    <xf numFmtId="37" fontId="21" fillId="5" borderId="0" xfId="8" applyNumberFormat="1" applyFont="1" applyFill="1"/>
    <xf numFmtId="0" fontId="5" fillId="0" borderId="0" xfId="8" applyFont="1" applyAlignment="1">
      <alignment horizontal="left" indent="1"/>
    </xf>
    <xf numFmtId="164" fontId="44" fillId="3" borderId="2" xfId="8" applyNumberFormat="1" applyFont="1" applyFill="1" applyBorder="1" applyAlignment="1">
      <alignment horizontal="center"/>
    </xf>
    <xf numFmtId="37" fontId="21" fillId="0" borderId="0" xfId="13" applyNumberFormat="1" applyFont="1"/>
    <xf numFmtId="37" fontId="21" fillId="0" borderId="1" xfId="13" applyNumberFormat="1" applyFont="1" applyBorder="1"/>
    <xf numFmtId="37" fontId="21" fillId="4" borderId="3" xfId="13" applyNumberFormat="1" applyFont="1" applyFill="1" applyBorder="1"/>
    <xf numFmtId="0" fontId="48" fillId="0" borderId="0" xfId="0" applyFont="1"/>
    <xf numFmtId="37" fontId="5" fillId="0" borderId="0" xfId="0" applyNumberFormat="1" applyFont="1"/>
    <xf numFmtId="0" fontId="49" fillId="0" borderId="0" xfId="0" applyFont="1"/>
    <xf numFmtId="0" fontId="5" fillId="0" borderId="0" xfId="0" applyFont="1" applyAlignment="1">
      <alignment horizontal="left" indent="2"/>
    </xf>
    <xf numFmtId="41" fontId="5" fillId="0" borderId="0" xfId="15" applyFont="1"/>
    <xf numFmtId="0" fontId="4" fillId="3" borderId="0" xfId="0" applyFont="1" applyFill="1" applyAlignment="1">
      <alignment horizontal="left" indent="1"/>
    </xf>
    <xf numFmtId="41" fontId="4" fillId="3" borderId="3" xfId="15" applyFont="1" applyFill="1" applyBorder="1"/>
    <xf numFmtId="0" fontId="4" fillId="4" borderId="2" xfId="0" applyFont="1" applyFill="1" applyBorder="1" applyAlignment="1">
      <alignment horizontal="left" indent="1"/>
    </xf>
    <xf numFmtId="41" fontId="4" fillId="4" borderId="2" xfId="15" applyFont="1" applyFill="1" applyBorder="1"/>
    <xf numFmtId="0" fontId="4" fillId="3" borderId="5" xfId="7" applyFont="1" applyFill="1" applyBorder="1" applyAlignment="1">
      <alignment horizontal="center" vertical="center" wrapText="1"/>
    </xf>
    <xf numFmtId="0" fontId="5" fillId="0" borderId="0" xfId="13" applyFont="1" applyAlignment="1">
      <alignment horizontal="left" indent="1"/>
    </xf>
    <xf numFmtId="37" fontId="12" fillId="0" borderId="0" xfId="13" applyNumberFormat="1" applyFont="1"/>
    <xf numFmtId="0" fontId="5" fillId="0" borderId="0" xfId="13" applyFont="1" applyAlignment="1">
      <alignment horizontal="left" indent="2"/>
    </xf>
    <xf numFmtId="37" fontId="12" fillId="0" borderId="1" xfId="13" applyNumberFormat="1" applyFont="1" applyBorder="1"/>
    <xf numFmtId="0" fontId="4" fillId="0" borderId="0" xfId="13" applyFont="1" applyAlignment="1">
      <alignment horizontal="left" indent="1"/>
    </xf>
    <xf numFmtId="37" fontId="12" fillId="0" borderId="3" xfId="13" applyNumberFormat="1" applyFont="1" applyBorder="1"/>
    <xf numFmtId="0" fontId="12" fillId="0" borderId="0" xfId="13" applyFont="1" applyAlignment="1">
      <alignment horizontal="left" indent="1"/>
    </xf>
    <xf numFmtId="37" fontId="5" fillId="0" borderId="0" xfId="7" applyNumberFormat="1" applyFont="1" applyAlignment="1">
      <alignment horizontal="right" wrapText="1"/>
    </xf>
    <xf numFmtId="9" fontId="5" fillId="0" borderId="0" xfId="14" applyFont="1" applyBorder="1" applyAlignment="1">
      <alignment horizontal="right" wrapText="1"/>
    </xf>
    <xf numFmtId="0" fontId="12" fillId="0" borderId="0" xfId="13" applyFont="1"/>
    <xf numFmtId="0" fontId="32" fillId="4" borderId="0" xfId="13" applyFont="1" applyFill="1" applyAlignment="1">
      <alignment horizontal="left" indent="1"/>
    </xf>
    <xf numFmtId="37" fontId="12" fillId="4" borderId="3" xfId="13" applyNumberFormat="1" applyFont="1" applyFill="1" applyBorder="1"/>
    <xf numFmtId="165" fontId="45" fillId="0" borderId="0" xfId="14" applyNumberFormat="1" applyFont="1" applyBorder="1" applyAlignment="1">
      <alignment horizontal="right" wrapText="1"/>
    </xf>
    <xf numFmtId="0" fontId="4" fillId="3" borderId="5" xfId="7" applyNumberFormat="1" applyFont="1" applyFill="1" applyBorder="1" applyAlignment="1">
      <alignment horizontal="center" vertical="center" wrapText="1"/>
    </xf>
    <xf numFmtId="170" fontId="12" fillId="5" borderId="0" xfId="1" applyNumberFormat="1" applyFont="1" applyFill="1"/>
    <xf numFmtId="0" fontId="31" fillId="5" borderId="0" xfId="0" applyFont="1" applyFill="1" applyAlignment="1">
      <alignment horizontal="right"/>
    </xf>
    <xf numFmtId="0" fontId="35" fillId="3" borderId="2" xfId="9" applyFont="1" applyFill="1" applyBorder="1" applyAlignment="1">
      <alignment horizontal="center"/>
    </xf>
    <xf numFmtId="0" fontId="35" fillId="3" borderId="2" xfId="5" applyFont="1" applyFill="1" applyBorder="1" applyAlignment="1">
      <alignment horizontal="center"/>
    </xf>
    <xf numFmtId="37" fontId="13" fillId="5" borderId="0" xfId="2" applyNumberFormat="1" applyFont="1" applyFill="1"/>
    <xf numFmtId="0" fontId="4" fillId="3" borderId="2" xfId="5" quotePrefix="1" applyNumberFormat="1" applyFont="1" applyFill="1" applyBorder="1" applyAlignment="1">
      <alignment horizontal="center"/>
    </xf>
    <xf numFmtId="0" fontId="26" fillId="3" borderId="2" xfId="9" applyNumberFormat="1" applyFont="1" applyFill="1" applyBorder="1" applyAlignment="1">
      <alignment horizontal="center"/>
    </xf>
    <xf numFmtId="0" fontId="33" fillId="3" borderId="2" xfId="5" quotePrefix="1" applyNumberFormat="1" applyFont="1" applyFill="1" applyBorder="1" applyAlignment="1">
      <alignment horizontal="center"/>
    </xf>
    <xf numFmtId="9" fontId="12" fillId="0" borderId="0" xfId="16" applyFont="1"/>
    <xf numFmtId="0" fontId="17" fillId="0" borderId="0" xfId="3" applyFont="1" applyFill="1">
      <alignment horizontal="left" indent="1"/>
    </xf>
    <xf numFmtId="164" fontId="4" fillId="3" borderId="1" xfId="2" applyNumberFormat="1" applyFont="1" applyFill="1" applyBorder="1" applyAlignment="1">
      <alignment horizontal="center"/>
    </xf>
    <xf numFmtId="0" fontId="5" fillId="0" borderId="0" xfId="17" applyFont="1" applyAlignment="1">
      <alignment horizontal="left"/>
    </xf>
    <xf numFmtId="0" fontId="5" fillId="0" borderId="0" xfId="17" applyFont="1"/>
    <xf numFmtId="0" fontId="5" fillId="0" borderId="0" xfId="17" applyFont="1" applyAlignment="1">
      <alignment vertical="center"/>
    </xf>
    <xf numFmtId="0" fontId="5" fillId="0" borderId="0" xfId="17" applyFont="1" applyAlignment="1">
      <alignment horizontal="right"/>
    </xf>
    <xf numFmtId="0" fontId="5" fillId="0" borderId="7" xfId="17" applyFont="1" applyBorder="1" applyAlignment="1">
      <alignment horizontal="left"/>
    </xf>
    <xf numFmtId="0" fontId="5" fillId="0" borderId="7" xfId="17" applyFont="1" applyBorder="1" applyAlignment="1">
      <alignment horizontal="fill"/>
    </xf>
    <xf numFmtId="0" fontId="5" fillId="0" borderId="7" xfId="17" applyFont="1" applyBorder="1" applyAlignment="1">
      <alignment horizontal="right"/>
    </xf>
    <xf numFmtId="0" fontId="5" fillId="0" borderId="0" xfId="17" applyFont="1" applyAlignment="1">
      <alignment horizontal="center"/>
    </xf>
    <xf numFmtId="9" fontId="5" fillId="0" borderId="0" xfId="17" applyNumberFormat="1" applyFont="1"/>
    <xf numFmtId="172" fontId="5" fillId="0" borderId="0" xfId="17" applyNumberFormat="1" applyFont="1"/>
    <xf numFmtId="37" fontId="12" fillId="0" borderId="1" xfId="0" applyNumberFormat="1" applyFont="1" applyBorder="1"/>
    <xf numFmtId="0" fontId="10" fillId="0" borderId="7" xfId="0" applyFont="1" applyBorder="1" applyAlignment="1">
      <alignment horizontal="center"/>
    </xf>
    <xf numFmtId="37" fontId="5" fillId="0" borderId="0" xfId="17" applyNumberFormat="1" applyFont="1"/>
    <xf numFmtId="0" fontId="5" fillId="0" borderId="0" xfId="17" applyFont="1" applyAlignment="1"/>
    <xf numFmtId="0" fontId="30" fillId="4" borderId="0" xfId="5" applyFont="1" applyFill="1" applyAlignment="1">
      <alignment horizontal="center"/>
    </xf>
    <xf numFmtId="0" fontId="5" fillId="4" borderId="0" xfId="5" applyFont="1" applyFill="1" applyAlignment="1">
      <alignment horizontal="left" indent="1"/>
    </xf>
    <xf numFmtId="9" fontId="31" fillId="0" borderId="0" xfId="16" applyFont="1" applyAlignment="1">
      <alignment horizontal="center"/>
    </xf>
    <xf numFmtId="171" fontId="31" fillId="0" borderId="0" xfId="16" applyNumberFormat="1" applyFont="1" applyAlignment="1">
      <alignment horizontal="center"/>
    </xf>
    <xf numFmtId="0" fontId="31" fillId="0" borderId="0" xfId="0" applyFont="1" applyAlignment="1">
      <alignment horizontal="left" indent="1"/>
    </xf>
    <xf numFmtId="0" fontId="52" fillId="0" borderId="0" xfId="0" applyFont="1"/>
    <xf numFmtId="0" fontId="21" fillId="0" borderId="0" xfId="0" applyFont="1"/>
    <xf numFmtId="0" fontId="21" fillId="0" borderId="0" xfId="0" applyFont="1" applyAlignment="1">
      <alignment horizontal="left" indent="2"/>
    </xf>
    <xf numFmtId="0" fontId="26" fillId="3" borderId="0" xfId="0" applyFont="1" applyFill="1"/>
    <xf numFmtId="37" fontId="26" fillId="3" borderId="6" xfId="0" applyNumberFormat="1" applyFont="1" applyFill="1" applyBorder="1"/>
    <xf numFmtId="37" fontId="21" fillId="0" borderId="0" xfId="0" applyNumberFormat="1" applyFont="1"/>
    <xf numFmtId="9" fontId="21" fillId="0" borderId="0" xfId="16" applyFont="1"/>
    <xf numFmtId="37" fontId="21" fillId="0" borderId="1" xfId="0" applyNumberFormat="1" applyFont="1" applyBorder="1"/>
    <xf numFmtId="37" fontId="12" fillId="0" borderId="0" xfId="0" applyNumberFormat="1" applyFont="1" applyBorder="1"/>
    <xf numFmtId="0" fontId="12" fillId="0" borderId="0" xfId="0" applyFont="1" applyAlignment="1">
      <alignment horizontal="left" indent="1"/>
    </xf>
    <xf numFmtId="165" fontId="12" fillId="0" borderId="0" xfId="16" applyNumberFormat="1" applyFont="1"/>
    <xf numFmtId="37" fontId="12" fillId="5" borderId="0" xfId="0" applyNumberFormat="1" applyFont="1" applyFill="1"/>
    <xf numFmtId="171" fontId="21" fillId="0" borderId="0" xfId="16" applyNumberFormat="1" applyFont="1"/>
    <xf numFmtId="37" fontId="5" fillId="0" borderId="3" xfId="17" applyNumberFormat="1" applyFont="1" applyBorder="1"/>
    <xf numFmtId="37" fontId="5" fillId="0" borderId="1" xfId="17" applyNumberFormat="1" applyFont="1" applyBorder="1"/>
    <xf numFmtId="37" fontId="5" fillId="0" borderId="0" xfId="17" applyNumberFormat="1" applyFont="1" applyBorder="1"/>
    <xf numFmtId="37" fontId="35" fillId="3" borderId="6" xfId="0" applyNumberFormat="1" applyFont="1" applyFill="1" applyBorder="1"/>
    <xf numFmtId="171" fontId="5" fillId="0" borderId="0" xfId="17" applyNumberFormat="1" applyFont="1"/>
    <xf numFmtId="0" fontId="5" fillId="0" borderId="0" xfId="17" applyFont="1" applyAlignment="1">
      <alignment horizontal="left" indent="1"/>
    </xf>
    <xf numFmtId="0" fontId="5" fillId="0" borderId="0" xfId="17" applyFont="1" applyBorder="1" applyAlignment="1">
      <alignment horizontal="right"/>
    </xf>
    <xf numFmtId="0" fontId="10" fillId="0" borderId="0" xfId="0" applyFont="1"/>
    <xf numFmtId="0" fontId="5" fillId="0" borderId="0" xfId="17" applyFont="1" applyAlignment="1">
      <alignment horizontal="center"/>
    </xf>
    <xf numFmtId="0" fontId="10" fillId="0" borderId="0" xfId="0" applyFont="1" applyAlignment="1">
      <alignment horizontal="center"/>
    </xf>
    <xf numFmtId="0" fontId="54" fillId="0" borderId="0" xfId="0" applyFont="1"/>
  </cellXfs>
  <cellStyles count="21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4 2 2" xfId="19" xr:uid="{319691E3-2632-4288-90A2-9EA62DEFF410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4 2" xfId="20" xr:uid="{1325A1EE-5D75-48E7-B0A0-8F801BA51725}"/>
    <cellStyle name="Normal 5" xfId="8" xr:uid="{01398D59-243A-4FF7-815B-A84EDD1EFFA1}"/>
    <cellStyle name="Percent" xfId="16" builtinId="5"/>
    <cellStyle name="Percent 2" xfId="6" xr:uid="{A6B6AC52-387D-4C2A-8657-9766544D12CD}"/>
    <cellStyle name="Percent 3" xfId="14" xr:uid="{F006A574-13A9-4051-A8B7-5A2B2B7C701D}"/>
  </cellStyles>
  <dxfs count="73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26/Library/Test/MF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23/Library/Test/MF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28.491176388889" missingItemsLimit="0" createdVersion="6" refreshedVersion="6" minRefreshableVersion="3" recordCount="61" xr:uid="{068B68C8-A9CE-4C58-8862-2B586E4D19B0}">
  <cacheSource type="worksheet">
    <worksheetSource ref="A6:BG67" sheet="  Sched Ms"/>
  </cacheSource>
  <cacheFields count="124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39066.9997196898" maxValue="1346922.2972949678"/>
    </cacheField>
    <cacheField name="Feb - 2022" numFmtId="167">
      <sharedItems containsSemiMixedTypes="0" containsString="0" containsNumber="1" minValue="-1639066.9997196898" maxValue="1364603.5313542101"/>
    </cacheField>
    <cacheField name="Mar - 2022" numFmtId="167">
      <sharedItems containsSemiMixedTypes="0" containsString="0" containsNumber="1" minValue="-1639066.9997196898" maxValue="1370642.7357841171"/>
    </cacheField>
    <cacheField name="Apr - 2022" numFmtId="167">
      <sharedItems containsSemiMixedTypes="0" containsString="0" containsNumber="1" minValue="-1639066.9997196898" maxValue="1377498.9573862066"/>
    </cacheField>
    <cacheField name="May - 2022" numFmtId="167">
      <sharedItems containsSemiMixedTypes="0" containsString="0" containsNumber="1" minValue="-1639066.9997196898" maxValue="1384933.5953813447"/>
    </cacheField>
    <cacheField name="Jun - 2022" numFmtId="167">
      <sharedItems containsSemiMixedTypes="0" containsString="0" containsNumber="1" minValue="-1639066.9997196898" maxValue="1392867.5452777473"/>
    </cacheField>
    <cacheField name="Jul - 2022" numFmtId="167">
      <sharedItems containsSemiMixedTypes="0" containsString="0" containsNumber="1" minValue="-1639066.9997196898" maxValue="1401185.2879370151"/>
    </cacheField>
    <cacheField name="Aug - 2022" numFmtId="167">
      <sharedItems containsSemiMixedTypes="0" containsString="0" containsNumber="1" minValue="-1639066.9997196898" maxValue="1409858.0436302992"/>
    </cacheField>
    <cacheField name="Sep - 2022" numFmtId="167">
      <sharedItems containsSemiMixedTypes="0" containsString="0" containsNumber="1" minValue="-1639066.9997196898" maxValue="1418956.2359825466"/>
    </cacheField>
    <cacheField name="Oct - 2022" numFmtId="167">
      <sharedItems containsSemiMixedTypes="0" containsString="0" containsNumber="1" minValue="-1639066.9997196898" maxValue="1428280.7090891886"/>
    </cacheField>
    <cacheField name="Nov - 2022" numFmtId="167">
      <sharedItems containsSemiMixedTypes="0" containsString="0" containsNumber="1" minValue="-1639066.9997196898" maxValue="1437595.6485342896"/>
    </cacheField>
    <cacheField name="Dec - 2022" numFmtId="167">
      <sharedItems containsSemiMixedTypes="0" containsString="0" containsNumber="1" minValue="-1639066.9997196898" maxValue="1446996.1717866161"/>
    </cacheField>
    <cacheField name="2022" numFmtId="167">
      <sharedItems containsSemiMixedTypes="0" containsString="0" containsNumber="1" minValue="-19668803.996636283" maxValue="16780340.759438548"/>
    </cacheField>
    <cacheField name="Jan - 2023" numFmtId="167">
      <sharedItems containsSemiMixedTypes="0" containsString="0" containsNumber="1" containsInteger="1" minValue="0" maxValue="0"/>
    </cacheField>
    <cacheField name="Feb - 2023" numFmtId="167">
      <sharedItems containsSemiMixedTypes="0" containsString="0" containsNumber="1" containsInteger="1" minValue="0" maxValue="0"/>
    </cacheField>
    <cacheField name="Mar - 2023" numFmtId="167">
      <sharedItems containsSemiMixedTypes="0" containsString="0" containsNumber="1" containsInteger="1" minValue="0" maxValue="0"/>
    </cacheField>
    <cacheField name="Apr - 2023" numFmtId="167">
      <sharedItems containsSemiMixedTypes="0" containsString="0" containsNumber="1" containsInteger="1" minValue="0" maxValue="0"/>
    </cacheField>
    <cacheField name="May - 2023" numFmtId="167">
      <sharedItems containsSemiMixedTypes="0" containsString="0" containsNumber="1" containsInteger="1" minValue="0" maxValue="0"/>
    </cacheField>
    <cacheField name="Jun - 2023" numFmtId="167">
      <sharedItems containsSemiMixedTypes="0" containsString="0" containsNumber="1" containsInteger="1" minValue="0" maxValue="0"/>
    </cacheField>
    <cacheField name="Jul - 2023" numFmtId="167">
      <sharedItems containsSemiMixedTypes="0" containsString="0" containsNumber="1" containsInteger="1" minValue="0" maxValue="0"/>
    </cacheField>
    <cacheField name="Aug - 2023" numFmtId="167">
      <sharedItems containsSemiMixedTypes="0" containsString="0" containsNumber="1" containsInteger="1" minValue="0" maxValue="0"/>
    </cacheField>
    <cacheField name="Sep - 2023" numFmtId="167">
      <sharedItems containsSemiMixedTypes="0" containsString="0" containsNumber="1" containsInteger="1" minValue="0" maxValue="0"/>
    </cacheField>
    <cacheField name="Oct - 2023" numFmtId="167">
      <sharedItems containsSemiMixedTypes="0" containsString="0" containsNumber="1" containsInteger="1" minValue="0" maxValue="0"/>
    </cacheField>
    <cacheField name="Nov - 2023" numFmtId="167">
      <sharedItems containsSemiMixedTypes="0" containsString="0" containsNumber="1" containsInteger="1" minValue="0" maxValue="0"/>
    </cacheField>
    <cacheField name="Dec - 2023" numFmtId="167">
      <sharedItems containsSemiMixedTypes="0" containsString="0" containsNumber="1" containsInteger="1" minValue="0" maxValue="0"/>
    </cacheField>
    <cacheField name="2023" numFmtId="167">
      <sharedItems containsSemiMixedTypes="0" containsString="0" containsNumber="1" containsInteger="1" minValue="0" maxValue="0"/>
    </cacheField>
    <cacheField name="Jan - 2024" numFmtId="167">
      <sharedItems containsSemiMixedTypes="0" containsString="0" containsNumber="1" containsInteger="1" minValue="0" maxValue="0"/>
    </cacheField>
    <cacheField name="Feb - 2024" numFmtId="167">
      <sharedItems containsSemiMixedTypes="0" containsString="0" containsNumber="1" containsInteger="1" minValue="0" maxValue="0"/>
    </cacheField>
    <cacheField name="Mar - 2024" numFmtId="167">
      <sharedItems containsSemiMixedTypes="0" containsString="0" containsNumber="1" containsInteger="1" minValue="0" maxValue="0"/>
    </cacheField>
    <cacheField name="Apr - 2024" numFmtId="167">
      <sharedItems containsSemiMixedTypes="0" containsString="0" containsNumber="1" containsInteger="1" minValue="0" maxValue="0"/>
    </cacheField>
    <cacheField name="May - 2024" numFmtId="167">
      <sharedItems containsSemiMixedTypes="0" containsString="0" containsNumber="1" containsInteger="1" minValue="0" maxValue="0"/>
    </cacheField>
    <cacheField name="Jun - 2024" numFmtId="167">
      <sharedItems containsSemiMixedTypes="0" containsString="0" containsNumber="1" containsInteger="1" minValue="0" maxValue="0"/>
    </cacheField>
    <cacheField name="Jul - 2024" numFmtId="167">
      <sharedItems containsSemiMixedTypes="0" containsString="0" containsNumber="1" containsInteger="1" minValue="0" maxValue="0"/>
    </cacheField>
    <cacheField name="Aug - 2024" numFmtId="167">
      <sharedItems containsSemiMixedTypes="0" containsString="0" containsNumber="1" containsInteger="1" minValue="0" maxValue="0"/>
    </cacheField>
    <cacheField name="Sep - 2024" numFmtId="167">
      <sharedItems containsSemiMixedTypes="0" containsString="0" containsNumber="1" containsInteger="1" minValue="0" maxValue="0"/>
    </cacheField>
    <cacheField name="Oct - 2024" numFmtId="167">
      <sharedItems containsSemiMixedTypes="0" containsString="0" containsNumber="1" containsInteger="1" minValue="0" maxValue="0"/>
    </cacheField>
    <cacheField name="Nov - 2024" numFmtId="167">
      <sharedItems containsSemiMixedTypes="0" containsString="0" containsNumber="1" containsInteger="1" minValue="0" maxValue="0"/>
    </cacheField>
    <cacheField name="Dec - 2024" numFmtId="167">
      <sharedItems containsSemiMixedTypes="0" containsString="0" containsNumber="1" containsInteger="1" minValue="0" maxValue="0"/>
    </cacheField>
    <cacheField name="2024" numFmtId="167">
      <sharedItems containsSemiMixedTypes="0" containsString="0" containsNumber="1" containsInteger="1" minValue="0" maxValue="0"/>
    </cacheField>
    <cacheField name="Jan - 2025" numFmtId="167">
      <sharedItems containsSemiMixedTypes="0" containsString="0" containsNumber="1" containsInteger="1" minValue="0" maxValue="0"/>
    </cacheField>
    <cacheField name="Feb - 2025" numFmtId="167">
      <sharedItems containsSemiMixedTypes="0" containsString="0" containsNumber="1" containsInteger="1" minValue="0" maxValue="0"/>
    </cacheField>
    <cacheField name="Mar - 2025" numFmtId="167">
      <sharedItems containsSemiMixedTypes="0" containsString="0" containsNumber="1" containsInteger="1" minValue="0" maxValue="0"/>
    </cacheField>
    <cacheField name="Apr - 2025" numFmtId="167">
      <sharedItems containsSemiMixedTypes="0" containsString="0" containsNumber="1" containsInteger="1" minValue="0" maxValue="0"/>
    </cacheField>
    <cacheField name="May - 2025" numFmtId="167">
      <sharedItems containsSemiMixedTypes="0" containsString="0" containsNumber="1" containsInteger="1" minValue="0" maxValue="0"/>
    </cacheField>
    <cacheField name="Jun - 2025" numFmtId="167">
      <sharedItems containsSemiMixedTypes="0" containsString="0" containsNumber="1" containsInteger="1" minValue="0" maxValue="0"/>
    </cacheField>
    <cacheField name="Jul - 2025" numFmtId="167">
      <sharedItems containsSemiMixedTypes="0" containsString="0" containsNumber="1" containsInteger="1" minValue="0" maxValue="0"/>
    </cacheField>
    <cacheField name="Aug - 2025" numFmtId="167">
      <sharedItems containsSemiMixedTypes="0" containsString="0" containsNumber="1" containsInteger="1" minValue="0" maxValue="0"/>
    </cacheField>
    <cacheField name="Sep - 2025" numFmtId="167">
      <sharedItems containsSemiMixedTypes="0" containsString="0" containsNumber="1" containsInteger="1" minValue="0" maxValue="0"/>
    </cacheField>
    <cacheField name="Oct - 2025" numFmtId="167">
      <sharedItems containsSemiMixedTypes="0" containsString="0" containsNumber="1" containsInteger="1" minValue="0" maxValue="0"/>
    </cacheField>
    <cacheField name="Nov - 2025" numFmtId="167">
      <sharedItems containsSemiMixedTypes="0" containsString="0" containsNumber="1" containsInteger="1" minValue="0" maxValue="0"/>
    </cacheField>
    <cacheField name="Dec - 2025" numFmtId="167">
      <sharedItems containsSemiMixedTypes="0" containsString="0" containsNumber="1" containsInteger="1" minValue="0" maxValue="0"/>
    </cacheField>
    <cacheField name="2025" numFmtId="167">
      <sharedItems containsSemiMixedTypes="0" containsString="0" containsNumber="1" containsInteger="1" minValue="0" maxValue="0"/>
    </cacheField>
    <cacheField name="Jan - 2026" numFmtId="167">
      <sharedItems containsSemiMixedTypes="0" containsString="0" containsNumber="1" containsInteger="1" minValue="0" maxValue="0"/>
    </cacheField>
    <cacheField name="Feb - 2026" numFmtId="167">
      <sharedItems containsSemiMixedTypes="0" containsString="0" containsNumber="1" containsInteger="1" minValue="0" maxValue="0"/>
    </cacheField>
    <cacheField name="Mar - 2026" numFmtId="167">
      <sharedItems containsSemiMixedTypes="0" containsString="0" containsNumber="1" containsInteger="1" minValue="0" maxValue="0"/>
    </cacheField>
    <cacheField name="Apr - 2026" numFmtId="167">
      <sharedItems containsSemiMixedTypes="0" containsString="0" containsNumber="1" containsInteger="1" minValue="0" maxValue="0"/>
    </cacheField>
    <cacheField name="May - 2026" numFmtId="167">
      <sharedItems containsSemiMixedTypes="0" containsString="0" containsNumber="1" containsInteger="1" minValue="0" maxValue="0"/>
    </cacheField>
    <cacheField name="Jun - 2026" numFmtId="167">
      <sharedItems containsSemiMixedTypes="0" containsString="0" containsNumber="1" containsInteger="1" minValue="0" maxValue="0"/>
    </cacheField>
    <cacheField name="Jul - 2026" numFmtId="167">
      <sharedItems containsSemiMixedTypes="0" containsString="0" containsNumber="1" containsInteger="1" minValue="0" maxValue="0"/>
    </cacheField>
    <cacheField name="Aug - 2026" numFmtId="167">
      <sharedItems containsSemiMixedTypes="0" containsString="0" containsNumber="1" containsInteger="1" minValue="0" maxValue="0"/>
    </cacheField>
    <cacheField name="Sep - 2026" numFmtId="167">
      <sharedItems containsSemiMixedTypes="0" containsString="0" containsNumber="1" containsInteger="1" minValue="0" maxValue="0"/>
    </cacheField>
    <cacheField name="Oct - 2026" numFmtId="167">
      <sharedItems containsSemiMixedTypes="0" containsString="0" containsNumber="1" containsInteger="1" minValue="0" maxValue="0"/>
    </cacheField>
    <cacheField name="Nov - 2026" numFmtId="167">
      <sharedItems containsSemiMixedTypes="0" containsString="0" containsNumber="1" containsInteger="1" minValue="0" maxValue="0"/>
    </cacheField>
    <cacheField name="Dec - 2026" numFmtId="167">
      <sharedItems containsSemiMixedTypes="0" containsString="0" containsNumber="1" containsInteger="1" minValue="0" maxValue="0"/>
    </cacheField>
    <cacheField name="2026" numFmtId="167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28.579012037037" createdVersion="6" refreshedVersion="6" minRefreshableVersion="3" recordCount="122" xr:uid="{52EF4CEA-462D-4814-8C85-80C6ECAF140A}">
  <cacheSource type="worksheet">
    <worksheetSource ref="A6:BE128" sheet="  Income Statement"/>
  </cacheSource>
  <cacheFields count="122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91657" maxValue="3262729.1"/>
    </cacheField>
    <cacheField name="Feb - 2022" numFmtId="167">
      <sharedItems containsSemiMixedTypes="0" containsString="0" containsNumber="1" minValue="-184628" maxValue="3107937.9"/>
    </cacheField>
    <cacheField name="Mar - 2022" numFmtId="167">
      <sharedItems containsSemiMixedTypes="0" containsString="0" containsNumber="1" minValue="-155969.03833333001" maxValue="3073990.35"/>
    </cacheField>
    <cacheField name="Apr - 2022" numFmtId="167">
      <sharedItems containsSemiMixedTypes="0" containsString="0" containsNumber="1" minValue="-155969.03833333001" maxValue="2199189.65"/>
    </cacheField>
    <cacheField name="May - 2022" numFmtId="167">
      <sharedItems containsSemiMixedTypes="0" containsString="0" containsNumber="1" minValue="-714947" maxValue="2148430.5629244521"/>
    </cacheField>
    <cacheField name="Jun - 2022" numFmtId="167">
      <sharedItems containsSemiMixedTypes="0" containsString="0" containsNumber="1" minValue="-740736" maxValue="2170373.9006328923"/>
    </cacheField>
    <cacheField name="Jul - 2022" numFmtId="167">
      <sharedItems containsSemiMixedTypes="0" containsString="0" containsNumber="1" minValue="-1035549" maxValue="2448322.8885170808"/>
    </cacheField>
    <cacheField name="Aug - 2022" numFmtId="167">
      <sharedItems containsSemiMixedTypes="0" containsString="0" containsNumber="1" minValue="-557377" maxValue="2020837.93381329"/>
    </cacheField>
    <cacheField name="Sep - 2022" numFmtId="167">
      <sharedItems containsSemiMixedTypes="0" containsString="0" containsNumber="1" minValue="-535388" maxValue="1997322.9834027335"/>
    </cacheField>
    <cacheField name="Oct - 2022" numFmtId="167">
      <sharedItems containsSemiMixedTypes="0" containsString="0" containsNumber="1" minValue="-252360" maxValue="2209719.96"/>
    </cacheField>
    <cacheField name="Nov - 2022" numFmtId="167">
      <sharedItems containsSemiMixedTypes="0" containsString="0" containsNumber="1" minValue="-155969.03833333001" maxValue="2600000.06"/>
    </cacheField>
    <cacheField name="Dec - 2022" numFmtId="167">
      <sharedItems containsSemiMixedTypes="0" containsString="0" containsNumber="1" minValue="-159400" maxValue="3012794.51"/>
    </cacheField>
    <cacheField name="2022" numFmtId="167">
      <sharedItems containsSemiMixedTypes="0" containsString="0" containsNumber="1" minValue="-2889783" maxValue="28866713.299999997"/>
    </cacheField>
    <cacheField name="Jan - 2023" numFmtId="167">
      <sharedItems containsSemiMixedTypes="0" containsString="0" containsNumber="1" minValue="-74070" maxValue="3315066.33"/>
    </cacheField>
    <cacheField name="Feb - 2023" numFmtId="167">
      <sharedItems containsSemiMixedTypes="0" containsString="0" containsNumber="1" minValue="-67109" maxValue="3149682.14"/>
    </cacheField>
    <cacheField name="Mar - 2023" numFmtId="167">
      <sharedItems containsSemiMixedTypes="0" containsString="0" containsNumber="1" minValue="-41259" maxValue="3110904.01"/>
    </cacheField>
    <cacheField name="Apr - 2023" numFmtId="167">
      <sharedItems containsSemiMixedTypes="0" containsString="0" containsNumber="1" minValue="-16362" maxValue="2221469.7200000002"/>
    </cacheField>
    <cacheField name="May - 2023" numFmtId="167">
      <sharedItems containsSemiMixedTypes="0" containsString="0" containsNumber="1" minValue="-474795" maxValue="2146993.4642416495"/>
    </cacheField>
    <cacheField name="Jun - 2023" numFmtId="167">
      <sharedItems containsSemiMixedTypes="0" containsString="0" containsNumber="1" minValue="-503789" maxValue="2093408.7166524488"/>
    </cacheField>
    <cacheField name="Jul - 2023" numFmtId="167">
      <sharedItems containsSemiMixedTypes="0" containsString="0" containsNumber="1" minValue="-780540" maxValue="2240856.0146147143"/>
    </cacheField>
    <cacheField name="Aug - 2023" numFmtId="167">
      <sharedItems containsSemiMixedTypes="0" containsString="0" containsNumber="1" minValue="-344572" maxValue="2042337.5858164323"/>
    </cacheField>
    <cacheField name="Sep - 2023" numFmtId="167">
      <sharedItems containsSemiMixedTypes="0" containsString="0" containsNumber="1" minValue="-325197" maxValue="2018358.0735998924"/>
    </cacheField>
    <cacheField name="Oct - 2023" numFmtId="167">
      <sharedItems containsSemiMixedTypes="0" containsString="0" containsNumber="1" minValue="-29513" maxValue="2233346.59"/>
    </cacheField>
    <cacheField name="Nov - 2023" numFmtId="167">
      <sharedItems containsSemiMixedTypes="0" containsString="0" containsNumber="1" minValue="-5640" maxValue="2622144.5299999998"/>
    </cacheField>
    <cacheField name="Dec - 2023" numFmtId="167">
      <sharedItems containsSemiMixedTypes="0" containsString="0" containsNumber="1" minValue="-43616" maxValue="3039549.27"/>
    </cacheField>
    <cacheField name="2023" numFmtId="167">
      <sharedItems containsSemiMixedTypes="0" containsString="0" containsNumber="1" minValue="0" maxValue="29187528.289999999"/>
    </cacheField>
    <cacheField name="Jan - 2024" numFmtId="167">
      <sharedItems containsSemiMixedTypes="0" containsString="0" containsNumber="1" minValue="-76434" maxValue="3345070.47"/>
    </cacheField>
    <cacheField name="Feb - 2024" numFmtId="167">
      <sharedItems containsSemiMixedTypes="0" containsString="0" containsNumber="1" minValue="-69246" maxValue="3177719.88"/>
    </cacheField>
    <cacheField name="Mar - 2024" numFmtId="167">
      <sharedItems containsSemiMixedTypes="0" containsString="0" containsNumber="1" minValue="-42589" maxValue="3137229.18"/>
    </cacheField>
    <cacheField name="Apr - 2024" numFmtId="167">
      <sharedItems containsSemiMixedTypes="0" containsString="0" containsNumber="1" minValue="-16115" maxValue="2242660.9638345339"/>
    </cacheField>
    <cacheField name="May - 2024" numFmtId="167">
      <sharedItems containsSemiMixedTypes="0" containsString="0" containsNumber="1" minValue="-477806" maxValue="2170201.0032560672"/>
    </cacheField>
    <cacheField name="Jun - 2024" numFmtId="167">
      <sharedItems containsSemiMixedTypes="0" containsString="0" containsNumber="1" minValue="-507095" maxValue="2115937.0925231315"/>
    </cacheField>
    <cacheField name="Jul - 2024" numFmtId="167">
      <sharedItems containsSemiMixedTypes="0" containsString="0" containsNumber="1" minValue="-785276" maxValue="2251499.6933834124"/>
    </cacheField>
    <cacheField name="Aug - 2024" numFmtId="167">
      <sharedItems containsSemiMixedTypes="0" containsString="0" containsNumber="1" minValue="-347933" maxValue="2064049.1601395633"/>
    </cacheField>
    <cacheField name="Sep - 2024" numFmtId="167">
      <sharedItems containsSemiMixedTypes="0" containsString="0" containsNumber="1" minValue="-328700" maxValue="2039669.7645964094"/>
    </cacheField>
    <cacheField name="Oct - 2024" numFmtId="167">
      <sharedItems containsSemiMixedTypes="0" containsString="0" containsNumber="1" minValue="-30891" maxValue="2249186.8199999998"/>
    </cacheField>
    <cacheField name="Nov - 2024" numFmtId="167">
      <sharedItems containsSemiMixedTypes="0" containsString="0" containsNumber="1" minValue="-5316" maxValue="2640359.15"/>
    </cacheField>
    <cacheField name="Dec - 2024" numFmtId="167">
      <sharedItems containsSemiMixedTypes="0" containsString="0" containsNumber="1" minValue="-44731" maxValue="3063461.57"/>
    </cacheField>
    <cacheField name="2024" numFmtId="167">
      <sharedItems containsSemiMixedTypes="0" containsString="0" containsNumber="1" minValue="0" maxValue="29418855.710000001"/>
    </cacheField>
    <cacheField name="Jan - 2025" numFmtId="167">
      <sharedItems containsSemiMixedTypes="0" containsString="0" containsNumber="1" minValue="-78827" maxValue="3372797.11"/>
    </cacheField>
    <cacheField name="Feb - 2025" numFmtId="167">
      <sharedItems containsSemiMixedTypes="0" containsString="0" containsNumber="1" minValue="-71432" maxValue="3203969.73"/>
    </cacheField>
    <cacheField name="Mar - 2025" numFmtId="167">
      <sharedItems containsSemiMixedTypes="0" containsString="0" containsNumber="1" minValue="-43930" maxValue="3161797.88"/>
    </cacheField>
    <cacheField name="Apr - 2025" numFmtId="167">
      <sharedItems containsSemiMixedTypes="0" containsString="0" containsNumber="1" minValue="-15422" maxValue="2266429.8347122786"/>
    </cacheField>
    <cacheField name="May - 2025" numFmtId="167">
      <sharedItems containsSemiMixedTypes="0" containsString="0" containsNumber="1" minValue="-480986" maxValue="2192961.521888"/>
    </cacheField>
    <cacheField name="Jun - 2025" numFmtId="167">
      <sharedItems containsSemiMixedTypes="0" containsString="0" containsNumber="1" minValue="-510414" maxValue="2138018.8864569063"/>
    </cacheField>
    <cacheField name="Jul - 2025" numFmtId="167">
      <sharedItems containsSemiMixedTypes="0" containsString="0" containsNumber="1" minValue="-789747" maxValue="2260777.0805176743"/>
    </cacheField>
    <cacheField name="Aug - 2025" numFmtId="167">
      <sharedItems containsSemiMixedTypes="0" containsString="0" containsNumber="1" minValue="-351020" maxValue="2085269.7719145429"/>
    </cacheField>
    <cacheField name="Sep - 2025" numFmtId="167">
      <sharedItems containsSemiMixedTypes="0" containsString="0" containsNumber="1" minValue="-331837" maxValue="2060484.9982337002"/>
    </cacheField>
    <cacheField name="Oct - 2025" numFmtId="167">
      <sharedItems containsSemiMixedTypes="0" containsString="0" containsNumber="1" minValue="-32041" maxValue="2263784.14"/>
    </cacheField>
    <cacheField name="Nov - 2025" numFmtId="167">
      <sharedItems containsSemiMixedTypes="0" containsString="0" containsNumber="1" minValue="-5068" maxValue="2657563.25"/>
    </cacheField>
    <cacheField name="Dec - 2025" numFmtId="167">
      <sharedItems containsSemiMixedTypes="0" containsString="0" containsNumber="1" minValue="-45974" maxValue="3086348.56"/>
    </cacheField>
    <cacheField name="2025" numFmtId="167">
      <sharedItems containsSemiMixedTypes="0" containsString="0" containsNumber="1" minValue="0" maxValue="29633441.009999998"/>
    </cacheField>
    <cacheField name="Jan - 2026" numFmtId="167">
      <sharedItems containsSemiMixedTypes="0" containsString="0" containsNumber="1" minValue="-81284" maxValue="3399477.43"/>
    </cacheField>
    <cacheField name="Feb - 2026" numFmtId="167">
      <sharedItems containsSemiMixedTypes="0" containsString="0" containsNumber="1" minValue="-73668" maxValue="3229211.13"/>
    </cacheField>
    <cacheField name="Mar - 2026" numFmtId="167">
      <sharedItems containsSemiMixedTypes="0" containsString="0" containsNumber="1" minValue="-45288" maxValue="3185321.66"/>
    </cacheField>
    <cacheField name="Apr - 2026" numFmtId="167">
      <sharedItems containsSemiMixedTypes="0" containsString="0" containsNumber="1" minValue="-15209" maxValue="2289914.5780542572"/>
    </cacheField>
    <cacheField name="May - 2026" numFmtId="167">
      <sharedItems containsSemiMixedTypes="0" containsString="0" containsNumber="1" minValue="-484142" maxValue="2215510.1402132041"/>
    </cacheField>
    <cacheField name="Jun - 2026" numFmtId="167">
      <sharedItems containsSemiMixedTypes="0" containsString="0" containsNumber="1" minValue="-513658" maxValue="2159961.2893715515"/>
    </cacheField>
    <cacheField name="Jul - 2026" numFmtId="167">
      <sharedItems containsSemiMixedTypes="0" containsString="0" containsNumber="1" minValue="-794040" maxValue="2269309.2579730581"/>
    </cacheField>
    <cacheField name="Aug - 2026" numFmtId="167">
      <sharedItems containsSemiMixedTypes="0" containsString="0" containsNumber="1" minValue="-353958" maxValue="2106492.3516257382"/>
    </cacheField>
    <cacheField name="Sep - 2026" numFmtId="167">
      <sharedItems containsSemiMixedTypes="0" containsString="0" containsNumber="1" minValue="-334811" maxValue="2081372.754650404"/>
    </cacheField>
    <cacheField name="Oct - 2026" numFmtId="167">
      <sharedItems containsSemiMixedTypes="0" containsString="0" containsNumber="1" minValue="-33100" maxValue="2277773.7599999998"/>
    </cacheField>
    <cacheField name="Nov - 2026" numFmtId="167">
      <sharedItems containsSemiMixedTypes="0" containsString="0" containsNumber="1" minValue="-4833" maxValue="2674086.5299999998"/>
    </cacheField>
    <cacheField name="Dec - 2026" numFmtId="167">
      <sharedItems containsSemiMixedTypes="0" containsString="0" containsNumber="1" minValue="-47278" maxValue="3108506.29"/>
    </cacheField>
    <cacheField name="2026" numFmtId="167">
      <sharedItems containsSemiMixedTypes="0" containsString="0" containsNumber="1" minValue="0" maxValue="29839058.06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6328"/>
    <n v="16328"/>
    <n v="16328"/>
    <n v="16328"/>
    <n v="16328"/>
    <n v="16328"/>
    <n v="16328"/>
    <n v="16328"/>
    <n v="16328"/>
    <n v="16328"/>
    <n v="16328"/>
    <n v="16328"/>
    <n v="1959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9668803.9966362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346922.2972949678"/>
    <n v="1364603.5313542101"/>
    <n v="1370642.7357841171"/>
    <n v="1377498.9573862066"/>
    <n v="1384933.5953813447"/>
    <n v="1392867.5452777473"/>
    <n v="1401185.2879370151"/>
    <n v="1409858.0436302992"/>
    <n v="1418956.2359825466"/>
    <n v="1428280.7090891886"/>
    <n v="1437595.6485342896"/>
    <n v="1446996.1717866161"/>
    <n v="16780340.7594385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88087"/>
    <n v="-188087"/>
    <n v="-188087"/>
    <n v="-188087"/>
    <n v="-188087"/>
    <n v="-188087"/>
    <n v="-188087"/>
    <n v="-188087"/>
    <n v="-188087"/>
    <n v="-188087"/>
    <n v="-188087"/>
    <n v="-188087"/>
    <n v="-22570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499999.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402192.842055805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25000"/>
    <n v="25000"/>
    <n v="25000"/>
    <n v="25000"/>
    <n v="25000"/>
    <n v="25000"/>
    <n v="25000"/>
    <n v="25000"/>
    <n v="25000"/>
    <n v="25000"/>
    <n v="25000"/>
    <n v="25000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25453.449999999997"/>
    <n v="25453.449999999997"/>
    <n v="25453.450000000004"/>
    <n v="25453.450000000004"/>
    <n v="25453.449999999997"/>
    <n v="10357.690000000002"/>
    <n v="0"/>
    <n v="0"/>
    <n v="0"/>
    <n v="0"/>
    <n v="0"/>
    <n v="0"/>
    <n v="137624.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6328"/>
    <n v="16328"/>
    <n v="16328"/>
    <n v="16328"/>
    <n v="16328"/>
    <n v="16328"/>
    <n v="16328"/>
    <n v="16328"/>
    <n v="16328"/>
    <n v="16328"/>
    <n v="16328"/>
    <n v="16328"/>
    <n v="1959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9668803.9966362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346922.2972949678"/>
    <n v="1364603.5313542101"/>
    <n v="1370642.7357841171"/>
    <n v="1377498.9573862066"/>
    <n v="1384933.5953813447"/>
    <n v="1392867.5452777473"/>
    <n v="1401185.2879370151"/>
    <n v="1409858.0436302992"/>
    <n v="1418956.2359825466"/>
    <n v="1428280.7090891886"/>
    <n v="1437595.6485342896"/>
    <n v="1446996.1717866161"/>
    <n v="16780340.7594385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88087"/>
    <n v="-188087"/>
    <n v="-188087"/>
    <n v="-188087"/>
    <n v="-188087"/>
    <n v="-188087"/>
    <n v="-188087"/>
    <n v="-188087"/>
    <n v="-188087"/>
    <n v="-188087"/>
    <n v="-188087"/>
    <n v="-188087"/>
    <n v="-22570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499999.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402192.842055805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25000"/>
    <n v="25000"/>
    <n v="25000"/>
    <n v="25000"/>
    <n v="25000"/>
    <n v="25000"/>
    <n v="25000"/>
    <n v="25000"/>
    <n v="25000"/>
    <n v="25000"/>
    <n v="25000"/>
    <n v="25000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25453.449999999997"/>
    <n v="25453.449999999997"/>
    <n v="25453.450000000004"/>
    <n v="25453.450000000004"/>
    <n v="25453.449999999997"/>
    <n v="10357.690000000002"/>
    <n v="0"/>
    <n v="0"/>
    <n v="0"/>
    <n v="0"/>
    <n v="0"/>
    <n v="0"/>
    <n v="137624.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4560410.0479992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408601.593631368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2919.693408577881"/>
    <n v="22919.693408577878"/>
    <n v="22919.693408577878"/>
    <n v="22919.693408577881"/>
    <n v="22919.693408577881"/>
    <n v="22919.693408577881"/>
    <n v="22919.693408577878"/>
    <n v="22919.693408577878"/>
    <n v="22919.693408577881"/>
    <n v="22919.693408577881"/>
    <n v="22919.693408577878"/>
    <n v="22919.693408577878"/>
    <n v="275036.32090293453"/>
    <n v="22919.693408577878"/>
    <n v="22919.693408577878"/>
    <n v="22919.693408577881"/>
    <n v="22919.693408577878"/>
    <n v="22919.693408577878"/>
    <n v="22919.693408577878"/>
    <n v="22919.693408577874"/>
    <n v="22919.693408577874"/>
    <n v="22919.693408577878"/>
    <n v="22919.693408577878"/>
    <n v="22919.693408577878"/>
    <n v="22919.693408577874"/>
    <n v="275036.32090293453"/>
    <n v="22919.693408577874"/>
    <n v="22919.693408577878"/>
    <n v="22919.693408577878"/>
    <n v="22919.693408577878"/>
    <n v="22919.693408577874"/>
    <n v="22919.693408577874"/>
    <n v="22919.693408577874"/>
    <n v="22919.693408577878"/>
    <n v="22919.693408577878"/>
    <n v="22919.693408577874"/>
    <n v="22919.693408577874"/>
    <n v="22919.693408577874"/>
    <n v="275036.32090293453"/>
    <n v="22919.69340857787"/>
    <n v="22919.69340857787"/>
    <n v="22919.693408577874"/>
    <n v="22919.693408577874"/>
    <n v="22919.693408577874"/>
    <n v="22919.69340857787"/>
    <n v="22919.69340857787"/>
    <n v="22919.693408577874"/>
    <n v="22919.69340857787"/>
    <n v="22919.69340857787"/>
    <n v="22919.69340857787"/>
    <n v="22919.69340857787"/>
    <n v="275036.32090293447"/>
    <n v="22919.69340857787"/>
    <n v="22919.693408577867"/>
    <n v="22919.69340857787"/>
    <n v="22919.69340857787"/>
    <n v="22919.693408577867"/>
    <n v="22919.693408577867"/>
    <n v="22919.693408577867"/>
    <n v="22919.693408577867"/>
    <n v="22919.693408577867"/>
    <n v="22919.693408577863"/>
    <n v="22919.693408577867"/>
    <n v="22919.693408577867"/>
    <n v="275036.32090293447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214859.2663465117"/>
    <n v="1230902.3034375343"/>
    <n v="1235100.3695136106"/>
    <n v="1239933.7553333433"/>
    <n v="1245229.5582272902"/>
    <n v="1250881.8955598359"/>
    <n v="1256840.0113250865"/>
    <n v="1263068.9143995906"/>
    <n v="1269561.7510610744"/>
    <n v="1276289.0878669431"/>
    <n v="1283133.0935315515"/>
    <n v="1289981.8616167882"/>
    <n v="15055781.86821916"/>
    <n v="1312005.7181414424"/>
    <n v="1319009.498036016"/>
    <n v="1367713.7356336573"/>
    <n v="1416625.811201416"/>
    <n v="1423800.7875361484"/>
    <n v="1430659.9139463017"/>
    <n v="1437460.9901734164"/>
    <n v="1444249.5318977516"/>
    <n v="1451114.3599779962"/>
    <n v="1458199.9231123314"/>
    <n v="1465460.6884725881"/>
    <n v="1472670.0308360029"/>
    <n v="16998970.988965068"/>
    <n v="1486874.4098555944"/>
    <n v="1494009.2323373698"/>
    <n v="1501138.6149303124"/>
    <n v="1508262.5259761985"/>
    <n v="1515295.6694292014"/>
    <n v="1522267.7469871831"/>
    <n v="1529186.6779118755"/>
    <n v="1536085.8614277071"/>
    <n v="1543042.5959731319"/>
    <n v="1550203.4443098002"/>
    <n v="1557523.7187359002"/>
    <n v="1564777.6747813541"/>
    <n v="18308668.172655631"/>
    <n v="1578008.2504119324"/>
    <n v="1585126.6256796827"/>
    <n v="1592217.2326951046"/>
    <n v="1599281.2397838687"/>
    <n v="1606258.1432959952"/>
    <n v="1613202.2589148576"/>
    <n v="1620116.6322021515"/>
    <n v="1627017.4537027332"/>
    <n v="1633966.4290964094"/>
    <n v="1641110.2542338069"/>
    <n v="1648405.4272305362"/>
    <n v="1655628.2084021564"/>
    <n v="19400338.155649237"/>
    <n v="1668898.2671391608"/>
    <n v="1676023.0032130475"/>
    <n v="1683143.7395388298"/>
    <n v="1690293.9638027158"/>
    <n v="1697457.3712172576"/>
    <n v="1704685.4315512029"/>
    <n v="1711994.4915440874"/>
    <n v="1719426.8905725428"/>
    <n v="1726975.5994883927"/>
    <n v="1734579.0738425925"/>
    <n v="1742144.5789564305"/>
    <n v="1749590.150815683"/>
    <n v="20505212.561681941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5880.397461597611"/>
    <n v="57055.674938614284"/>
    <n v="58076.198586060949"/>
    <n v="58977.069169851609"/>
    <n v="59782.217302717472"/>
    <n v="60510.787474843499"/>
    <n v="61178.095278377659"/>
    <n v="61796.393187038317"/>
    <n v="62375.483179800169"/>
    <n v="62923.206839842998"/>
    <n v="63509.772198712075"/>
    <n v="64415.563010189049"/>
    <n v="726480.85862764576"/>
    <n v="65120.98672728581"/>
    <n v="65337.822175748166"/>
    <n v="65515.457201184719"/>
    <n v="65661.731888200637"/>
    <n v="65782.91830448003"/>
    <n v="65884.034104170205"/>
    <n v="65969.093410589019"/>
    <n v="66041.307522390751"/>
    <n v="66103.245478498793"/>
    <n v="66156.962510051875"/>
    <n v="66209.629964025007"/>
    <n v="66283.927823158097"/>
    <n v="790067.11710978311"/>
    <n v="66342.005615067232"/>
    <n v="66364.637285973324"/>
    <n v="66386.909289364849"/>
    <n v="66408.893558744734"/>
    <n v="66430.647640915311"/>
    <n v="66452.217573318441"/>
    <n v="66473.640185907614"/>
    <n v="66494.944942645612"/>
    <n v="66516.155414702691"/>
    <n v="66537.290459015014"/>
    <n v="66560.996146551886"/>
    <n v="66599.091797639659"/>
    <n v="797567.4299098464"/>
    <n v="66631.103999756189"/>
    <n v="66645.915993724484"/>
    <n v="66661.932255565771"/>
    <n v="66678.911931705486"/>
    <n v="66696.66233928391"/>
    <n v="66715.029332013321"/>
    <n v="66733.889592863532"/>
    <n v="66753.144468210347"/>
    <n v="66772.715035154484"/>
    <n v="66792.538155376446"/>
    <n v="66815.077688166348"/>
    <n v="66851.719104153701"/>
    <n v="800748.63989597408"/>
    <n v="66882.685916997943"/>
    <n v="66897.184294184553"/>
    <n v="66912.949662600498"/>
    <n v="66929.728623999923"/>
    <n v="66947.318459786125"/>
    <n v="66965.556995081759"/>
    <n v="66984.314489984943"/>
    <n v="67003.487152574133"/>
    <n v="67022.991949312171"/>
    <n v="67042.762453369258"/>
    <n v="67065.255216234829"/>
    <n v="67101.838169816765"/>
    <n v="803756.07338394283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204914.79833793981"/>
    <n v="217194.23929780154"/>
    <n v="176635.2413841814"/>
    <n v="184117.36803186886"/>
    <n v="161713.28390598236"/>
    <n v="137351.94140201059"/>
    <n v="136075.50529416787"/>
    <n v="113889.13607039981"/>
    <n v="126836.65039556559"/>
    <n v="168249.47898686148"/>
    <n v="173320.58085976396"/>
    <n v="228195.30515187676"/>
    <n v="2028493.52911842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32691.560612331839"/>
    <n v="36094.781840814547"/>
    <n v="24853.940897256442"/>
    <n v="26927.596556731445"/>
    <n v="20718.351775054638"/>
    <n v="13966.656951580479"/>
    <n v="13612.895369663862"/>
    <n v="7463.9898150796325"/>
    <n v="11052.366171260626"/>
    <n v="22529.844490843781"/>
    <n v="23935.28970631184"/>
    <n v="39143.704098179835"/>
    <n v="272990.978285108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11964.33461411452"/>
    <n v="108455.49371505788"/>
    <n v="107257.01359594283"/>
    <n v="105896.39641900818"/>
    <n v="104420.99250887304"/>
    <n v="105842.25372393185"/>
    <n v="106247.08127370026"/>
    <n v="104525.97290636803"/>
    <n v="102720.43663406451"/>
    <n v="100869.99494605139"/>
    <n v="99021.445213171086"/>
    <n v="97155.911373746931"/>
    <n v="1254377.32692403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80194.502129089684"/>
    <n v="-32834.275022347829"/>
    <n v="-38442.909649129906"/>
    <n v="-42068.283154025783"/>
    <n v="-52207.135009713158"/>
    <n v="-57795.952641648568"/>
    <n v="-67503.931964194067"/>
    <n v="-67452.558743570145"/>
    <n v="-58417.731506057062"/>
    <n v="-52746.566337535442"/>
    <n v="-41294.37668254022"/>
    <n v="-29383.82950688756"/>
    <n v="-620342.052346739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1.7794658054672416E-3"/>
    <n v="7.2857201052915028E-4"/>
    <n v="8.5302410224053415E-4"/>
    <n v="9.3346887105553999E-4"/>
    <n v="1.1584436474417308E-3"/>
    <n v="1.2824560124416731E-3"/>
    <n v="1.4978699970168907E-3"/>
    <n v="1.4967300574076879E-3"/>
    <n v="1.2962528962479503E-3"/>
    <n v="1.1704132909556002E-3"/>
    <n v="9.1629637087065757E-4"/>
    <n v="6.5200878430566461E-4"/>
    <n v="1.3765001845980321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5130.824433589012"/>
    <n v="54158.356560330692"/>
    <n v="53826.200316685812"/>
    <n v="53449.108128570879"/>
    <n v="53040.203038838299"/>
    <n v="53434.10259453614"/>
    <n v="53546.299698276423"/>
    <n v="53069.298135145793"/>
    <n v="52568.897555772186"/>
    <n v="52056.051534906859"/>
    <n v="51543.729865426314"/>
    <n v="51026.701086548353"/>
    <n v="636849.772948626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517907.52514518535"/>
    <n v="550893.47825606214"/>
    <n v="546872.58240602806"/>
    <n v="506649.75754594232"/>
    <n v="504138.02460055734"/>
    <n v="503499.78381130361"/>
    <n v="503664.12640812097"/>
    <n v="504432.09031294502"/>
    <n v="502899.377207543"/>
    <n v="501590.30280719511"/>
    <n v="499750.70315670531"/>
    <n v="499176.50751487969"/>
    <n v="6141474.2591724684"/>
    <n v="495539.35349881754"/>
    <n v="556923.58399027551"/>
    <n v="561604.21332292515"/>
    <n v="508050.9111655716"/>
    <n v="513350.99090977921"/>
    <n v="518539.98600967944"/>
    <n v="523046.43477708811"/>
    <n v="528248.37716090539"/>
    <n v="533244.65467386553"/>
    <n v="537953.66887092055"/>
    <n v="542471.16453790385"/>
    <n v="546758.80273130373"/>
    <n v="6365732.1416490348"/>
    <n v="548157.61197921331"/>
    <n v="654221.23437930795"/>
    <n v="657798.18444857292"/>
    <n v="559828.82327390846"/>
    <n v="565197.03905522951"/>
    <n v="569389.62969327252"/>
    <n v="571313.45845174673"/>
    <n v="574150.26977546362"/>
    <n v="577006.23909551348"/>
    <n v="579638.43812628021"/>
    <n v="582218.47523954918"/>
    <n v="584746.65108799096"/>
    <n v="7023666.0546060484"/>
    <n v="586025.60110634658"/>
    <n v="740693.54223928426"/>
    <n v="742227.28148855234"/>
    <n v="592641.39348340908"/>
    <n v="594756.70195783768"/>
    <n v="597533.79920501204"/>
    <n v="599256.39055734093"/>
    <n v="600036.63894081186"/>
    <n v="602564.11984281382"/>
    <n v="605055.80294450629"/>
    <n v="607471.57279856515"/>
    <n v="610015.58645799011"/>
    <n v="7478278.4310224699"/>
    <n v="608651.17889769573"/>
    <n v="810248.47041443782"/>
    <n v="809621.46962118242"/>
    <n v="613548.65858773456"/>
    <n v="615923.59033513081"/>
    <n v="618244.6969528856"/>
    <n v="620513.28229710285"/>
    <n v="620923.67884939013"/>
    <n v="622457.19696701842"/>
    <n v="624011.17170558032"/>
    <n v="625545.35835968365"/>
    <n v="627922.48819311906"/>
    <n v="7817611.241180961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23642.952504124554"/>
    <n v="14162.79832618472"/>
    <n v="18895.269511566967"/>
    <n v="27987.450702372782"/>
    <n v="22163.234756668884"/>
    <n v="28936.73552591366"/>
    <n v="36081.455006459742"/>
    <n v="34148.499428226649"/>
    <n v="40520.888923531878"/>
    <n v="46229.455175814619"/>
    <n v="55198.796197390555"/>
    <n v="65365.517634387688"/>
    <n v="413333.05369264272"/>
    <n v="95068.902715295379"/>
    <n v="50696.978639722736"/>
    <n v="56110.808224980035"/>
    <n v="110719.12165549109"/>
    <n v="112714.20290886507"/>
    <n v="115424.71199139074"/>
    <n v="118372.72295114741"/>
    <n v="119727.67283171909"/>
    <n v="124133.00450986248"/>
    <n v="129627.45925887"/>
    <n v="139259.56069041829"/>
    <n v="150619.22213264805"/>
    <n v="1322474.3685104104"/>
    <n v="0"/>
    <n v="0"/>
    <n v="0"/>
    <n v="549685.746855904"/>
    <n v="353499.04297065409"/>
    <n v="243442.79705564454"/>
    <n v="203141.808623964"/>
    <n v="160978.08484217961"/>
    <n v="155987.72416116798"/>
    <n v="152751.48373063697"/>
    <n v="150006.83147605669"/>
    <n v="154544.23244502762"/>
    <n v="2124037.7521612355"/>
    <n v="170725.67483146774"/>
    <n v="86588.680123448547"/>
    <n v="90346.790563225557"/>
    <n v="175813.31952323386"/>
    <n v="177980.70138272195"/>
    <n v="180068.7802812322"/>
    <n v="182926.77732941989"/>
    <n v="180035.15462969139"/>
    <n v="187588.31789157761"/>
    <n v="202452.93010183223"/>
    <n v="218007.88004999017"/>
    <n v="259185.3903144873"/>
    <n v="2111720.3970223288"/>
    <n v="480540.07295778772"/>
    <n v="243472.08063310999"/>
    <n v="252753.3694123188"/>
    <n v="479088.27003927139"/>
    <n v="603939.54144983436"/>
    <n v="905598.63836769888"/>
    <n v="1559414.3994600256"/>
    <n v="0"/>
    <n v="0"/>
    <n v="0"/>
    <n v="0"/>
    <n v="0"/>
    <n v="4524806.3723200466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227000"/>
    <n v="227000"/>
    <n v="227000"/>
    <n v="227000"/>
    <n v="227000"/>
    <n v="227000"/>
    <n v="227000"/>
    <n v="227000"/>
    <n v="227000"/>
    <n v="227000"/>
    <n v="227000"/>
    <n v="227000"/>
    <n v="2724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500000.00000003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8801.81"/>
    <n v="133094.93"/>
    <n v="150248.94"/>
    <n v="133166.03"/>
    <n v="144539.38"/>
    <n v="144539.38"/>
    <n v="138829.82999999999"/>
    <n v="150248.94"/>
    <n v="138875.6"/>
    <n v="138829.82999999999"/>
    <n v="144539.38"/>
    <n v="138875.6"/>
    <n v="1694589.6500000004"/>
    <n v="142694.47"/>
    <n v="136761.93"/>
    <n v="154442.66999999998"/>
    <n v="136789.44"/>
    <n v="148612.81"/>
    <n v="148565.6"/>
    <n v="142677.51"/>
    <n v="154453.65"/>
    <n v="142677.51"/>
    <n v="142724.73000000001"/>
    <n v="148565.6"/>
    <n v="142677.51"/>
    <n v="1741643.4300000002"/>
    <n v="146709.99"/>
    <n v="140591.99"/>
    <n v="158683.69999999998"/>
    <n v="140670.46"/>
    <n v="152766.10999999999"/>
    <n v="152620.04999999999"/>
    <n v="146742.63"/>
    <n v="158740.88999999998"/>
    <n v="146645.25"/>
    <n v="146742.63"/>
    <n v="152668.72999999998"/>
    <n v="146693.93"/>
    <n v="1790276.3599999996"/>
    <n v="150803.53"/>
    <n v="144445.53"/>
    <n v="163153.03"/>
    <n v="144575.17000000001"/>
    <n v="156998.75999999998"/>
    <n v="156948.56"/>
    <n v="150837.19999999998"/>
    <n v="163160.35999999999"/>
    <n v="150786.97"/>
    <n v="150837.19999999998"/>
    <n v="156898.35"/>
    <n v="150837.19999999998"/>
    <n v="1840281.86"/>
    <n v="154914.56"/>
    <n v="148410.88"/>
    <n v="167746.53999999998"/>
    <n v="148544.53"/>
    <n v="161299.15"/>
    <n v="161350.91"/>
    <n v="154999.49"/>
    <n v="167702.32999999999"/>
    <n v="154947.72"/>
    <n v="154947.72"/>
    <n v="161299.15"/>
    <n v="154999.49"/>
    <n v="1891162.4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30000000008"/>
    <n v="77037.42"/>
    <n v="84678.959999999992"/>
    <n v="77055.88"/>
    <n v="77381.490000000005"/>
    <n v="81030.310000000012"/>
    <n v="76961.38"/>
    <n v="950975.46"/>
    <n v="79779.460000000006"/>
    <n v="79601.89"/>
    <n v="87784.15"/>
    <n v="76574.25"/>
    <n v="84509.819999999992"/>
    <n v="83224.990000000005"/>
    <n v="79437.040000000008"/>
    <n v="87304.42"/>
    <n v="79426.540000000008"/>
    <n v="79810.970000000016"/>
    <n v="83542.87000000001"/>
    <n v="79332.040000000008"/>
    <n v="980328.44000000006"/>
    <n v="82284.23000000001"/>
    <n v="81989.319999999992"/>
    <n v="90431.57"/>
    <n v="78993.929999999993"/>
    <n v="87101.73"/>
    <n v="85754.36"/>
    <n v="81973.16"/>
    <n v="89981.04"/>
    <n v="81901.06"/>
    <n v="82317.23000000001"/>
    <n v="86103.05"/>
    <n v="81837.38"/>
    <n v="1010668.0599999999"/>
    <n v="84837.24"/>
    <n v="84390.51"/>
    <n v="93222.35"/>
    <n v="81427.520000000004"/>
    <n v="89742.79"/>
    <n v="88456.06"/>
    <n v="84526.83"/>
    <n v="92740.25"/>
    <n v="84484.58"/>
    <n v="84870.900000000009"/>
    <n v="88742.170000000013"/>
    <n v="84421.83"/>
    <n v="1041863.0299999999"/>
    <n v="87400.260000000009"/>
    <n v="86861.36"/>
    <n v="96090.57"/>
    <n v="83900.89"/>
    <n v="92425.58"/>
    <n v="91203.35"/>
    <n v="87122.290000000008"/>
    <n v="95575.92"/>
    <n v="87079.05"/>
    <n v="87433.62000000001"/>
    <n v="91488.48000000001"/>
    <n v="87017.290000000008"/>
    <n v="1073598.6600000001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0000000002"/>
    <n v="18865.830000000002"/>
    <n v="18871.97"/>
    <n v="19631.43"/>
    <n v="18865.830000000002"/>
    <n v="230227.5"/>
    <n v="19382.850000000002"/>
    <n v="18587.349999999999"/>
    <n v="20939.72"/>
    <n v="18597.560000000001"/>
    <n v="20170.29"/>
    <n v="20151.3"/>
    <n v="19387.09"/>
    <n v="20947.170000000002"/>
    <n v="19374.43"/>
    <n v="19387.09"/>
    <n v="20157.63"/>
    <n v="19380.760000000002"/>
    <n v="236463.24000000002"/>
    <n v="19907.57"/>
    <n v="19080.88"/>
    <n v="21513.3"/>
    <n v="19097.75"/>
    <n v="20713.100000000002"/>
    <n v="20706.560000000001"/>
    <n v="19911.940000000002"/>
    <n v="21514.27"/>
    <n v="19905.43"/>
    <n v="19911.940000000002"/>
    <n v="20700.05"/>
    <n v="19911.940000000002"/>
    <n v="242874.72999999998"/>
    <n v="20434.350000000002"/>
    <n v="19588.72"/>
    <n v="22102.83"/>
    <n v="19606.100000000002"/>
    <n v="21264.5"/>
    <n v="21271.23"/>
    <n v="20445.39"/>
    <n v="22097.07"/>
    <n v="20438.66"/>
    <n v="20438.66"/>
    <n v="21264.5"/>
    <n v="20445.39"/>
    <n v="249397.40000000002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  <n v="23949.53"/>
    <n v="22814.44"/>
    <n v="26171.03"/>
    <n v="22829"/>
    <n v="25073.119999999999"/>
    <n v="25046.02"/>
    <n v="23955.58"/>
    <n v="26181.64"/>
    <n v="23937.51"/>
    <n v="23955.58"/>
    <n v="25055.06"/>
    <n v="23946.54"/>
    <n v="292915.05"/>
    <n v="24698.26"/>
    <n v="23518.65"/>
    <n v="26989.48"/>
    <n v="23542.7"/>
    <n v="25847.67"/>
    <n v="25838.36"/>
    <n v="24704.51"/>
    <n v="26990.84"/>
    <n v="24695.19"/>
    <n v="24704.51"/>
    <n v="25829.040000000001"/>
    <n v="24704.51"/>
    <n v="302063.72000000003"/>
    <n v="25449.919999999998"/>
    <n v="24243.279999999999"/>
    <n v="27830.66"/>
    <n v="24268.080000000002"/>
    <n v="26634.46"/>
    <n v="26644.06"/>
    <n v="25465.67"/>
    <n v="27822.45"/>
    <n v="25456.07"/>
    <n v="25456.07"/>
    <n v="26634.46"/>
    <n v="25465.67"/>
    <n v="311370.8500000000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23967.86"/>
    <n v="22887.02"/>
    <n v="26129.53"/>
    <n v="22887.02"/>
    <n v="25048.7"/>
    <n v="25048.7"/>
    <n v="23967.86"/>
    <n v="26129.53"/>
    <n v="23967.86"/>
    <n v="23967.86"/>
    <n v="25048.7"/>
    <n v="23967.86"/>
    <n v="293018.5"/>
    <n v="24685.98"/>
    <n v="23571.34"/>
    <n v="26915.24"/>
    <n v="23571.34"/>
    <n v="25800.61"/>
    <n v="25800.61"/>
    <n v="24685.98"/>
    <n v="26915.24"/>
    <n v="24685.98"/>
    <n v="24685.98"/>
    <n v="25800.61"/>
    <n v="24685.98"/>
    <n v="301804.89"/>
    <n v="25426.51"/>
    <n v="24277.03"/>
    <n v="27725.47"/>
    <n v="24277.03"/>
    <n v="26575.99"/>
    <n v="26575.99"/>
    <n v="25426.51"/>
    <n v="27725.47"/>
    <n v="25426.51"/>
    <n v="25426.51"/>
    <n v="26575.99"/>
    <n v="25426.51"/>
    <n v="310865.52"/>
    <n v="26190.16"/>
    <n v="25004.73"/>
    <n v="28561"/>
    <n v="25004.73"/>
    <n v="27375.58"/>
    <n v="27375.58"/>
    <n v="26190.16"/>
    <n v="28561"/>
    <n v="26190.16"/>
    <n v="26190.16"/>
    <n v="27375.58"/>
    <n v="26190.16"/>
    <n v="320209"/>
    <n v="26966.28"/>
    <n v="25744.34"/>
    <n v="29410.18"/>
    <n v="25744.34"/>
    <n v="28188.22"/>
    <n v="28188.22"/>
    <n v="26966.28"/>
    <n v="29410.18"/>
    <n v="26966.28"/>
    <n v="26966.28"/>
    <n v="28188.22"/>
    <n v="26966.28"/>
    <n v="329705.09999999998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23562.57999999996"/>
    <n v="596139.73"/>
    <n v="686511.46"/>
    <n v="599577.13"/>
    <n v="657568.24"/>
    <n v="657176.17000000004"/>
    <n v="628625.04999999993"/>
    <n v="686511.46"/>
    <n v="628520.33000000007"/>
    <n v="628625.04999999993"/>
    <n v="657176.17000000004"/>
    <n v="631867.59000000008"/>
    <n v="7681860.959999999"/>
    <n v="644951.71"/>
    <n v="616231.16000000015"/>
    <n v="709548.62"/>
    <n v="619626.8600000001"/>
    <n v="680071.02"/>
    <n v="679312.04999999993"/>
    <n v="649932.39"/>
    <n v="709617.59000000008"/>
    <n v="649469.46"/>
    <n v="650228.42000000004"/>
    <n v="679312.04999999993"/>
    <n v="651807.79"/>
    <n v="7940109.1200000001"/>
    <n v="665281.74"/>
    <n v="636164.14"/>
    <n v="731039.86999999988"/>
    <n v="639523.47000000009"/>
    <n v="701238.32"/>
    <n v="699843.27999999991"/>
    <n v="670773.37999999989"/>
    <n v="731398.19"/>
    <n v="669683.34999999986"/>
    <n v="670773.37999999989"/>
    <n v="700148.3"/>
    <n v="672423.65"/>
    <n v="8188291.0699999984"/>
    <n v="690700.2"/>
    <n v="658373.06999999983"/>
    <n v="753059.98999999987"/>
    <n v="659184.69999999995"/>
    <n v="722008.27999999991"/>
    <n v="721693.96999999986"/>
    <n v="690910.75999999989"/>
    <n v="753105.77999999991"/>
    <n v="690596.48"/>
    <n v="690910.75999999989"/>
    <n v="721379.71000000008"/>
    <n v="690910.75999999989"/>
    <n v="8442834.4600000009"/>
    <n v="711642.67999999993"/>
    <n v="678638.05000000016"/>
    <n v="776554.86"/>
    <n v="679474.20000000007"/>
    <n v="743902.31"/>
    <n v="744226.09000000008"/>
    <n v="712173.91"/>
    <n v="776278.25999999989"/>
    <n v="711850.12000000011"/>
    <n v="711850.12000000011"/>
    <n v="743902.31"/>
    <n v="712173.91"/>
    <n v="8702666.8200000003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2351.479999999996"/>
    <n v="24252.9"/>
    <n v="61026.87"/>
    <n v="36858.719999999994"/>
    <n v="64089.349999999991"/>
    <n v="60841.349999999991"/>
    <n v="70088.37"/>
    <n v="67266.87"/>
    <n v="72408.25"/>
    <n v="60510.87"/>
    <n v="58802.349999999991"/>
    <n v="73544.25"/>
    <n v="702041.63"/>
    <n v="46482.11"/>
    <n v="17853.150000000001"/>
    <n v="54860.66"/>
    <n v="30715.51"/>
    <n v="58113.29"/>
    <n v="54834.57"/>
    <n v="64791.05"/>
    <n v="61170.62000000001"/>
    <n v="67125.549999999988"/>
    <n v="54972.27"/>
    <n v="52834.57"/>
    <n v="68484.549999999988"/>
    <n v="632237.89999999991"/>
    <n v="39483.65"/>
    <n v="10169.99"/>
    <n v="47346.89"/>
    <n v="23350.34"/>
    <n v="51004.93"/>
    <n v="47670.250000000007"/>
    <n v="58554.12"/>
    <n v="53955.34"/>
    <n v="60937.789999999994"/>
    <n v="48409.62"/>
    <n v="45766.149999999994"/>
    <n v="62464.74"/>
    <n v="549113.80999999994"/>
    <n v="33660.160000000003"/>
    <n v="3558.4899999999961"/>
    <n v="41160.55999999999"/>
    <n v="17063.309999999998"/>
    <n v="45144.320000000007"/>
    <n v="41785.549999999996"/>
    <n v="53510.61"/>
    <n v="48063.459999999992"/>
    <n v="55977.270000000004"/>
    <n v="43042.11"/>
    <n v="39957.770000000004"/>
    <n v="57665.11"/>
    <n v="480588.72"/>
    <n v="29457.649999999994"/>
    <n v="-438.77999999999884"/>
    <n v="36577.960000000006"/>
    <n v="13059.940000000002"/>
    <n v="40747.25"/>
    <n v="37397.65"/>
    <n v="49309.69"/>
    <n v="43477.090000000004"/>
    <n v="51778.770000000004"/>
    <n v="38837.770000000004"/>
    <n v="35572.25"/>
    <n v="53464.19"/>
    <n v="429241.43000000005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5999999999"/>
    <n v="84038.84"/>
    <n v="83303.72"/>
    <n v="86421.38"/>
    <n v="78712.22"/>
    <n v="78165.739999999991"/>
    <n v="81049.22"/>
    <n v="78102.51999999999"/>
    <n v="80279.319999999992"/>
    <n v="80664.87999999999"/>
    <n v="77522.01999999999"/>
    <n v="990469.29999999993"/>
    <n v="80309.679999999993"/>
    <n v="102107.84"/>
    <n v="84154.44"/>
    <n v="83403.38"/>
    <n v="86533.62"/>
    <n v="78823.16"/>
    <n v="78271.679999999993"/>
    <n v="81165.14"/>
    <n v="78207.179999999993"/>
    <n v="80386.58"/>
    <n v="80775.819999999992"/>
    <n v="77626.679999999993"/>
    <n v="991765.2"/>
    <n v="80420.259999999995"/>
    <n v="102213.23999999999"/>
    <n v="84271.32"/>
    <n v="83510.22"/>
    <n v="86648.06"/>
    <n v="78934.8"/>
    <n v="78383.66"/>
    <n v="81283.3"/>
    <n v="78316.44"/>
    <n v="80497.239999999991"/>
    <n v="80888.84"/>
    <n v="77737.3"/>
    <n v="993104.68"/>
    <n v="80532.98"/>
    <n v="102319.26"/>
    <n v="84394.54"/>
    <n v="83617.66"/>
    <n v="86764.66"/>
    <n v="79054.080000000002"/>
    <n v="78496.399999999994"/>
    <n v="81405.119999999995"/>
    <n v="78430.5"/>
    <n v="80609.98"/>
    <n v="81005.34"/>
    <n v="77851.399999999994"/>
    <n v="994481.91999999993"/>
    <n v="80646.14"/>
    <n v="102428.36"/>
    <n v="84521.18"/>
    <n v="83726.86"/>
    <n v="86883.1"/>
    <n v="79175.37999999999"/>
    <n v="78611"/>
    <n v="81530.319999999992"/>
    <n v="78545.039999999994"/>
    <n v="80723.12"/>
    <n v="81126.599999999991"/>
    <n v="77966"/>
    <n v="995883.1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82495.679999999993"/>
    <n v="82498.259999999995"/>
    <n v="82500.599999999991"/>
    <n v="82503.179999999993"/>
    <n v="82505.679999999993"/>
    <n v="82508.259999999995"/>
    <n v="93874.76"/>
    <n v="82513.349999999991"/>
    <n v="82515.929999999993"/>
    <n v="82518.429999999993"/>
    <n v="82521.009999999995"/>
    <n v="82523.509999999995"/>
    <n v="1001478.6499999999"/>
    <n v="84236.909999999989"/>
    <n v="84236.909999999989"/>
    <n v="84236.909999999989"/>
    <n v="84236.909999999989"/>
    <n v="84236.909999999989"/>
    <n v="84236.909999999989"/>
    <n v="95600.909999999989"/>
    <n v="84236.909999999989"/>
    <n v="84236.909999999989"/>
    <n v="84236.909999999989"/>
    <n v="84236.909999999989"/>
    <n v="84236.909999999989"/>
    <n v="1022206.92"/>
    <n v="86116.489999999991"/>
    <n v="86116.489999999991"/>
    <n v="86116.489999999991"/>
    <n v="86116.489999999991"/>
    <n v="86116.489999999991"/>
    <n v="86116.489999999991"/>
    <n v="97480.489999999991"/>
    <n v="86116.489999999991"/>
    <n v="86116.489999999991"/>
    <n v="86116.489999999991"/>
    <n v="86116.489999999991"/>
    <n v="86116.489999999991"/>
    <n v="1044761.8799999999"/>
    <n v="88043.069999999992"/>
    <n v="88043.069999999992"/>
    <n v="88043.069999999992"/>
    <n v="88043.069999999992"/>
    <n v="88043.069999999992"/>
    <n v="88043.069999999992"/>
    <n v="99407.069999999992"/>
    <n v="88043.069999999992"/>
    <n v="88043.069999999992"/>
    <n v="88043.069999999992"/>
    <n v="88043.069999999992"/>
    <n v="88043.069999999992"/>
    <n v="1067880.8399999996"/>
    <n v="90017.81"/>
    <n v="90017.81"/>
    <n v="90017.81"/>
    <n v="90017.81"/>
    <n v="90017.81"/>
    <n v="90017.81"/>
    <n v="101381.81"/>
    <n v="90017.81"/>
    <n v="90017.81"/>
    <n v="90017.81"/>
    <n v="90017.81"/>
    <n v="90017.81"/>
    <n v="1091577.7200000002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54194.280000000006"/>
    <n v="4557.92"/>
    <n v="4557.92"/>
    <n v="4557.92"/>
    <n v="4557.92"/>
    <n v="4557.92"/>
    <n v="4557.92"/>
    <n v="4557.92"/>
    <n v="4557.92"/>
    <n v="4557.92"/>
    <n v="4557.92"/>
    <n v="4557.92"/>
    <n v="4557.92"/>
    <n v="54695.03999999998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55195.80000000001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993864.95999999985"/>
    <n v="84892.63"/>
    <n v="84892.63"/>
    <n v="84892.63"/>
    <n v="84892.63"/>
    <n v="84892.63"/>
    <n v="84892.63"/>
    <n v="84892.63"/>
    <n v="84892.63"/>
    <n v="84892.63"/>
    <n v="84892.63"/>
    <n v="84892.63"/>
    <n v="84892.63"/>
    <n v="1018711.56"/>
    <n v="87014.93"/>
    <n v="87014.93"/>
    <n v="87014.93"/>
    <n v="87014.93"/>
    <n v="87014.93"/>
    <n v="87014.93"/>
    <n v="87014.93"/>
    <n v="87014.93"/>
    <n v="87014.93"/>
    <n v="87014.93"/>
    <n v="87014.93"/>
    <n v="87014.93"/>
    <n v="1044179.1599999997"/>
    <n v="89190.32"/>
    <n v="89190.32"/>
    <n v="89190.32"/>
    <n v="89190.32"/>
    <n v="89190.32"/>
    <n v="89190.32"/>
    <n v="89190.32"/>
    <n v="89190.32"/>
    <n v="89190.32"/>
    <n v="89190.32"/>
    <n v="89190.32"/>
    <n v="89190.32"/>
    <n v="1070283.8400000003"/>
    <n v="91420.08"/>
    <n v="91420.08"/>
    <n v="91420.08"/>
    <n v="91420.08"/>
    <n v="91420.08"/>
    <n v="91420.08"/>
    <n v="91420.08"/>
    <n v="91420.08"/>
    <n v="91420.08"/>
    <n v="91420.08"/>
    <n v="91420.08"/>
    <n v="91420.08"/>
    <n v="1097040.9599999997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99535.367887528977"/>
    <n v="95556.987485082471"/>
    <n v="95796.471552600604"/>
    <n v="89155.372578822979"/>
    <n v="82312.17553597907"/>
    <n v="80364.701205871272"/>
    <n v="79970.873451054969"/>
    <n v="79491.431314049725"/>
    <n v="79293.633872210194"/>
    <n v="85166.092795396136"/>
    <n v="90681.917708613415"/>
    <n v="96850.444338705449"/>
    <n v="1054175.4697259152"/>
    <n v="100376.55641729734"/>
    <n v="96379.232903620519"/>
    <n v="96636.120133037766"/>
    <n v="91928.003265090709"/>
    <n v="84907.055731365544"/>
    <n v="82860.261145778903"/>
    <n v="82435.729082668811"/>
    <n v="82032.321047686739"/>
    <n v="81774.400512898632"/>
    <n v="87585.527692396252"/>
    <n v="93013.779898338078"/>
    <n v="99402.001046328951"/>
    <n v="1079330.9888765081"/>
    <n v="103740.53599716438"/>
    <n v="99794.028966558981"/>
    <n v="99850.180463107725"/>
    <n v="93324.304836519557"/>
    <n v="86347.829807427886"/>
    <n v="84298.28602959073"/>
    <n v="83926.326272902428"/>
    <n v="83483.374127019866"/>
    <n v="83211.748062477127"/>
    <n v="89056.501196741476"/>
    <n v="94148.385070309741"/>
    <n v="101091.16312016049"/>
    <n v="1102272.6639499804"/>
    <n v="105267.8314556074"/>
    <n v="101304.89822667956"/>
    <n v="101421.55480310212"/>
    <n v="94809.597545246899"/>
    <n v="87910.299152409629"/>
    <n v="85929.588580133146"/>
    <n v="85425.318697694296"/>
    <n v="84798.522445157025"/>
    <n v="84450.310861104968"/>
    <n v="90193.28479314514"/>
    <n v="95390.825520542072"/>
    <n v="102101.22355679004"/>
    <n v="1119003.2556376124"/>
    <n v="106576.03803765004"/>
    <n v="102686.93489130019"/>
    <n v="102826.74784058545"/>
    <n v="96208.926178009162"/>
    <n v="89245.041387641439"/>
    <n v="87165.674990689207"/>
    <n v="86718.211052777013"/>
    <n v="86262.222925547307"/>
    <n v="85937.715697138687"/>
    <n v="91742.991746786458"/>
    <n v="97009.107264148275"/>
    <n v="103716.45226890793"/>
    <n v="1136096.0642811812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32338.42"/>
    <n v="51425.909999999996"/>
    <n v="35288.11"/>
    <n v="62217.710000000006"/>
    <n v="38064.75"/>
    <n v="32566"/>
    <n v="54816.22"/>
    <n v="35334.800000000003"/>
    <n v="32001.79"/>
    <n v="33495.22"/>
    <n v="52566"/>
    <n v="52001.789999999994"/>
    <n v="512116.71999999991"/>
    <n v="32720.78"/>
    <n v="51785.79"/>
    <n v="65869.91"/>
    <n v="32403.78"/>
    <n v="39328.119999999995"/>
    <n v="32961.67"/>
    <n v="55194.1"/>
    <n v="34885.24"/>
    <n v="32375.1"/>
    <n v="33877.800000000003"/>
    <n v="52961.67"/>
    <n v="52375.1"/>
    <n v="516739.05999999988"/>
    <n v="33115.22"/>
    <n v="52161.760000000002"/>
    <n v="66286.790000000008"/>
    <n v="32784.79"/>
    <n v="39736.270000000004"/>
    <n v="33359.97"/>
    <n v="55593.450000000004"/>
    <n v="35306.729999999996"/>
    <n v="32764.760000000002"/>
    <n v="34272.450000000004"/>
    <n v="53364.83"/>
    <n v="52769.609999999993"/>
    <n v="521516.63"/>
    <n v="33517.24"/>
    <n v="52539.83"/>
    <n v="66726.260000000009"/>
    <n v="32305.010000000002"/>
    <n v="40152.160000000003"/>
    <n v="33785.410000000003"/>
    <n v="55995.6"/>
    <n v="36604.240000000005"/>
    <n v="33171.599999999999"/>
    <n v="34674.6"/>
    <n v="53780.409999999996"/>
    <n v="53176.6"/>
    <n v="526428.96"/>
    <n v="33920.85"/>
    <n v="52928.94"/>
    <n v="67177.919999999998"/>
    <n v="33557.51"/>
    <n v="40574.629999999997"/>
    <n v="33355.050000000003"/>
    <n v="56404.32"/>
    <n v="37050.759999999995"/>
    <n v="33580.14"/>
    <n v="35078.14"/>
    <n v="54212.88"/>
    <n v="53585.32"/>
    <n v="531426.4600000000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6999999998"/>
    <n v="218610.44999999998"/>
    <n v="219152.92"/>
    <n v="216797.47000000003"/>
    <n v="215857.66"/>
    <n v="207598.36"/>
    <n v="222674.05"/>
    <n v="212872.88"/>
    <n v="212872.88"/>
    <n v="207972.3"/>
    <n v="207968.3"/>
    <n v="2567738.8899999997"/>
    <n v="226709.51"/>
    <n v="209351.02999999997"/>
    <n v="223959.90999999997"/>
    <n v="224502.38"/>
    <n v="222146.93000000002"/>
    <n v="221207.12"/>
    <n v="212947.81999999998"/>
    <n v="228023.50999999998"/>
    <n v="218222.34"/>
    <n v="218222.34"/>
    <n v="213321.75999999998"/>
    <n v="213317.75999999998"/>
    <n v="2631932.4099999997"/>
    <n v="232192.69999999998"/>
    <n v="214834.21999999997"/>
    <n v="229443.09999999998"/>
    <n v="229985.57"/>
    <n v="227630.12000000002"/>
    <n v="226690.31"/>
    <n v="218431.00999999998"/>
    <n v="233506.69999999998"/>
    <n v="223705.53"/>
    <n v="223705.53"/>
    <n v="218804.94999999998"/>
    <n v="218800.94999999998"/>
    <n v="2697730.6900000004"/>
    <n v="237813.96999999997"/>
    <n v="220455.49"/>
    <n v="235064.37"/>
    <n v="235606.84000000003"/>
    <n v="233251.39"/>
    <n v="232311.58000000002"/>
    <n v="224052.27999999997"/>
    <n v="239127.96999999997"/>
    <n v="229326.8"/>
    <n v="229326.8"/>
    <n v="224426.21999999997"/>
    <n v="224422.21999999997"/>
    <n v="2765185.9299999997"/>
    <n v="244037.83999999997"/>
    <n v="226679.36"/>
    <n v="241288.24"/>
    <n v="241830.71000000002"/>
    <n v="239475.26"/>
    <n v="238535.45"/>
    <n v="230276.14999999997"/>
    <n v="245351.83999999997"/>
    <n v="235550.66999999998"/>
    <n v="235550.66999999998"/>
    <n v="230650.08999999997"/>
    <n v="230646.08999999997"/>
    <n v="2839872.3699999992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91302.66"/>
    <n v="90588.4"/>
    <n v="92731.14"/>
    <n v="90588.4"/>
    <n v="92016.89"/>
    <n v="92016.89"/>
    <n v="91302.66"/>
    <n v="92731.14"/>
    <n v="91302.66"/>
    <n v="91302.66"/>
    <n v="92016.89"/>
    <n v="91302.66"/>
    <n v="1099203.05"/>
    <n v="91777.2"/>
    <n v="91040.62"/>
    <n v="93250.36"/>
    <n v="91040.62"/>
    <n v="92513.76"/>
    <n v="92513.76"/>
    <n v="91777.2"/>
    <n v="93250.36"/>
    <n v="91777.2"/>
    <n v="91777.2"/>
    <n v="92513.76"/>
    <n v="91777.2"/>
    <n v="1105009.2399999998"/>
    <n v="92266.559999999998"/>
    <n v="91506.959999999992"/>
    <n v="93785.76"/>
    <n v="91506.959999999992"/>
    <n v="93026.16"/>
    <n v="93026.16"/>
    <n v="92266.559999999998"/>
    <n v="93785.76"/>
    <n v="92266.559999999998"/>
    <n v="92266.559999999998"/>
    <n v="93026.16"/>
    <n v="92266.559999999998"/>
    <n v="1110996.7200000002"/>
    <n v="92771.18"/>
    <n v="91987.839999999997"/>
    <n v="94337.9"/>
    <n v="91987.839999999997"/>
    <n v="93554.540000000008"/>
    <n v="93554.540000000008"/>
    <n v="92771.18"/>
    <n v="94337.9"/>
    <n v="92771.18"/>
    <n v="92771.18"/>
    <n v="93554.540000000008"/>
    <n v="92771.18"/>
    <n v="1117171"/>
    <n v="93284.09"/>
    <n v="92476.59"/>
    <n v="94899.040000000008"/>
    <n v="92476.59"/>
    <n v="94091.56"/>
    <n v="94091.56"/>
    <n v="93284.09"/>
    <n v="94899.040000000008"/>
    <n v="93284.09"/>
    <n v="93284.09"/>
    <n v="94091.56"/>
    <n v="93284.09"/>
    <n v="1123446.3899999999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"/>
    <n v="24385.13"/>
    <n v="24385.13"/>
    <n v="24385.13"/>
    <n v="24385.13"/>
    <n v="24385.13"/>
    <n v="24385.13"/>
    <n v="24385.13"/>
    <n v="24385.13"/>
    <n v="24385.13"/>
    <n v="28001.13"/>
    <n v="297070.89"/>
    <n v="24668.29"/>
    <n v="24668.29"/>
    <n v="24668.29"/>
    <n v="24668.29"/>
    <n v="24668.29"/>
    <n v="24668.29"/>
    <n v="24668.29"/>
    <n v="24668.29"/>
    <n v="24668.29"/>
    <n v="24668.29"/>
    <n v="24668.29"/>
    <n v="28284.29"/>
    <n v="299635.48000000004"/>
    <n v="24962.43"/>
    <n v="24962.43"/>
    <n v="24962.43"/>
    <n v="24962.43"/>
    <n v="24962.43"/>
    <n v="24962.43"/>
    <n v="24962.43"/>
    <n v="24962.43"/>
    <n v="24962.43"/>
    <n v="24962.43"/>
    <n v="24962.43"/>
    <n v="28578.43"/>
    <n v="303165.15999999997"/>
    <n v="25268"/>
    <n v="25268"/>
    <n v="25268"/>
    <n v="25268"/>
    <n v="25268"/>
    <n v="25268"/>
    <n v="25268"/>
    <n v="25268"/>
    <n v="25268"/>
    <n v="25268"/>
    <n v="25268"/>
    <n v="28884"/>
    <n v="306832"/>
    <n v="25585.48"/>
    <n v="25585.48"/>
    <n v="25585.48"/>
    <n v="25585.48"/>
    <n v="25585.48"/>
    <n v="25585.48"/>
    <n v="25585.48"/>
    <n v="25585.48"/>
    <n v="25585.48"/>
    <n v="25585.48"/>
    <n v="25585.48"/>
    <n v="29201.48"/>
    <n v="310641.7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47349.270000000004"/>
    <n v="52563.66"/>
    <n v="39949.270000000004"/>
    <n v="33049.270000000004"/>
    <n v="28549.27"/>
    <n v="43949.270000000004"/>
    <n v="41499.270000000004"/>
    <n v="34549.270000000004"/>
    <n v="83469.27"/>
    <n v="60049.270000000004"/>
    <n v="53849.270000000004"/>
    <n v="27349.27"/>
    <n v="546175.63000000012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55698.119999999995"/>
    <n v="55698.119999999995"/>
    <n v="55698.119999999995"/>
    <n v="55698.119999999995"/>
    <n v="55698.119999999995"/>
    <n v="15149.36"/>
    <n v="4791.67"/>
    <n v="4791.67"/>
    <n v="4791.67"/>
    <n v="4791.67"/>
    <n v="4791.67"/>
    <n v="4791.67"/>
    <n v="322389.97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82617.12"/>
    <n v="296785.81000000006"/>
    <n v="335708.36"/>
    <n v="294220.54000000004"/>
    <n v="310198.99000000005"/>
    <n v="315828.66000000003"/>
    <n v="305944.69000000006"/>
    <n v="311072.94"/>
    <n v="298671.88"/>
    <n v="299134.44000000006"/>
    <n v="301988.80000000005"/>
    <n v="332108.41000000003"/>
    <n v="3884280.6399999997"/>
    <n v="504533.18000000005"/>
    <n v="314249.17000000004"/>
    <n v="353809.62"/>
    <n v="308745.98000000004"/>
    <n v="333155.46999999997"/>
    <n v="335205.30000000005"/>
    <n v="323899.66000000003"/>
    <n v="329362.77"/>
    <n v="315992.38"/>
    <n v="321345.49"/>
    <n v="317893.03000000003"/>
    <n v="349909.66000000003"/>
    <n v="4108101.7100000009"/>
    <n v="514620.27"/>
    <n v="324603.05000000005"/>
    <n v="356375.87"/>
    <n v="322237.5"/>
    <n v="341292.52"/>
    <n v="337330.02"/>
    <n v="336706.03"/>
    <n v="334379.57"/>
    <n v="323093.56"/>
    <n v="331362.19"/>
    <n v="322348.42000000004"/>
    <n v="360972.84"/>
    <n v="4205321.84"/>
    <n v="522812.46"/>
    <n v="330170.23"/>
    <n v="365534.95999999996"/>
    <n v="331131.46000000002"/>
    <n v="349599.87"/>
    <n v="346924.56"/>
    <n v="346216.55"/>
    <n v="340609.53"/>
    <n v="335237.48000000004"/>
    <n v="340635.23000000004"/>
    <n v="328652.71000000002"/>
    <n v="374643.77"/>
    <n v="4312168.8100000005"/>
    <n v="526856.1100000001"/>
    <n v="336571.08999999997"/>
    <n v="376258.01999999996"/>
    <n v="337561"/>
    <n v="352455.71"/>
    <n v="359235.71"/>
    <n v="352304.55"/>
    <n v="347690.71"/>
    <n v="341934.4"/>
    <n v="343966.13"/>
    <n v="338077.37"/>
    <n v="382996.69"/>
    <n v="4395907.49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6344.17"/>
    <n v="38885.43"/>
    <n v="62348.54"/>
    <n v="-4175.3500000000004"/>
    <n v="-532.30999999999995"/>
    <n v="2586.37"/>
    <n v="6876.59"/>
    <n v="13314.23"/>
    <n v="16823"/>
    <n v="19096.490000000002"/>
    <n v="23002.41"/>
    <n v="25826.35"/>
    <n v="210395.91999999998"/>
    <n v="46000"/>
    <n v="46000"/>
    <n v="46000"/>
    <n v="46000"/>
    <n v="46000"/>
    <n v="46000"/>
    <n v="46000"/>
    <n v="46000"/>
    <n v="46000"/>
    <n v="46000"/>
    <n v="46000"/>
    <n v="46000"/>
    <n v="552000"/>
    <n v="49000"/>
    <n v="49000"/>
    <n v="49000"/>
    <n v="49000"/>
    <n v="49000"/>
    <n v="49000"/>
    <n v="49000"/>
    <n v="49000"/>
    <n v="49000"/>
    <n v="49000"/>
    <n v="49000"/>
    <n v="49000"/>
    <n v="588000"/>
    <n v="49000"/>
    <n v="49000"/>
    <n v="49000"/>
    <n v="49000"/>
    <n v="49000"/>
    <n v="49000"/>
    <n v="49000"/>
    <n v="49000"/>
    <n v="49000"/>
    <n v="49000"/>
    <n v="49000"/>
    <n v="49000"/>
    <n v="588000"/>
    <n v="51000"/>
    <n v="51000"/>
    <n v="51000"/>
    <n v="51000"/>
    <n v="51000"/>
    <n v="51000"/>
    <n v="51000"/>
    <n v="51000"/>
    <n v="51000"/>
    <n v="51000"/>
    <n v="51000"/>
    <n v="51000"/>
    <n v="612000"/>
  </r>
  <r>
    <x v="0"/>
    <s v="A01: Base"/>
    <x v="4"/>
    <s v="6501000: MISCELLANEOUS EXPENSE"/>
    <s v="9899x01: 9899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871628.45999996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3414999.9999999912"/>
    <n v="378250"/>
    <n v="378250"/>
    <n v="378250"/>
    <n v="378250"/>
    <n v="378250"/>
    <n v="378250"/>
    <n v="378250"/>
    <n v="378250"/>
    <n v="378250"/>
    <n v="378250"/>
    <n v="378250"/>
    <n v="378250"/>
    <n v="4539000"/>
    <n v="425000"/>
    <n v="425000"/>
    <n v="425000"/>
    <n v="425000"/>
    <n v="425000"/>
    <n v="425000"/>
    <n v="425000"/>
    <n v="425000"/>
    <n v="425000"/>
    <n v="425000"/>
    <n v="425000"/>
    <n v="425000"/>
    <n v="5100000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5499999.9999999963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5874999.9999999963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6316.459999999992"/>
    <n v="70063.62"/>
    <n v="62312.78"/>
    <n v="54886.05"/>
    <n v="65010.759999999995"/>
    <n v="61614"/>
    <n v="59205.17"/>
    <n v="67735.62"/>
    <n v="61201.350000000006"/>
    <n v="55420.319999999992"/>
    <n v="53122.05"/>
    <n v="45968.61"/>
    <n v="732856.78999999992"/>
    <n v="78710.14"/>
    <n v="72245.02"/>
    <n v="64250.26"/>
    <n v="56582"/>
    <n v="67049.64"/>
    <n v="63532.77"/>
    <n v="61048.880000000005"/>
    <n v="69844.990000000005"/>
    <n v="63093.13"/>
    <n v="57159"/>
    <n v="54776.35"/>
    <n v="47389.55"/>
    <n v="755681.7300000001"/>
    <n v="81178.81"/>
    <n v="74511.739999999991"/>
    <n v="66224.67"/>
    <n v="58371.32"/>
    <n v="69137.58"/>
    <n v="65483.179999999993"/>
    <n v="62978.090000000004"/>
    <n v="72005.25"/>
    <n v="65057.840000000004"/>
    <n v="58952.100000000006"/>
    <n v="56470.009999999995"/>
    <n v="48876.179999999993"/>
    <n v="779246.77"/>
    <n v="83706.640000000014"/>
    <n v="76814.41"/>
    <n v="68287.22"/>
    <n v="60188.959999999999"/>
    <n v="71275.179999999993"/>
    <n v="67536.66"/>
    <n v="64939.189999999995"/>
    <n v="74232.179999999993"/>
    <n v="67098.679999999993"/>
    <n v="60787.810000000005"/>
    <n v="58215.94"/>
    <n v="50409.4"/>
    <n v="803492.27000000014"/>
    <n v="86260.28"/>
    <n v="79175.009999999995"/>
    <n v="70400.209999999992"/>
    <n v="62038.61"/>
    <n v="73449.87"/>
    <n v="69627.03"/>
    <n v="66934.84"/>
    <n v="76513.47"/>
    <n v="69160.73000000001"/>
    <n v="62641.919999999998"/>
    <n v="60017.85"/>
    <n v="51958.559999999998"/>
    <n v="828178.37999999989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354289.0881672646"/>
    <n v="2331874.1850772351"/>
    <n v="2263020.3138879081"/>
    <n v="2195123.409155847"/>
    <n v="2125209.3598846374"/>
    <n v="2071738.5033854563"/>
    <n v="2013923.0350196774"/>
    <n v="2020837.93381329"/>
    <n v="1997322.9834027335"/>
    <n v="2040057.9061906112"/>
    <n v="2068591.238889772"/>
    <n v="2273303.5863728174"/>
    <n v="25755291.543247253"/>
    <n v="2381860.5252425377"/>
    <n v="2358731.4792416124"/>
    <n v="2287952.9169903104"/>
    <n v="2218428.2349853832"/>
    <n v="2146993.4642416495"/>
    <n v="2093408.7166524488"/>
    <n v="2035348.5663287085"/>
    <n v="2042337.5858164323"/>
    <n v="2018358.0735998924"/>
    <n v="2061642.059418696"/>
    <n v="2090553.4638535529"/>
    <n v="2298461.7455213862"/>
    <n v="26034076.831892613"/>
    <n v="2408779.5800060523"/>
    <n v="2385455.6978463531"/>
    <n v="2313346.7717430596"/>
    <n v="2242660.9638345339"/>
    <n v="2170201.0032560672"/>
    <n v="2115937.0925231315"/>
    <n v="2056996.9816582822"/>
    <n v="2064049.1601395633"/>
    <n v="2039669.7645964094"/>
    <n v="2083434.8417016848"/>
    <n v="2112621.7512443224"/>
    <n v="2323469.9350502882"/>
    <n v="26316623.543599747"/>
    <n v="2435396.5814166483"/>
    <n v="2411729.9070852213"/>
    <n v="2338245.9968019524"/>
    <n v="2266429.8347122786"/>
    <n v="2192961.521888"/>
    <n v="2138018.8864569063"/>
    <n v="2078188.45619472"/>
    <n v="2085269.7719145429"/>
    <n v="2060484.9982337002"/>
    <n v="2104713.1944969394"/>
    <n v="2134181.152705085"/>
    <n v="2347962.8063120078"/>
    <n v="26593583.108218007"/>
    <n v="2461533.8095175852"/>
    <n v="2437579.6026151939"/>
    <n v="2362789.8863061494"/>
    <n v="2289914.5780542572"/>
    <n v="2215510.1402132041"/>
    <n v="2159961.2893715515"/>
    <n v="2099314.2849478908"/>
    <n v="2106492.3516257382"/>
    <n v="2081372.754650404"/>
    <n v="2126124.5651635625"/>
    <n v="2155930.6063239612"/>
    <n v="2372691.7360822246"/>
    <n v="26869215.604871724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1284397.7717495768"/>
    <n v="1277540.9473688877"/>
    <n v="1267969.9105525475"/>
    <n v="1174751.1006555632"/>
    <n v="1247752.2779158268"/>
    <n v="1238670.7132691508"/>
    <n v="1255287.7626561683"/>
    <n v="1204746.1500136149"/>
    <n v="1208626.8148857208"/>
    <n v="1220284.690609172"/>
    <n v="1256283.7763649542"/>
    <n v="1278817.4669416039"/>
    <n v="14915129.382982787"/>
    <n v="1293225.690493898"/>
    <n v="1283396.1578186909"/>
    <n v="1272989.0144048803"/>
    <n v="1178498.8830628311"/>
    <n v="1252794.0173949518"/>
    <n v="1243227.6614561421"/>
    <n v="1259522.9404907729"/>
    <n v="1209199.3169906007"/>
    <n v="1213392.814679093"/>
    <n v="1224893.0117046442"/>
    <n v="1259037.3438328193"/>
    <n v="1281251.5655318326"/>
    <n v="14971428.417861158"/>
    <n v="1295492.3566443196"/>
    <n v="1285592.6326983294"/>
    <n v="1275255.9998466845"/>
    <n v="1180745.1127826546"/>
    <n v="1255139.6529709944"/>
    <n v="1245439.2573106338"/>
    <n v="1261588.3074170523"/>
    <n v="1211211.252270411"/>
    <n v="1215339.6146411342"/>
    <n v="1226710.1944458806"/>
    <n v="1260759.8637122321"/>
    <n v="1283072.0412438449"/>
    <n v="14996346.285984172"/>
    <n v="1297315.9369171185"/>
    <n v="1287395.6457455468"/>
    <n v="1277043.1797046578"/>
    <n v="1182441.8141157818"/>
    <n v="1256802.2063983837"/>
    <n v="1246983.4913489763"/>
    <n v="1263008.2119671628"/>
    <n v="1212589.7276056488"/>
    <n v="1216706.1966115448"/>
    <n v="1228059.0618918347"/>
    <n v="1262137.5920289441"/>
    <n v="1284533.8425492777"/>
    <n v="15015016.906884877"/>
    <n v="1298766.2000836509"/>
    <n v="1288808.5093716872"/>
    <n v="1278421.1246864232"/>
    <n v="1183733.5804690933"/>
    <n v="1258059.3647724036"/>
    <n v="1248151.3951621435"/>
    <n v="1264085.3597222981"/>
    <n v="1213643.5336303692"/>
    <n v="1217761.4034958598"/>
    <n v="1229109.4577571223"/>
    <n v="1263213.857314036"/>
    <n v="1285671.224486955"/>
    <n v="15029425.010952042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1833009.612713747"/>
    <n v="1742624.1356488923"/>
    <n v="1796889.5194570599"/>
    <n v="1710234.2962506134"/>
    <n v="1680693.0808459721"/>
    <n v="1607988.3550085917"/>
    <n v="1607896.5615507537"/>
    <n v="1614891.1685781702"/>
    <n v="1633470.573956182"/>
    <n v="1755609.387068823"/>
    <n v="1775906.8800856506"/>
    <n v="1812234.4329214368"/>
    <n v="20571448.004085891"/>
    <n v="1839862.5048472462"/>
    <n v="1753967.9656008638"/>
    <n v="1814236.7191821709"/>
    <n v="1754833.8166977034"/>
    <n v="1710199.2113043973"/>
    <n v="1631033.5656398446"/>
    <n v="1631341.8512602872"/>
    <n v="1645401.667211086"/>
    <n v="1660112.6154161782"/>
    <n v="1774167.8146652973"/>
    <n v="1786261.0165280697"/>
    <n v="1834386.4959441558"/>
    <n v="20835805.244297303"/>
    <n v="1842718.5880514607"/>
    <n v="1762655.006843515"/>
    <n v="1805695.3171951454"/>
    <n v="1742593.93059434"/>
    <n v="1704232.9135414511"/>
    <n v="1626314.9868926452"/>
    <n v="1633534.6244150582"/>
    <n v="1644016.0977826337"/>
    <n v="1658364.3366842242"/>
    <n v="1773972.3757256658"/>
    <n v="1752768.1512986997"/>
    <n v="1847913.21260122"/>
    <n v="20794779.541626055"/>
    <n v="1847041.9708947104"/>
    <n v="1766565.698851933"/>
    <n v="1817688.7682728197"/>
    <n v="1751535.0289851292"/>
    <n v="1722805.1460796627"/>
    <n v="1652897.9838859907"/>
    <n v="1649452.3719214518"/>
    <n v="1642728.3324803014"/>
    <n v="1650702.8792415357"/>
    <n v="1754965.7659930757"/>
    <n v="1742524.598703627"/>
    <n v="1809847.0291991471"/>
    <n v="20808755.574509382"/>
    <n v="1822162.5080946994"/>
    <n v="1749828.5284997378"/>
    <n v="1805344.959206999"/>
    <n v="1743424.0721901981"/>
    <n v="1710720.8383946419"/>
    <n v="1632714.9603470156"/>
    <n v="1636303.1649707681"/>
    <n v="1645816.2285415232"/>
    <n v="1656663.8650316526"/>
    <n v="1765184.991616715"/>
    <n v="1757682.4493872307"/>
    <n v="1818965.4142775394"/>
    <n v="20744811.980558719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50697.63767701027"/>
    <n v="743588.75308674853"/>
    <n v="713872.65393414348"/>
    <n v="505389.13676930952"/>
    <n v="675749.96179289394"/>
    <n v="669192.5650967703"/>
    <n v="725258.91825800797"/>
    <n v="603634.10524639476"/>
    <n v="594653.45770595735"/>
    <n v="619607.83093560103"/>
    <n v="673910.29744581936"/>
    <n v="717999.96845124301"/>
    <n v="7993555.2863999"/>
    <n v="646101.6452104639"/>
    <n v="639047.07846750598"/>
    <n v="613014.78914241469"/>
    <n v="434340.94982757414"/>
    <n v="579889.93574392702"/>
    <n v="573893.92161948257"/>
    <n v="621318.82957327366"/>
    <n v="517510.29113178188"/>
    <n v="510037.04678260064"/>
    <n v="531586.75669127598"/>
    <n v="577409.1440515978"/>
    <n v="615548.51082628057"/>
    <n v="6859698.8990681777"/>
    <n v="662749.25822032592"/>
    <n v="655430.69916863204"/>
    <n v="628560.49627773848"/>
    <n v="445927.82343724679"/>
    <n v="594305.22366019851"/>
    <n v="588001.95919557905"/>
    <n v="636186.34886907961"/>
    <n v="530235.49810702889"/>
    <n v="522523.55223783437"/>
    <n v="544592.37535871495"/>
    <n v="591387.81208142848"/>
    <n v="630966.74249248882"/>
    <n v="7030867.7891062954"/>
    <n v="679794.43481358665"/>
    <n v="672249.45157626877"/>
    <n v="644518.93261495221"/>
    <n v="457780.34820770368"/>
    <n v="609066.49643706623"/>
    <n v="602463.73744145012"/>
    <n v="651449.13307493227"/>
    <n v="543270.15129644726"/>
    <n v="535310.55318271276"/>
    <n v="557944.32952644839"/>
    <n v="605795.66768181219"/>
    <n v="646869.34708437498"/>
    <n v="7206512.5829377556"/>
    <n v="697273.27260865644"/>
    <n v="689494.83372824476"/>
    <n v="660874.54850963177"/>
    <n v="469907.41967241204"/>
    <n v="624189.57776680449"/>
    <n v="617285.38832054939"/>
    <n v="667102.46003085375"/>
    <n v="556632.20523183898"/>
    <n v="548420.91981242411"/>
    <n v="571642.56316605478"/>
    <n v="620583.64728241588"/>
    <n v="663199.16359492461"/>
    <n v="7386605.9997248119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657"/>
    <n v="-184628"/>
    <n v="-155126"/>
    <n v="52312"/>
    <n v="-117178"/>
    <n v="-110650"/>
    <n v="-166474"/>
    <n v="-45483"/>
    <n v="-36543"/>
    <n v="-61387"/>
    <n v="-115455"/>
    <n v="-159400"/>
    <n v="-1291669"/>
    <n v="-74070"/>
    <n v="-67109"/>
    <n v="-41259"/>
    <n v="136556"/>
    <n v="-8210"/>
    <n v="-2251"/>
    <n v="-49469"/>
    <n v="53819"/>
    <n v="61317"/>
    <n v="39932"/>
    <n v="-5640"/>
    <n v="-43616"/>
    <n v="0"/>
    <n v="-76434"/>
    <n v="-69246"/>
    <n v="-42589"/>
    <n v="139190"/>
    <n v="-8359"/>
    <n v="-2097"/>
    <n v="-50082"/>
    <n v="55341"/>
    <n v="63103"/>
    <n v="41220"/>
    <n v="-5316"/>
    <n v="-44731"/>
    <n v="0"/>
    <n v="-78827"/>
    <n v="-71432"/>
    <n v="-43930"/>
    <n v="141946"/>
    <n v="-8484"/>
    <n v="-1923"/>
    <n v="-50709"/>
    <n v="56933"/>
    <n v="64952"/>
    <n v="42516"/>
    <n v="-5068"/>
    <n v="-45974"/>
    <n v="0"/>
    <n v="-81284"/>
    <n v="-73668"/>
    <n v="-45288"/>
    <n v="144802"/>
    <n v="-8601"/>
    <n v="-1740"/>
    <n v="-51354"/>
    <n v="58569"/>
    <n v="66844"/>
    <n v="43831"/>
    <n v="-4833"/>
    <n v="-47278"/>
    <n v="0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  <n v="583049.16"/>
    <n v="583049.16"/>
    <n v="583049.16"/>
    <n v="583049.16"/>
    <n v="583049.16"/>
    <n v="583049.16"/>
    <n v="583049.16"/>
    <n v="583049.16"/>
    <n v="583049.16"/>
    <n v="583049.16"/>
    <n v="583049.16"/>
    <n v="583049.16"/>
    <n v="6996589.9200000009"/>
    <n v="597625.39"/>
    <n v="597625.39"/>
    <n v="597625.39"/>
    <n v="597625.39"/>
    <n v="597625.39"/>
    <n v="597625.39"/>
    <n v="597625.39"/>
    <n v="597625.39"/>
    <n v="597625.39"/>
    <n v="597625.39"/>
    <n v="597625.39"/>
    <n v="597625.39"/>
    <n v="7171504.6799999988"/>
    <n v="612566.02"/>
    <n v="612566.02"/>
    <n v="612566.02"/>
    <n v="612566.02"/>
    <n v="612566.02"/>
    <n v="612566.02"/>
    <n v="612566.02"/>
    <n v="612566.02"/>
    <n v="612566.02"/>
    <n v="612566.02"/>
    <n v="612566.02"/>
    <n v="612566.02"/>
    <n v="7350792.2399999984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0564"/>
    <n v="154106"/>
    <n v="238227"/>
    <n v="191973"/>
    <n v="-714947"/>
    <n v="-740736"/>
    <n v="-1035549"/>
    <n v="-557377"/>
    <n v="-535388"/>
    <n v="-252360"/>
    <n v="-77955"/>
    <n v="159659"/>
    <n v="-2889783"/>
    <n v="565720"/>
    <n v="430768"/>
    <n v="503214"/>
    <n v="374604"/>
    <n v="-474795"/>
    <n v="-503789"/>
    <n v="-780540"/>
    <n v="-344572"/>
    <n v="-325197"/>
    <n v="-29513"/>
    <n v="164337"/>
    <n v="419763"/>
    <n v="0"/>
    <n v="571604"/>
    <n v="435538"/>
    <n v="508163"/>
    <n v="375529"/>
    <n v="-477806"/>
    <n v="-507095"/>
    <n v="-785276"/>
    <n v="-347933"/>
    <n v="-328700"/>
    <n v="-30891"/>
    <n v="164506"/>
    <n v="422361"/>
    <n v="0"/>
    <n v="577054"/>
    <n v="440019"/>
    <n v="512646"/>
    <n v="376035"/>
    <n v="-480986"/>
    <n v="-510414"/>
    <n v="-789747"/>
    <n v="-351020"/>
    <n v="-331837"/>
    <n v="-32041"/>
    <n v="165003"/>
    <n v="425288"/>
    <n v="0"/>
    <n v="582341"/>
    <n v="444323"/>
    <n v="516866"/>
    <n v="376381"/>
    <n v="-484142"/>
    <n v="-513658"/>
    <n v="-794040"/>
    <n v="-353958"/>
    <n v="-334811"/>
    <n v="-33100"/>
    <n v="165549"/>
    <n v="428249"/>
    <n v="0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262729.1"/>
    <n v="3107937.9"/>
    <n v="3073990.35"/>
    <n v="2199189.65"/>
    <n v="1969171.33"/>
    <n v="1917391.95"/>
    <n v="1845649.78"/>
    <n v="1840808.44"/>
    <n v="1827330.27"/>
    <n v="2209719.96"/>
    <n v="2600000.06"/>
    <n v="3012794.51"/>
    <n v="28866713.299999997"/>
    <n v="3315066.33"/>
    <n v="3149682.14"/>
    <n v="3110904.01"/>
    <n v="2221469.7200000002"/>
    <n v="1991430.94"/>
    <n v="1937330.6"/>
    <n v="1863018.91"/>
    <n v="1857813.21"/>
    <n v="1845772.04"/>
    <n v="2233346.59"/>
    <n v="2622144.5299999998"/>
    <n v="3039549.27"/>
    <n v="29187528.289999999"/>
    <n v="3345070.47"/>
    <n v="3177719.88"/>
    <n v="3137229.18"/>
    <n v="2239565.06"/>
    <n v="2007242.44"/>
    <n v="1952215.3"/>
    <n v="1876610.04"/>
    <n v="1871354.98"/>
    <n v="1858840.82"/>
    <n v="2249186.8199999998"/>
    <n v="2640359.15"/>
    <n v="3063461.57"/>
    <n v="29418855.710000001"/>
    <n v="3372797.11"/>
    <n v="3203969.73"/>
    <n v="3161797.88"/>
    <n v="2256371.5499999998"/>
    <n v="2021664.04"/>
    <n v="1965816.52"/>
    <n v="1888986.85"/>
    <n v="1883666.97"/>
    <n v="1870674.41"/>
    <n v="2263784.14"/>
    <n v="2657563.25"/>
    <n v="3086348.56"/>
    <n v="29633441.009999998"/>
    <n v="3399477.43"/>
    <n v="3229211.13"/>
    <n v="3185321.66"/>
    <n v="2272418.0699999998"/>
    <n v="2035383.81"/>
    <n v="1978761.46"/>
    <n v="1900757.21"/>
    <n v="1895403.27"/>
    <n v="1881957.44"/>
    <n v="2277773.7599999998"/>
    <n v="2674086.5299999998"/>
    <n v="3108506.29"/>
    <n v="29839058.06000000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770994.82032101415"/>
    <n v="749713.30095562269"/>
    <n v="680409.94627787953"/>
    <n v="614995.26895404141"/>
    <n v="550255.68728893506"/>
    <n v="502124.62142425153"/>
    <n v="448083.15101057483"/>
    <n v="453647.23875957046"/>
    <n v="430799.85570780252"/>
    <n v="469060.82945615094"/>
    <n v="493860.64839622326"/>
    <n v="684705.95844182197"/>
    <n v="6848651.3269938882"/>
    <n v="718161.57564376679"/>
    <n v="698116.11884048663"/>
    <n v="633153.90967602481"/>
    <n v="572012.54591673566"/>
    <n v="511665.87305810524"/>
    <n v="466863.27895584435"/>
    <n v="416521.81811600225"/>
    <n v="421587.82379188132"/>
    <n v="400231.65785505448"/>
    <n v="435603.99217645812"/>
    <n v="458509.21647740429"/>
    <n v="635627.70553066244"/>
    <n v="6368055.5160384262"/>
    <n v="732372.77037426608"/>
    <n v="711911.5585255964"/>
    <n v="645413.58286508091"/>
    <n v="582980.23741906532"/>
    <n v="521467.31705599645"/>
    <n v="475867.87223764538"/>
    <n v="424526.57876032375"/>
    <n v="429651.82432197832"/>
    <n v="407846.07075885707"/>
    <n v="443785.0608470412"/>
    <n v="467041.04244959948"/>
    <n v="647503.64875990886"/>
    <n v="6490367.5643753596"/>
    <n v="745863.25206859654"/>
    <n v="725054.65391708899"/>
    <n v="657121.03769858833"/>
    <n v="593486.52840855997"/>
    <n v="530885.23471736372"/>
    <n v="484549.04106037423"/>
    <n v="432258.29526085634"/>
    <n v="437455.33435362065"/>
    <n v="415232.45040392276"/>
    <n v="451733.00639407459"/>
    <n v="475337.76355572481"/>
    <n v="659081.44779438293"/>
    <n v="6608058.045633154"/>
    <n v="759157.65055810218"/>
    <n v="738019.0497378055"/>
    <n v="668675.04538148642"/>
    <n v="603863.00829628669"/>
    <n v="540194.25429818896"/>
    <n v="493137.72952866519"/>
    <n v="439911.22507062799"/>
    <n v="445182.86857500905"/>
    <n v="422551.30046862678"/>
    <n v="459610.70236575016"/>
    <n v="483562.72585309955"/>
    <n v="670566.90258079139"/>
    <n v="6724432.4627144383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2227003.7108095321"/>
    <n v="2219895.0708219097"/>
    <n v="2170523.7192808888"/>
    <n v="1403335.1661493455"/>
    <n v="2148430.5629244521"/>
    <n v="2170373.9006328923"/>
    <n v="2448322.8885170808"/>
    <n v="1957035.9311901648"/>
    <n v="1944018.0513404175"/>
    <n v="2005415.2762234919"/>
    <n v="2197478.6877821465"/>
    <n v="2182710.6187963639"/>
    <n v="25074543.584468685"/>
    <n v="2045212.2478283746"/>
    <n v="2035085.3544791073"/>
    <n v="1988707.5795725218"/>
    <n v="1285661.7381729942"/>
    <n v="1968520.7675558808"/>
    <n v="1987678.4362822571"/>
    <n v="2240856.0146147143"/>
    <n v="1791801.3580684664"/>
    <n v="1781194.4916186298"/>
    <n v="1837990.1694149682"/>
    <n v="2011067.0892536913"/>
    <n v="1997070.4999359308"/>
    <n v="22970845.746797536"/>
    <n v="2055386.5551662762"/>
    <n v="2045063.3021621821"/>
    <n v="1998535.6383985148"/>
    <n v="1292750.9427913378"/>
    <n v="1978392.0323533278"/>
    <n v="1997477.7028073326"/>
    <n v="2251499.6933834124"/>
    <n v="1800707.4499378179"/>
    <n v="1790074.0136440662"/>
    <n v="1846964.3503274359"/>
    <n v="2020546.6352312705"/>
    <n v="2006567.100731014"/>
    <n v="23083965.416933991"/>
    <n v="2064349.1931750532"/>
    <n v="2053967.471566913"/>
    <n v="2007265.4780962481"/>
    <n v="1298938.5428176171"/>
    <n v="1986943.9215889063"/>
    <n v="2005984.8704598553"/>
    <n v="2260777.0805176743"/>
    <n v="1808377.3205155383"/>
    <n v="1797695.9020278563"/>
    <n v="1854761.4547121143"/>
    <n v="2028970.0645319698"/>
    <n v="2015021.4817502419"/>
    <n v="23183052.781759989"/>
    <n v="2072591.8116503062"/>
    <n v="2062140.8033722637"/>
    <n v="2015252.7930224279"/>
    <n v="1304513.7146014583"/>
    <n v="1994749.4623087086"/>
    <n v="2013766.8587773968"/>
    <n v="2269309.2579730581"/>
    <n v="1815398.4698090942"/>
    <n v="1804682.5628523992"/>
    <n v="1861930.3410257583"/>
    <n v="2036736.6725057657"/>
    <n v="2022801.6067569039"/>
    <n v="23273874.354655538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6220.38814049365"/>
    <n v="143060.24325420681"/>
    <n v="142351.99680058003"/>
    <n v="135327.44328484638"/>
    <n v="135055.53327487549"/>
    <n v="131487.06331104718"/>
    <n v="130541.83657031547"/>
    <n v="129277.90816218773"/>
    <n v="129227.9140840327"/>
    <n v="133926.01763120826"/>
    <n v="136288.6458541165"/>
    <n v="143320.18604862495"/>
    <n v="1636085.1764165352"/>
    <n v="146576.68440155458"/>
    <n v="143436.13940894167"/>
    <n v="142817.24591183406"/>
    <n v="136472.07415961247"/>
    <n v="135763.46552247167"/>
    <n v="132009.46803192841"/>
    <n v="131047.2198285498"/>
    <n v="130001.14953547216"/>
    <n v="129847.89859663589"/>
    <n v="134340.0473879459"/>
    <n v="136436.19682330929"/>
    <n v="143846.28563357226"/>
    <n v="1642593.8752418282"/>
    <n v="147408.48961886906"/>
    <n v="144414.18543025205"/>
    <n v="143309.09675123656"/>
    <n v="136836.21414663535"/>
    <n v="136267.31263100106"/>
    <n v="132524.69063596133"/>
    <n v="131716.41949706603"/>
    <n v="130577.00636423487"/>
    <n v="130401.83270734319"/>
    <n v="134943.62093364482"/>
    <n v="136169.77198333386"/>
    <n v="144895.24709551354"/>
    <n v="1649463.8877950921"/>
    <n v="148291.28485391059"/>
    <n v="145276.20242926761"/>
    <n v="144345.71182480847"/>
    <n v="137757.27552540868"/>
    <n v="137415.32131217676"/>
    <n v="133861.50057757989"/>
    <n v="132746.53262990681"/>
    <n v="131153.48943001856"/>
    <n v="130799.63506481862"/>
    <n v="135055.88224956451"/>
    <n v="136521.16475078053"/>
    <n v="144597.73269800362"/>
    <n v="1657821.7333462446"/>
    <n v="148377.91151379651"/>
    <n v="145567.85566179262"/>
    <n v="144716.50745802416"/>
    <n v="138206.67481243194"/>
    <n v="137735.74482747659"/>
    <n v="133950.45420953594"/>
    <n v="132996.31268920793"/>
    <n v="131830.62255597365"/>
    <n v="131543.1815333947"/>
    <n v="135925.41538060945"/>
    <n v="137530.61274486806"/>
    <n v="145530.57611416685"/>
    <n v="1663911.8695012783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0940.93519565611"/>
    <n v="137872.801746026"/>
    <n v="137253.32676660296"/>
    <n v="130900.22579646214"/>
    <n v="130221.91586272913"/>
    <n v="126753.78388879997"/>
    <n v="125695.06049298977"/>
    <n v="124755.77570269426"/>
    <n v="124728.72749345224"/>
    <n v="129255.17907355401"/>
    <n v="131430.30500872759"/>
    <n v="138188.60221117584"/>
    <n v="1577996.6392388698"/>
    <n v="141408.94155342775"/>
    <n v="138361.42570926069"/>
    <n v="137825.09360454773"/>
    <n v="132096.43422425428"/>
    <n v="131025.29981899996"/>
    <n v="127376.152403806"/>
    <n v="126313.16302768639"/>
    <n v="125562.52743636204"/>
    <n v="125432.39753064525"/>
    <n v="129761.61245611891"/>
    <n v="131688.5083131908"/>
    <n v="138823.07197429164"/>
    <n v="1585674.6280525916"/>
    <n v="142230.52627440591"/>
    <n v="139325.72659969731"/>
    <n v="138315.33560986895"/>
    <n v="132461.53864644945"/>
    <n v="131527.52742996183"/>
    <n v="127889.52145452336"/>
    <n v="126977.43367924084"/>
    <n v="126135.29513314379"/>
    <n v="125983.94143389149"/>
    <n v="130361.98491982644"/>
    <n v="131439.73759628859"/>
    <n v="139857.82535629108"/>
    <n v="1592506.3941335892"/>
    <n v="143070.62792893528"/>
    <n v="140145.92953032564"/>
    <n v="139307.12678921616"/>
    <n v="133343.76096956895"/>
    <n v="132629.97113759091"/>
    <n v="129176.93235107367"/>
    <n v="127965.36000213679"/>
    <n v="126681.73928206394"/>
    <n v="126356.25830991748"/>
    <n v="130454.82108671409"/>
    <n v="131765.21393429884"/>
    <n v="139547.27379642133"/>
    <n v="1600445.0151182632"/>
    <n v="143140.06455630605"/>
    <n v="140415.81129452866"/>
    <n v="139655.28128716847"/>
    <n v="133771.08283880891"/>
    <n v="132930.52162513457"/>
    <n v="129251.99089437722"/>
    <n v="128197.50793951172"/>
    <n v="127332.10548199054"/>
    <n v="127071.74418404915"/>
    <n v="131292.79524454867"/>
    <n v="132739.15161603145"/>
    <n v="140444.31730376201"/>
    <n v="1606242.3742662175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204842.77425969674"/>
    <n v="201272.73051741457"/>
    <n v="197828.39731831069"/>
    <n v="171776.03854931094"/>
    <n v="187544.35559127954"/>
    <n v="183651.24158319109"/>
    <n v="188054.91180023985"/>
    <n v="175458.73942834832"/>
    <n v="174568.43971452379"/>
    <n v="181228.53603698438"/>
    <n v="188503.62480108932"/>
    <n v="199105.45289302577"/>
    <n v="2253835.2424934148"/>
    <n v="200508.42250732169"/>
    <n v="196898.89154762242"/>
    <n v="193695.50952270933"/>
    <n v="169774.82949189629"/>
    <n v="183840.82929470186"/>
    <n v="179772.64637114701"/>
    <n v="183681.40387350167"/>
    <n v="172218.53744547314"/>
    <n v="171321.44136043734"/>
    <n v="177643.27535488777"/>
    <n v="184210.31419259787"/>
    <n v="194900.68998008853"/>
    <n v="2208466.7909423849"/>
    <n v="200904.97776516728"/>
    <n v="197432.2026255223"/>
    <n v="193757.9322850637"/>
    <n v="169737.40940721196"/>
    <n v="183903.66580032211"/>
    <n v="179844.56423979343"/>
    <n v="183872.64973161789"/>
    <n v="172338.39576633295"/>
    <n v="171414.18140992653"/>
    <n v="177767.4773361535"/>
    <n v="183525.33421735829"/>
    <n v="195451.96348183198"/>
    <n v="2209950.754066302"/>
    <n v="202561.48868904085"/>
    <n v="199054.58847894883"/>
    <n v="195497.09938098266"/>
    <n v="171244.36476658209"/>
    <n v="185671.58677393087"/>
    <n v="181761.24718844175"/>
    <n v="185509.49795747778"/>
    <n v="173503.90574064007"/>
    <n v="172403.01809016557"/>
    <n v="178521.17311859672"/>
    <n v="184530.89167948801"/>
    <n v="195957.80538139114"/>
    <n v="2226216.6672456861"/>
    <n v="203228.46195062966"/>
    <n v="199899.32144984082"/>
    <n v="196375.57542919999"/>
    <n v="172100.96857657356"/>
    <n v="186442.66025086958"/>
    <n v="182300.37662816016"/>
    <n v="186193.62428821222"/>
    <n v="174542.4624705454"/>
    <n v="173491.76915460895"/>
    <n v="179745.66127915689"/>
    <n v="185908.69179886"/>
    <n v="197346.84184370615"/>
    <n v="2237576.4151203632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211178.11779350179"/>
    <n v="207497.66032723151"/>
    <n v="203946.80135908318"/>
    <n v="177088.69953537208"/>
    <n v="193344.69648585518"/>
    <n v="189331.17688988766"/>
    <n v="193871.04309303081"/>
    <n v="180885.29837974053"/>
    <n v="179967.46362322036"/>
    <n v="186833.54230616943"/>
    <n v="194333.63381555601"/>
    <n v="205263.35349796471"/>
    <n v="2323541.4871066129"/>
    <n v="206709.71392507388"/>
    <n v="202988.54798723958"/>
    <n v="199686.09229145289"/>
    <n v="175025.59741432613"/>
    <n v="189526.62813886793"/>
    <n v="185332.62512489382"/>
    <n v="189362.2720345378"/>
    <n v="177544.88396440534"/>
    <n v="176620.04263962613"/>
    <n v="183137.39727308019"/>
    <n v="189907.54040474008"/>
    <n v="200928.54637122527"/>
    <n v="2276769.8875694689"/>
    <n v="207118.53377852298"/>
    <n v="203538.35322218799"/>
    <n v="199750.44565470485"/>
    <n v="174987.02000743497"/>
    <n v="189591.40804156923"/>
    <n v="185406.76725751898"/>
    <n v="189559.43271300811"/>
    <n v="177668.44924364222"/>
    <n v="176715.6509380686"/>
    <n v="183265.44055273558"/>
    <n v="189201.37548181269"/>
    <n v="201496.8695688989"/>
    <n v="2278299.7464601048"/>
    <n v="208826.2769990112"/>
    <n v="205210.91595767922"/>
    <n v="201543.40142369343"/>
    <n v="176540.58223358978"/>
    <n v="191414.00698343391"/>
    <n v="187382.72906024923"/>
    <n v="191246.90511080186"/>
    <n v="178870.00591818569"/>
    <n v="177735.07019604696"/>
    <n v="184042.44651401721"/>
    <n v="190238.03265926597"/>
    <n v="202018.35606328986"/>
    <n v="2295068.7291192641"/>
    <n v="209513.87829961811"/>
    <n v="206081.77469055753"/>
    <n v="202449.04683422681"/>
    <n v="177423.67894492124"/>
    <n v="192208.92809367998"/>
    <n v="187938.53260635069"/>
    <n v="191952.18998784758"/>
    <n v="179940.68295932512"/>
    <n v="178857.49397382361"/>
    <n v="185304.80544242979"/>
    <n v="191658.44515346389"/>
    <n v="203450.35241619192"/>
    <n v="2306779.809402436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82.633486858496"/>
    <n v="76645.552978061532"/>
    <n v="77466.167684445521"/>
    <n v="78588.132883011611"/>
    <n v="79921.819851336928"/>
    <n v="81474.862243067982"/>
    <n v="83167.181333550907"/>
    <n v="84992.7360436702"/>
    <n v="87019.00174167192"/>
    <n v="89068.41438240264"/>
    <n v="90952.782804026065"/>
    <n v="92598.747159638806"/>
    <n v="998078.0325917427"/>
    <n v="94148.791470416036"/>
    <n v="95766.725236557089"/>
    <n v="97438.970566989185"/>
    <n v="99154.665148854125"/>
    <n v="100905.11913186534"/>
    <n v="102683.38063579355"/>
    <n v="104483.88815645539"/>
    <n v="106302.19249050412"/>
    <n v="108134.73427526237"/>
    <n v="109978.66602058821"/>
    <n v="111831.70973436814"/>
    <n v="113692.04302291133"/>
    <n v="1244520.8858905649"/>
    <n v="115558.20797126516"/>
    <n v="117429.03824746748"/>
    <n v="119303.60078594858"/>
    <n v="121181.14913425273"/>
    <n v="123061.08613041529"/>
    <n v="124942.93404486461"/>
    <n v="126826.31069394332"/>
    <n v="128710.91033072554"/>
    <n v="130596.48835767059"/>
    <n v="132482.84909674586"/>
    <n v="134369.83600552534"/>
    <n v="136257.32385006821"/>
    <n v="1510719.7346488929"/>
    <n v="138145.21244322171"/>
    <n v="140033.42163526383"/>
    <n v="141921.88730641673"/>
    <n v="143810.55816085835"/>
    <n v="145699.39316193084"/>
    <n v="147588.35948030817"/>
    <n v="149477.43085252924"/>
    <n v="151366.58626782536"/>
    <n v="153255.80891758151"/>
    <n v="155145.08535490572"/>
    <n v="157034.4048222843"/>
    <n v="158923.75871370643"/>
    <n v="1782401.9071168324"/>
    <n v="160813.14014436339"/>
    <n v="162702.54360640823"/>
    <n v="164591.96469356335"/>
    <n v="166481.39988080674"/>
    <n v="168370.84634812066"/>
    <n v="170260.30183949106"/>
    <n v="172149.76455010666"/>
    <n v="174039.23303611838"/>
    <n v="175928.70614244702"/>
    <n v="177818.18294502917"/>
    <n v="179707.66270461417"/>
    <n v="181597.14482980143"/>
    <n v="2054460.8907208701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76528"/>
    <n v="-72222"/>
    <n v="-65623"/>
    <n v="-58368"/>
    <n v="-51112"/>
    <n v="-42911"/>
    <n v="-35214"/>
    <n v="-27314"/>
    <n v="-17630"/>
    <n v="-10140"/>
    <n v="-5801"/>
    <n v="-3331"/>
    <n v="-466194"/>
    <n v="-34807"/>
    <n v="-28750"/>
    <n v="-22669"/>
    <n v="-16362"/>
    <n v="-9704"/>
    <n v="-3215"/>
    <n v="3224"/>
    <n v="9569"/>
    <n v="16140"/>
    <n v="22634"/>
    <n v="28881"/>
    <n v="35059"/>
    <n v="0"/>
    <n v="-34306"/>
    <n v="-28330"/>
    <n v="-22350"/>
    <n v="-16115"/>
    <n v="-9488"/>
    <n v="-3082"/>
    <n v="3248"/>
    <n v="9453"/>
    <n v="15922"/>
    <n v="22304"/>
    <n v="28379"/>
    <n v="34365"/>
    <n v="0"/>
    <n v="-32643"/>
    <n v="-27001"/>
    <n v="-21353"/>
    <n v="-15422"/>
    <n v="-9043"/>
    <n v="-2918"/>
    <n v="3122"/>
    <n v="9020"/>
    <n v="15213"/>
    <n v="21298"/>
    <n v="27043"/>
    <n v="32684"/>
    <n v="0"/>
    <n v="-32020"/>
    <n v="-26527"/>
    <n v="-21031"/>
    <n v="-15209"/>
    <n v="-8880"/>
    <n v="-2840"/>
    <n v="3098"/>
    <n v="8872"/>
    <n v="14982"/>
    <n v="20961"/>
    <n v="26557"/>
    <n v="32037"/>
    <n v="0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408746.88307875179"/>
    <n v="409172.64198419772"/>
    <n v="409616.11900426535"/>
    <n v="409890.21249830484"/>
    <n v="409890.56419477449"/>
    <n v="409881.62157871615"/>
    <n v="409929.26961297338"/>
    <n v="410208.66112656309"/>
    <n v="410297.84632681473"/>
    <n v="410468.91721591179"/>
    <n v="410857.07393409283"/>
    <n v="411310.88010691793"/>
    <n v="4920270.6906622844"/>
    <n v="464725.43871698208"/>
    <n v="465243.45258164662"/>
    <n v="465771.91174554033"/>
    <n v="466104.45271865069"/>
    <n v="466104.94901864143"/>
    <n v="466292.87102337216"/>
    <n v="466545.36109009414"/>
    <n v="466902.75512864854"/>
    <n v="467040.96246032231"/>
    <n v="467269.72468102962"/>
    <n v="467744.65695487574"/>
    <n v="468296.06763235218"/>
    <n v="5598042.6037521567"/>
    <n v="558995.03092940373"/>
    <n v="559670.81625747075"/>
    <n v="560338.50504293235"/>
    <n v="560749.39780304267"/>
    <n v="560761.88318820822"/>
    <n v="560996.04625133576"/>
    <n v="561305.85369723418"/>
    <n v="561738.79847997299"/>
    <n v="561907.66757316049"/>
    <n v="562180.61548153393"/>
    <n v="562741.64497853082"/>
    <n v="563390.24824038974"/>
    <n v="6734776.5079232156"/>
    <n v="636724.01696006639"/>
    <n v="637473.97115724452"/>
    <n v="638214.03927066398"/>
    <n v="638664.06865155743"/>
    <n v="638664.32530392497"/>
    <n v="638915.04401418148"/>
    <n v="639251.92554158345"/>
    <n v="639729.10571755352"/>
    <n v="639909.86406626715"/>
    <n v="640209.87806634209"/>
    <n v="640837.0183602788"/>
    <n v="641565.12686150824"/>
    <n v="7670158.3839711724"/>
    <n v="734431.41230107332"/>
    <n v="735290.06509017479"/>
    <n v="736139.88302289101"/>
    <n v="736660.10067481396"/>
    <n v="736668.19019593822"/>
    <n v="736964.85327026807"/>
    <n v="737362.76005310158"/>
    <n v="737923.13939523092"/>
    <n v="738146.09509919491"/>
    <n v="738506.1277161222"/>
    <n v="739240.89753455692"/>
    <n v="740091.73642336088"/>
    <n v="8847425.2607767265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684999.99999999953"/>
    <n v="71750"/>
    <n v="71750"/>
    <n v="71750"/>
    <n v="71750"/>
    <n v="71750"/>
    <n v="71750"/>
    <n v="71750"/>
    <n v="71750"/>
    <n v="71750"/>
    <n v="71750"/>
    <n v="71750"/>
    <n v="71750"/>
    <n v="861000"/>
    <n v="87500"/>
    <n v="87500"/>
    <n v="87500"/>
    <n v="87500"/>
    <n v="87500"/>
    <n v="87500"/>
    <n v="87500"/>
    <n v="87500"/>
    <n v="87500"/>
    <n v="87500"/>
    <n v="87500"/>
    <n v="87500"/>
    <n v="1050000"/>
    <n v="100000"/>
    <n v="100000"/>
    <n v="100000"/>
    <n v="100000"/>
    <n v="100000"/>
    <n v="100000"/>
    <n v="100000"/>
    <n v="100000"/>
    <n v="100000"/>
    <n v="100000"/>
    <n v="100000"/>
    <n v="100000"/>
    <n v="1200000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374999.999999996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10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122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0" fld="43" baseField="0" baseItem="0"/>
    <dataField name="Sum of 2021" fld="56" baseField="0" baseItem="0"/>
  </dataFields>
  <formats count="21">
    <format dxfId="72">
      <pivotArea outline="0" collapsedLevelsAreSubtotals="1" fieldPosition="0"/>
    </format>
    <format dxfId="71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70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9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8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7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6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5">
      <pivotArea collapsedLevelsAreSubtotals="1" fieldPosition="0">
        <references count="1">
          <reference field="2" count="1">
            <x v="8"/>
          </reference>
        </references>
      </pivotArea>
    </format>
    <format dxfId="64">
      <pivotArea dataOnly="0" labelOnly="1" fieldPosition="0">
        <references count="1">
          <reference field="2" count="1">
            <x v="8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grandRow="1" outline="0" fieldPosition="0"/>
    </format>
    <format dxfId="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7">
      <pivotArea type="all" dataOnly="0" outline="0" fieldPosition="0"/>
    </format>
    <format dxfId="56">
      <pivotArea outline="0" collapsedLevelsAreSubtotals="1" fieldPosition="0"/>
    </format>
    <format dxfId="55">
      <pivotArea field="2" type="button" dataOnly="0" labelOnly="1" outline="0" axis="axisRow" fieldPosition="0"/>
    </format>
    <format dxfId="54">
      <pivotArea dataOnly="0" labelOnly="1" fieldPosition="0">
        <references count="1">
          <reference field="2" count="0"/>
        </references>
      </pivotArea>
    </format>
    <format dxfId="53">
      <pivotArea dataOnly="0" labelOnly="1" grandRow="1" outline="0" fieldPosition="0"/>
    </format>
    <format dxfId="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9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124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a-2020" fld="45" baseField="0" baseItem="0"/>
    <dataField name="Sum of a-2021" fld="58" baseField="0" baseItem="0"/>
  </dataFields>
  <formats count="27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1">
            <x v="0"/>
          </reference>
        </references>
      </pivotArea>
    </format>
    <format dxfId="24">
      <pivotArea dataOnly="0" labelOnly="1" outline="0" fieldPosition="0">
        <references count="1">
          <reference field="1" count="1">
            <x v="0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-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outline="0" fieldPosition="0">
        <references count="1">
          <reference field="2" count="0" defaultSubtotal="1"/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field="6" type="button" dataOnly="0" labelOnly="1" outline="0" axis="axisRow" fieldPosition="1"/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dataOnly="0" labelOnly="1" outline="0" fieldPosition="0">
        <references count="1">
          <reference field="2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9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124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a-2020" fld="45" baseField="0" baseItem="0"/>
    <dataField name="Sum of a-2021" fld="58" baseField="0" baseItem="0"/>
  </dataFields>
  <formats count="25">
    <format dxfId="51">
      <pivotArea outline="0" collapsedLevelsAreSubtotals="1" fieldPosition="0"/>
    </format>
    <format dxfId="50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2" type="button" dataOnly="0" labelOnly="1" outline="0" axis="axisRow" fieldPosition="0"/>
    </format>
    <format dxfId="31">
      <pivotArea field="6" type="button" dataOnly="0" labelOnly="1" outline="0" axis="axisRow" fieldPosition="1"/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E3306-8684-40B3-A234-C7EDFD91D401}">
  <sheetPr>
    <tabColor theme="9" tint="0.79998168889431442"/>
  </sheetPr>
  <dimension ref="A1:H47"/>
  <sheetViews>
    <sheetView showOutlineSymbols="0" zoomScale="90" zoomScaleNormal="90" workbookViewId="0">
      <selection activeCell="D17" sqref="D17"/>
    </sheetView>
  </sheetViews>
  <sheetFormatPr defaultColWidth="11.7109375" defaultRowHeight="15" customHeight="1" x14ac:dyDescent="0.2"/>
  <cols>
    <col min="1" max="1" width="11.7109375" style="196" customWidth="1"/>
    <col min="2" max="2" width="58" style="197" customWidth="1"/>
    <col min="3" max="3" width="6" style="199" customWidth="1"/>
    <col min="4" max="4" width="22.7109375" style="197" customWidth="1"/>
    <col min="5" max="5" width="6" style="199" customWidth="1"/>
    <col min="6" max="6" width="22.7109375" style="197" customWidth="1"/>
    <col min="7" max="7" width="7.28515625" style="199" customWidth="1"/>
    <col min="8" max="8" width="22.7109375" style="197" customWidth="1"/>
    <col min="9" max="9" width="7.140625" style="197" customWidth="1"/>
    <col min="10" max="10" width="11.7109375" style="197" customWidth="1"/>
    <col min="11" max="11" width="2" style="197" customWidth="1"/>
    <col min="12" max="12" width="11.7109375" style="197" customWidth="1"/>
    <col min="13" max="13" width="2" style="197" customWidth="1"/>
    <col min="14" max="14" width="11.7109375" style="197" customWidth="1"/>
    <col min="15" max="15" width="2" style="197" customWidth="1"/>
    <col min="16" max="16" width="11.7109375" style="197" customWidth="1"/>
    <col min="17" max="17" width="2" style="197" customWidth="1"/>
    <col min="18" max="18" width="11.7109375" style="197" customWidth="1"/>
    <col min="19" max="19" width="2" style="197" customWidth="1"/>
    <col min="20" max="20" width="11.7109375" style="197" customWidth="1"/>
    <col min="21" max="21" width="2" style="197" customWidth="1"/>
    <col min="22" max="22" width="11.7109375" style="197" customWidth="1"/>
    <col min="23" max="23" width="2" style="197" customWidth="1"/>
    <col min="24" max="24" width="11.7109375" style="197" customWidth="1"/>
    <col min="25" max="25" width="2" style="197" customWidth="1"/>
    <col min="26" max="26" width="11.7109375" style="197" customWidth="1"/>
    <col min="27" max="27" width="2" style="197" customWidth="1"/>
    <col min="28" max="28" width="11.7109375" style="197" customWidth="1"/>
    <col min="29" max="29" width="2" style="197" customWidth="1"/>
    <col min="30" max="30" width="11.7109375" style="197" customWidth="1"/>
    <col min="31" max="31" width="2" style="197" customWidth="1"/>
    <col min="32" max="32" width="11.7109375" style="197" customWidth="1"/>
    <col min="33" max="33" width="2" style="197" customWidth="1"/>
    <col min="34" max="257" width="11.7109375" style="197"/>
    <col min="258" max="258" width="76.5703125" style="197" customWidth="1"/>
    <col min="259" max="259" width="6" style="197" customWidth="1"/>
    <col min="260" max="260" width="25.42578125" style="197" customWidth="1"/>
    <col min="261" max="261" width="6" style="197" customWidth="1"/>
    <col min="262" max="262" width="25.42578125" style="197" customWidth="1"/>
    <col min="263" max="263" width="6" style="197" customWidth="1"/>
    <col min="264" max="264" width="25.42578125" style="197" customWidth="1"/>
    <col min="265" max="265" width="7.140625" style="197" customWidth="1"/>
    <col min="266" max="266" width="11.7109375" style="197"/>
    <col min="267" max="267" width="2" style="197" customWidth="1"/>
    <col min="268" max="268" width="11.7109375" style="197"/>
    <col min="269" max="269" width="2" style="197" customWidth="1"/>
    <col min="270" max="270" width="11.7109375" style="197"/>
    <col min="271" max="271" width="2" style="197" customWidth="1"/>
    <col min="272" max="272" width="11.7109375" style="197"/>
    <col min="273" max="273" width="2" style="197" customWidth="1"/>
    <col min="274" max="274" width="11.7109375" style="197"/>
    <col min="275" max="275" width="2" style="197" customWidth="1"/>
    <col min="276" max="276" width="11.7109375" style="197"/>
    <col min="277" max="277" width="2" style="197" customWidth="1"/>
    <col min="278" max="278" width="11.7109375" style="197"/>
    <col min="279" max="279" width="2" style="197" customWidth="1"/>
    <col min="280" max="280" width="11.7109375" style="197"/>
    <col min="281" max="281" width="2" style="197" customWidth="1"/>
    <col min="282" max="282" width="11.7109375" style="197"/>
    <col min="283" max="283" width="2" style="197" customWidth="1"/>
    <col min="284" max="284" width="11.7109375" style="197"/>
    <col min="285" max="285" width="2" style="197" customWidth="1"/>
    <col min="286" max="286" width="11.7109375" style="197"/>
    <col min="287" max="287" width="2" style="197" customWidth="1"/>
    <col min="288" max="288" width="11.7109375" style="197"/>
    <col min="289" max="289" width="2" style="197" customWidth="1"/>
    <col min="290" max="513" width="11.7109375" style="197"/>
    <col min="514" max="514" width="76.5703125" style="197" customWidth="1"/>
    <col min="515" max="515" width="6" style="197" customWidth="1"/>
    <col min="516" max="516" width="25.42578125" style="197" customWidth="1"/>
    <col min="517" max="517" width="6" style="197" customWidth="1"/>
    <col min="518" max="518" width="25.42578125" style="197" customWidth="1"/>
    <col min="519" max="519" width="6" style="197" customWidth="1"/>
    <col min="520" max="520" width="25.42578125" style="197" customWidth="1"/>
    <col min="521" max="521" width="7.140625" style="197" customWidth="1"/>
    <col min="522" max="522" width="11.7109375" style="197"/>
    <col min="523" max="523" width="2" style="197" customWidth="1"/>
    <col min="524" max="524" width="11.7109375" style="197"/>
    <col min="525" max="525" width="2" style="197" customWidth="1"/>
    <col min="526" max="526" width="11.7109375" style="197"/>
    <col min="527" max="527" width="2" style="197" customWidth="1"/>
    <col min="528" max="528" width="11.7109375" style="197"/>
    <col min="529" max="529" width="2" style="197" customWidth="1"/>
    <col min="530" max="530" width="11.7109375" style="197"/>
    <col min="531" max="531" width="2" style="197" customWidth="1"/>
    <col min="532" max="532" width="11.7109375" style="197"/>
    <col min="533" max="533" width="2" style="197" customWidth="1"/>
    <col min="534" max="534" width="11.7109375" style="197"/>
    <col min="535" max="535" width="2" style="197" customWidth="1"/>
    <col min="536" max="536" width="11.7109375" style="197"/>
    <col min="537" max="537" width="2" style="197" customWidth="1"/>
    <col min="538" max="538" width="11.7109375" style="197"/>
    <col min="539" max="539" width="2" style="197" customWidth="1"/>
    <col min="540" max="540" width="11.7109375" style="197"/>
    <col min="541" max="541" width="2" style="197" customWidth="1"/>
    <col min="542" max="542" width="11.7109375" style="197"/>
    <col min="543" max="543" width="2" style="197" customWidth="1"/>
    <col min="544" max="544" width="11.7109375" style="197"/>
    <col min="545" max="545" width="2" style="197" customWidth="1"/>
    <col min="546" max="769" width="11.7109375" style="197"/>
    <col min="770" max="770" width="76.5703125" style="197" customWidth="1"/>
    <col min="771" max="771" width="6" style="197" customWidth="1"/>
    <col min="772" max="772" width="25.42578125" style="197" customWidth="1"/>
    <col min="773" max="773" width="6" style="197" customWidth="1"/>
    <col min="774" max="774" width="25.42578125" style="197" customWidth="1"/>
    <col min="775" max="775" width="6" style="197" customWidth="1"/>
    <col min="776" max="776" width="25.42578125" style="197" customWidth="1"/>
    <col min="777" max="777" width="7.140625" style="197" customWidth="1"/>
    <col min="778" max="778" width="11.7109375" style="197"/>
    <col min="779" max="779" width="2" style="197" customWidth="1"/>
    <col min="780" max="780" width="11.7109375" style="197"/>
    <col min="781" max="781" width="2" style="197" customWidth="1"/>
    <col min="782" max="782" width="11.7109375" style="197"/>
    <col min="783" max="783" width="2" style="197" customWidth="1"/>
    <col min="784" max="784" width="11.7109375" style="197"/>
    <col min="785" max="785" width="2" style="197" customWidth="1"/>
    <col min="786" max="786" width="11.7109375" style="197"/>
    <col min="787" max="787" width="2" style="197" customWidth="1"/>
    <col min="788" max="788" width="11.7109375" style="197"/>
    <col min="789" max="789" width="2" style="197" customWidth="1"/>
    <col min="790" max="790" width="11.7109375" style="197"/>
    <col min="791" max="791" width="2" style="197" customWidth="1"/>
    <col min="792" max="792" width="11.7109375" style="197"/>
    <col min="793" max="793" width="2" style="197" customWidth="1"/>
    <col min="794" max="794" width="11.7109375" style="197"/>
    <col min="795" max="795" width="2" style="197" customWidth="1"/>
    <col min="796" max="796" width="11.7109375" style="197"/>
    <col min="797" max="797" width="2" style="197" customWidth="1"/>
    <col min="798" max="798" width="11.7109375" style="197"/>
    <col min="799" max="799" width="2" style="197" customWidth="1"/>
    <col min="800" max="800" width="11.7109375" style="197"/>
    <col min="801" max="801" width="2" style="197" customWidth="1"/>
    <col min="802" max="1025" width="11.7109375" style="197"/>
    <col min="1026" max="1026" width="76.5703125" style="197" customWidth="1"/>
    <col min="1027" max="1027" width="6" style="197" customWidth="1"/>
    <col min="1028" max="1028" width="25.42578125" style="197" customWidth="1"/>
    <col min="1029" max="1029" width="6" style="197" customWidth="1"/>
    <col min="1030" max="1030" width="25.42578125" style="197" customWidth="1"/>
    <col min="1031" max="1031" width="6" style="197" customWidth="1"/>
    <col min="1032" max="1032" width="25.42578125" style="197" customWidth="1"/>
    <col min="1033" max="1033" width="7.140625" style="197" customWidth="1"/>
    <col min="1034" max="1034" width="11.7109375" style="197"/>
    <col min="1035" max="1035" width="2" style="197" customWidth="1"/>
    <col min="1036" max="1036" width="11.7109375" style="197"/>
    <col min="1037" max="1037" width="2" style="197" customWidth="1"/>
    <col min="1038" max="1038" width="11.7109375" style="197"/>
    <col min="1039" max="1039" width="2" style="197" customWidth="1"/>
    <col min="1040" max="1040" width="11.7109375" style="197"/>
    <col min="1041" max="1041" width="2" style="197" customWidth="1"/>
    <col min="1042" max="1042" width="11.7109375" style="197"/>
    <col min="1043" max="1043" width="2" style="197" customWidth="1"/>
    <col min="1044" max="1044" width="11.7109375" style="197"/>
    <col min="1045" max="1045" width="2" style="197" customWidth="1"/>
    <col min="1046" max="1046" width="11.7109375" style="197"/>
    <col min="1047" max="1047" width="2" style="197" customWidth="1"/>
    <col min="1048" max="1048" width="11.7109375" style="197"/>
    <col min="1049" max="1049" width="2" style="197" customWidth="1"/>
    <col min="1050" max="1050" width="11.7109375" style="197"/>
    <col min="1051" max="1051" width="2" style="197" customWidth="1"/>
    <col min="1052" max="1052" width="11.7109375" style="197"/>
    <col min="1053" max="1053" width="2" style="197" customWidth="1"/>
    <col min="1054" max="1054" width="11.7109375" style="197"/>
    <col min="1055" max="1055" width="2" style="197" customWidth="1"/>
    <col min="1056" max="1056" width="11.7109375" style="197"/>
    <col min="1057" max="1057" width="2" style="197" customWidth="1"/>
    <col min="1058" max="1281" width="11.7109375" style="197"/>
    <col min="1282" max="1282" width="76.5703125" style="197" customWidth="1"/>
    <col min="1283" max="1283" width="6" style="197" customWidth="1"/>
    <col min="1284" max="1284" width="25.42578125" style="197" customWidth="1"/>
    <col min="1285" max="1285" width="6" style="197" customWidth="1"/>
    <col min="1286" max="1286" width="25.42578125" style="197" customWidth="1"/>
    <col min="1287" max="1287" width="6" style="197" customWidth="1"/>
    <col min="1288" max="1288" width="25.42578125" style="197" customWidth="1"/>
    <col min="1289" max="1289" width="7.140625" style="197" customWidth="1"/>
    <col min="1290" max="1290" width="11.7109375" style="197"/>
    <col min="1291" max="1291" width="2" style="197" customWidth="1"/>
    <col min="1292" max="1292" width="11.7109375" style="197"/>
    <col min="1293" max="1293" width="2" style="197" customWidth="1"/>
    <col min="1294" max="1294" width="11.7109375" style="197"/>
    <col min="1295" max="1295" width="2" style="197" customWidth="1"/>
    <col min="1296" max="1296" width="11.7109375" style="197"/>
    <col min="1297" max="1297" width="2" style="197" customWidth="1"/>
    <col min="1298" max="1298" width="11.7109375" style="197"/>
    <col min="1299" max="1299" width="2" style="197" customWidth="1"/>
    <col min="1300" max="1300" width="11.7109375" style="197"/>
    <col min="1301" max="1301" width="2" style="197" customWidth="1"/>
    <col min="1302" max="1302" width="11.7109375" style="197"/>
    <col min="1303" max="1303" width="2" style="197" customWidth="1"/>
    <col min="1304" max="1304" width="11.7109375" style="197"/>
    <col min="1305" max="1305" width="2" style="197" customWidth="1"/>
    <col min="1306" max="1306" width="11.7109375" style="197"/>
    <col min="1307" max="1307" width="2" style="197" customWidth="1"/>
    <col min="1308" max="1308" width="11.7109375" style="197"/>
    <col min="1309" max="1309" width="2" style="197" customWidth="1"/>
    <col min="1310" max="1310" width="11.7109375" style="197"/>
    <col min="1311" max="1311" width="2" style="197" customWidth="1"/>
    <col min="1312" max="1312" width="11.7109375" style="197"/>
    <col min="1313" max="1313" width="2" style="197" customWidth="1"/>
    <col min="1314" max="1537" width="11.7109375" style="197"/>
    <col min="1538" max="1538" width="76.5703125" style="197" customWidth="1"/>
    <col min="1539" max="1539" width="6" style="197" customWidth="1"/>
    <col min="1540" max="1540" width="25.42578125" style="197" customWidth="1"/>
    <col min="1541" max="1541" width="6" style="197" customWidth="1"/>
    <col min="1542" max="1542" width="25.42578125" style="197" customWidth="1"/>
    <col min="1543" max="1543" width="6" style="197" customWidth="1"/>
    <col min="1544" max="1544" width="25.42578125" style="197" customWidth="1"/>
    <col min="1545" max="1545" width="7.140625" style="197" customWidth="1"/>
    <col min="1546" max="1546" width="11.7109375" style="197"/>
    <col min="1547" max="1547" width="2" style="197" customWidth="1"/>
    <col min="1548" max="1548" width="11.7109375" style="197"/>
    <col min="1549" max="1549" width="2" style="197" customWidth="1"/>
    <col min="1550" max="1550" width="11.7109375" style="197"/>
    <col min="1551" max="1551" width="2" style="197" customWidth="1"/>
    <col min="1552" max="1552" width="11.7109375" style="197"/>
    <col min="1553" max="1553" width="2" style="197" customWidth="1"/>
    <col min="1554" max="1554" width="11.7109375" style="197"/>
    <col min="1555" max="1555" width="2" style="197" customWidth="1"/>
    <col min="1556" max="1556" width="11.7109375" style="197"/>
    <col min="1557" max="1557" width="2" style="197" customWidth="1"/>
    <col min="1558" max="1558" width="11.7109375" style="197"/>
    <col min="1559" max="1559" width="2" style="197" customWidth="1"/>
    <col min="1560" max="1560" width="11.7109375" style="197"/>
    <col min="1561" max="1561" width="2" style="197" customWidth="1"/>
    <col min="1562" max="1562" width="11.7109375" style="197"/>
    <col min="1563" max="1563" width="2" style="197" customWidth="1"/>
    <col min="1564" max="1564" width="11.7109375" style="197"/>
    <col min="1565" max="1565" width="2" style="197" customWidth="1"/>
    <col min="1566" max="1566" width="11.7109375" style="197"/>
    <col min="1567" max="1567" width="2" style="197" customWidth="1"/>
    <col min="1568" max="1568" width="11.7109375" style="197"/>
    <col min="1569" max="1569" width="2" style="197" customWidth="1"/>
    <col min="1570" max="1793" width="11.7109375" style="197"/>
    <col min="1794" max="1794" width="76.5703125" style="197" customWidth="1"/>
    <col min="1795" max="1795" width="6" style="197" customWidth="1"/>
    <col min="1796" max="1796" width="25.42578125" style="197" customWidth="1"/>
    <col min="1797" max="1797" width="6" style="197" customWidth="1"/>
    <col min="1798" max="1798" width="25.42578125" style="197" customWidth="1"/>
    <col min="1799" max="1799" width="6" style="197" customWidth="1"/>
    <col min="1800" max="1800" width="25.42578125" style="197" customWidth="1"/>
    <col min="1801" max="1801" width="7.140625" style="197" customWidth="1"/>
    <col min="1802" max="1802" width="11.7109375" style="197"/>
    <col min="1803" max="1803" width="2" style="197" customWidth="1"/>
    <col min="1804" max="1804" width="11.7109375" style="197"/>
    <col min="1805" max="1805" width="2" style="197" customWidth="1"/>
    <col min="1806" max="1806" width="11.7109375" style="197"/>
    <col min="1807" max="1807" width="2" style="197" customWidth="1"/>
    <col min="1808" max="1808" width="11.7109375" style="197"/>
    <col min="1809" max="1809" width="2" style="197" customWidth="1"/>
    <col min="1810" max="1810" width="11.7109375" style="197"/>
    <col min="1811" max="1811" width="2" style="197" customWidth="1"/>
    <col min="1812" max="1812" width="11.7109375" style="197"/>
    <col min="1813" max="1813" width="2" style="197" customWidth="1"/>
    <col min="1814" max="1814" width="11.7109375" style="197"/>
    <col min="1815" max="1815" width="2" style="197" customWidth="1"/>
    <col min="1816" max="1816" width="11.7109375" style="197"/>
    <col min="1817" max="1817" width="2" style="197" customWidth="1"/>
    <col min="1818" max="1818" width="11.7109375" style="197"/>
    <col min="1819" max="1819" width="2" style="197" customWidth="1"/>
    <col min="1820" max="1820" width="11.7109375" style="197"/>
    <col min="1821" max="1821" width="2" style="197" customWidth="1"/>
    <col min="1822" max="1822" width="11.7109375" style="197"/>
    <col min="1823" max="1823" width="2" style="197" customWidth="1"/>
    <col min="1824" max="1824" width="11.7109375" style="197"/>
    <col min="1825" max="1825" width="2" style="197" customWidth="1"/>
    <col min="1826" max="2049" width="11.7109375" style="197"/>
    <col min="2050" max="2050" width="76.5703125" style="197" customWidth="1"/>
    <col min="2051" max="2051" width="6" style="197" customWidth="1"/>
    <col min="2052" max="2052" width="25.42578125" style="197" customWidth="1"/>
    <col min="2053" max="2053" width="6" style="197" customWidth="1"/>
    <col min="2054" max="2054" width="25.42578125" style="197" customWidth="1"/>
    <col min="2055" max="2055" width="6" style="197" customWidth="1"/>
    <col min="2056" max="2056" width="25.42578125" style="197" customWidth="1"/>
    <col min="2057" max="2057" width="7.140625" style="197" customWidth="1"/>
    <col min="2058" max="2058" width="11.7109375" style="197"/>
    <col min="2059" max="2059" width="2" style="197" customWidth="1"/>
    <col min="2060" max="2060" width="11.7109375" style="197"/>
    <col min="2061" max="2061" width="2" style="197" customWidth="1"/>
    <col min="2062" max="2062" width="11.7109375" style="197"/>
    <col min="2063" max="2063" width="2" style="197" customWidth="1"/>
    <col min="2064" max="2064" width="11.7109375" style="197"/>
    <col min="2065" max="2065" width="2" style="197" customWidth="1"/>
    <col min="2066" max="2066" width="11.7109375" style="197"/>
    <col min="2067" max="2067" width="2" style="197" customWidth="1"/>
    <col min="2068" max="2068" width="11.7109375" style="197"/>
    <col min="2069" max="2069" width="2" style="197" customWidth="1"/>
    <col min="2070" max="2070" width="11.7109375" style="197"/>
    <col min="2071" max="2071" width="2" style="197" customWidth="1"/>
    <col min="2072" max="2072" width="11.7109375" style="197"/>
    <col min="2073" max="2073" width="2" style="197" customWidth="1"/>
    <col min="2074" max="2074" width="11.7109375" style="197"/>
    <col min="2075" max="2075" width="2" style="197" customWidth="1"/>
    <col min="2076" max="2076" width="11.7109375" style="197"/>
    <col min="2077" max="2077" width="2" style="197" customWidth="1"/>
    <col min="2078" max="2078" width="11.7109375" style="197"/>
    <col min="2079" max="2079" width="2" style="197" customWidth="1"/>
    <col min="2080" max="2080" width="11.7109375" style="197"/>
    <col min="2081" max="2081" width="2" style="197" customWidth="1"/>
    <col min="2082" max="2305" width="11.7109375" style="197"/>
    <col min="2306" max="2306" width="76.5703125" style="197" customWidth="1"/>
    <col min="2307" max="2307" width="6" style="197" customWidth="1"/>
    <col min="2308" max="2308" width="25.42578125" style="197" customWidth="1"/>
    <col min="2309" max="2309" width="6" style="197" customWidth="1"/>
    <col min="2310" max="2310" width="25.42578125" style="197" customWidth="1"/>
    <col min="2311" max="2311" width="6" style="197" customWidth="1"/>
    <col min="2312" max="2312" width="25.42578125" style="197" customWidth="1"/>
    <col min="2313" max="2313" width="7.140625" style="197" customWidth="1"/>
    <col min="2314" max="2314" width="11.7109375" style="197"/>
    <col min="2315" max="2315" width="2" style="197" customWidth="1"/>
    <col min="2316" max="2316" width="11.7109375" style="197"/>
    <col min="2317" max="2317" width="2" style="197" customWidth="1"/>
    <col min="2318" max="2318" width="11.7109375" style="197"/>
    <col min="2319" max="2319" width="2" style="197" customWidth="1"/>
    <col min="2320" max="2320" width="11.7109375" style="197"/>
    <col min="2321" max="2321" width="2" style="197" customWidth="1"/>
    <col min="2322" max="2322" width="11.7109375" style="197"/>
    <col min="2323" max="2323" width="2" style="197" customWidth="1"/>
    <col min="2324" max="2324" width="11.7109375" style="197"/>
    <col min="2325" max="2325" width="2" style="197" customWidth="1"/>
    <col min="2326" max="2326" width="11.7109375" style="197"/>
    <col min="2327" max="2327" width="2" style="197" customWidth="1"/>
    <col min="2328" max="2328" width="11.7109375" style="197"/>
    <col min="2329" max="2329" width="2" style="197" customWidth="1"/>
    <col min="2330" max="2330" width="11.7109375" style="197"/>
    <col min="2331" max="2331" width="2" style="197" customWidth="1"/>
    <col min="2332" max="2332" width="11.7109375" style="197"/>
    <col min="2333" max="2333" width="2" style="197" customWidth="1"/>
    <col min="2334" max="2334" width="11.7109375" style="197"/>
    <col min="2335" max="2335" width="2" style="197" customWidth="1"/>
    <col min="2336" max="2336" width="11.7109375" style="197"/>
    <col min="2337" max="2337" width="2" style="197" customWidth="1"/>
    <col min="2338" max="2561" width="11.7109375" style="197"/>
    <col min="2562" max="2562" width="76.5703125" style="197" customWidth="1"/>
    <col min="2563" max="2563" width="6" style="197" customWidth="1"/>
    <col min="2564" max="2564" width="25.42578125" style="197" customWidth="1"/>
    <col min="2565" max="2565" width="6" style="197" customWidth="1"/>
    <col min="2566" max="2566" width="25.42578125" style="197" customWidth="1"/>
    <col min="2567" max="2567" width="6" style="197" customWidth="1"/>
    <col min="2568" max="2568" width="25.42578125" style="197" customWidth="1"/>
    <col min="2569" max="2569" width="7.140625" style="197" customWidth="1"/>
    <col min="2570" max="2570" width="11.7109375" style="197"/>
    <col min="2571" max="2571" width="2" style="197" customWidth="1"/>
    <col min="2572" max="2572" width="11.7109375" style="197"/>
    <col min="2573" max="2573" width="2" style="197" customWidth="1"/>
    <col min="2574" max="2574" width="11.7109375" style="197"/>
    <col min="2575" max="2575" width="2" style="197" customWidth="1"/>
    <col min="2576" max="2576" width="11.7109375" style="197"/>
    <col min="2577" max="2577" width="2" style="197" customWidth="1"/>
    <col min="2578" max="2578" width="11.7109375" style="197"/>
    <col min="2579" max="2579" width="2" style="197" customWidth="1"/>
    <col min="2580" max="2580" width="11.7109375" style="197"/>
    <col min="2581" max="2581" width="2" style="197" customWidth="1"/>
    <col min="2582" max="2582" width="11.7109375" style="197"/>
    <col min="2583" max="2583" width="2" style="197" customWidth="1"/>
    <col min="2584" max="2584" width="11.7109375" style="197"/>
    <col min="2585" max="2585" width="2" style="197" customWidth="1"/>
    <col min="2586" max="2586" width="11.7109375" style="197"/>
    <col min="2587" max="2587" width="2" style="197" customWidth="1"/>
    <col min="2588" max="2588" width="11.7109375" style="197"/>
    <col min="2589" max="2589" width="2" style="197" customWidth="1"/>
    <col min="2590" max="2590" width="11.7109375" style="197"/>
    <col min="2591" max="2591" width="2" style="197" customWidth="1"/>
    <col min="2592" max="2592" width="11.7109375" style="197"/>
    <col min="2593" max="2593" width="2" style="197" customWidth="1"/>
    <col min="2594" max="2817" width="11.7109375" style="197"/>
    <col min="2818" max="2818" width="76.5703125" style="197" customWidth="1"/>
    <col min="2819" max="2819" width="6" style="197" customWidth="1"/>
    <col min="2820" max="2820" width="25.42578125" style="197" customWidth="1"/>
    <col min="2821" max="2821" width="6" style="197" customWidth="1"/>
    <col min="2822" max="2822" width="25.42578125" style="197" customWidth="1"/>
    <col min="2823" max="2823" width="6" style="197" customWidth="1"/>
    <col min="2824" max="2824" width="25.42578125" style="197" customWidth="1"/>
    <col min="2825" max="2825" width="7.140625" style="197" customWidth="1"/>
    <col min="2826" max="2826" width="11.7109375" style="197"/>
    <col min="2827" max="2827" width="2" style="197" customWidth="1"/>
    <col min="2828" max="2828" width="11.7109375" style="197"/>
    <col min="2829" max="2829" width="2" style="197" customWidth="1"/>
    <col min="2830" max="2830" width="11.7109375" style="197"/>
    <col min="2831" max="2831" width="2" style="197" customWidth="1"/>
    <col min="2832" max="2832" width="11.7109375" style="197"/>
    <col min="2833" max="2833" width="2" style="197" customWidth="1"/>
    <col min="2834" max="2834" width="11.7109375" style="197"/>
    <col min="2835" max="2835" width="2" style="197" customWidth="1"/>
    <col min="2836" max="2836" width="11.7109375" style="197"/>
    <col min="2837" max="2837" width="2" style="197" customWidth="1"/>
    <col min="2838" max="2838" width="11.7109375" style="197"/>
    <col min="2839" max="2839" width="2" style="197" customWidth="1"/>
    <col min="2840" max="2840" width="11.7109375" style="197"/>
    <col min="2841" max="2841" width="2" style="197" customWidth="1"/>
    <col min="2842" max="2842" width="11.7109375" style="197"/>
    <col min="2843" max="2843" width="2" style="197" customWidth="1"/>
    <col min="2844" max="2844" width="11.7109375" style="197"/>
    <col min="2845" max="2845" width="2" style="197" customWidth="1"/>
    <col min="2846" max="2846" width="11.7109375" style="197"/>
    <col min="2847" max="2847" width="2" style="197" customWidth="1"/>
    <col min="2848" max="2848" width="11.7109375" style="197"/>
    <col min="2849" max="2849" width="2" style="197" customWidth="1"/>
    <col min="2850" max="3073" width="11.7109375" style="197"/>
    <col min="3074" max="3074" width="76.5703125" style="197" customWidth="1"/>
    <col min="3075" max="3075" width="6" style="197" customWidth="1"/>
    <col min="3076" max="3076" width="25.42578125" style="197" customWidth="1"/>
    <col min="3077" max="3077" width="6" style="197" customWidth="1"/>
    <col min="3078" max="3078" width="25.42578125" style="197" customWidth="1"/>
    <col min="3079" max="3079" width="6" style="197" customWidth="1"/>
    <col min="3080" max="3080" width="25.42578125" style="197" customWidth="1"/>
    <col min="3081" max="3081" width="7.140625" style="197" customWidth="1"/>
    <col min="3082" max="3082" width="11.7109375" style="197"/>
    <col min="3083" max="3083" width="2" style="197" customWidth="1"/>
    <col min="3084" max="3084" width="11.7109375" style="197"/>
    <col min="3085" max="3085" width="2" style="197" customWidth="1"/>
    <col min="3086" max="3086" width="11.7109375" style="197"/>
    <col min="3087" max="3087" width="2" style="197" customWidth="1"/>
    <col min="3088" max="3088" width="11.7109375" style="197"/>
    <col min="3089" max="3089" width="2" style="197" customWidth="1"/>
    <col min="3090" max="3090" width="11.7109375" style="197"/>
    <col min="3091" max="3091" width="2" style="197" customWidth="1"/>
    <col min="3092" max="3092" width="11.7109375" style="197"/>
    <col min="3093" max="3093" width="2" style="197" customWidth="1"/>
    <col min="3094" max="3094" width="11.7109375" style="197"/>
    <col min="3095" max="3095" width="2" style="197" customWidth="1"/>
    <col min="3096" max="3096" width="11.7109375" style="197"/>
    <col min="3097" max="3097" width="2" style="197" customWidth="1"/>
    <col min="3098" max="3098" width="11.7109375" style="197"/>
    <col min="3099" max="3099" width="2" style="197" customWidth="1"/>
    <col min="3100" max="3100" width="11.7109375" style="197"/>
    <col min="3101" max="3101" width="2" style="197" customWidth="1"/>
    <col min="3102" max="3102" width="11.7109375" style="197"/>
    <col min="3103" max="3103" width="2" style="197" customWidth="1"/>
    <col min="3104" max="3104" width="11.7109375" style="197"/>
    <col min="3105" max="3105" width="2" style="197" customWidth="1"/>
    <col min="3106" max="3329" width="11.7109375" style="197"/>
    <col min="3330" max="3330" width="76.5703125" style="197" customWidth="1"/>
    <col min="3331" max="3331" width="6" style="197" customWidth="1"/>
    <col min="3332" max="3332" width="25.42578125" style="197" customWidth="1"/>
    <col min="3333" max="3333" width="6" style="197" customWidth="1"/>
    <col min="3334" max="3334" width="25.42578125" style="197" customWidth="1"/>
    <col min="3335" max="3335" width="6" style="197" customWidth="1"/>
    <col min="3336" max="3336" width="25.42578125" style="197" customWidth="1"/>
    <col min="3337" max="3337" width="7.140625" style="197" customWidth="1"/>
    <col min="3338" max="3338" width="11.7109375" style="197"/>
    <col min="3339" max="3339" width="2" style="197" customWidth="1"/>
    <col min="3340" max="3340" width="11.7109375" style="197"/>
    <col min="3341" max="3341" width="2" style="197" customWidth="1"/>
    <col min="3342" max="3342" width="11.7109375" style="197"/>
    <col min="3343" max="3343" width="2" style="197" customWidth="1"/>
    <col min="3344" max="3344" width="11.7109375" style="197"/>
    <col min="3345" max="3345" width="2" style="197" customWidth="1"/>
    <col min="3346" max="3346" width="11.7109375" style="197"/>
    <col min="3347" max="3347" width="2" style="197" customWidth="1"/>
    <col min="3348" max="3348" width="11.7109375" style="197"/>
    <col min="3349" max="3349" width="2" style="197" customWidth="1"/>
    <col min="3350" max="3350" width="11.7109375" style="197"/>
    <col min="3351" max="3351" width="2" style="197" customWidth="1"/>
    <col min="3352" max="3352" width="11.7109375" style="197"/>
    <col min="3353" max="3353" width="2" style="197" customWidth="1"/>
    <col min="3354" max="3354" width="11.7109375" style="197"/>
    <col min="3355" max="3355" width="2" style="197" customWidth="1"/>
    <col min="3356" max="3356" width="11.7109375" style="197"/>
    <col min="3357" max="3357" width="2" style="197" customWidth="1"/>
    <col min="3358" max="3358" width="11.7109375" style="197"/>
    <col min="3359" max="3359" width="2" style="197" customWidth="1"/>
    <col min="3360" max="3360" width="11.7109375" style="197"/>
    <col min="3361" max="3361" width="2" style="197" customWidth="1"/>
    <col min="3362" max="3585" width="11.7109375" style="197"/>
    <col min="3586" max="3586" width="76.5703125" style="197" customWidth="1"/>
    <col min="3587" max="3587" width="6" style="197" customWidth="1"/>
    <col min="3588" max="3588" width="25.42578125" style="197" customWidth="1"/>
    <col min="3589" max="3589" width="6" style="197" customWidth="1"/>
    <col min="3590" max="3590" width="25.42578125" style="197" customWidth="1"/>
    <col min="3591" max="3591" width="6" style="197" customWidth="1"/>
    <col min="3592" max="3592" width="25.42578125" style="197" customWidth="1"/>
    <col min="3593" max="3593" width="7.140625" style="197" customWidth="1"/>
    <col min="3594" max="3594" width="11.7109375" style="197"/>
    <col min="3595" max="3595" width="2" style="197" customWidth="1"/>
    <col min="3596" max="3596" width="11.7109375" style="197"/>
    <col min="3597" max="3597" width="2" style="197" customWidth="1"/>
    <col min="3598" max="3598" width="11.7109375" style="197"/>
    <col min="3599" max="3599" width="2" style="197" customWidth="1"/>
    <col min="3600" max="3600" width="11.7109375" style="197"/>
    <col min="3601" max="3601" width="2" style="197" customWidth="1"/>
    <col min="3602" max="3602" width="11.7109375" style="197"/>
    <col min="3603" max="3603" width="2" style="197" customWidth="1"/>
    <col min="3604" max="3604" width="11.7109375" style="197"/>
    <col min="3605" max="3605" width="2" style="197" customWidth="1"/>
    <col min="3606" max="3606" width="11.7109375" style="197"/>
    <col min="3607" max="3607" width="2" style="197" customWidth="1"/>
    <col min="3608" max="3608" width="11.7109375" style="197"/>
    <col min="3609" max="3609" width="2" style="197" customWidth="1"/>
    <col min="3610" max="3610" width="11.7109375" style="197"/>
    <col min="3611" max="3611" width="2" style="197" customWidth="1"/>
    <col min="3612" max="3612" width="11.7109375" style="197"/>
    <col min="3613" max="3613" width="2" style="197" customWidth="1"/>
    <col min="3614" max="3614" width="11.7109375" style="197"/>
    <col min="3615" max="3615" width="2" style="197" customWidth="1"/>
    <col min="3616" max="3616" width="11.7109375" style="197"/>
    <col min="3617" max="3617" width="2" style="197" customWidth="1"/>
    <col min="3618" max="3841" width="11.7109375" style="197"/>
    <col min="3842" max="3842" width="76.5703125" style="197" customWidth="1"/>
    <col min="3843" max="3843" width="6" style="197" customWidth="1"/>
    <col min="3844" max="3844" width="25.42578125" style="197" customWidth="1"/>
    <col min="3845" max="3845" width="6" style="197" customWidth="1"/>
    <col min="3846" max="3846" width="25.42578125" style="197" customWidth="1"/>
    <col min="3847" max="3847" width="6" style="197" customWidth="1"/>
    <col min="3848" max="3848" width="25.42578125" style="197" customWidth="1"/>
    <col min="3849" max="3849" width="7.140625" style="197" customWidth="1"/>
    <col min="3850" max="3850" width="11.7109375" style="197"/>
    <col min="3851" max="3851" width="2" style="197" customWidth="1"/>
    <col min="3852" max="3852" width="11.7109375" style="197"/>
    <col min="3853" max="3853" width="2" style="197" customWidth="1"/>
    <col min="3854" max="3854" width="11.7109375" style="197"/>
    <col min="3855" max="3855" width="2" style="197" customWidth="1"/>
    <col min="3856" max="3856" width="11.7109375" style="197"/>
    <col min="3857" max="3857" width="2" style="197" customWidth="1"/>
    <col min="3858" max="3858" width="11.7109375" style="197"/>
    <col min="3859" max="3859" width="2" style="197" customWidth="1"/>
    <col min="3860" max="3860" width="11.7109375" style="197"/>
    <col min="3861" max="3861" width="2" style="197" customWidth="1"/>
    <col min="3862" max="3862" width="11.7109375" style="197"/>
    <col min="3863" max="3863" width="2" style="197" customWidth="1"/>
    <col min="3864" max="3864" width="11.7109375" style="197"/>
    <col min="3865" max="3865" width="2" style="197" customWidth="1"/>
    <col min="3866" max="3866" width="11.7109375" style="197"/>
    <col min="3867" max="3867" width="2" style="197" customWidth="1"/>
    <col min="3868" max="3868" width="11.7109375" style="197"/>
    <col min="3869" max="3869" width="2" style="197" customWidth="1"/>
    <col min="3870" max="3870" width="11.7109375" style="197"/>
    <col min="3871" max="3871" width="2" style="197" customWidth="1"/>
    <col min="3872" max="3872" width="11.7109375" style="197"/>
    <col min="3873" max="3873" width="2" style="197" customWidth="1"/>
    <col min="3874" max="4097" width="11.7109375" style="197"/>
    <col min="4098" max="4098" width="76.5703125" style="197" customWidth="1"/>
    <col min="4099" max="4099" width="6" style="197" customWidth="1"/>
    <col min="4100" max="4100" width="25.42578125" style="197" customWidth="1"/>
    <col min="4101" max="4101" width="6" style="197" customWidth="1"/>
    <col min="4102" max="4102" width="25.42578125" style="197" customWidth="1"/>
    <col min="4103" max="4103" width="6" style="197" customWidth="1"/>
    <col min="4104" max="4104" width="25.42578125" style="197" customWidth="1"/>
    <col min="4105" max="4105" width="7.140625" style="197" customWidth="1"/>
    <col min="4106" max="4106" width="11.7109375" style="197"/>
    <col min="4107" max="4107" width="2" style="197" customWidth="1"/>
    <col min="4108" max="4108" width="11.7109375" style="197"/>
    <col min="4109" max="4109" width="2" style="197" customWidth="1"/>
    <col min="4110" max="4110" width="11.7109375" style="197"/>
    <col min="4111" max="4111" width="2" style="197" customWidth="1"/>
    <col min="4112" max="4112" width="11.7109375" style="197"/>
    <col min="4113" max="4113" width="2" style="197" customWidth="1"/>
    <col min="4114" max="4114" width="11.7109375" style="197"/>
    <col min="4115" max="4115" width="2" style="197" customWidth="1"/>
    <col min="4116" max="4116" width="11.7109375" style="197"/>
    <col min="4117" max="4117" width="2" style="197" customWidth="1"/>
    <col min="4118" max="4118" width="11.7109375" style="197"/>
    <col min="4119" max="4119" width="2" style="197" customWidth="1"/>
    <col min="4120" max="4120" width="11.7109375" style="197"/>
    <col min="4121" max="4121" width="2" style="197" customWidth="1"/>
    <col min="4122" max="4122" width="11.7109375" style="197"/>
    <col min="4123" max="4123" width="2" style="197" customWidth="1"/>
    <col min="4124" max="4124" width="11.7109375" style="197"/>
    <col min="4125" max="4125" width="2" style="197" customWidth="1"/>
    <col min="4126" max="4126" width="11.7109375" style="197"/>
    <col min="4127" max="4127" width="2" style="197" customWidth="1"/>
    <col min="4128" max="4128" width="11.7109375" style="197"/>
    <col min="4129" max="4129" width="2" style="197" customWidth="1"/>
    <col min="4130" max="4353" width="11.7109375" style="197"/>
    <col min="4354" max="4354" width="76.5703125" style="197" customWidth="1"/>
    <col min="4355" max="4355" width="6" style="197" customWidth="1"/>
    <col min="4356" max="4356" width="25.42578125" style="197" customWidth="1"/>
    <col min="4357" max="4357" width="6" style="197" customWidth="1"/>
    <col min="4358" max="4358" width="25.42578125" style="197" customWidth="1"/>
    <col min="4359" max="4359" width="6" style="197" customWidth="1"/>
    <col min="4360" max="4360" width="25.42578125" style="197" customWidth="1"/>
    <col min="4361" max="4361" width="7.140625" style="197" customWidth="1"/>
    <col min="4362" max="4362" width="11.7109375" style="197"/>
    <col min="4363" max="4363" width="2" style="197" customWidth="1"/>
    <col min="4364" max="4364" width="11.7109375" style="197"/>
    <col min="4365" max="4365" width="2" style="197" customWidth="1"/>
    <col min="4366" max="4366" width="11.7109375" style="197"/>
    <col min="4367" max="4367" width="2" style="197" customWidth="1"/>
    <col min="4368" max="4368" width="11.7109375" style="197"/>
    <col min="4369" max="4369" width="2" style="197" customWidth="1"/>
    <col min="4370" max="4370" width="11.7109375" style="197"/>
    <col min="4371" max="4371" width="2" style="197" customWidth="1"/>
    <col min="4372" max="4372" width="11.7109375" style="197"/>
    <col min="4373" max="4373" width="2" style="197" customWidth="1"/>
    <col min="4374" max="4374" width="11.7109375" style="197"/>
    <col min="4375" max="4375" width="2" style="197" customWidth="1"/>
    <col min="4376" max="4376" width="11.7109375" style="197"/>
    <col min="4377" max="4377" width="2" style="197" customWidth="1"/>
    <col min="4378" max="4378" width="11.7109375" style="197"/>
    <col min="4379" max="4379" width="2" style="197" customWidth="1"/>
    <col min="4380" max="4380" width="11.7109375" style="197"/>
    <col min="4381" max="4381" width="2" style="197" customWidth="1"/>
    <col min="4382" max="4382" width="11.7109375" style="197"/>
    <col min="4383" max="4383" width="2" style="197" customWidth="1"/>
    <col min="4384" max="4384" width="11.7109375" style="197"/>
    <col min="4385" max="4385" width="2" style="197" customWidth="1"/>
    <col min="4386" max="4609" width="11.7109375" style="197"/>
    <col min="4610" max="4610" width="76.5703125" style="197" customWidth="1"/>
    <col min="4611" max="4611" width="6" style="197" customWidth="1"/>
    <col min="4612" max="4612" width="25.42578125" style="197" customWidth="1"/>
    <col min="4613" max="4613" width="6" style="197" customWidth="1"/>
    <col min="4614" max="4614" width="25.42578125" style="197" customWidth="1"/>
    <col min="4615" max="4615" width="6" style="197" customWidth="1"/>
    <col min="4616" max="4616" width="25.42578125" style="197" customWidth="1"/>
    <col min="4617" max="4617" width="7.140625" style="197" customWidth="1"/>
    <col min="4618" max="4618" width="11.7109375" style="197"/>
    <col min="4619" max="4619" width="2" style="197" customWidth="1"/>
    <col min="4620" max="4620" width="11.7109375" style="197"/>
    <col min="4621" max="4621" width="2" style="197" customWidth="1"/>
    <col min="4622" max="4622" width="11.7109375" style="197"/>
    <col min="4623" max="4623" width="2" style="197" customWidth="1"/>
    <col min="4624" max="4624" width="11.7109375" style="197"/>
    <col min="4625" max="4625" width="2" style="197" customWidth="1"/>
    <col min="4626" max="4626" width="11.7109375" style="197"/>
    <col min="4627" max="4627" width="2" style="197" customWidth="1"/>
    <col min="4628" max="4628" width="11.7109375" style="197"/>
    <col min="4629" max="4629" width="2" style="197" customWidth="1"/>
    <col min="4630" max="4630" width="11.7109375" style="197"/>
    <col min="4631" max="4631" width="2" style="197" customWidth="1"/>
    <col min="4632" max="4632" width="11.7109375" style="197"/>
    <col min="4633" max="4633" width="2" style="197" customWidth="1"/>
    <col min="4634" max="4634" width="11.7109375" style="197"/>
    <col min="4635" max="4635" width="2" style="197" customWidth="1"/>
    <col min="4636" max="4636" width="11.7109375" style="197"/>
    <col min="4637" max="4637" width="2" style="197" customWidth="1"/>
    <col min="4638" max="4638" width="11.7109375" style="197"/>
    <col min="4639" max="4639" width="2" style="197" customWidth="1"/>
    <col min="4640" max="4640" width="11.7109375" style="197"/>
    <col min="4641" max="4641" width="2" style="197" customWidth="1"/>
    <col min="4642" max="4865" width="11.7109375" style="197"/>
    <col min="4866" max="4866" width="76.5703125" style="197" customWidth="1"/>
    <col min="4867" max="4867" width="6" style="197" customWidth="1"/>
    <col min="4868" max="4868" width="25.42578125" style="197" customWidth="1"/>
    <col min="4869" max="4869" width="6" style="197" customWidth="1"/>
    <col min="4870" max="4870" width="25.42578125" style="197" customWidth="1"/>
    <col min="4871" max="4871" width="6" style="197" customWidth="1"/>
    <col min="4872" max="4872" width="25.42578125" style="197" customWidth="1"/>
    <col min="4873" max="4873" width="7.140625" style="197" customWidth="1"/>
    <col min="4874" max="4874" width="11.7109375" style="197"/>
    <col min="4875" max="4875" width="2" style="197" customWidth="1"/>
    <col min="4876" max="4876" width="11.7109375" style="197"/>
    <col min="4877" max="4877" width="2" style="197" customWidth="1"/>
    <col min="4878" max="4878" width="11.7109375" style="197"/>
    <col min="4879" max="4879" width="2" style="197" customWidth="1"/>
    <col min="4880" max="4880" width="11.7109375" style="197"/>
    <col min="4881" max="4881" width="2" style="197" customWidth="1"/>
    <col min="4882" max="4882" width="11.7109375" style="197"/>
    <col min="4883" max="4883" width="2" style="197" customWidth="1"/>
    <col min="4884" max="4884" width="11.7109375" style="197"/>
    <col min="4885" max="4885" width="2" style="197" customWidth="1"/>
    <col min="4886" max="4886" width="11.7109375" style="197"/>
    <col min="4887" max="4887" width="2" style="197" customWidth="1"/>
    <col min="4888" max="4888" width="11.7109375" style="197"/>
    <col min="4889" max="4889" width="2" style="197" customWidth="1"/>
    <col min="4890" max="4890" width="11.7109375" style="197"/>
    <col min="4891" max="4891" width="2" style="197" customWidth="1"/>
    <col min="4892" max="4892" width="11.7109375" style="197"/>
    <col min="4893" max="4893" width="2" style="197" customWidth="1"/>
    <col min="4894" max="4894" width="11.7109375" style="197"/>
    <col min="4895" max="4895" width="2" style="197" customWidth="1"/>
    <col min="4896" max="4896" width="11.7109375" style="197"/>
    <col min="4897" max="4897" width="2" style="197" customWidth="1"/>
    <col min="4898" max="5121" width="11.7109375" style="197"/>
    <col min="5122" max="5122" width="76.5703125" style="197" customWidth="1"/>
    <col min="5123" max="5123" width="6" style="197" customWidth="1"/>
    <col min="5124" max="5124" width="25.42578125" style="197" customWidth="1"/>
    <col min="5125" max="5125" width="6" style="197" customWidth="1"/>
    <col min="5126" max="5126" width="25.42578125" style="197" customWidth="1"/>
    <col min="5127" max="5127" width="6" style="197" customWidth="1"/>
    <col min="5128" max="5128" width="25.42578125" style="197" customWidth="1"/>
    <col min="5129" max="5129" width="7.140625" style="197" customWidth="1"/>
    <col min="5130" max="5130" width="11.7109375" style="197"/>
    <col min="5131" max="5131" width="2" style="197" customWidth="1"/>
    <col min="5132" max="5132" width="11.7109375" style="197"/>
    <col min="5133" max="5133" width="2" style="197" customWidth="1"/>
    <col min="5134" max="5134" width="11.7109375" style="197"/>
    <col min="5135" max="5135" width="2" style="197" customWidth="1"/>
    <col min="5136" max="5136" width="11.7109375" style="197"/>
    <col min="5137" max="5137" width="2" style="197" customWidth="1"/>
    <col min="5138" max="5138" width="11.7109375" style="197"/>
    <col min="5139" max="5139" width="2" style="197" customWidth="1"/>
    <col min="5140" max="5140" width="11.7109375" style="197"/>
    <col min="5141" max="5141" width="2" style="197" customWidth="1"/>
    <col min="5142" max="5142" width="11.7109375" style="197"/>
    <col min="5143" max="5143" width="2" style="197" customWidth="1"/>
    <col min="5144" max="5144" width="11.7109375" style="197"/>
    <col min="5145" max="5145" width="2" style="197" customWidth="1"/>
    <col min="5146" max="5146" width="11.7109375" style="197"/>
    <col min="5147" max="5147" width="2" style="197" customWidth="1"/>
    <col min="5148" max="5148" width="11.7109375" style="197"/>
    <col min="5149" max="5149" width="2" style="197" customWidth="1"/>
    <col min="5150" max="5150" width="11.7109375" style="197"/>
    <col min="5151" max="5151" width="2" style="197" customWidth="1"/>
    <col min="5152" max="5152" width="11.7109375" style="197"/>
    <col min="5153" max="5153" width="2" style="197" customWidth="1"/>
    <col min="5154" max="5377" width="11.7109375" style="197"/>
    <col min="5378" max="5378" width="76.5703125" style="197" customWidth="1"/>
    <col min="5379" max="5379" width="6" style="197" customWidth="1"/>
    <col min="5380" max="5380" width="25.42578125" style="197" customWidth="1"/>
    <col min="5381" max="5381" width="6" style="197" customWidth="1"/>
    <col min="5382" max="5382" width="25.42578125" style="197" customWidth="1"/>
    <col min="5383" max="5383" width="6" style="197" customWidth="1"/>
    <col min="5384" max="5384" width="25.42578125" style="197" customWidth="1"/>
    <col min="5385" max="5385" width="7.140625" style="197" customWidth="1"/>
    <col min="5386" max="5386" width="11.7109375" style="197"/>
    <col min="5387" max="5387" width="2" style="197" customWidth="1"/>
    <col min="5388" max="5388" width="11.7109375" style="197"/>
    <col min="5389" max="5389" width="2" style="197" customWidth="1"/>
    <col min="5390" max="5390" width="11.7109375" style="197"/>
    <col min="5391" max="5391" width="2" style="197" customWidth="1"/>
    <col min="5392" max="5392" width="11.7109375" style="197"/>
    <col min="5393" max="5393" width="2" style="197" customWidth="1"/>
    <col min="5394" max="5394" width="11.7109375" style="197"/>
    <col min="5395" max="5395" width="2" style="197" customWidth="1"/>
    <col min="5396" max="5396" width="11.7109375" style="197"/>
    <col min="5397" max="5397" width="2" style="197" customWidth="1"/>
    <col min="5398" max="5398" width="11.7109375" style="197"/>
    <col min="5399" max="5399" width="2" style="197" customWidth="1"/>
    <col min="5400" max="5400" width="11.7109375" style="197"/>
    <col min="5401" max="5401" width="2" style="197" customWidth="1"/>
    <col min="5402" max="5402" width="11.7109375" style="197"/>
    <col min="5403" max="5403" width="2" style="197" customWidth="1"/>
    <col min="5404" max="5404" width="11.7109375" style="197"/>
    <col min="5405" max="5405" width="2" style="197" customWidth="1"/>
    <col min="5406" max="5406" width="11.7109375" style="197"/>
    <col min="5407" max="5407" width="2" style="197" customWidth="1"/>
    <col min="5408" max="5408" width="11.7109375" style="197"/>
    <col min="5409" max="5409" width="2" style="197" customWidth="1"/>
    <col min="5410" max="5633" width="11.7109375" style="197"/>
    <col min="5634" max="5634" width="76.5703125" style="197" customWidth="1"/>
    <col min="5635" max="5635" width="6" style="197" customWidth="1"/>
    <col min="5636" max="5636" width="25.42578125" style="197" customWidth="1"/>
    <col min="5637" max="5637" width="6" style="197" customWidth="1"/>
    <col min="5638" max="5638" width="25.42578125" style="197" customWidth="1"/>
    <col min="5639" max="5639" width="6" style="197" customWidth="1"/>
    <col min="5640" max="5640" width="25.42578125" style="197" customWidth="1"/>
    <col min="5641" max="5641" width="7.140625" style="197" customWidth="1"/>
    <col min="5642" max="5642" width="11.7109375" style="197"/>
    <col min="5643" max="5643" width="2" style="197" customWidth="1"/>
    <col min="5644" max="5644" width="11.7109375" style="197"/>
    <col min="5645" max="5645" width="2" style="197" customWidth="1"/>
    <col min="5646" max="5646" width="11.7109375" style="197"/>
    <col min="5647" max="5647" width="2" style="197" customWidth="1"/>
    <col min="5648" max="5648" width="11.7109375" style="197"/>
    <col min="5649" max="5649" width="2" style="197" customWidth="1"/>
    <col min="5650" max="5650" width="11.7109375" style="197"/>
    <col min="5651" max="5651" width="2" style="197" customWidth="1"/>
    <col min="5652" max="5652" width="11.7109375" style="197"/>
    <col min="5653" max="5653" width="2" style="197" customWidth="1"/>
    <col min="5654" max="5654" width="11.7109375" style="197"/>
    <col min="5655" max="5655" width="2" style="197" customWidth="1"/>
    <col min="5656" max="5656" width="11.7109375" style="197"/>
    <col min="5657" max="5657" width="2" style="197" customWidth="1"/>
    <col min="5658" max="5658" width="11.7109375" style="197"/>
    <col min="5659" max="5659" width="2" style="197" customWidth="1"/>
    <col min="5660" max="5660" width="11.7109375" style="197"/>
    <col min="5661" max="5661" width="2" style="197" customWidth="1"/>
    <col min="5662" max="5662" width="11.7109375" style="197"/>
    <col min="5663" max="5663" width="2" style="197" customWidth="1"/>
    <col min="5664" max="5664" width="11.7109375" style="197"/>
    <col min="5665" max="5665" width="2" style="197" customWidth="1"/>
    <col min="5666" max="5889" width="11.7109375" style="197"/>
    <col min="5890" max="5890" width="76.5703125" style="197" customWidth="1"/>
    <col min="5891" max="5891" width="6" style="197" customWidth="1"/>
    <col min="5892" max="5892" width="25.42578125" style="197" customWidth="1"/>
    <col min="5893" max="5893" width="6" style="197" customWidth="1"/>
    <col min="5894" max="5894" width="25.42578125" style="197" customWidth="1"/>
    <col min="5895" max="5895" width="6" style="197" customWidth="1"/>
    <col min="5896" max="5896" width="25.42578125" style="197" customWidth="1"/>
    <col min="5897" max="5897" width="7.140625" style="197" customWidth="1"/>
    <col min="5898" max="5898" width="11.7109375" style="197"/>
    <col min="5899" max="5899" width="2" style="197" customWidth="1"/>
    <col min="5900" max="5900" width="11.7109375" style="197"/>
    <col min="5901" max="5901" width="2" style="197" customWidth="1"/>
    <col min="5902" max="5902" width="11.7109375" style="197"/>
    <col min="5903" max="5903" width="2" style="197" customWidth="1"/>
    <col min="5904" max="5904" width="11.7109375" style="197"/>
    <col min="5905" max="5905" width="2" style="197" customWidth="1"/>
    <col min="5906" max="5906" width="11.7109375" style="197"/>
    <col min="5907" max="5907" width="2" style="197" customWidth="1"/>
    <col min="5908" max="5908" width="11.7109375" style="197"/>
    <col min="5909" max="5909" width="2" style="197" customWidth="1"/>
    <col min="5910" max="5910" width="11.7109375" style="197"/>
    <col min="5911" max="5911" width="2" style="197" customWidth="1"/>
    <col min="5912" max="5912" width="11.7109375" style="197"/>
    <col min="5913" max="5913" width="2" style="197" customWidth="1"/>
    <col min="5914" max="5914" width="11.7109375" style="197"/>
    <col min="5915" max="5915" width="2" style="197" customWidth="1"/>
    <col min="5916" max="5916" width="11.7109375" style="197"/>
    <col min="5917" max="5917" width="2" style="197" customWidth="1"/>
    <col min="5918" max="5918" width="11.7109375" style="197"/>
    <col min="5919" max="5919" width="2" style="197" customWidth="1"/>
    <col min="5920" max="5920" width="11.7109375" style="197"/>
    <col min="5921" max="5921" width="2" style="197" customWidth="1"/>
    <col min="5922" max="6145" width="11.7109375" style="197"/>
    <col min="6146" max="6146" width="76.5703125" style="197" customWidth="1"/>
    <col min="6147" max="6147" width="6" style="197" customWidth="1"/>
    <col min="6148" max="6148" width="25.42578125" style="197" customWidth="1"/>
    <col min="6149" max="6149" width="6" style="197" customWidth="1"/>
    <col min="6150" max="6150" width="25.42578125" style="197" customWidth="1"/>
    <col min="6151" max="6151" width="6" style="197" customWidth="1"/>
    <col min="6152" max="6152" width="25.42578125" style="197" customWidth="1"/>
    <col min="6153" max="6153" width="7.140625" style="197" customWidth="1"/>
    <col min="6154" max="6154" width="11.7109375" style="197"/>
    <col min="6155" max="6155" width="2" style="197" customWidth="1"/>
    <col min="6156" max="6156" width="11.7109375" style="197"/>
    <col min="6157" max="6157" width="2" style="197" customWidth="1"/>
    <col min="6158" max="6158" width="11.7109375" style="197"/>
    <col min="6159" max="6159" width="2" style="197" customWidth="1"/>
    <col min="6160" max="6160" width="11.7109375" style="197"/>
    <col min="6161" max="6161" width="2" style="197" customWidth="1"/>
    <col min="6162" max="6162" width="11.7109375" style="197"/>
    <col min="6163" max="6163" width="2" style="197" customWidth="1"/>
    <col min="6164" max="6164" width="11.7109375" style="197"/>
    <col min="6165" max="6165" width="2" style="197" customWidth="1"/>
    <col min="6166" max="6166" width="11.7109375" style="197"/>
    <col min="6167" max="6167" width="2" style="197" customWidth="1"/>
    <col min="6168" max="6168" width="11.7109375" style="197"/>
    <col min="6169" max="6169" width="2" style="197" customWidth="1"/>
    <col min="6170" max="6170" width="11.7109375" style="197"/>
    <col min="6171" max="6171" width="2" style="197" customWidth="1"/>
    <col min="6172" max="6172" width="11.7109375" style="197"/>
    <col min="6173" max="6173" width="2" style="197" customWidth="1"/>
    <col min="6174" max="6174" width="11.7109375" style="197"/>
    <col min="6175" max="6175" width="2" style="197" customWidth="1"/>
    <col min="6176" max="6176" width="11.7109375" style="197"/>
    <col min="6177" max="6177" width="2" style="197" customWidth="1"/>
    <col min="6178" max="6401" width="11.7109375" style="197"/>
    <col min="6402" max="6402" width="76.5703125" style="197" customWidth="1"/>
    <col min="6403" max="6403" width="6" style="197" customWidth="1"/>
    <col min="6404" max="6404" width="25.42578125" style="197" customWidth="1"/>
    <col min="6405" max="6405" width="6" style="197" customWidth="1"/>
    <col min="6406" max="6406" width="25.42578125" style="197" customWidth="1"/>
    <col min="6407" max="6407" width="6" style="197" customWidth="1"/>
    <col min="6408" max="6408" width="25.42578125" style="197" customWidth="1"/>
    <col min="6409" max="6409" width="7.140625" style="197" customWidth="1"/>
    <col min="6410" max="6410" width="11.7109375" style="197"/>
    <col min="6411" max="6411" width="2" style="197" customWidth="1"/>
    <col min="6412" max="6412" width="11.7109375" style="197"/>
    <col min="6413" max="6413" width="2" style="197" customWidth="1"/>
    <col min="6414" max="6414" width="11.7109375" style="197"/>
    <col min="6415" max="6415" width="2" style="197" customWidth="1"/>
    <col min="6416" max="6416" width="11.7109375" style="197"/>
    <col min="6417" max="6417" width="2" style="197" customWidth="1"/>
    <col min="6418" max="6418" width="11.7109375" style="197"/>
    <col min="6419" max="6419" width="2" style="197" customWidth="1"/>
    <col min="6420" max="6420" width="11.7109375" style="197"/>
    <col min="6421" max="6421" width="2" style="197" customWidth="1"/>
    <col min="6422" max="6422" width="11.7109375" style="197"/>
    <col min="6423" max="6423" width="2" style="197" customWidth="1"/>
    <col min="6424" max="6424" width="11.7109375" style="197"/>
    <col min="6425" max="6425" width="2" style="197" customWidth="1"/>
    <col min="6426" max="6426" width="11.7109375" style="197"/>
    <col min="6427" max="6427" width="2" style="197" customWidth="1"/>
    <col min="6428" max="6428" width="11.7109375" style="197"/>
    <col min="6429" max="6429" width="2" style="197" customWidth="1"/>
    <col min="6430" max="6430" width="11.7109375" style="197"/>
    <col min="6431" max="6431" width="2" style="197" customWidth="1"/>
    <col min="6432" max="6432" width="11.7109375" style="197"/>
    <col min="6433" max="6433" width="2" style="197" customWidth="1"/>
    <col min="6434" max="6657" width="11.7109375" style="197"/>
    <col min="6658" max="6658" width="76.5703125" style="197" customWidth="1"/>
    <col min="6659" max="6659" width="6" style="197" customWidth="1"/>
    <col min="6660" max="6660" width="25.42578125" style="197" customWidth="1"/>
    <col min="6661" max="6661" width="6" style="197" customWidth="1"/>
    <col min="6662" max="6662" width="25.42578125" style="197" customWidth="1"/>
    <col min="6663" max="6663" width="6" style="197" customWidth="1"/>
    <col min="6664" max="6664" width="25.42578125" style="197" customWidth="1"/>
    <col min="6665" max="6665" width="7.140625" style="197" customWidth="1"/>
    <col min="6666" max="6666" width="11.7109375" style="197"/>
    <col min="6667" max="6667" width="2" style="197" customWidth="1"/>
    <col min="6668" max="6668" width="11.7109375" style="197"/>
    <col min="6669" max="6669" width="2" style="197" customWidth="1"/>
    <col min="6670" max="6670" width="11.7109375" style="197"/>
    <col min="6671" max="6671" width="2" style="197" customWidth="1"/>
    <col min="6672" max="6672" width="11.7109375" style="197"/>
    <col min="6673" max="6673" width="2" style="197" customWidth="1"/>
    <col min="6674" max="6674" width="11.7109375" style="197"/>
    <col min="6675" max="6675" width="2" style="197" customWidth="1"/>
    <col min="6676" max="6676" width="11.7109375" style="197"/>
    <col min="6677" max="6677" width="2" style="197" customWidth="1"/>
    <col min="6678" max="6678" width="11.7109375" style="197"/>
    <col min="6679" max="6679" width="2" style="197" customWidth="1"/>
    <col min="6680" max="6680" width="11.7109375" style="197"/>
    <col min="6681" max="6681" width="2" style="197" customWidth="1"/>
    <col min="6682" max="6682" width="11.7109375" style="197"/>
    <col min="6683" max="6683" width="2" style="197" customWidth="1"/>
    <col min="6684" max="6684" width="11.7109375" style="197"/>
    <col min="6685" max="6685" width="2" style="197" customWidth="1"/>
    <col min="6686" max="6686" width="11.7109375" style="197"/>
    <col min="6687" max="6687" width="2" style="197" customWidth="1"/>
    <col min="6688" max="6688" width="11.7109375" style="197"/>
    <col min="6689" max="6689" width="2" style="197" customWidth="1"/>
    <col min="6690" max="6913" width="11.7109375" style="197"/>
    <col min="6914" max="6914" width="76.5703125" style="197" customWidth="1"/>
    <col min="6915" max="6915" width="6" style="197" customWidth="1"/>
    <col min="6916" max="6916" width="25.42578125" style="197" customWidth="1"/>
    <col min="6917" max="6917" width="6" style="197" customWidth="1"/>
    <col min="6918" max="6918" width="25.42578125" style="197" customWidth="1"/>
    <col min="6919" max="6919" width="6" style="197" customWidth="1"/>
    <col min="6920" max="6920" width="25.42578125" style="197" customWidth="1"/>
    <col min="6921" max="6921" width="7.140625" style="197" customWidth="1"/>
    <col min="6922" max="6922" width="11.7109375" style="197"/>
    <col min="6923" max="6923" width="2" style="197" customWidth="1"/>
    <col min="6924" max="6924" width="11.7109375" style="197"/>
    <col min="6925" max="6925" width="2" style="197" customWidth="1"/>
    <col min="6926" max="6926" width="11.7109375" style="197"/>
    <col min="6927" max="6927" width="2" style="197" customWidth="1"/>
    <col min="6928" max="6928" width="11.7109375" style="197"/>
    <col min="6929" max="6929" width="2" style="197" customWidth="1"/>
    <col min="6930" max="6930" width="11.7109375" style="197"/>
    <col min="6931" max="6931" width="2" style="197" customWidth="1"/>
    <col min="6932" max="6932" width="11.7109375" style="197"/>
    <col min="6933" max="6933" width="2" style="197" customWidth="1"/>
    <col min="6934" max="6934" width="11.7109375" style="197"/>
    <col min="6935" max="6935" width="2" style="197" customWidth="1"/>
    <col min="6936" max="6936" width="11.7109375" style="197"/>
    <col min="6937" max="6937" width="2" style="197" customWidth="1"/>
    <col min="6938" max="6938" width="11.7109375" style="197"/>
    <col min="6939" max="6939" width="2" style="197" customWidth="1"/>
    <col min="6940" max="6940" width="11.7109375" style="197"/>
    <col min="6941" max="6941" width="2" style="197" customWidth="1"/>
    <col min="6942" max="6942" width="11.7109375" style="197"/>
    <col min="6943" max="6943" width="2" style="197" customWidth="1"/>
    <col min="6944" max="6944" width="11.7109375" style="197"/>
    <col min="6945" max="6945" width="2" style="197" customWidth="1"/>
    <col min="6946" max="7169" width="11.7109375" style="197"/>
    <col min="7170" max="7170" width="76.5703125" style="197" customWidth="1"/>
    <col min="7171" max="7171" width="6" style="197" customWidth="1"/>
    <col min="7172" max="7172" width="25.42578125" style="197" customWidth="1"/>
    <col min="7173" max="7173" width="6" style="197" customWidth="1"/>
    <col min="7174" max="7174" width="25.42578125" style="197" customWidth="1"/>
    <col min="7175" max="7175" width="6" style="197" customWidth="1"/>
    <col min="7176" max="7176" width="25.42578125" style="197" customWidth="1"/>
    <col min="7177" max="7177" width="7.140625" style="197" customWidth="1"/>
    <col min="7178" max="7178" width="11.7109375" style="197"/>
    <col min="7179" max="7179" width="2" style="197" customWidth="1"/>
    <col min="7180" max="7180" width="11.7109375" style="197"/>
    <col min="7181" max="7181" width="2" style="197" customWidth="1"/>
    <col min="7182" max="7182" width="11.7109375" style="197"/>
    <col min="7183" max="7183" width="2" style="197" customWidth="1"/>
    <col min="7184" max="7184" width="11.7109375" style="197"/>
    <col min="7185" max="7185" width="2" style="197" customWidth="1"/>
    <col min="7186" max="7186" width="11.7109375" style="197"/>
    <col min="7187" max="7187" width="2" style="197" customWidth="1"/>
    <col min="7188" max="7188" width="11.7109375" style="197"/>
    <col min="7189" max="7189" width="2" style="197" customWidth="1"/>
    <col min="7190" max="7190" width="11.7109375" style="197"/>
    <col min="7191" max="7191" width="2" style="197" customWidth="1"/>
    <col min="7192" max="7192" width="11.7109375" style="197"/>
    <col min="7193" max="7193" width="2" style="197" customWidth="1"/>
    <col min="7194" max="7194" width="11.7109375" style="197"/>
    <col min="7195" max="7195" width="2" style="197" customWidth="1"/>
    <col min="7196" max="7196" width="11.7109375" style="197"/>
    <col min="7197" max="7197" width="2" style="197" customWidth="1"/>
    <col min="7198" max="7198" width="11.7109375" style="197"/>
    <col min="7199" max="7199" width="2" style="197" customWidth="1"/>
    <col min="7200" max="7200" width="11.7109375" style="197"/>
    <col min="7201" max="7201" width="2" style="197" customWidth="1"/>
    <col min="7202" max="7425" width="11.7109375" style="197"/>
    <col min="7426" max="7426" width="76.5703125" style="197" customWidth="1"/>
    <col min="7427" max="7427" width="6" style="197" customWidth="1"/>
    <col min="7428" max="7428" width="25.42578125" style="197" customWidth="1"/>
    <col min="7429" max="7429" width="6" style="197" customWidth="1"/>
    <col min="7430" max="7430" width="25.42578125" style="197" customWidth="1"/>
    <col min="7431" max="7431" width="6" style="197" customWidth="1"/>
    <col min="7432" max="7432" width="25.42578125" style="197" customWidth="1"/>
    <col min="7433" max="7433" width="7.140625" style="197" customWidth="1"/>
    <col min="7434" max="7434" width="11.7109375" style="197"/>
    <col min="7435" max="7435" width="2" style="197" customWidth="1"/>
    <col min="7436" max="7436" width="11.7109375" style="197"/>
    <col min="7437" max="7437" width="2" style="197" customWidth="1"/>
    <col min="7438" max="7438" width="11.7109375" style="197"/>
    <col min="7439" max="7439" width="2" style="197" customWidth="1"/>
    <col min="7440" max="7440" width="11.7109375" style="197"/>
    <col min="7441" max="7441" width="2" style="197" customWidth="1"/>
    <col min="7442" max="7442" width="11.7109375" style="197"/>
    <col min="7443" max="7443" width="2" style="197" customWidth="1"/>
    <col min="7444" max="7444" width="11.7109375" style="197"/>
    <col min="7445" max="7445" width="2" style="197" customWidth="1"/>
    <col min="7446" max="7446" width="11.7109375" style="197"/>
    <col min="7447" max="7447" width="2" style="197" customWidth="1"/>
    <col min="7448" max="7448" width="11.7109375" style="197"/>
    <col min="7449" max="7449" width="2" style="197" customWidth="1"/>
    <col min="7450" max="7450" width="11.7109375" style="197"/>
    <col min="7451" max="7451" width="2" style="197" customWidth="1"/>
    <col min="7452" max="7452" width="11.7109375" style="197"/>
    <col min="7453" max="7453" width="2" style="197" customWidth="1"/>
    <col min="7454" max="7454" width="11.7109375" style="197"/>
    <col min="7455" max="7455" width="2" style="197" customWidth="1"/>
    <col min="7456" max="7456" width="11.7109375" style="197"/>
    <col min="7457" max="7457" width="2" style="197" customWidth="1"/>
    <col min="7458" max="7681" width="11.7109375" style="197"/>
    <col min="7682" max="7682" width="76.5703125" style="197" customWidth="1"/>
    <col min="7683" max="7683" width="6" style="197" customWidth="1"/>
    <col min="7684" max="7684" width="25.42578125" style="197" customWidth="1"/>
    <col min="7685" max="7685" width="6" style="197" customWidth="1"/>
    <col min="7686" max="7686" width="25.42578125" style="197" customWidth="1"/>
    <col min="7687" max="7687" width="6" style="197" customWidth="1"/>
    <col min="7688" max="7688" width="25.42578125" style="197" customWidth="1"/>
    <col min="7689" max="7689" width="7.140625" style="197" customWidth="1"/>
    <col min="7690" max="7690" width="11.7109375" style="197"/>
    <col min="7691" max="7691" width="2" style="197" customWidth="1"/>
    <col min="7692" max="7692" width="11.7109375" style="197"/>
    <col min="7693" max="7693" width="2" style="197" customWidth="1"/>
    <col min="7694" max="7694" width="11.7109375" style="197"/>
    <col min="7695" max="7695" width="2" style="197" customWidth="1"/>
    <col min="7696" max="7696" width="11.7109375" style="197"/>
    <col min="7697" max="7697" width="2" style="197" customWidth="1"/>
    <col min="7698" max="7698" width="11.7109375" style="197"/>
    <col min="7699" max="7699" width="2" style="197" customWidth="1"/>
    <col min="7700" max="7700" width="11.7109375" style="197"/>
    <col min="7701" max="7701" width="2" style="197" customWidth="1"/>
    <col min="7702" max="7702" width="11.7109375" style="197"/>
    <col min="7703" max="7703" width="2" style="197" customWidth="1"/>
    <col min="7704" max="7704" width="11.7109375" style="197"/>
    <col min="7705" max="7705" width="2" style="197" customWidth="1"/>
    <col min="7706" max="7706" width="11.7109375" style="197"/>
    <col min="7707" max="7707" width="2" style="197" customWidth="1"/>
    <col min="7708" max="7708" width="11.7109375" style="197"/>
    <col min="7709" max="7709" width="2" style="197" customWidth="1"/>
    <col min="7710" max="7710" width="11.7109375" style="197"/>
    <col min="7711" max="7711" width="2" style="197" customWidth="1"/>
    <col min="7712" max="7712" width="11.7109375" style="197"/>
    <col min="7713" max="7713" width="2" style="197" customWidth="1"/>
    <col min="7714" max="7937" width="11.7109375" style="197"/>
    <col min="7938" max="7938" width="76.5703125" style="197" customWidth="1"/>
    <col min="7939" max="7939" width="6" style="197" customWidth="1"/>
    <col min="7940" max="7940" width="25.42578125" style="197" customWidth="1"/>
    <col min="7941" max="7941" width="6" style="197" customWidth="1"/>
    <col min="7942" max="7942" width="25.42578125" style="197" customWidth="1"/>
    <col min="7943" max="7943" width="6" style="197" customWidth="1"/>
    <col min="7944" max="7944" width="25.42578125" style="197" customWidth="1"/>
    <col min="7945" max="7945" width="7.140625" style="197" customWidth="1"/>
    <col min="7946" max="7946" width="11.7109375" style="197"/>
    <col min="7947" max="7947" width="2" style="197" customWidth="1"/>
    <col min="7948" max="7948" width="11.7109375" style="197"/>
    <col min="7949" max="7949" width="2" style="197" customWidth="1"/>
    <col min="7950" max="7950" width="11.7109375" style="197"/>
    <col min="7951" max="7951" width="2" style="197" customWidth="1"/>
    <col min="7952" max="7952" width="11.7109375" style="197"/>
    <col min="7953" max="7953" width="2" style="197" customWidth="1"/>
    <col min="7954" max="7954" width="11.7109375" style="197"/>
    <col min="7955" max="7955" width="2" style="197" customWidth="1"/>
    <col min="7956" max="7956" width="11.7109375" style="197"/>
    <col min="7957" max="7957" width="2" style="197" customWidth="1"/>
    <col min="7958" max="7958" width="11.7109375" style="197"/>
    <col min="7959" max="7959" width="2" style="197" customWidth="1"/>
    <col min="7960" max="7960" width="11.7109375" style="197"/>
    <col min="7961" max="7961" width="2" style="197" customWidth="1"/>
    <col min="7962" max="7962" width="11.7109375" style="197"/>
    <col min="7963" max="7963" width="2" style="197" customWidth="1"/>
    <col min="7964" max="7964" width="11.7109375" style="197"/>
    <col min="7965" max="7965" width="2" style="197" customWidth="1"/>
    <col min="7966" max="7966" width="11.7109375" style="197"/>
    <col min="7967" max="7967" width="2" style="197" customWidth="1"/>
    <col min="7968" max="7968" width="11.7109375" style="197"/>
    <col min="7969" max="7969" width="2" style="197" customWidth="1"/>
    <col min="7970" max="8193" width="11.7109375" style="197"/>
    <col min="8194" max="8194" width="76.5703125" style="197" customWidth="1"/>
    <col min="8195" max="8195" width="6" style="197" customWidth="1"/>
    <col min="8196" max="8196" width="25.42578125" style="197" customWidth="1"/>
    <col min="8197" max="8197" width="6" style="197" customWidth="1"/>
    <col min="8198" max="8198" width="25.42578125" style="197" customWidth="1"/>
    <col min="8199" max="8199" width="6" style="197" customWidth="1"/>
    <col min="8200" max="8200" width="25.42578125" style="197" customWidth="1"/>
    <col min="8201" max="8201" width="7.140625" style="197" customWidth="1"/>
    <col min="8202" max="8202" width="11.7109375" style="197"/>
    <col min="8203" max="8203" width="2" style="197" customWidth="1"/>
    <col min="8204" max="8204" width="11.7109375" style="197"/>
    <col min="8205" max="8205" width="2" style="197" customWidth="1"/>
    <col min="8206" max="8206" width="11.7109375" style="197"/>
    <col min="8207" max="8207" width="2" style="197" customWidth="1"/>
    <col min="8208" max="8208" width="11.7109375" style="197"/>
    <col min="8209" max="8209" width="2" style="197" customWidth="1"/>
    <col min="8210" max="8210" width="11.7109375" style="197"/>
    <col min="8211" max="8211" width="2" style="197" customWidth="1"/>
    <col min="8212" max="8212" width="11.7109375" style="197"/>
    <col min="8213" max="8213" width="2" style="197" customWidth="1"/>
    <col min="8214" max="8214" width="11.7109375" style="197"/>
    <col min="8215" max="8215" width="2" style="197" customWidth="1"/>
    <col min="8216" max="8216" width="11.7109375" style="197"/>
    <col min="8217" max="8217" width="2" style="197" customWidth="1"/>
    <col min="8218" max="8218" width="11.7109375" style="197"/>
    <col min="8219" max="8219" width="2" style="197" customWidth="1"/>
    <col min="8220" max="8220" width="11.7109375" style="197"/>
    <col min="8221" max="8221" width="2" style="197" customWidth="1"/>
    <col min="8222" max="8222" width="11.7109375" style="197"/>
    <col min="8223" max="8223" width="2" style="197" customWidth="1"/>
    <col min="8224" max="8224" width="11.7109375" style="197"/>
    <col min="8225" max="8225" width="2" style="197" customWidth="1"/>
    <col min="8226" max="8449" width="11.7109375" style="197"/>
    <col min="8450" max="8450" width="76.5703125" style="197" customWidth="1"/>
    <col min="8451" max="8451" width="6" style="197" customWidth="1"/>
    <col min="8452" max="8452" width="25.42578125" style="197" customWidth="1"/>
    <col min="8453" max="8453" width="6" style="197" customWidth="1"/>
    <col min="8454" max="8454" width="25.42578125" style="197" customWidth="1"/>
    <col min="8455" max="8455" width="6" style="197" customWidth="1"/>
    <col min="8456" max="8456" width="25.42578125" style="197" customWidth="1"/>
    <col min="8457" max="8457" width="7.140625" style="197" customWidth="1"/>
    <col min="8458" max="8458" width="11.7109375" style="197"/>
    <col min="8459" max="8459" width="2" style="197" customWidth="1"/>
    <col min="8460" max="8460" width="11.7109375" style="197"/>
    <col min="8461" max="8461" width="2" style="197" customWidth="1"/>
    <col min="8462" max="8462" width="11.7109375" style="197"/>
    <col min="8463" max="8463" width="2" style="197" customWidth="1"/>
    <col min="8464" max="8464" width="11.7109375" style="197"/>
    <col min="8465" max="8465" width="2" style="197" customWidth="1"/>
    <col min="8466" max="8466" width="11.7109375" style="197"/>
    <col min="8467" max="8467" width="2" style="197" customWidth="1"/>
    <col min="8468" max="8468" width="11.7109375" style="197"/>
    <col min="8469" max="8469" width="2" style="197" customWidth="1"/>
    <col min="8470" max="8470" width="11.7109375" style="197"/>
    <col min="8471" max="8471" width="2" style="197" customWidth="1"/>
    <col min="8472" max="8472" width="11.7109375" style="197"/>
    <col min="8473" max="8473" width="2" style="197" customWidth="1"/>
    <col min="8474" max="8474" width="11.7109375" style="197"/>
    <col min="8475" max="8475" width="2" style="197" customWidth="1"/>
    <col min="8476" max="8476" width="11.7109375" style="197"/>
    <col min="8477" max="8477" width="2" style="197" customWidth="1"/>
    <col min="8478" max="8478" width="11.7109375" style="197"/>
    <col min="8479" max="8479" width="2" style="197" customWidth="1"/>
    <col min="8480" max="8480" width="11.7109375" style="197"/>
    <col min="8481" max="8481" width="2" style="197" customWidth="1"/>
    <col min="8482" max="8705" width="11.7109375" style="197"/>
    <col min="8706" max="8706" width="76.5703125" style="197" customWidth="1"/>
    <col min="8707" max="8707" width="6" style="197" customWidth="1"/>
    <col min="8708" max="8708" width="25.42578125" style="197" customWidth="1"/>
    <col min="8709" max="8709" width="6" style="197" customWidth="1"/>
    <col min="8710" max="8710" width="25.42578125" style="197" customWidth="1"/>
    <col min="8711" max="8711" width="6" style="197" customWidth="1"/>
    <col min="8712" max="8712" width="25.42578125" style="197" customWidth="1"/>
    <col min="8713" max="8713" width="7.140625" style="197" customWidth="1"/>
    <col min="8714" max="8714" width="11.7109375" style="197"/>
    <col min="8715" max="8715" width="2" style="197" customWidth="1"/>
    <col min="8716" max="8716" width="11.7109375" style="197"/>
    <col min="8717" max="8717" width="2" style="197" customWidth="1"/>
    <col min="8718" max="8718" width="11.7109375" style="197"/>
    <col min="8719" max="8719" width="2" style="197" customWidth="1"/>
    <col min="8720" max="8720" width="11.7109375" style="197"/>
    <col min="8721" max="8721" width="2" style="197" customWidth="1"/>
    <col min="8722" max="8722" width="11.7109375" style="197"/>
    <col min="8723" max="8723" width="2" style="197" customWidth="1"/>
    <col min="8724" max="8724" width="11.7109375" style="197"/>
    <col min="8725" max="8725" width="2" style="197" customWidth="1"/>
    <col min="8726" max="8726" width="11.7109375" style="197"/>
    <col min="8727" max="8727" width="2" style="197" customWidth="1"/>
    <col min="8728" max="8728" width="11.7109375" style="197"/>
    <col min="8729" max="8729" width="2" style="197" customWidth="1"/>
    <col min="8730" max="8730" width="11.7109375" style="197"/>
    <col min="8731" max="8731" width="2" style="197" customWidth="1"/>
    <col min="8732" max="8732" width="11.7109375" style="197"/>
    <col min="8733" max="8733" width="2" style="197" customWidth="1"/>
    <col min="8734" max="8734" width="11.7109375" style="197"/>
    <col min="8735" max="8735" width="2" style="197" customWidth="1"/>
    <col min="8736" max="8736" width="11.7109375" style="197"/>
    <col min="8737" max="8737" width="2" style="197" customWidth="1"/>
    <col min="8738" max="8961" width="11.7109375" style="197"/>
    <col min="8962" max="8962" width="76.5703125" style="197" customWidth="1"/>
    <col min="8963" max="8963" width="6" style="197" customWidth="1"/>
    <col min="8964" max="8964" width="25.42578125" style="197" customWidth="1"/>
    <col min="8965" max="8965" width="6" style="197" customWidth="1"/>
    <col min="8966" max="8966" width="25.42578125" style="197" customWidth="1"/>
    <col min="8967" max="8967" width="6" style="197" customWidth="1"/>
    <col min="8968" max="8968" width="25.42578125" style="197" customWidth="1"/>
    <col min="8969" max="8969" width="7.140625" style="197" customWidth="1"/>
    <col min="8970" max="8970" width="11.7109375" style="197"/>
    <col min="8971" max="8971" width="2" style="197" customWidth="1"/>
    <col min="8972" max="8972" width="11.7109375" style="197"/>
    <col min="8973" max="8973" width="2" style="197" customWidth="1"/>
    <col min="8974" max="8974" width="11.7109375" style="197"/>
    <col min="8975" max="8975" width="2" style="197" customWidth="1"/>
    <col min="8976" max="8976" width="11.7109375" style="197"/>
    <col min="8977" max="8977" width="2" style="197" customWidth="1"/>
    <col min="8978" max="8978" width="11.7109375" style="197"/>
    <col min="8979" max="8979" width="2" style="197" customWidth="1"/>
    <col min="8980" max="8980" width="11.7109375" style="197"/>
    <col min="8981" max="8981" width="2" style="197" customWidth="1"/>
    <col min="8982" max="8982" width="11.7109375" style="197"/>
    <col min="8983" max="8983" width="2" style="197" customWidth="1"/>
    <col min="8984" max="8984" width="11.7109375" style="197"/>
    <col min="8985" max="8985" width="2" style="197" customWidth="1"/>
    <col min="8986" max="8986" width="11.7109375" style="197"/>
    <col min="8987" max="8987" width="2" style="197" customWidth="1"/>
    <col min="8988" max="8988" width="11.7109375" style="197"/>
    <col min="8989" max="8989" width="2" style="197" customWidth="1"/>
    <col min="8990" max="8990" width="11.7109375" style="197"/>
    <col min="8991" max="8991" width="2" style="197" customWidth="1"/>
    <col min="8992" max="8992" width="11.7109375" style="197"/>
    <col min="8993" max="8993" width="2" style="197" customWidth="1"/>
    <col min="8994" max="9217" width="11.7109375" style="197"/>
    <col min="9218" max="9218" width="76.5703125" style="197" customWidth="1"/>
    <col min="9219" max="9219" width="6" style="197" customWidth="1"/>
    <col min="9220" max="9220" width="25.42578125" style="197" customWidth="1"/>
    <col min="9221" max="9221" width="6" style="197" customWidth="1"/>
    <col min="9222" max="9222" width="25.42578125" style="197" customWidth="1"/>
    <col min="9223" max="9223" width="6" style="197" customWidth="1"/>
    <col min="9224" max="9224" width="25.42578125" style="197" customWidth="1"/>
    <col min="9225" max="9225" width="7.140625" style="197" customWidth="1"/>
    <col min="9226" max="9226" width="11.7109375" style="197"/>
    <col min="9227" max="9227" width="2" style="197" customWidth="1"/>
    <col min="9228" max="9228" width="11.7109375" style="197"/>
    <col min="9229" max="9229" width="2" style="197" customWidth="1"/>
    <col min="9230" max="9230" width="11.7109375" style="197"/>
    <col min="9231" max="9231" width="2" style="197" customWidth="1"/>
    <col min="9232" max="9232" width="11.7109375" style="197"/>
    <col min="9233" max="9233" width="2" style="197" customWidth="1"/>
    <col min="9234" max="9234" width="11.7109375" style="197"/>
    <col min="9235" max="9235" width="2" style="197" customWidth="1"/>
    <col min="9236" max="9236" width="11.7109375" style="197"/>
    <col min="9237" max="9237" width="2" style="197" customWidth="1"/>
    <col min="9238" max="9238" width="11.7109375" style="197"/>
    <col min="9239" max="9239" width="2" style="197" customWidth="1"/>
    <col min="9240" max="9240" width="11.7109375" style="197"/>
    <col min="9241" max="9241" width="2" style="197" customWidth="1"/>
    <col min="9242" max="9242" width="11.7109375" style="197"/>
    <col min="9243" max="9243" width="2" style="197" customWidth="1"/>
    <col min="9244" max="9244" width="11.7109375" style="197"/>
    <col min="9245" max="9245" width="2" style="197" customWidth="1"/>
    <col min="9246" max="9246" width="11.7109375" style="197"/>
    <col min="9247" max="9247" width="2" style="197" customWidth="1"/>
    <col min="9248" max="9248" width="11.7109375" style="197"/>
    <col min="9249" max="9249" width="2" style="197" customWidth="1"/>
    <col min="9250" max="9473" width="11.7109375" style="197"/>
    <col min="9474" max="9474" width="76.5703125" style="197" customWidth="1"/>
    <col min="9475" max="9475" width="6" style="197" customWidth="1"/>
    <col min="9476" max="9476" width="25.42578125" style="197" customWidth="1"/>
    <col min="9477" max="9477" width="6" style="197" customWidth="1"/>
    <col min="9478" max="9478" width="25.42578125" style="197" customWidth="1"/>
    <col min="9479" max="9479" width="6" style="197" customWidth="1"/>
    <col min="9480" max="9480" width="25.42578125" style="197" customWidth="1"/>
    <col min="9481" max="9481" width="7.140625" style="197" customWidth="1"/>
    <col min="9482" max="9482" width="11.7109375" style="197"/>
    <col min="9483" max="9483" width="2" style="197" customWidth="1"/>
    <col min="9484" max="9484" width="11.7109375" style="197"/>
    <col min="9485" max="9485" width="2" style="197" customWidth="1"/>
    <col min="9486" max="9486" width="11.7109375" style="197"/>
    <col min="9487" max="9487" width="2" style="197" customWidth="1"/>
    <col min="9488" max="9488" width="11.7109375" style="197"/>
    <col min="9489" max="9489" width="2" style="197" customWidth="1"/>
    <col min="9490" max="9490" width="11.7109375" style="197"/>
    <col min="9491" max="9491" width="2" style="197" customWidth="1"/>
    <col min="9492" max="9492" width="11.7109375" style="197"/>
    <col min="9493" max="9493" width="2" style="197" customWidth="1"/>
    <col min="9494" max="9494" width="11.7109375" style="197"/>
    <col min="9495" max="9495" width="2" style="197" customWidth="1"/>
    <col min="9496" max="9496" width="11.7109375" style="197"/>
    <col min="9497" max="9497" width="2" style="197" customWidth="1"/>
    <col min="9498" max="9498" width="11.7109375" style="197"/>
    <col min="9499" max="9499" width="2" style="197" customWidth="1"/>
    <col min="9500" max="9500" width="11.7109375" style="197"/>
    <col min="9501" max="9501" width="2" style="197" customWidth="1"/>
    <col min="9502" max="9502" width="11.7109375" style="197"/>
    <col min="9503" max="9503" width="2" style="197" customWidth="1"/>
    <col min="9504" max="9504" width="11.7109375" style="197"/>
    <col min="9505" max="9505" width="2" style="197" customWidth="1"/>
    <col min="9506" max="9729" width="11.7109375" style="197"/>
    <col min="9730" max="9730" width="76.5703125" style="197" customWidth="1"/>
    <col min="9731" max="9731" width="6" style="197" customWidth="1"/>
    <col min="9732" max="9732" width="25.42578125" style="197" customWidth="1"/>
    <col min="9733" max="9733" width="6" style="197" customWidth="1"/>
    <col min="9734" max="9734" width="25.42578125" style="197" customWidth="1"/>
    <col min="9735" max="9735" width="6" style="197" customWidth="1"/>
    <col min="9736" max="9736" width="25.42578125" style="197" customWidth="1"/>
    <col min="9737" max="9737" width="7.140625" style="197" customWidth="1"/>
    <col min="9738" max="9738" width="11.7109375" style="197"/>
    <col min="9739" max="9739" width="2" style="197" customWidth="1"/>
    <col min="9740" max="9740" width="11.7109375" style="197"/>
    <col min="9741" max="9741" width="2" style="197" customWidth="1"/>
    <col min="9742" max="9742" width="11.7109375" style="197"/>
    <col min="9743" max="9743" width="2" style="197" customWidth="1"/>
    <col min="9744" max="9744" width="11.7109375" style="197"/>
    <col min="9745" max="9745" width="2" style="197" customWidth="1"/>
    <col min="9746" max="9746" width="11.7109375" style="197"/>
    <col min="9747" max="9747" width="2" style="197" customWidth="1"/>
    <col min="9748" max="9748" width="11.7109375" style="197"/>
    <col min="9749" max="9749" width="2" style="197" customWidth="1"/>
    <col min="9750" max="9750" width="11.7109375" style="197"/>
    <col min="9751" max="9751" width="2" style="197" customWidth="1"/>
    <col min="9752" max="9752" width="11.7109375" style="197"/>
    <col min="9753" max="9753" width="2" style="197" customWidth="1"/>
    <col min="9754" max="9754" width="11.7109375" style="197"/>
    <col min="9755" max="9755" width="2" style="197" customWidth="1"/>
    <col min="9756" max="9756" width="11.7109375" style="197"/>
    <col min="9757" max="9757" width="2" style="197" customWidth="1"/>
    <col min="9758" max="9758" width="11.7109375" style="197"/>
    <col min="9759" max="9759" width="2" style="197" customWidth="1"/>
    <col min="9760" max="9760" width="11.7109375" style="197"/>
    <col min="9761" max="9761" width="2" style="197" customWidth="1"/>
    <col min="9762" max="9985" width="11.7109375" style="197"/>
    <col min="9986" max="9986" width="76.5703125" style="197" customWidth="1"/>
    <col min="9987" max="9987" width="6" style="197" customWidth="1"/>
    <col min="9988" max="9988" width="25.42578125" style="197" customWidth="1"/>
    <col min="9989" max="9989" width="6" style="197" customWidth="1"/>
    <col min="9990" max="9990" width="25.42578125" style="197" customWidth="1"/>
    <col min="9991" max="9991" width="6" style="197" customWidth="1"/>
    <col min="9992" max="9992" width="25.42578125" style="197" customWidth="1"/>
    <col min="9993" max="9993" width="7.140625" style="197" customWidth="1"/>
    <col min="9994" max="9994" width="11.7109375" style="197"/>
    <col min="9995" max="9995" width="2" style="197" customWidth="1"/>
    <col min="9996" max="9996" width="11.7109375" style="197"/>
    <col min="9997" max="9997" width="2" style="197" customWidth="1"/>
    <col min="9998" max="9998" width="11.7109375" style="197"/>
    <col min="9999" max="9999" width="2" style="197" customWidth="1"/>
    <col min="10000" max="10000" width="11.7109375" style="197"/>
    <col min="10001" max="10001" width="2" style="197" customWidth="1"/>
    <col min="10002" max="10002" width="11.7109375" style="197"/>
    <col min="10003" max="10003" width="2" style="197" customWidth="1"/>
    <col min="10004" max="10004" width="11.7109375" style="197"/>
    <col min="10005" max="10005" width="2" style="197" customWidth="1"/>
    <col min="10006" max="10006" width="11.7109375" style="197"/>
    <col min="10007" max="10007" width="2" style="197" customWidth="1"/>
    <col min="10008" max="10008" width="11.7109375" style="197"/>
    <col min="10009" max="10009" width="2" style="197" customWidth="1"/>
    <col min="10010" max="10010" width="11.7109375" style="197"/>
    <col min="10011" max="10011" width="2" style="197" customWidth="1"/>
    <col min="10012" max="10012" width="11.7109375" style="197"/>
    <col min="10013" max="10013" width="2" style="197" customWidth="1"/>
    <col min="10014" max="10014" width="11.7109375" style="197"/>
    <col min="10015" max="10015" width="2" style="197" customWidth="1"/>
    <col min="10016" max="10016" width="11.7109375" style="197"/>
    <col min="10017" max="10017" width="2" style="197" customWidth="1"/>
    <col min="10018" max="10241" width="11.7109375" style="197"/>
    <col min="10242" max="10242" width="76.5703125" style="197" customWidth="1"/>
    <col min="10243" max="10243" width="6" style="197" customWidth="1"/>
    <col min="10244" max="10244" width="25.42578125" style="197" customWidth="1"/>
    <col min="10245" max="10245" width="6" style="197" customWidth="1"/>
    <col min="10246" max="10246" width="25.42578125" style="197" customWidth="1"/>
    <col min="10247" max="10247" width="6" style="197" customWidth="1"/>
    <col min="10248" max="10248" width="25.42578125" style="197" customWidth="1"/>
    <col min="10249" max="10249" width="7.140625" style="197" customWidth="1"/>
    <col min="10250" max="10250" width="11.7109375" style="197"/>
    <col min="10251" max="10251" width="2" style="197" customWidth="1"/>
    <col min="10252" max="10252" width="11.7109375" style="197"/>
    <col min="10253" max="10253" width="2" style="197" customWidth="1"/>
    <col min="10254" max="10254" width="11.7109375" style="197"/>
    <col min="10255" max="10255" width="2" style="197" customWidth="1"/>
    <col min="10256" max="10256" width="11.7109375" style="197"/>
    <col min="10257" max="10257" width="2" style="197" customWidth="1"/>
    <col min="10258" max="10258" width="11.7109375" style="197"/>
    <col min="10259" max="10259" width="2" style="197" customWidth="1"/>
    <col min="10260" max="10260" width="11.7109375" style="197"/>
    <col min="10261" max="10261" width="2" style="197" customWidth="1"/>
    <col min="10262" max="10262" width="11.7109375" style="197"/>
    <col min="10263" max="10263" width="2" style="197" customWidth="1"/>
    <col min="10264" max="10264" width="11.7109375" style="197"/>
    <col min="10265" max="10265" width="2" style="197" customWidth="1"/>
    <col min="10266" max="10266" width="11.7109375" style="197"/>
    <col min="10267" max="10267" width="2" style="197" customWidth="1"/>
    <col min="10268" max="10268" width="11.7109375" style="197"/>
    <col min="10269" max="10269" width="2" style="197" customWidth="1"/>
    <col min="10270" max="10270" width="11.7109375" style="197"/>
    <col min="10271" max="10271" width="2" style="197" customWidth="1"/>
    <col min="10272" max="10272" width="11.7109375" style="197"/>
    <col min="10273" max="10273" width="2" style="197" customWidth="1"/>
    <col min="10274" max="10497" width="11.7109375" style="197"/>
    <col min="10498" max="10498" width="76.5703125" style="197" customWidth="1"/>
    <col min="10499" max="10499" width="6" style="197" customWidth="1"/>
    <col min="10500" max="10500" width="25.42578125" style="197" customWidth="1"/>
    <col min="10501" max="10501" width="6" style="197" customWidth="1"/>
    <col min="10502" max="10502" width="25.42578125" style="197" customWidth="1"/>
    <col min="10503" max="10503" width="6" style="197" customWidth="1"/>
    <col min="10504" max="10504" width="25.42578125" style="197" customWidth="1"/>
    <col min="10505" max="10505" width="7.140625" style="197" customWidth="1"/>
    <col min="10506" max="10506" width="11.7109375" style="197"/>
    <col min="10507" max="10507" width="2" style="197" customWidth="1"/>
    <col min="10508" max="10508" width="11.7109375" style="197"/>
    <col min="10509" max="10509" width="2" style="197" customWidth="1"/>
    <col min="10510" max="10510" width="11.7109375" style="197"/>
    <col min="10511" max="10511" width="2" style="197" customWidth="1"/>
    <col min="10512" max="10512" width="11.7109375" style="197"/>
    <col min="10513" max="10513" width="2" style="197" customWidth="1"/>
    <col min="10514" max="10514" width="11.7109375" style="197"/>
    <col min="10515" max="10515" width="2" style="197" customWidth="1"/>
    <col min="10516" max="10516" width="11.7109375" style="197"/>
    <col min="10517" max="10517" width="2" style="197" customWidth="1"/>
    <col min="10518" max="10518" width="11.7109375" style="197"/>
    <col min="10519" max="10519" width="2" style="197" customWidth="1"/>
    <col min="10520" max="10520" width="11.7109375" style="197"/>
    <col min="10521" max="10521" width="2" style="197" customWidth="1"/>
    <col min="10522" max="10522" width="11.7109375" style="197"/>
    <col min="10523" max="10523" width="2" style="197" customWidth="1"/>
    <col min="10524" max="10524" width="11.7109375" style="197"/>
    <col min="10525" max="10525" width="2" style="197" customWidth="1"/>
    <col min="10526" max="10526" width="11.7109375" style="197"/>
    <col min="10527" max="10527" width="2" style="197" customWidth="1"/>
    <col min="10528" max="10528" width="11.7109375" style="197"/>
    <col min="10529" max="10529" width="2" style="197" customWidth="1"/>
    <col min="10530" max="10753" width="11.7109375" style="197"/>
    <col min="10754" max="10754" width="76.5703125" style="197" customWidth="1"/>
    <col min="10755" max="10755" width="6" style="197" customWidth="1"/>
    <col min="10756" max="10756" width="25.42578125" style="197" customWidth="1"/>
    <col min="10757" max="10757" width="6" style="197" customWidth="1"/>
    <col min="10758" max="10758" width="25.42578125" style="197" customWidth="1"/>
    <col min="10759" max="10759" width="6" style="197" customWidth="1"/>
    <col min="10760" max="10760" width="25.42578125" style="197" customWidth="1"/>
    <col min="10761" max="10761" width="7.140625" style="197" customWidth="1"/>
    <col min="10762" max="10762" width="11.7109375" style="197"/>
    <col min="10763" max="10763" width="2" style="197" customWidth="1"/>
    <col min="10764" max="10764" width="11.7109375" style="197"/>
    <col min="10765" max="10765" width="2" style="197" customWidth="1"/>
    <col min="10766" max="10766" width="11.7109375" style="197"/>
    <col min="10767" max="10767" width="2" style="197" customWidth="1"/>
    <col min="10768" max="10768" width="11.7109375" style="197"/>
    <col min="10769" max="10769" width="2" style="197" customWidth="1"/>
    <col min="10770" max="10770" width="11.7109375" style="197"/>
    <col min="10771" max="10771" width="2" style="197" customWidth="1"/>
    <col min="10772" max="10772" width="11.7109375" style="197"/>
    <col min="10773" max="10773" width="2" style="197" customWidth="1"/>
    <col min="10774" max="10774" width="11.7109375" style="197"/>
    <col min="10775" max="10775" width="2" style="197" customWidth="1"/>
    <col min="10776" max="10776" width="11.7109375" style="197"/>
    <col min="10777" max="10777" width="2" style="197" customWidth="1"/>
    <col min="10778" max="10778" width="11.7109375" style="197"/>
    <col min="10779" max="10779" width="2" style="197" customWidth="1"/>
    <col min="10780" max="10780" width="11.7109375" style="197"/>
    <col min="10781" max="10781" width="2" style="197" customWidth="1"/>
    <col min="10782" max="10782" width="11.7109375" style="197"/>
    <col min="10783" max="10783" width="2" style="197" customWidth="1"/>
    <col min="10784" max="10784" width="11.7109375" style="197"/>
    <col min="10785" max="10785" width="2" style="197" customWidth="1"/>
    <col min="10786" max="11009" width="11.7109375" style="197"/>
    <col min="11010" max="11010" width="76.5703125" style="197" customWidth="1"/>
    <col min="11011" max="11011" width="6" style="197" customWidth="1"/>
    <col min="11012" max="11012" width="25.42578125" style="197" customWidth="1"/>
    <col min="11013" max="11013" width="6" style="197" customWidth="1"/>
    <col min="11014" max="11014" width="25.42578125" style="197" customWidth="1"/>
    <col min="11015" max="11015" width="6" style="197" customWidth="1"/>
    <col min="11016" max="11016" width="25.42578125" style="197" customWidth="1"/>
    <col min="11017" max="11017" width="7.140625" style="197" customWidth="1"/>
    <col min="11018" max="11018" width="11.7109375" style="197"/>
    <col min="11019" max="11019" width="2" style="197" customWidth="1"/>
    <col min="11020" max="11020" width="11.7109375" style="197"/>
    <col min="11021" max="11021" width="2" style="197" customWidth="1"/>
    <col min="11022" max="11022" width="11.7109375" style="197"/>
    <col min="11023" max="11023" width="2" style="197" customWidth="1"/>
    <col min="11024" max="11024" width="11.7109375" style="197"/>
    <col min="11025" max="11025" width="2" style="197" customWidth="1"/>
    <col min="11026" max="11026" width="11.7109375" style="197"/>
    <col min="11027" max="11027" width="2" style="197" customWidth="1"/>
    <col min="11028" max="11028" width="11.7109375" style="197"/>
    <col min="11029" max="11029" width="2" style="197" customWidth="1"/>
    <col min="11030" max="11030" width="11.7109375" style="197"/>
    <col min="11031" max="11031" width="2" style="197" customWidth="1"/>
    <col min="11032" max="11032" width="11.7109375" style="197"/>
    <col min="11033" max="11033" width="2" style="197" customWidth="1"/>
    <col min="11034" max="11034" width="11.7109375" style="197"/>
    <col min="11035" max="11035" width="2" style="197" customWidth="1"/>
    <col min="11036" max="11036" width="11.7109375" style="197"/>
    <col min="11037" max="11037" width="2" style="197" customWidth="1"/>
    <col min="11038" max="11038" width="11.7109375" style="197"/>
    <col min="11039" max="11039" width="2" style="197" customWidth="1"/>
    <col min="11040" max="11040" width="11.7109375" style="197"/>
    <col min="11041" max="11041" width="2" style="197" customWidth="1"/>
    <col min="11042" max="11265" width="11.7109375" style="197"/>
    <col min="11266" max="11266" width="76.5703125" style="197" customWidth="1"/>
    <col min="11267" max="11267" width="6" style="197" customWidth="1"/>
    <col min="11268" max="11268" width="25.42578125" style="197" customWidth="1"/>
    <col min="11269" max="11269" width="6" style="197" customWidth="1"/>
    <col min="11270" max="11270" width="25.42578125" style="197" customWidth="1"/>
    <col min="11271" max="11271" width="6" style="197" customWidth="1"/>
    <col min="11272" max="11272" width="25.42578125" style="197" customWidth="1"/>
    <col min="11273" max="11273" width="7.140625" style="197" customWidth="1"/>
    <col min="11274" max="11274" width="11.7109375" style="197"/>
    <col min="11275" max="11275" width="2" style="197" customWidth="1"/>
    <col min="11276" max="11276" width="11.7109375" style="197"/>
    <col min="11277" max="11277" width="2" style="197" customWidth="1"/>
    <col min="11278" max="11278" width="11.7109375" style="197"/>
    <col min="11279" max="11279" width="2" style="197" customWidth="1"/>
    <col min="11280" max="11280" width="11.7109375" style="197"/>
    <col min="11281" max="11281" width="2" style="197" customWidth="1"/>
    <col min="11282" max="11282" width="11.7109375" style="197"/>
    <col min="11283" max="11283" width="2" style="197" customWidth="1"/>
    <col min="11284" max="11284" width="11.7109375" style="197"/>
    <col min="11285" max="11285" width="2" style="197" customWidth="1"/>
    <col min="11286" max="11286" width="11.7109375" style="197"/>
    <col min="11287" max="11287" width="2" style="197" customWidth="1"/>
    <col min="11288" max="11288" width="11.7109375" style="197"/>
    <col min="11289" max="11289" width="2" style="197" customWidth="1"/>
    <col min="11290" max="11290" width="11.7109375" style="197"/>
    <col min="11291" max="11291" width="2" style="197" customWidth="1"/>
    <col min="11292" max="11292" width="11.7109375" style="197"/>
    <col min="11293" max="11293" width="2" style="197" customWidth="1"/>
    <col min="11294" max="11294" width="11.7109375" style="197"/>
    <col min="11295" max="11295" width="2" style="197" customWidth="1"/>
    <col min="11296" max="11296" width="11.7109375" style="197"/>
    <col min="11297" max="11297" width="2" style="197" customWidth="1"/>
    <col min="11298" max="11521" width="11.7109375" style="197"/>
    <col min="11522" max="11522" width="76.5703125" style="197" customWidth="1"/>
    <col min="11523" max="11523" width="6" style="197" customWidth="1"/>
    <col min="11524" max="11524" width="25.42578125" style="197" customWidth="1"/>
    <col min="11525" max="11525" width="6" style="197" customWidth="1"/>
    <col min="11526" max="11526" width="25.42578125" style="197" customWidth="1"/>
    <col min="11527" max="11527" width="6" style="197" customWidth="1"/>
    <col min="11528" max="11528" width="25.42578125" style="197" customWidth="1"/>
    <col min="11529" max="11529" width="7.140625" style="197" customWidth="1"/>
    <col min="11530" max="11530" width="11.7109375" style="197"/>
    <col min="11531" max="11531" width="2" style="197" customWidth="1"/>
    <col min="11532" max="11532" width="11.7109375" style="197"/>
    <col min="11533" max="11533" width="2" style="197" customWidth="1"/>
    <col min="11534" max="11534" width="11.7109375" style="197"/>
    <col min="11535" max="11535" width="2" style="197" customWidth="1"/>
    <col min="11536" max="11536" width="11.7109375" style="197"/>
    <col min="11537" max="11537" width="2" style="197" customWidth="1"/>
    <col min="11538" max="11538" width="11.7109375" style="197"/>
    <col min="11539" max="11539" width="2" style="197" customWidth="1"/>
    <col min="11540" max="11540" width="11.7109375" style="197"/>
    <col min="11541" max="11541" width="2" style="197" customWidth="1"/>
    <col min="11542" max="11542" width="11.7109375" style="197"/>
    <col min="11543" max="11543" width="2" style="197" customWidth="1"/>
    <col min="11544" max="11544" width="11.7109375" style="197"/>
    <col min="11545" max="11545" width="2" style="197" customWidth="1"/>
    <col min="11546" max="11546" width="11.7109375" style="197"/>
    <col min="11547" max="11547" width="2" style="197" customWidth="1"/>
    <col min="11548" max="11548" width="11.7109375" style="197"/>
    <col min="11549" max="11549" width="2" style="197" customWidth="1"/>
    <col min="11550" max="11550" width="11.7109375" style="197"/>
    <col min="11551" max="11551" width="2" style="197" customWidth="1"/>
    <col min="11552" max="11552" width="11.7109375" style="197"/>
    <col min="11553" max="11553" width="2" style="197" customWidth="1"/>
    <col min="11554" max="11777" width="11.7109375" style="197"/>
    <col min="11778" max="11778" width="76.5703125" style="197" customWidth="1"/>
    <col min="11779" max="11779" width="6" style="197" customWidth="1"/>
    <col min="11780" max="11780" width="25.42578125" style="197" customWidth="1"/>
    <col min="11781" max="11781" width="6" style="197" customWidth="1"/>
    <col min="11782" max="11782" width="25.42578125" style="197" customWidth="1"/>
    <col min="11783" max="11783" width="6" style="197" customWidth="1"/>
    <col min="11784" max="11784" width="25.42578125" style="197" customWidth="1"/>
    <col min="11785" max="11785" width="7.140625" style="197" customWidth="1"/>
    <col min="11786" max="11786" width="11.7109375" style="197"/>
    <col min="11787" max="11787" width="2" style="197" customWidth="1"/>
    <col min="11788" max="11788" width="11.7109375" style="197"/>
    <col min="11789" max="11789" width="2" style="197" customWidth="1"/>
    <col min="11790" max="11790" width="11.7109375" style="197"/>
    <col min="11791" max="11791" width="2" style="197" customWidth="1"/>
    <col min="11792" max="11792" width="11.7109375" style="197"/>
    <col min="11793" max="11793" width="2" style="197" customWidth="1"/>
    <col min="11794" max="11794" width="11.7109375" style="197"/>
    <col min="11795" max="11795" width="2" style="197" customWidth="1"/>
    <col min="11796" max="11796" width="11.7109375" style="197"/>
    <col min="11797" max="11797" width="2" style="197" customWidth="1"/>
    <col min="11798" max="11798" width="11.7109375" style="197"/>
    <col min="11799" max="11799" width="2" style="197" customWidth="1"/>
    <col min="11800" max="11800" width="11.7109375" style="197"/>
    <col min="11801" max="11801" width="2" style="197" customWidth="1"/>
    <col min="11802" max="11802" width="11.7109375" style="197"/>
    <col min="11803" max="11803" width="2" style="197" customWidth="1"/>
    <col min="11804" max="11804" width="11.7109375" style="197"/>
    <col min="11805" max="11805" width="2" style="197" customWidth="1"/>
    <col min="11806" max="11806" width="11.7109375" style="197"/>
    <col min="11807" max="11807" width="2" style="197" customWidth="1"/>
    <col min="11808" max="11808" width="11.7109375" style="197"/>
    <col min="11809" max="11809" width="2" style="197" customWidth="1"/>
    <col min="11810" max="12033" width="11.7109375" style="197"/>
    <col min="12034" max="12034" width="76.5703125" style="197" customWidth="1"/>
    <col min="12035" max="12035" width="6" style="197" customWidth="1"/>
    <col min="12036" max="12036" width="25.42578125" style="197" customWidth="1"/>
    <col min="12037" max="12037" width="6" style="197" customWidth="1"/>
    <col min="12038" max="12038" width="25.42578125" style="197" customWidth="1"/>
    <col min="12039" max="12039" width="6" style="197" customWidth="1"/>
    <col min="12040" max="12040" width="25.42578125" style="197" customWidth="1"/>
    <col min="12041" max="12041" width="7.140625" style="197" customWidth="1"/>
    <col min="12042" max="12042" width="11.7109375" style="197"/>
    <col min="12043" max="12043" width="2" style="197" customWidth="1"/>
    <col min="12044" max="12044" width="11.7109375" style="197"/>
    <col min="12045" max="12045" width="2" style="197" customWidth="1"/>
    <col min="12046" max="12046" width="11.7109375" style="197"/>
    <col min="12047" max="12047" width="2" style="197" customWidth="1"/>
    <col min="12048" max="12048" width="11.7109375" style="197"/>
    <col min="12049" max="12049" width="2" style="197" customWidth="1"/>
    <col min="12050" max="12050" width="11.7109375" style="197"/>
    <col min="12051" max="12051" width="2" style="197" customWidth="1"/>
    <col min="12052" max="12052" width="11.7109375" style="197"/>
    <col min="12053" max="12053" width="2" style="197" customWidth="1"/>
    <col min="12054" max="12054" width="11.7109375" style="197"/>
    <col min="12055" max="12055" width="2" style="197" customWidth="1"/>
    <col min="12056" max="12056" width="11.7109375" style="197"/>
    <col min="12057" max="12057" width="2" style="197" customWidth="1"/>
    <col min="12058" max="12058" width="11.7109375" style="197"/>
    <col min="12059" max="12059" width="2" style="197" customWidth="1"/>
    <col min="12060" max="12060" width="11.7109375" style="197"/>
    <col min="12061" max="12061" width="2" style="197" customWidth="1"/>
    <col min="12062" max="12062" width="11.7109375" style="197"/>
    <col min="12063" max="12063" width="2" style="197" customWidth="1"/>
    <col min="12064" max="12064" width="11.7109375" style="197"/>
    <col min="12065" max="12065" width="2" style="197" customWidth="1"/>
    <col min="12066" max="12289" width="11.7109375" style="197"/>
    <col min="12290" max="12290" width="76.5703125" style="197" customWidth="1"/>
    <col min="12291" max="12291" width="6" style="197" customWidth="1"/>
    <col min="12292" max="12292" width="25.42578125" style="197" customWidth="1"/>
    <col min="12293" max="12293" width="6" style="197" customWidth="1"/>
    <col min="12294" max="12294" width="25.42578125" style="197" customWidth="1"/>
    <col min="12295" max="12295" width="6" style="197" customWidth="1"/>
    <col min="12296" max="12296" width="25.42578125" style="197" customWidth="1"/>
    <col min="12297" max="12297" width="7.140625" style="197" customWidth="1"/>
    <col min="12298" max="12298" width="11.7109375" style="197"/>
    <col min="12299" max="12299" width="2" style="197" customWidth="1"/>
    <col min="12300" max="12300" width="11.7109375" style="197"/>
    <col min="12301" max="12301" width="2" style="197" customWidth="1"/>
    <col min="12302" max="12302" width="11.7109375" style="197"/>
    <col min="12303" max="12303" width="2" style="197" customWidth="1"/>
    <col min="12304" max="12304" width="11.7109375" style="197"/>
    <col min="12305" max="12305" width="2" style="197" customWidth="1"/>
    <col min="12306" max="12306" width="11.7109375" style="197"/>
    <col min="12307" max="12307" width="2" style="197" customWidth="1"/>
    <col min="12308" max="12308" width="11.7109375" style="197"/>
    <col min="12309" max="12309" width="2" style="197" customWidth="1"/>
    <col min="12310" max="12310" width="11.7109375" style="197"/>
    <col min="12311" max="12311" width="2" style="197" customWidth="1"/>
    <col min="12312" max="12312" width="11.7109375" style="197"/>
    <col min="12313" max="12313" width="2" style="197" customWidth="1"/>
    <col min="12314" max="12314" width="11.7109375" style="197"/>
    <col min="12315" max="12315" width="2" style="197" customWidth="1"/>
    <col min="12316" max="12316" width="11.7109375" style="197"/>
    <col min="12317" max="12317" width="2" style="197" customWidth="1"/>
    <col min="12318" max="12318" width="11.7109375" style="197"/>
    <col min="12319" max="12319" width="2" style="197" customWidth="1"/>
    <col min="12320" max="12320" width="11.7109375" style="197"/>
    <col min="12321" max="12321" width="2" style="197" customWidth="1"/>
    <col min="12322" max="12545" width="11.7109375" style="197"/>
    <col min="12546" max="12546" width="76.5703125" style="197" customWidth="1"/>
    <col min="12547" max="12547" width="6" style="197" customWidth="1"/>
    <col min="12548" max="12548" width="25.42578125" style="197" customWidth="1"/>
    <col min="12549" max="12549" width="6" style="197" customWidth="1"/>
    <col min="12550" max="12550" width="25.42578125" style="197" customWidth="1"/>
    <col min="12551" max="12551" width="6" style="197" customWidth="1"/>
    <col min="12552" max="12552" width="25.42578125" style="197" customWidth="1"/>
    <col min="12553" max="12553" width="7.140625" style="197" customWidth="1"/>
    <col min="12554" max="12554" width="11.7109375" style="197"/>
    <col min="12555" max="12555" width="2" style="197" customWidth="1"/>
    <col min="12556" max="12556" width="11.7109375" style="197"/>
    <col min="12557" max="12557" width="2" style="197" customWidth="1"/>
    <col min="12558" max="12558" width="11.7109375" style="197"/>
    <col min="12559" max="12559" width="2" style="197" customWidth="1"/>
    <col min="12560" max="12560" width="11.7109375" style="197"/>
    <col min="12561" max="12561" width="2" style="197" customWidth="1"/>
    <col min="12562" max="12562" width="11.7109375" style="197"/>
    <col min="12563" max="12563" width="2" style="197" customWidth="1"/>
    <col min="12564" max="12564" width="11.7109375" style="197"/>
    <col min="12565" max="12565" width="2" style="197" customWidth="1"/>
    <col min="12566" max="12566" width="11.7109375" style="197"/>
    <col min="12567" max="12567" width="2" style="197" customWidth="1"/>
    <col min="12568" max="12568" width="11.7109375" style="197"/>
    <col min="12569" max="12569" width="2" style="197" customWidth="1"/>
    <col min="12570" max="12570" width="11.7109375" style="197"/>
    <col min="12571" max="12571" width="2" style="197" customWidth="1"/>
    <col min="12572" max="12572" width="11.7109375" style="197"/>
    <col min="12573" max="12573" width="2" style="197" customWidth="1"/>
    <col min="12574" max="12574" width="11.7109375" style="197"/>
    <col min="12575" max="12575" width="2" style="197" customWidth="1"/>
    <col min="12576" max="12576" width="11.7109375" style="197"/>
    <col min="12577" max="12577" width="2" style="197" customWidth="1"/>
    <col min="12578" max="12801" width="11.7109375" style="197"/>
    <col min="12802" max="12802" width="76.5703125" style="197" customWidth="1"/>
    <col min="12803" max="12803" width="6" style="197" customWidth="1"/>
    <col min="12804" max="12804" width="25.42578125" style="197" customWidth="1"/>
    <col min="12805" max="12805" width="6" style="197" customWidth="1"/>
    <col min="12806" max="12806" width="25.42578125" style="197" customWidth="1"/>
    <col min="12807" max="12807" width="6" style="197" customWidth="1"/>
    <col min="12808" max="12808" width="25.42578125" style="197" customWidth="1"/>
    <col min="12809" max="12809" width="7.140625" style="197" customWidth="1"/>
    <col min="12810" max="12810" width="11.7109375" style="197"/>
    <col min="12811" max="12811" width="2" style="197" customWidth="1"/>
    <col min="12812" max="12812" width="11.7109375" style="197"/>
    <col min="12813" max="12813" width="2" style="197" customWidth="1"/>
    <col min="12814" max="12814" width="11.7109375" style="197"/>
    <col min="12815" max="12815" width="2" style="197" customWidth="1"/>
    <col min="12816" max="12816" width="11.7109375" style="197"/>
    <col min="12817" max="12817" width="2" style="197" customWidth="1"/>
    <col min="12818" max="12818" width="11.7109375" style="197"/>
    <col min="12819" max="12819" width="2" style="197" customWidth="1"/>
    <col min="12820" max="12820" width="11.7109375" style="197"/>
    <col min="12821" max="12821" width="2" style="197" customWidth="1"/>
    <col min="12822" max="12822" width="11.7109375" style="197"/>
    <col min="12823" max="12823" width="2" style="197" customWidth="1"/>
    <col min="12824" max="12824" width="11.7109375" style="197"/>
    <col min="12825" max="12825" width="2" style="197" customWidth="1"/>
    <col min="12826" max="12826" width="11.7109375" style="197"/>
    <col min="12827" max="12827" width="2" style="197" customWidth="1"/>
    <col min="12828" max="12828" width="11.7109375" style="197"/>
    <col min="12829" max="12829" width="2" style="197" customWidth="1"/>
    <col min="12830" max="12830" width="11.7109375" style="197"/>
    <col min="12831" max="12831" width="2" style="197" customWidth="1"/>
    <col min="12832" max="12832" width="11.7109375" style="197"/>
    <col min="12833" max="12833" width="2" style="197" customWidth="1"/>
    <col min="12834" max="13057" width="11.7109375" style="197"/>
    <col min="13058" max="13058" width="76.5703125" style="197" customWidth="1"/>
    <col min="13059" max="13059" width="6" style="197" customWidth="1"/>
    <col min="13060" max="13060" width="25.42578125" style="197" customWidth="1"/>
    <col min="13061" max="13061" width="6" style="197" customWidth="1"/>
    <col min="13062" max="13062" width="25.42578125" style="197" customWidth="1"/>
    <col min="13063" max="13063" width="6" style="197" customWidth="1"/>
    <col min="13064" max="13064" width="25.42578125" style="197" customWidth="1"/>
    <col min="13065" max="13065" width="7.140625" style="197" customWidth="1"/>
    <col min="13066" max="13066" width="11.7109375" style="197"/>
    <col min="13067" max="13067" width="2" style="197" customWidth="1"/>
    <col min="13068" max="13068" width="11.7109375" style="197"/>
    <col min="13069" max="13069" width="2" style="197" customWidth="1"/>
    <col min="13070" max="13070" width="11.7109375" style="197"/>
    <col min="13071" max="13071" width="2" style="197" customWidth="1"/>
    <col min="13072" max="13072" width="11.7109375" style="197"/>
    <col min="13073" max="13073" width="2" style="197" customWidth="1"/>
    <col min="13074" max="13074" width="11.7109375" style="197"/>
    <col min="13075" max="13075" width="2" style="197" customWidth="1"/>
    <col min="13076" max="13076" width="11.7109375" style="197"/>
    <col min="13077" max="13077" width="2" style="197" customWidth="1"/>
    <col min="13078" max="13078" width="11.7109375" style="197"/>
    <col min="13079" max="13079" width="2" style="197" customWidth="1"/>
    <col min="13080" max="13080" width="11.7109375" style="197"/>
    <col min="13081" max="13081" width="2" style="197" customWidth="1"/>
    <col min="13082" max="13082" width="11.7109375" style="197"/>
    <col min="13083" max="13083" width="2" style="197" customWidth="1"/>
    <col min="13084" max="13084" width="11.7109375" style="197"/>
    <col min="13085" max="13085" width="2" style="197" customWidth="1"/>
    <col min="13086" max="13086" width="11.7109375" style="197"/>
    <col min="13087" max="13087" width="2" style="197" customWidth="1"/>
    <col min="13088" max="13088" width="11.7109375" style="197"/>
    <col min="13089" max="13089" width="2" style="197" customWidth="1"/>
    <col min="13090" max="13313" width="11.7109375" style="197"/>
    <col min="13314" max="13314" width="76.5703125" style="197" customWidth="1"/>
    <col min="13315" max="13315" width="6" style="197" customWidth="1"/>
    <col min="13316" max="13316" width="25.42578125" style="197" customWidth="1"/>
    <col min="13317" max="13317" width="6" style="197" customWidth="1"/>
    <col min="13318" max="13318" width="25.42578125" style="197" customWidth="1"/>
    <col min="13319" max="13319" width="6" style="197" customWidth="1"/>
    <col min="13320" max="13320" width="25.42578125" style="197" customWidth="1"/>
    <col min="13321" max="13321" width="7.140625" style="197" customWidth="1"/>
    <col min="13322" max="13322" width="11.7109375" style="197"/>
    <col min="13323" max="13323" width="2" style="197" customWidth="1"/>
    <col min="13324" max="13324" width="11.7109375" style="197"/>
    <col min="13325" max="13325" width="2" style="197" customWidth="1"/>
    <col min="13326" max="13326" width="11.7109375" style="197"/>
    <col min="13327" max="13327" width="2" style="197" customWidth="1"/>
    <col min="13328" max="13328" width="11.7109375" style="197"/>
    <col min="13329" max="13329" width="2" style="197" customWidth="1"/>
    <col min="13330" max="13330" width="11.7109375" style="197"/>
    <col min="13331" max="13331" width="2" style="197" customWidth="1"/>
    <col min="13332" max="13332" width="11.7109375" style="197"/>
    <col min="13333" max="13333" width="2" style="197" customWidth="1"/>
    <col min="13334" max="13334" width="11.7109375" style="197"/>
    <col min="13335" max="13335" width="2" style="197" customWidth="1"/>
    <col min="13336" max="13336" width="11.7109375" style="197"/>
    <col min="13337" max="13337" width="2" style="197" customWidth="1"/>
    <col min="13338" max="13338" width="11.7109375" style="197"/>
    <col min="13339" max="13339" width="2" style="197" customWidth="1"/>
    <col min="13340" max="13340" width="11.7109375" style="197"/>
    <col min="13341" max="13341" width="2" style="197" customWidth="1"/>
    <col min="13342" max="13342" width="11.7109375" style="197"/>
    <col min="13343" max="13343" width="2" style="197" customWidth="1"/>
    <col min="13344" max="13344" width="11.7109375" style="197"/>
    <col min="13345" max="13345" width="2" style="197" customWidth="1"/>
    <col min="13346" max="13569" width="11.7109375" style="197"/>
    <col min="13570" max="13570" width="76.5703125" style="197" customWidth="1"/>
    <col min="13571" max="13571" width="6" style="197" customWidth="1"/>
    <col min="13572" max="13572" width="25.42578125" style="197" customWidth="1"/>
    <col min="13573" max="13573" width="6" style="197" customWidth="1"/>
    <col min="13574" max="13574" width="25.42578125" style="197" customWidth="1"/>
    <col min="13575" max="13575" width="6" style="197" customWidth="1"/>
    <col min="13576" max="13576" width="25.42578125" style="197" customWidth="1"/>
    <col min="13577" max="13577" width="7.140625" style="197" customWidth="1"/>
    <col min="13578" max="13578" width="11.7109375" style="197"/>
    <col min="13579" max="13579" width="2" style="197" customWidth="1"/>
    <col min="13580" max="13580" width="11.7109375" style="197"/>
    <col min="13581" max="13581" width="2" style="197" customWidth="1"/>
    <col min="13582" max="13582" width="11.7109375" style="197"/>
    <col min="13583" max="13583" width="2" style="197" customWidth="1"/>
    <col min="13584" max="13584" width="11.7109375" style="197"/>
    <col min="13585" max="13585" width="2" style="197" customWidth="1"/>
    <col min="13586" max="13586" width="11.7109375" style="197"/>
    <col min="13587" max="13587" width="2" style="197" customWidth="1"/>
    <col min="13588" max="13588" width="11.7109375" style="197"/>
    <col min="13589" max="13589" width="2" style="197" customWidth="1"/>
    <col min="13590" max="13590" width="11.7109375" style="197"/>
    <col min="13591" max="13591" width="2" style="197" customWidth="1"/>
    <col min="13592" max="13592" width="11.7109375" style="197"/>
    <col min="13593" max="13593" width="2" style="197" customWidth="1"/>
    <col min="13594" max="13594" width="11.7109375" style="197"/>
    <col min="13595" max="13595" width="2" style="197" customWidth="1"/>
    <col min="13596" max="13596" width="11.7109375" style="197"/>
    <col min="13597" max="13597" width="2" style="197" customWidth="1"/>
    <col min="13598" max="13598" width="11.7109375" style="197"/>
    <col min="13599" max="13599" width="2" style="197" customWidth="1"/>
    <col min="13600" max="13600" width="11.7109375" style="197"/>
    <col min="13601" max="13601" width="2" style="197" customWidth="1"/>
    <col min="13602" max="13825" width="11.7109375" style="197"/>
    <col min="13826" max="13826" width="76.5703125" style="197" customWidth="1"/>
    <col min="13827" max="13827" width="6" style="197" customWidth="1"/>
    <col min="13828" max="13828" width="25.42578125" style="197" customWidth="1"/>
    <col min="13829" max="13829" width="6" style="197" customWidth="1"/>
    <col min="13830" max="13830" width="25.42578125" style="197" customWidth="1"/>
    <col min="13831" max="13831" width="6" style="197" customWidth="1"/>
    <col min="13832" max="13832" width="25.42578125" style="197" customWidth="1"/>
    <col min="13833" max="13833" width="7.140625" style="197" customWidth="1"/>
    <col min="13834" max="13834" width="11.7109375" style="197"/>
    <col min="13835" max="13835" width="2" style="197" customWidth="1"/>
    <col min="13836" max="13836" width="11.7109375" style="197"/>
    <col min="13837" max="13837" width="2" style="197" customWidth="1"/>
    <col min="13838" max="13838" width="11.7109375" style="197"/>
    <col min="13839" max="13839" width="2" style="197" customWidth="1"/>
    <col min="13840" max="13840" width="11.7109375" style="197"/>
    <col min="13841" max="13841" width="2" style="197" customWidth="1"/>
    <col min="13842" max="13842" width="11.7109375" style="197"/>
    <col min="13843" max="13843" width="2" style="197" customWidth="1"/>
    <col min="13844" max="13844" width="11.7109375" style="197"/>
    <col min="13845" max="13845" width="2" style="197" customWidth="1"/>
    <col min="13846" max="13846" width="11.7109375" style="197"/>
    <col min="13847" max="13847" width="2" style="197" customWidth="1"/>
    <col min="13848" max="13848" width="11.7109375" style="197"/>
    <col min="13849" max="13849" width="2" style="197" customWidth="1"/>
    <col min="13850" max="13850" width="11.7109375" style="197"/>
    <col min="13851" max="13851" width="2" style="197" customWidth="1"/>
    <col min="13852" max="13852" width="11.7109375" style="197"/>
    <col min="13853" max="13853" width="2" style="197" customWidth="1"/>
    <col min="13854" max="13854" width="11.7109375" style="197"/>
    <col min="13855" max="13855" width="2" style="197" customWidth="1"/>
    <col min="13856" max="13856" width="11.7109375" style="197"/>
    <col min="13857" max="13857" width="2" style="197" customWidth="1"/>
    <col min="13858" max="14081" width="11.7109375" style="197"/>
    <col min="14082" max="14082" width="76.5703125" style="197" customWidth="1"/>
    <col min="14083" max="14083" width="6" style="197" customWidth="1"/>
    <col min="14084" max="14084" width="25.42578125" style="197" customWidth="1"/>
    <col min="14085" max="14085" width="6" style="197" customWidth="1"/>
    <col min="14086" max="14086" width="25.42578125" style="197" customWidth="1"/>
    <col min="14087" max="14087" width="6" style="197" customWidth="1"/>
    <col min="14088" max="14088" width="25.42578125" style="197" customWidth="1"/>
    <col min="14089" max="14089" width="7.140625" style="197" customWidth="1"/>
    <col min="14090" max="14090" width="11.7109375" style="197"/>
    <col min="14091" max="14091" width="2" style="197" customWidth="1"/>
    <col min="14092" max="14092" width="11.7109375" style="197"/>
    <col min="14093" max="14093" width="2" style="197" customWidth="1"/>
    <col min="14094" max="14094" width="11.7109375" style="197"/>
    <col min="14095" max="14095" width="2" style="197" customWidth="1"/>
    <col min="14096" max="14096" width="11.7109375" style="197"/>
    <col min="14097" max="14097" width="2" style="197" customWidth="1"/>
    <col min="14098" max="14098" width="11.7109375" style="197"/>
    <col min="14099" max="14099" width="2" style="197" customWidth="1"/>
    <col min="14100" max="14100" width="11.7109375" style="197"/>
    <col min="14101" max="14101" width="2" style="197" customWidth="1"/>
    <col min="14102" max="14102" width="11.7109375" style="197"/>
    <col min="14103" max="14103" width="2" style="197" customWidth="1"/>
    <col min="14104" max="14104" width="11.7109375" style="197"/>
    <col min="14105" max="14105" width="2" style="197" customWidth="1"/>
    <col min="14106" max="14106" width="11.7109375" style="197"/>
    <col min="14107" max="14107" width="2" style="197" customWidth="1"/>
    <col min="14108" max="14108" width="11.7109375" style="197"/>
    <col min="14109" max="14109" width="2" style="197" customWidth="1"/>
    <col min="14110" max="14110" width="11.7109375" style="197"/>
    <col min="14111" max="14111" width="2" style="197" customWidth="1"/>
    <col min="14112" max="14112" width="11.7109375" style="197"/>
    <col min="14113" max="14113" width="2" style="197" customWidth="1"/>
    <col min="14114" max="14337" width="11.7109375" style="197"/>
    <col min="14338" max="14338" width="76.5703125" style="197" customWidth="1"/>
    <col min="14339" max="14339" width="6" style="197" customWidth="1"/>
    <col min="14340" max="14340" width="25.42578125" style="197" customWidth="1"/>
    <col min="14341" max="14341" width="6" style="197" customWidth="1"/>
    <col min="14342" max="14342" width="25.42578125" style="197" customWidth="1"/>
    <col min="14343" max="14343" width="6" style="197" customWidth="1"/>
    <col min="14344" max="14344" width="25.42578125" style="197" customWidth="1"/>
    <col min="14345" max="14345" width="7.140625" style="197" customWidth="1"/>
    <col min="14346" max="14346" width="11.7109375" style="197"/>
    <col min="14347" max="14347" width="2" style="197" customWidth="1"/>
    <col min="14348" max="14348" width="11.7109375" style="197"/>
    <col min="14349" max="14349" width="2" style="197" customWidth="1"/>
    <col min="14350" max="14350" width="11.7109375" style="197"/>
    <col min="14351" max="14351" width="2" style="197" customWidth="1"/>
    <col min="14352" max="14352" width="11.7109375" style="197"/>
    <col min="14353" max="14353" width="2" style="197" customWidth="1"/>
    <col min="14354" max="14354" width="11.7109375" style="197"/>
    <col min="14355" max="14355" width="2" style="197" customWidth="1"/>
    <col min="14356" max="14356" width="11.7109375" style="197"/>
    <col min="14357" max="14357" width="2" style="197" customWidth="1"/>
    <col min="14358" max="14358" width="11.7109375" style="197"/>
    <col min="14359" max="14359" width="2" style="197" customWidth="1"/>
    <col min="14360" max="14360" width="11.7109375" style="197"/>
    <col min="14361" max="14361" width="2" style="197" customWidth="1"/>
    <col min="14362" max="14362" width="11.7109375" style="197"/>
    <col min="14363" max="14363" width="2" style="197" customWidth="1"/>
    <col min="14364" max="14364" width="11.7109375" style="197"/>
    <col min="14365" max="14365" width="2" style="197" customWidth="1"/>
    <col min="14366" max="14366" width="11.7109375" style="197"/>
    <col min="14367" max="14367" width="2" style="197" customWidth="1"/>
    <col min="14368" max="14368" width="11.7109375" style="197"/>
    <col min="14369" max="14369" width="2" style="197" customWidth="1"/>
    <col min="14370" max="14593" width="11.7109375" style="197"/>
    <col min="14594" max="14594" width="76.5703125" style="197" customWidth="1"/>
    <col min="14595" max="14595" width="6" style="197" customWidth="1"/>
    <col min="14596" max="14596" width="25.42578125" style="197" customWidth="1"/>
    <col min="14597" max="14597" width="6" style="197" customWidth="1"/>
    <col min="14598" max="14598" width="25.42578125" style="197" customWidth="1"/>
    <col min="14599" max="14599" width="6" style="197" customWidth="1"/>
    <col min="14600" max="14600" width="25.42578125" style="197" customWidth="1"/>
    <col min="14601" max="14601" width="7.140625" style="197" customWidth="1"/>
    <col min="14602" max="14602" width="11.7109375" style="197"/>
    <col min="14603" max="14603" width="2" style="197" customWidth="1"/>
    <col min="14604" max="14604" width="11.7109375" style="197"/>
    <col min="14605" max="14605" width="2" style="197" customWidth="1"/>
    <col min="14606" max="14606" width="11.7109375" style="197"/>
    <col min="14607" max="14607" width="2" style="197" customWidth="1"/>
    <col min="14608" max="14608" width="11.7109375" style="197"/>
    <col min="14609" max="14609" width="2" style="197" customWidth="1"/>
    <col min="14610" max="14610" width="11.7109375" style="197"/>
    <col min="14611" max="14611" width="2" style="197" customWidth="1"/>
    <col min="14612" max="14612" width="11.7109375" style="197"/>
    <col min="14613" max="14613" width="2" style="197" customWidth="1"/>
    <col min="14614" max="14614" width="11.7109375" style="197"/>
    <col min="14615" max="14615" width="2" style="197" customWidth="1"/>
    <col min="14616" max="14616" width="11.7109375" style="197"/>
    <col min="14617" max="14617" width="2" style="197" customWidth="1"/>
    <col min="14618" max="14618" width="11.7109375" style="197"/>
    <col min="14619" max="14619" width="2" style="197" customWidth="1"/>
    <col min="14620" max="14620" width="11.7109375" style="197"/>
    <col min="14621" max="14621" width="2" style="197" customWidth="1"/>
    <col min="14622" max="14622" width="11.7109375" style="197"/>
    <col min="14623" max="14623" width="2" style="197" customWidth="1"/>
    <col min="14624" max="14624" width="11.7109375" style="197"/>
    <col min="14625" max="14625" width="2" style="197" customWidth="1"/>
    <col min="14626" max="14849" width="11.7109375" style="197"/>
    <col min="14850" max="14850" width="76.5703125" style="197" customWidth="1"/>
    <col min="14851" max="14851" width="6" style="197" customWidth="1"/>
    <col min="14852" max="14852" width="25.42578125" style="197" customWidth="1"/>
    <col min="14853" max="14853" width="6" style="197" customWidth="1"/>
    <col min="14854" max="14854" width="25.42578125" style="197" customWidth="1"/>
    <col min="14855" max="14855" width="6" style="197" customWidth="1"/>
    <col min="14856" max="14856" width="25.42578125" style="197" customWidth="1"/>
    <col min="14857" max="14857" width="7.140625" style="197" customWidth="1"/>
    <col min="14858" max="14858" width="11.7109375" style="197"/>
    <col min="14859" max="14859" width="2" style="197" customWidth="1"/>
    <col min="14860" max="14860" width="11.7109375" style="197"/>
    <col min="14861" max="14861" width="2" style="197" customWidth="1"/>
    <col min="14862" max="14862" width="11.7109375" style="197"/>
    <col min="14863" max="14863" width="2" style="197" customWidth="1"/>
    <col min="14864" max="14864" width="11.7109375" style="197"/>
    <col min="14865" max="14865" width="2" style="197" customWidth="1"/>
    <col min="14866" max="14866" width="11.7109375" style="197"/>
    <col min="14867" max="14867" width="2" style="197" customWidth="1"/>
    <col min="14868" max="14868" width="11.7109375" style="197"/>
    <col min="14869" max="14869" width="2" style="197" customWidth="1"/>
    <col min="14870" max="14870" width="11.7109375" style="197"/>
    <col min="14871" max="14871" width="2" style="197" customWidth="1"/>
    <col min="14872" max="14872" width="11.7109375" style="197"/>
    <col min="14873" max="14873" width="2" style="197" customWidth="1"/>
    <col min="14874" max="14874" width="11.7109375" style="197"/>
    <col min="14875" max="14875" width="2" style="197" customWidth="1"/>
    <col min="14876" max="14876" width="11.7109375" style="197"/>
    <col min="14877" max="14877" width="2" style="197" customWidth="1"/>
    <col min="14878" max="14878" width="11.7109375" style="197"/>
    <col min="14879" max="14879" width="2" style="197" customWidth="1"/>
    <col min="14880" max="14880" width="11.7109375" style="197"/>
    <col min="14881" max="14881" width="2" style="197" customWidth="1"/>
    <col min="14882" max="15105" width="11.7109375" style="197"/>
    <col min="15106" max="15106" width="76.5703125" style="197" customWidth="1"/>
    <col min="15107" max="15107" width="6" style="197" customWidth="1"/>
    <col min="15108" max="15108" width="25.42578125" style="197" customWidth="1"/>
    <col min="15109" max="15109" width="6" style="197" customWidth="1"/>
    <col min="15110" max="15110" width="25.42578125" style="197" customWidth="1"/>
    <col min="15111" max="15111" width="6" style="197" customWidth="1"/>
    <col min="15112" max="15112" width="25.42578125" style="197" customWidth="1"/>
    <col min="15113" max="15113" width="7.140625" style="197" customWidth="1"/>
    <col min="15114" max="15114" width="11.7109375" style="197"/>
    <col min="15115" max="15115" width="2" style="197" customWidth="1"/>
    <col min="15116" max="15116" width="11.7109375" style="197"/>
    <col min="15117" max="15117" width="2" style="197" customWidth="1"/>
    <col min="15118" max="15118" width="11.7109375" style="197"/>
    <col min="15119" max="15119" width="2" style="197" customWidth="1"/>
    <col min="15120" max="15120" width="11.7109375" style="197"/>
    <col min="15121" max="15121" width="2" style="197" customWidth="1"/>
    <col min="15122" max="15122" width="11.7109375" style="197"/>
    <col min="15123" max="15123" width="2" style="197" customWidth="1"/>
    <col min="15124" max="15124" width="11.7109375" style="197"/>
    <col min="15125" max="15125" width="2" style="197" customWidth="1"/>
    <col min="15126" max="15126" width="11.7109375" style="197"/>
    <col min="15127" max="15127" width="2" style="197" customWidth="1"/>
    <col min="15128" max="15128" width="11.7109375" style="197"/>
    <col min="15129" max="15129" width="2" style="197" customWidth="1"/>
    <col min="15130" max="15130" width="11.7109375" style="197"/>
    <col min="15131" max="15131" width="2" style="197" customWidth="1"/>
    <col min="15132" max="15132" width="11.7109375" style="197"/>
    <col min="15133" max="15133" width="2" style="197" customWidth="1"/>
    <col min="15134" max="15134" width="11.7109375" style="197"/>
    <col min="15135" max="15135" width="2" style="197" customWidth="1"/>
    <col min="15136" max="15136" width="11.7109375" style="197"/>
    <col min="15137" max="15137" width="2" style="197" customWidth="1"/>
    <col min="15138" max="15361" width="11.7109375" style="197"/>
    <col min="15362" max="15362" width="76.5703125" style="197" customWidth="1"/>
    <col min="15363" max="15363" width="6" style="197" customWidth="1"/>
    <col min="15364" max="15364" width="25.42578125" style="197" customWidth="1"/>
    <col min="15365" max="15365" width="6" style="197" customWidth="1"/>
    <col min="15366" max="15366" width="25.42578125" style="197" customWidth="1"/>
    <col min="15367" max="15367" width="6" style="197" customWidth="1"/>
    <col min="15368" max="15368" width="25.42578125" style="197" customWidth="1"/>
    <col min="15369" max="15369" width="7.140625" style="197" customWidth="1"/>
    <col min="15370" max="15370" width="11.7109375" style="197"/>
    <col min="15371" max="15371" width="2" style="197" customWidth="1"/>
    <col min="15372" max="15372" width="11.7109375" style="197"/>
    <col min="15373" max="15373" width="2" style="197" customWidth="1"/>
    <col min="15374" max="15374" width="11.7109375" style="197"/>
    <col min="15375" max="15375" width="2" style="197" customWidth="1"/>
    <col min="15376" max="15376" width="11.7109375" style="197"/>
    <col min="15377" max="15377" width="2" style="197" customWidth="1"/>
    <col min="15378" max="15378" width="11.7109375" style="197"/>
    <col min="15379" max="15379" width="2" style="197" customWidth="1"/>
    <col min="15380" max="15380" width="11.7109375" style="197"/>
    <col min="15381" max="15381" width="2" style="197" customWidth="1"/>
    <col min="15382" max="15382" width="11.7109375" style="197"/>
    <col min="15383" max="15383" width="2" style="197" customWidth="1"/>
    <col min="15384" max="15384" width="11.7109375" style="197"/>
    <col min="15385" max="15385" width="2" style="197" customWidth="1"/>
    <col min="15386" max="15386" width="11.7109375" style="197"/>
    <col min="15387" max="15387" width="2" style="197" customWidth="1"/>
    <col min="15388" max="15388" width="11.7109375" style="197"/>
    <col min="15389" max="15389" width="2" style="197" customWidth="1"/>
    <col min="15390" max="15390" width="11.7109375" style="197"/>
    <col min="15391" max="15391" width="2" style="197" customWidth="1"/>
    <col min="15392" max="15392" width="11.7109375" style="197"/>
    <col min="15393" max="15393" width="2" style="197" customWidth="1"/>
    <col min="15394" max="15617" width="11.7109375" style="197"/>
    <col min="15618" max="15618" width="76.5703125" style="197" customWidth="1"/>
    <col min="15619" max="15619" width="6" style="197" customWidth="1"/>
    <col min="15620" max="15620" width="25.42578125" style="197" customWidth="1"/>
    <col min="15621" max="15621" width="6" style="197" customWidth="1"/>
    <col min="15622" max="15622" width="25.42578125" style="197" customWidth="1"/>
    <col min="15623" max="15623" width="6" style="197" customWidth="1"/>
    <col min="15624" max="15624" width="25.42578125" style="197" customWidth="1"/>
    <col min="15625" max="15625" width="7.140625" style="197" customWidth="1"/>
    <col min="15626" max="15626" width="11.7109375" style="197"/>
    <col min="15627" max="15627" width="2" style="197" customWidth="1"/>
    <col min="15628" max="15628" width="11.7109375" style="197"/>
    <col min="15629" max="15629" width="2" style="197" customWidth="1"/>
    <col min="15630" max="15630" width="11.7109375" style="197"/>
    <col min="15631" max="15631" width="2" style="197" customWidth="1"/>
    <col min="15632" max="15632" width="11.7109375" style="197"/>
    <col min="15633" max="15633" width="2" style="197" customWidth="1"/>
    <col min="15634" max="15634" width="11.7109375" style="197"/>
    <col min="15635" max="15635" width="2" style="197" customWidth="1"/>
    <col min="15636" max="15636" width="11.7109375" style="197"/>
    <col min="15637" max="15637" width="2" style="197" customWidth="1"/>
    <col min="15638" max="15638" width="11.7109375" style="197"/>
    <col min="15639" max="15639" width="2" style="197" customWidth="1"/>
    <col min="15640" max="15640" width="11.7109375" style="197"/>
    <col min="15641" max="15641" width="2" style="197" customWidth="1"/>
    <col min="15642" max="15642" width="11.7109375" style="197"/>
    <col min="15643" max="15643" width="2" style="197" customWidth="1"/>
    <col min="15644" max="15644" width="11.7109375" style="197"/>
    <col min="15645" max="15645" width="2" style="197" customWidth="1"/>
    <col min="15646" max="15646" width="11.7109375" style="197"/>
    <col min="15647" max="15647" width="2" style="197" customWidth="1"/>
    <col min="15648" max="15648" width="11.7109375" style="197"/>
    <col min="15649" max="15649" width="2" style="197" customWidth="1"/>
    <col min="15650" max="15873" width="11.7109375" style="197"/>
    <col min="15874" max="15874" width="76.5703125" style="197" customWidth="1"/>
    <col min="15875" max="15875" width="6" style="197" customWidth="1"/>
    <col min="15876" max="15876" width="25.42578125" style="197" customWidth="1"/>
    <col min="15877" max="15877" width="6" style="197" customWidth="1"/>
    <col min="15878" max="15878" width="25.42578125" style="197" customWidth="1"/>
    <col min="15879" max="15879" width="6" style="197" customWidth="1"/>
    <col min="15880" max="15880" width="25.42578125" style="197" customWidth="1"/>
    <col min="15881" max="15881" width="7.140625" style="197" customWidth="1"/>
    <col min="15882" max="15882" width="11.7109375" style="197"/>
    <col min="15883" max="15883" width="2" style="197" customWidth="1"/>
    <col min="15884" max="15884" width="11.7109375" style="197"/>
    <col min="15885" max="15885" width="2" style="197" customWidth="1"/>
    <col min="15886" max="15886" width="11.7109375" style="197"/>
    <col min="15887" max="15887" width="2" style="197" customWidth="1"/>
    <col min="15888" max="15888" width="11.7109375" style="197"/>
    <col min="15889" max="15889" width="2" style="197" customWidth="1"/>
    <col min="15890" max="15890" width="11.7109375" style="197"/>
    <col min="15891" max="15891" width="2" style="197" customWidth="1"/>
    <col min="15892" max="15892" width="11.7109375" style="197"/>
    <col min="15893" max="15893" width="2" style="197" customWidth="1"/>
    <col min="15894" max="15894" width="11.7109375" style="197"/>
    <col min="15895" max="15895" width="2" style="197" customWidth="1"/>
    <col min="15896" max="15896" width="11.7109375" style="197"/>
    <col min="15897" max="15897" width="2" style="197" customWidth="1"/>
    <col min="15898" max="15898" width="11.7109375" style="197"/>
    <col min="15899" max="15899" width="2" style="197" customWidth="1"/>
    <col min="15900" max="15900" width="11.7109375" style="197"/>
    <col min="15901" max="15901" width="2" style="197" customWidth="1"/>
    <col min="15902" max="15902" width="11.7109375" style="197"/>
    <col min="15903" max="15903" width="2" style="197" customWidth="1"/>
    <col min="15904" max="15904" width="11.7109375" style="197"/>
    <col min="15905" max="15905" width="2" style="197" customWidth="1"/>
    <col min="15906" max="16129" width="11.7109375" style="197"/>
    <col min="16130" max="16130" width="76.5703125" style="197" customWidth="1"/>
    <col min="16131" max="16131" width="6" style="197" customWidth="1"/>
    <col min="16132" max="16132" width="25.42578125" style="197" customWidth="1"/>
    <col min="16133" max="16133" width="6" style="197" customWidth="1"/>
    <col min="16134" max="16134" width="25.42578125" style="197" customWidth="1"/>
    <col min="16135" max="16135" width="6" style="197" customWidth="1"/>
    <col min="16136" max="16136" width="25.42578125" style="197" customWidth="1"/>
    <col min="16137" max="16137" width="7.140625" style="197" customWidth="1"/>
    <col min="16138" max="16138" width="11.7109375" style="197"/>
    <col min="16139" max="16139" width="2" style="197" customWidth="1"/>
    <col min="16140" max="16140" width="11.7109375" style="197"/>
    <col min="16141" max="16141" width="2" style="197" customWidth="1"/>
    <col min="16142" max="16142" width="11.7109375" style="197"/>
    <col min="16143" max="16143" width="2" style="197" customWidth="1"/>
    <col min="16144" max="16144" width="11.7109375" style="197"/>
    <col min="16145" max="16145" width="2" style="197" customWidth="1"/>
    <col min="16146" max="16146" width="11.7109375" style="197"/>
    <col min="16147" max="16147" width="2" style="197" customWidth="1"/>
    <col min="16148" max="16148" width="11.7109375" style="197"/>
    <col min="16149" max="16149" width="2" style="197" customWidth="1"/>
    <col min="16150" max="16150" width="11.7109375" style="197"/>
    <col min="16151" max="16151" width="2" style="197" customWidth="1"/>
    <col min="16152" max="16152" width="11.7109375" style="197"/>
    <col min="16153" max="16153" width="2" style="197" customWidth="1"/>
    <col min="16154" max="16154" width="11.7109375" style="197"/>
    <col min="16155" max="16155" width="2" style="197" customWidth="1"/>
    <col min="16156" max="16156" width="11.7109375" style="197"/>
    <col min="16157" max="16157" width="2" style="197" customWidth="1"/>
    <col min="16158" max="16158" width="11.7109375" style="197"/>
    <col min="16159" max="16159" width="2" style="197" customWidth="1"/>
    <col min="16160" max="16160" width="11.7109375" style="197"/>
    <col min="16161" max="16161" width="2" style="197" customWidth="1"/>
    <col min="16162" max="16384" width="11.7109375" style="197"/>
  </cols>
  <sheetData>
    <row r="1" spans="1:8" ht="15" customHeight="1" x14ac:dyDescent="0.2">
      <c r="A1" s="238" t="s">
        <v>871</v>
      </c>
    </row>
    <row r="2" spans="1:8" ht="15" customHeight="1" x14ac:dyDescent="0.2">
      <c r="A2" s="238" t="s">
        <v>870</v>
      </c>
    </row>
    <row r="3" spans="1:8" ht="15" customHeight="1" x14ac:dyDescent="0.2">
      <c r="D3" s="198"/>
      <c r="G3" s="198"/>
    </row>
    <row r="5" spans="1:8" ht="15" customHeight="1" x14ac:dyDescent="0.2">
      <c r="A5" s="197"/>
      <c r="C5" s="209"/>
      <c r="D5" s="236" t="s">
        <v>843</v>
      </c>
      <c r="E5" s="236"/>
      <c r="F5" s="236"/>
      <c r="G5" s="236"/>
      <c r="H5" s="236"/>
    </row>
    <row r="6" spans="1:8" ht="15" customHeight="1" x14ac:dyDescent="0.2">
      <c r="A6" s="196" t="s">
        <v>823</v>
      </c>
      <c r="B6" s="203" t="s">
        <v>798</v>
      </c>
      <c r="D6" s="203" t="s">
        <v>844</v>
      </c>
      <c r="F6" s="203" t="s">
        <v>845</v>
      </c>
      <c r="H6" s="203" t="s">
        <v>846</v>
      </c>
    </row>
    <row r="7" spans="1:8" ht="15" customHeight="1" thickBot="1" x14ac:dyDescent="0.25">
      <c r="A7" s="200"/>
      <c r="B7" s="201"/>
      <c r="C7" s="202"/>
      <c r="D7" s="201"/>
      <c r="E7" s="202"/>
      <c r="F7" s="201"/>
      <c r="G7" s="202"/>
      <c r="H7" s="201"/>
    </row>
    <row r="8" spans="1:8" ht="18" customHeight="1" x14ac:dyDescent="0.2">
      <c r="A8" s="196">
        <v>1</v>
      </c>
      <c r="B8" s="197" t="s">
        <v>847</v>
      </c>
      <c r="F8" s="205"/>
    </row>
    <row r="9" spans="1:8" ht="18" customHeight="1" x14ac:dyDescent="0.2">
      <c r="A9" s="196">
        <v>2</v>
      </c>
      <c r="B9" s="233" t="s">
        <v>848</v>
      </c>
      <c r="C9" s="199" t="s">
        <v>849</v>
      </c>
      <c r="D9" s="208">
        <f>'  2021 Tax Provision'!B23</f>
        <v>-18016343</v>
      </c>
      <c r="E9" s="199" t="s">
        <v>824</v>
      </c>
      <c r="F9" s="208"/>
      <c r="G9" s="199" t="s">
        <v>824</v>
      </c>
      <c r="H9" s="208">
        <f>SUM(D9:F9)</f>
        <v>-18016343</v>
      </c>
    </row>
    <row r="10" spans="1:8" ht="18" customHeight="1" x14ac:dyDescent="0.2">
      <c r="A10" s="196">
        <v>3</v>
      </c>
      <c r="B10" s="233" t="s">
        <v>850</v>
      </c>
      <c r="D10" s="208">
        <f>'  2021 Tax Provision'!B24</f>
        <v>14741678</v>
      </c>
      <c r="F10" s="208"/>
      <c r="H10" s="208">
        <f>SUM(D10:F10)</f>
        <v>14741678</v>
      </c>
    </row>
    <row r="11" spans="1:8" ht="18" customHeight="1" x14ac:dyDescent="0.2">
      <c r="A11" s="196">
        <v>4</v>
      </c>
      <c r="B11" s="196" t="s">
        <v>856</v>
      </c>
      <c r="D11" s="229">
        <f>SUM(D9:D10)</f>
        <v>-3274665</v>
      </c>
      <c r="F11" s="229">
        <f>SUM(F9:F10)</f>
        <v>0</v>
      </c>
      <c r="H11" s="229">
        <f>SUM(H9:H10)</f>
        <v>-3274665</v>
      </c>
    </row>
    <row r="12" spans="1:8" ht="18" customHeight="1" x14ac:dyDescent="0.2">
      <c r="A12" s="196">
        <v>5</v>
      </c>
      <c r="B12" s="196"/>
      <c r="D12" s="230"/>
      <c r="F12" s="230"/>
      <c r="H12" s="230"/>
    </row>
    <row r="13" spans="1:8" ht="18" customHeight="1" x14ac:dyDescent="0.2">
      <c r="A13" s="196">
        <v>6</v>
      </c>
      <c r="B13" s="197" t="s">
        <v>851</v>
      </c>
    </row>
    <row r="14" spans="1:8" ht="18" customHeight="1" x14ac:dyDescent="0.2">
      <c r="A14" s="196">
        <v>7</v>
      </c>
      <c r="B14" s="233" t="str">
        <f>'  2021 Tax Provision'!A28</f>
        <v>Regulatory Asset - Conversion &amp; Piping Costs</v>
      </c>
      <c r="D14" s="208">
        <f>'  2021 Tax Provision'!B28</f>
        <v>444825</v>
      </c>
      <c r="F14" s="208"/>
      <c r="H14" s="208">
        <f t="shared" ref="H14:H25" si="0">SUM(D14:F14)</f>
        <v>444825</v>
      </c>
    </row>
    <row r="15" spans="1:8" ht="18" customHeight="1" x14ac:dyDescent="0.2">
      <c r="A15" s="196">
        <v>8</v>
      </c>
      <c r="B15" s="233" t="str">
        <f>'  2021 Tax Provision'!A29</f>
        <v>Bad Debt Reserve</v>
      </c>
      <c r="D15" s="208">
        <f>'  2021 Tax Provision'!B29</f>
        <v>-342278</v>
      </c>
      <c r="F15" s="208"/>
      <c r="H15" s="208">
        <f t="shared" si="0"/>
        <v>-342278</v>
      </c>
    </row>
    <row r="16" spans="1:8" ht="18" customHeight="1" x14ac:dyDescent="0.2">
      <c r="A16" s="196">
        <v>9</v>
      </c>
      <c r="B16" s="233" t="str">
        <f>'  2021 Tax Provision'!A30</f>
        <v>Construction Period Interest</v>
      </c>
      <c r="D16" s="208">
        <f>'  2021 Tax Provision'!B30</f>
        <v>1004203</v>
      </c>
      <c r="F16" s="208"/>
      <c r="H16" s="208">
        <f t="shared" si="0"/>
        <v>1004203</v>
      </c>
    </row>
    <row r="17" spans="1:8" ht="18" customHeight="1" x14ac:dyDescent="0.2">
      <c r="A17" s="196">
        <v>10</v>
      </c>
      <c r="B17" s="233" t="str">
        <f>'  2021 Tax Provision'!A31</f>
        <v>Contribution in Aid of Construction</v>
      </c>
      <c r="D17" s="208">
        <f>'  2021 Tax Provision'!B31</f>
        <v>4804497</v>
      </c>
      <c r="F17" s="208"/>
      <c r="H17" s="208">
        <f t="shared" si="0"/>
        <v>4804497</v>
      </c>
    </row>
    <row r="18" spans="1:8" ht="18" customHeight="1" x14ac:dyDescent="0.2">
      <c r="A18" s="196">
        <v>11</v>
      </c>
      <c r="B18" s="233" t="str">
        <f>'  2021 Tax Provision'!A32</f>
        <v>Cost of Removal</v>
      </c>
      <c r="D18" s="208">
        <f>'  2021 Tax Provision'!B32</f>
        <v>-2291868</v>
      </c>
      <c r="F18" s="208"/>
      <c r="H18" s="208">
        <f t="shared" si="0"/>
        <v>-2291868</v>
      </c>
    </row>
    <row r="19" spans="1:8" ht="18" customHeight="1" x14ac:dyDescent="0.2">
      <c r="A19" s="196">
        <v>12</v>
      </c>
      <c r="B19" s="233" t="str">
        <f>'  2021 Tax Provision'!A33</f>
        <v>Deferred Compensation</v>
      </c>
      <c r="D19" s="208">
        <f>'  2021 Tax Provision'!B33</f>
        <v>-18792</v>
      </c>
      <c r="F19" s="208"/>
      <c r="H19" s="208">
        <f t="shared" si="0"/>
        <v>-18792</v>
      </c>
    </row>
    <row r="20" spans="1:8" ht="18" customHeight="1" x14ac:dyDescent="0.2">
      <c r="A20" s="196">
        <v>13</v>
      </c>
      <c r="B20" s="233" t="str">
        <f>'  2021 Tax Provision'!A34</f>
        <v>Employee Benefits</v>
      </c>
      <c r="D20" s="208">
        <f>'  2021 Tax Provision'!B34</f>
        <v>-533327</v>
      </c>
      <c r="F20" s="208"/>
      <c r="H20" s="208">
        <f t="shared" si="0"/>
        <v>-533327</v>
      </c>
    </row>
    <row r="21" spans="1:8" ht="18" customHeight="1" x14ac:dyDescent="0.2">
      <c r="A21" s="196">
        <v>14</v>
      </c>
      <c r="B21" s="233" t="str">
        <f>'  2021 Tax Provision'!A35</f>
        <v>Injuries and Damages</v>
      </c>
      <c r="D21" s="208">
        <f>'  2021 Tax Provision'!B35</f>
        <v>-15000</v>
      </c>
      <c r="F21" s="208"/>
      <c r="H21" s="208">
        <f t="shared" si="0"/>
        <v>-15000</v>
      </c>
    </row>
    <row r="22" spans="1:8" ht="18" customHeight="1" x14ac:dyDescent="0.2">
      <c r="A22" s="196">
        <v>15</v>
      </c>
      <c r="B22" s="233" t="str">
        <f>'  2021 Tax Provision'!A36</f>
        <v>Rate Case Expenses</v>
      </c>
      <c r="D22" s="208">
        <f>'  2021 Tax Provision'!B36</f>
        <v>242805</v>
      </c>
      <c r="F22" s="208"/>
      <c r="H22" s="208">
        <f t="shared" si="0"/>
        <v>242805</v>
      </c>
    </row>
    <row r="23" spans="1:8" ht="18" customHeight="1" x14ac:dyDescent="0.2">
      <c r="A23" s="196">
        <v>16</v>
      </c>
      <c r="B23" s="233" t="str">
        <f>'  2021 Tax Provision'!A37</f>
        <v>Relocation Costs</v>
      </c>
      <c r="D23" s="208">
        <f>'  2021 Tax Provision'!B37</f>
        <v>-1533903</v>
      </c>
      <c r="F23" s="208"/>
      <c r="H23" s="208">
        <f t="shared" si="0"/>
        <v>-1533903</v>
      </c>
    </row>
    <row r="24" spans="1:8" ht="18" customHeight="1" x14ac:dyDescent="0.2">
      <c r="A24" s="196">
        <v>17</v>
      </c>
      <c r="B24" s="233" t="str">
        <f>'  2021 Tax Provision'!A38</f>
        <v>Storm Reserve</v>
      </c>
      <c r="D24" s="208">
        <f>'  2021 Tax Provision'!B38</f>
        <v>48000</v>
      </c>
      <c r="F24" s="208"/>
      <c r="H24" s="208">
        <f t="shared" si="0"/>
        <v>48000</v>
      </c>
    </row>
    <row r="25" spans="1:8" ht="18" customHeight="1" x14ac:dyDescent="0.2">
      <c r="A25" s="196">
        <v>18</v>
      </c>
      <c r="B25" s="233" t="str">
        <f>'  2021 Tax Provision'!A39</f>
        <v>Tax Loss on Disposition of Property</v>
      </c>
      <c r="D25" s="208">
        <f>'  2021 Tax Provision'!B39</f>
        <v>-2001400</v>
      </c>
      <c r="F25" s="208"/>
      <c r="H25" s="208">
        <f t="shared" si="0"/>
        <v>-2001400</v>
      </c>
    </row>
    <row r="26" spans="1:8" ht="18" customHeight="1" x14ac:dyDescent="0.2">
      <c r="A26" s="196">
        <v>19</v>
      </c>
      <c r="B26" s="196" t="s">
        <v>857</v>
      </c>
      <c r="D26" s="229">
        <f>SUM(D14:D25)</f>
        <v>-192238</v>
      </c>
      <c r="F26" s="229">
        <f>SUM(F14:F25)</f>
        <v>0</v>
      </c>
      <c r="H26" s="229">
        <f>SUM(H14:H25)</f>
        <v>-192238</v>
      </c>
    </row>
    <row r="27" spans="1:8" ht="18" customHeight="1" x14ac:dyDescent="0.2">
      <c r="A27" s="196">
        <v>20</v>
      </c>
      <c r="D27" s="208"/>
      <c r="F27" s="208"/>
      <c r="H27" s="208"/>
    </row>
    <row r="28" spans="1:8" ht="18" customHeight="1" x14ac:dyDescent="0.2">
      <c r="A28" s="196">
        <v>21</v>
      </c>
      <c r="B28" s="197" t="s">
        <v>858</v>
      </c>
      <c r="D28" s="208">
        <f>'  2021 Tax Provision'!C42-'  2021 Tax Provision'!B42</f>
        <v>-6078658</v>
      </c>
      <c r="F28" s="208"/>
      <c r="H28" s="208">
        <f t="shared" ref="H28" si="1">SUM(D28:F28)</f>
        <v>-6078658</v>
      </c>
    </row>
    <row r="29" spans="1:8" ht="18" customHeight="1" x14ac:dyDescent="0.2">
      <c r="A29" s="196">
        <v>22</v>
      </c>
      <c r="D29" s="230"/>
      <c r="E29" s="234"/>
      <c r="F29" s="230"/>
      <c r="G29" s="234"/>
      <c r="H29" s="230"/>
    </row>
    <row r="30" spans="1:8" ht="18" customHeight="1" x14ac:dyDescent="0.2">
      <c r="A30" s="196">
        <v>23</v>
      </c>
      <c r="B30" s="197" t="s">
        <v>859</v>
      </c>
      <c r="D30" s="230">
        <f>D11+D26+D28</f>
        <v>-9545561</v>
      </c>
      <c r="F30" s="230">
        <f>F11+F26+F28</f>
        <v>0</v>
      </c>
      <c r="H30" s="230">
        <f>H11+H26+H28</f>
        <v>-9545561</v>
      </c>
    </row>
    <row r="31" spans="1:8" ht="18" customHeight="1" x14ac:dyDescent="0.2">
      <c r="A31" s="196">
        <v>24</v>
      </c>
      <c r="B31" s="197" t="s">
        <v>852</v>
      </c>
      <c r="D31" s="232">
        <v>5.5E-2</v>
      </c>
      <c r="F31" s="232">
        <v>5.5E-2</v>
      </c>
      <c r="H31" s="232">
        <v>5.5E-2</v>
      </c>
    </row>
    <row r="32" spans="1:8" ht="18" customHeight="1" x14ac:dyDescent="0.2">
      <c r="A32" s="196">
        <v>25</v>
      </c>
      <c r="B32" s="197" t="s">
        <v>860</v>
      </c>
      <c r="D32" s="229">
        <f>D30*-D31</f>
        <v>525005.85499999998</v>
      </c>
      <c r="F32" s="229">
        <f>F30*-F31</f>
        <v>0</v>
      </c>
      <c r="H32" s="229">
        <f>H30*-H31</f>
        <v>525005.85499999998</v>
      </c>
    </row>
    <row r="33" spans="1:8" ht="18" customHeight="1" x14ac:dyDescent="0.2">
      <c r="A33" s="196">
        <v>26</v>
      </c>
    </row>
    <row r="34" spans="1:8" ht="18" customHeight="1" x14ac:dyDescent="0.2">
      <c r="A34" s="196">
        <v>27</v>
      </c>
      <c r="B34" s="197" t="s">
        <v>866</v>
      </c>
      <c r="D34" s="208">
        <f>D11+D26+D32</f>
        <v>-2941897.145</v>
      </c>
      <c r="F34" s="208">
        <f>F11+F26+F32</f>
        <v>0</v>
      </c>
      <c r="H34" s="208">
        <f>H11+H26+H32</f>
        <v>-2941897.145</v>
      </c>
    </row>
    <row r="35" spans="1:8" ht="18" customHeight="1" x14ac:dyDescent="0.2">
      <c r="A35" s="196">
        <v>28</v>
      </c>
      <c r="B35" s="197" t="s">
        <v>27</v>
      </c>
      <c r="D35" s="204">
        <v>0.21</v>
      </c>
      <c r="F35" s="204">
        <v>0.21</v>
      </c>
      <c r="H35" s="204">
        <v>0.21</v>
      </c>
    </row>
    <row r="36" spans="1:8" ht="18" customHeight="1" x14ac:dyDescent="0.2">
      <c r="A36" s="196">
        <v>29</v>
      </c>
      <c r="B36" s="197" t="s">
        <v>861</v>
      </c>
      <c r="D36" s="229">
        <f>D34*-D35</f>
        <v>617798.40044999996</v>
      </c>
      <c r="F36" s="229">
        <f>F34*-F35</f>
        <v>0</v>
      </c>
      <c r="H36" s="229">
        <f>H34*-H35</f>
        <v>617798.40044999996</v>
      </c>
    </row>
    <row r="37" spans="1:8" ht="18" customHeight="1" x14ac:dyDescent="0.2">
      <c r="A37" s="196">
        <v>30</v>
      </c>
      <c r="B37" s="197" t="s">
        <v>853</v>
      </c>
      <c r="D37" s="208">
        <f>'  2021 Tax Provision'!B65</f>
        <v>-594920</v>
      </c>
      <c r="F37" s="208">
        <v>0</v>
      </c>
      <c r="H37" s="208">
        <f t="shared" ref="H37" si="2">SUM(D37:F37)</f>
        <v>-594920</v>
      </c>
    </row>
    <row r="38" spans="1:8" ht="18" customHeight="1" x14ac:dyDescent="0.2">
      <c r="A38" s="196">
        <v>31</v>
      </c>
      <c r="B38" s="197" t="s">
        <v>862</v>
      </c>
      <c r="D38" s="229">
        <f>SUM(D36:D37)</f>
        <v>22878.400449999957</v>
      </c>
      <c r="F38" s="229">
        <f>SUM(F36:F37)</f>
        <v>0</v>
      </c>
      <c r="H38" s="229">
        <f>SUM(H36:H37)</f>
        <v>22878.400449999957</v>
      </c>
    </row>
    <row r="39" spans="1:8" ht="18" customHeight="1" x14ac:dyDescent="0.2">
      <c r="A39" s="196">
        <v>32</v>
      </c>
      <c r="F39" s="208"/>
      <c r="H39" s="208"/>
    </row>
    <row r="40" spans="1:8" ht="18" customHeight="1" x14ac:dyDescent="0.2">
      <c r="A40" s="196">
        <v>33</v>
      </c>
      <c r="B40" s="197" t="s">
        <v>855</v>
      </c>
      <c r="D40" s="208">
        <f>'  2021 Tax Provision'!C66+'  2021 Tax Provision'!C67</f>
        <v>12306</v>
      </c>
      <c r="F40" s="208">
        <v>0</v>
      </c>
      <c r="H40" s="208">
        <f t="shared" ref="H40:H41" si="3">SUM(D40:F40)</f>
        <v>12306</v>
      </c>
    </row>
    <row r="41" spans="1:8" ht="18" customHeight="1" x14ac:dyDescent="0.2">
      <c r="A41" s="196">
        <v>34</v>
      </c>
      <c r="B41" s="197" t="s">
        <v>854</v>
      </c>
      <c r="D41" s="208">
        <f>'  2021 Tax Provision'!B66+'  2021 Tax Provision'!B67</f>
        <v>209</v>
      </c>
      <c r="F41" s="208">
        <v>0</v>
      </c>
      <c r="H41" s="208">
        <f t="shared" si="3"/>
        <v>209</v>
      </c>
    </row>
    <row r="42" spans="1:8" ht="18" customHeight="1" x14ac:dyDescent="0.2">
      <c r="A42" s="196">
        <v>35</v>
      </c>
      <c r="D42" s="208"/>
      <c r="F42" s="208"/>
      <c r="H42" s="208"/>
    </row>
    <row r="43" spans="1:8" ht="18" customHeight="1" x14ac:dyDescent="0.2">
      <c r="A43" s="196">
        <v>36</v>
      </c>
      <c r="B43" s="197" t="s">
        <v>863</v>
      </c>
      <c r="D43" s="208">
        <f>D32+D40</f>
        <v>537311.85499999998</v>
      </c>
      <c r="F43" s="208">
        <f>F32+F41</f>
        <v>0</v>
      </c>
      <c r="H43" s="208">
        <f>H32+H40</f>
        <v>537311.85499999998</v>
      </c>
    </row>
    <row r="44" spans="1:8" ht="18" customHeight="1" x14ac:dyDescent="0.2">
      <c r="A44" s="196">
        <v>37</v>
      </c>
      <c r="B44" s="197" t="s">
        <v>864</v>
      </c>
      <c r="D44" s="208">
        <f>D38+D41</f>
        <v>23087.400449999957</v>
      </c>
      <c r="F44" s="208">
        <f>F36+F37+F40</f>
        <v>0</v>
      </c>
      <c r="H44" s="208">
        <f>H38+H41</f>
        <v>23087.400449999957</v>
      </c>
    </row>
    <row r="45" spans="1:8" ht="18" customHeight="1" thickBot="1" x14ac:dyDescent="0.25">
      <c r="A45" s="196">
        <v>38</v>
      </c>
      <c r="B45" s="197" t="s">
        <v>865</v>
      </c>
      <c r="C45" s="199" t="s">
        <v>849</v>
      </c>
      <c r="D45" s="228">
        <f>SUM(D43:D44)</f>
        <v>560399.25544999994</v>
      </c>
      <c r="E45" s="199" t="s">
        <v>824</v>
      </c>
      <c r="F45" s="228">
        <f>SUM(F43:F44)</f>
        <v>0</v>
      </c>
      <c r="G45" s="199" t="s">
        <v>824</v>
      </c>
      <c r="H45" s="228">
        <f>SUM(H43:H44)</f>
        <v>560399.25544999994</v>
      </c>
    </row>
    <row r="46" spans="1:8" ht="18" customHeight="1" thickTop="1" thickBot="1" x14ac:dyDescent="0.25">
      <c r="A46" s="200"/>
      <c r="B46" s="201"/>
      <c r="C46" s="202"/>
      <c r="D46" s="201"/>
      <c r="E46" s="202"/>
      <c r="F46" s="201"/>
      <c r="G46" s="202"/>
      <c r="H46" s="201"/>
    </row>
    <row r="47" spans="1:8" ht="18" customHeight="1" x14ac:dyDescent="0.2">
      <c r="E47" s="197"/>
    </row>
  </sheetData>
  <mergeCells count="1">
    <mergeCell ref="D5:H5"/>
  </mergeCells>
  <printOptions horizontalCentered="1"/>
  <pageMargins left="0.5" right="0.5" top="0.25" bottom="0.35" header="0" footer="0"/>
  <pageSetup paperSize="5" scale="9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9" tint="0.79998168889431442"/>
  </sheetPr>
  <dimension ref="A1:P41"/>
  <sheetViews>
    <sheetView zoomScaleNormal="100" workbookViewId="0">
      <pane xSplit="2" ySplit="7" topLeftCell="C8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85546875" defaultRowHeight="13.9" customHeight="1" x14ac:dyDescent="0.2"/>
  <cols>
    <col min="1" max="1" width="17.140625" style="45" customWidth="1"/>
    <col min="2" max="2" width="42.7109375" style="45" customWidth="1"/>
    <col min="3" max="4" width="13.7109375" style="45" bestFit="1" customWidth="1"/>
    <col min="5" max="5" width="13.7109375" style="45" customWidth="1"/>
    <col min="6" max="8" width="13.7109375" style="45" bestFit="1" customWidth="1"/>
    <col min="9" max="9" width="18" style="45" customWidth="1"/>
    <col min="10" max="10" width="30.7109375" style="45" bestFit="1" customWidth="1"/>
    <col min="11" max="15" width="13.7109375" style="45" bestFit="1" customWidth="1"/>
    <col min="16" max="19" width="15.28515625" style="45" bestFit="1" customWidth="1"/>
    <col min="20" max="20" width="14.7109375" style="45" bestFit="1" customWidth="1"/>
    <col min="21" max="16384" width="8.85546875" style="45"/>
  </cols>
  <sheetData>
    <row r="1" spans="1:16" ht="13.9" customHeight="1" x14ac:dyDescent="0.2">
      <c r="A1" s="238" t="s">
        <v>880</v>
      </c>
    </row>
    <row r="2" spans="1:16" ht="13.9" customHeight="1" x14ac:dyDescent="0.2">
      <c r="A2" s="238" t="s">
        <v>870</v>
      </c>
    </row>
    <row r="3" spans="1:16" ht="13.9" customHeight="1" x14ac:dyDescent="0.2">
      <c r="A3" s="56" t="s">
        <v>116</v>
      </c>
      <c r="B3" s="57" t="s">
        <v>117</v>
      </c>
      <c r="I3" s="56" t="s">
        <v>116</v>
      </c>
      <c r="J3" s="57" t="s">
        <v>117</v>
      </c>
    </row>
    <row r="4" spans="1:16" ht="13.9" customHeight="1" x14ac:dyDescent="0.2">
      <c r="A4" s="56" t="s">
        <v>118</v>
      </c>
      <c r="B4" s="58" t="s">
        <v>119</v>
      </c>
      <c r="I4" s="56" t="s">
        <v>120</v>
      </c>
      <c r="J4" s="57" t="s">
        <v>121</v>
      </c>
    </row>
    <row r="5" spans="1:16" ht="13.9" customHeight="1" x14ac:dyDescent="0.2">
      <c r="I5" s="56" t="s">
        <v>118</v>
      </c>
      <c r="J5" s="58" t="s">
        <v>122</v>
      </c>
    </row>
    <row r="6" spans="1:16" ht="13.9" customHeight="1" x14ac:dyDescent="0.2">
      <c r="A6" s="57"/>
      <c r="B6" s="57"/>
      <c r="C6" s="56" t="s">
        <v>123</v>
      </c>
      <c r="D6" s="57"/>
      <c r="E6"/>
    </row>
    <row r="7" spans="1:16" ht="13.9" customHeight="1" x14ac:dyDescent="0.2">
      <c r="A7" s="56" t="s">
        <v>124</v>
      </c>
      <c r="B7" s="56" t="s">
        <v>125</v>
      </c>
      <c r="C7" s="57" t="s">
        <v>168</v>
      </c>
      <c r="D7" s="57" t="s">
        <v>170</v>
      </c>
      <c r="E7"/>
      <c r="F7" s="46" t="s">
        <v>126</v>
      </c>
      <c r="I7" s="57"/>
      <c r="J7" s="57"/>
      <c r="K7" s="56" t="s">
        <v>123</v>
      </c>
      <c r="L7" s="57"/>
      <c r="M7"/>
      <c r="N7"/>
      <c r="O7"/>
      <c r="P7"/>
    </row>
    <row r="8" spans="1:16" ht="13.9" customHeight="1" x14ac:dyDescent="0.2">
      <c r="A8" s="57" t="s">
        <v>127</v>
      </c>
      <c r="B8" s="57" t="s">
        <v>6</v>
      </c>
      <c r="C8" s="59">
        <v>161280</v>
      </c>
      <c r="D8" s="59">
        <v>164680</v>
      </c>
      <c r="E8"/>
      <c r="F8" s="48" t="str">
        <f>VLOOKUP(B8,'  Sched M Variance Detail'!$C:$F,2,FALSE)</f>
        <v>Nondeductible Compensation</v>
      </c>
      <c r="I8" s="56" t="s">
        <v>124</v>
      </c>
      <c r="J8" s="56" t="s">
        <v>125</v>
      </c>
      <c r="K8" s="57" t="s">
        <v>168</v>
      </c>
      <c r="L8" s="57" t="s">
        <v>170</v>
      </c>
      <c r="M8"/>
      <c r="N8"/>
      <c r="O8"/>
      <c r="P8"/>
    </row>
    <row r="9" spans="1:16" ht="13.9" customHeight="1" x14ac:dyDescent="0.2">
      <c r="A9" s="57"/>
      <c r="B9" s="57" t="s">
        <v>7</v>
      </c>
      <c r="C9" s="59">
        <v>24479</v>
      </c>
      <c r="D9" s="59">
        <v>21513</v>
      </c>
      <c r="E9"/>
      <c r="F9" s="48" t="str">
        <f>VLOOKUP(B9,'  Sched M Variance Detail'!$C:$F,2,FALSE)</f>
        <v>Business Meals</v>
      </c>
      <c r="I9" s="57" t="s">
        <v>128</v>
      </c>
      <c r="J9" s="57" t="s">
        <v>129</v>
      </c>
      <c r="K9" s="59">
        <v>-5260967</v>
      </c>
      <c r="L9" s="59">
        <v>-4768502</v>
      </c>
      <c r="M9"/>
      <c r="N9"/>
      <c r="O9"/>
      <c r="P9"/>
    </row>
    <row r="10" spans="1:16" ht="13.9" customHeight="1" x14ac:dyDescent="0.2">
      <c r="A10" s="57"/>
      <c r="B10" s="57" t="s">
        <v>8</v>
      </c>
      <c r="C10" s="59">
        <v>0</v>
      </c>
      <c r="D10" s="59">
        <v>0</v>
      </c>
      <c r="E10"/>
      <c r="F10" s="48">
        <f>VLOOKUP(B10,'  Sched M Variance Detail'!$C:$F,2,FALSE)</f>
        <v>0</v>
      </c>
      <c r="I10" s="57"/>
      <c r="J10" s="57" t="s">
        <v>130</v>
      </c>
      <c r="K10" s="59">
        <v>-366754</v>
      </c>
      <c r="L10" s="59">
        <v>-1310156</v>
      </c>
      <c r="M10"/>
      <c r="N10"/>
      <c r="O10"/>
      <c r="P10"/>
    </row>
    <row r="11" spans="1:16" ht="13.9" customHeight="1" x14ac:dyDescent="0.2">
      <c r="A11" s="57"/>
      <c r="B11" s="57" t="s">
        <v>9</v>
      </c>
      <c r="C11" s="59">
        <v>0</v>
      </c>
      <c r="D11" s="59">
        <v>43</v>
      </c>
      <c r="E11"/>
      <c r="F11" s="48" t="str">
        <f>VLOOKUP(B11,'  Sched M Variance Detail'!$C:$F,2,FALSE)</f>
        <v>Penalties</v>
      </c>
      <c r="I11" s="57" t="s">
        <v>131</v>
      </c>
      <c r="J11" s="57"/>
      <c r="K11" s="59">
        <v>-5627721</v>
      </c>
      <c r="L11" s="59">
        <v>-6078658</v>
      </c>
      <c r="M11"/>
      <c r="N11"/>
      <c r="O11"/>
      <c r="P11"/>
    </row>
    <row r="12" spans="1:16" ht="13.9" customHeight="1" x14ac:dyDescent="0.2">
      <c r="A12" s="57"/>
      <c r="B12" s="57" t="s">
        <v>10</v>
      </c>
      <c r="C12" s="59">
        <v>99999</v>
      </c>
      <c r="D12" s="59">
        <v>1200</v>
      </c>
      <c r="E12"/>
      <c r="F12" s="48" t="str">
        <f>VLOOKUP(B12,'  Sched M Variance Detail'!$C:$F,2,FALSE)</f>
        <v>Club Dues</v>
      </c>
      <c r="I12" s="57" t="s">
        <v>132</v>
      </c>
      <c r="J12" s="57"/>
      <c r="K12" s="59">
        <v>-5627721</v>
      </c>
      <c r="L12" s="59">
        <v>-6078658</v>
      </c>
      <c r="M12"/>
      <c r="N12"/>
      <c r="O12"/>
      <c r="P12"/>
    </row>
    <row r="13" spans="1:16" ht="13.9" customHeight="1" x14ac:dyDescent="0.2">
      <c r="A13" s="57"/>
      <c r="B13" s="57" t="s">
        <v>12</v>
      </c>
      <c r="C13" s="59">
        <v>-479320</v>
      </c>
      <c r="D13" s="59">
        <v>10131</v>
      </c>
      <c r="E13"/>
      <c r="F13" s="48" t="str">
        <f>VLOOKUP(B13,'  Sched M Variance Detail'!$C:$F,2,FALSE)</f>
        <v>State Taxes</v>
      </c>
    </row>
    <row r="14" spans="1:16" ht="13.9" customHeight="1" x14ac:dyDescent="0.2">
      <c r="A14" s="57" t="s">
        <v>133</v>
      </c>
      <c r="B14" s="57"/>
      <c r="C14" s="59">
        <v>-193562</v>
      </c>
      <c r="D14" s="59">
        <v>197567</v>
      </c>
      <c r="E14"/>
      <c r="F14" s="48" t="e">
        <f>VLOOKUP(B14,'  Sched M Variance Detail'!$C:$F,2,FALSE)</f>
        <v>#N/A</v>
      </c>
    </row>
    <row r="15" spans="1:16" ht="13.9" customHeight="1" x14ac:dyDescent="0.2">
      <c r="A15" s="57" t="s">
        <v>128</v>
      </c>
      <c r="B15" s="57" t="s">
        <v>134</v>
      </c>
      <c r="C15" s="59">
        <v>-2843866</v>
      </c>
      <c r="D15" s="59">
        <v>444825</v>
      </c>
      <c r="E15"/>
      <c r="F15" s="48" t="str">
        <f>VLOOKUP(B15,'  Sched M Variance Detail'!$C:$F,2,FALSE)</f>
        <v>Regulatory Asset - Conversion &amp; Piping Costs</v>
      </c>
    </row>
    <row r="16" spans="1:16" ht="13.9" customHeight="1" x14ac:dyDescent="0.2">
      <c r="A16" s="57"/>
      <c r="B16" s="57" t="s">
        <v>135</v>
      </c>
      <c r="C16" s="59">
        <v>143586</v>
      </c>
      <c r="D16" s="59">
        <v>-342278</v>
      </c>
      <c r="E16"/>
      <c r="F16" s="48" t="str">
        <f>VLOOKUP(B16,'  Sched M Variance Detail'!$C:$F,2,FALSE)</f>
        <v>Bad Debt Reserve</v>
      </c>
    </row>
    <row r="17" spans="1:11" ht="13.9" customHeight="1" x14ac:dyDescent="0.2">
      <c r="A17" s="57"/>
      <c r="B17" s="57" t="s">
        <v>136</v>
      </c>
      <c r="C17" s="59">
        <v>1076643</v>
      </c>
      <c r="D17" s="59">
        <v>4804497</v>
      </c>
      <c r="E17"/>
      <c r="F17" s="48" t="str">
        <f>VLOOKUP(B17,'  Sched M Variance Detail'!$C:$F,2,FALSE)</f>
        <v>Contribution in Aid of Construction</v>
      </c>
    </row>
    <row r="18" spans="1:11" ht="13.9" customHeight="1" x14ac:dyDescent="0.2">
      <c r="A18" s="57"/>
      <c r="B18" s="57" t="s">
        <v>137</v>
      </c>
      <c r="C18" s="59">
        <v>305441</v>
      </c>
      <c r="D18" s="59">
        <v>242805</v>
      </c>
      <c r="E18"/>
      <c r="F18" s="48" t="str">
        <f>VLOOKUP(B18,'  Sched M Variance Detail'!$C:$F,2,FALSE)</f>
        <v>Rate Case Expenses</v>
      </c>
    </row>
    <row r="19" spans="1:11" ht="13.9" customHeight="1" x14ac:dyDescent="0.2">
      <c r="A19" s="57"/>
      <c r="B19" s="57" t="s">
        <v>138</v>
      </c>
      <c r="C19" s="59">
        <v>-15389112</v>
      </c>
      <c r="D19" s="59">
        <v>-18016343</v>
      </c>
      <c r="E19"/>
      <c r="F19" s="48" t="str">
        <f>VLOOKUP(B19,'  Sched M Variance Detail'!$C:$F,2,FALSE)</f>
        <v>Tax Depreciation</v>
      </c>
    </row>
    <row r="20" spans="1:11" ht="13.9" customHeight="1" x14ac:dyDescent="0.2">
      <c r="A20" s="57"/>
      <c r="B20" s="57" t="s">
        <v>139</v>
      </c>
      <c r="C20" s="59">
        <v>13888654</v>
      </c>
      <c r="D20" s="59">
        <v>14741678</v>
      </c>
      <c r="E20"/>
      <c r="F20" s="48" t="str">
        <f>VLOOKUP(B20,'  Sched M Variance Detail'!$C:$F,2,FALSE)</f>
        <v>Book Depreciation</v>
      </c>
    </row>
    <row r="21" spans="1:11" ht="13.9" customHeight="1" x14ac:dyDescent="0.2">
      <c r="A21" s="57"/>
      <c r="B21" s="57" t="s">
        <v>140</v>
      </c>
      <c r="C21" s="59">
        <v>-2256990</v>
      </c>
      <c r="D21" s="59">
        <v>-1533903</v>
      </c>
      <c r="E21"/>
      <c r="F21" s="48" t="str">
        <f>VLOOKUP(B21,'  Sched M Variance Detail'!$C:$F,2,FALSE)</f>
        <v>Relocation Costs</v>
      </c>
    </row>
    <row r="22" spans="1:11" ht="13.9" customHeight="1" x14ac:dyDescent="0.2">
      <c r="A22" s="57"/>
      <c r="B22" s="57" t="s">
        <v>141</v>
      </c>
      <c r="C22" s="59">
        <v>-956401</v>
      </c>
      <c r="D22" s="59">
        <v>-973087</v>
      </c>
      <c r="E22"/>
      <c r="F22" s="48" t="str">
        <f>VLOOKUP(B22,'  Sched M Variance Detail'!$C:$F,2,FALSE)</f>
        <v>Employee Benefits</v>
      </c>
    </row>
    <row r="23" spans="1:11" ht="13.9" customHeight="1" x14ac:dyDescent="0.2">
      <c r="A23" s="57"/>
      <c r="B23" s="57" t="s">
        <v>142</v>
      </c>
      <c r="C23" s="59">
        <v>128638</v>
      </c>
      <c r="D23" s="59">
        <v>118743</v>
      </c>
      <c r="E23"/>
      <c r="F23" s="48" t="str">
        <f>VLOOKUP(B23,'  Sched M Variance Detail'!$C:$F,2,FALSE)</f>
        <v>Employee Benefits</v>
      </c>
    </row>
    <row r="24" spans="1:11" ht="13.9" customHeight="1" x14ac:dyDescent="0.2">
      <c r="A24" s="57"/>
      <c r="B24" s="57" t="s">
        <v>143</v>
      </c>
      <c r="C24" s="59">
        <v>257044</v>
      </c>
      <c r="D24" s="59">
        <v>165785</v>
      </c>
      <c r="E24"/>
      <c r="F24" s="48" t="str">
        <f>VLOOKUP(B24,'  Sched M Variance Detail'!$C:$F,2,FALSE)</f>
        <v>Employee Benefits</v>
      </c>
    </row>
    <row r="25" spans="1:11" ht="13.9" customHeight="1" x14ac:dyDescent="0.2">
      <c r="A25" s="57"/>
      <c r="B25" s="57" t="s">
        <v>144</v>
      </c>
      <c r="C25" s="59">
        <v>24445</v>
      </c>
      <c r="D25" s="59">
        <v>9902</v>
      </c>
      <c r="E25"/>
      <c r="F25" s="48" t="str">
        <f>VLOOKUP(B25,'  Sched M Variance Detail'!$C:$F,2,FALSE)</f>
        <v>Employee Benefits</v>
      </c>
    </row>
    <row r="26" spans="1:11" ht="13.9" customHeight="1" x14ac:dyDescent="0.2">
      <c r="A26" s="57"/>
      <c r="B26" s="57" t="s">
        <v>145</v>
      </c>
      <c r="C26" s="59">
        <v>-126000</v>
      </c>
      <c r="D26" s="59">
        <v>-1000</v>
      </c>
      <c r="E26"/>
      <c r="F26" s="48" t="str">
        <f>VLOOKUP(B26,'  Sched M Variance Detail'!$C:$F,2,FALSE)</f>
        <v>Employee Benefits</v>
      </c>
    </row>
    <row r="27" spans="1:11" ht="13.9" customHeight="1" x14ac:dyDescent="0.2">
      <c r="A27" s="57"/>
      <c r="B27" s="57" t="s">
        <v>146</v>
      </c>
      <c r="C27" s="59">
        <v>179792</v>
      </c>
      <c r="D27" s="59">
        <v>145114</v>
      </c>
      <c r="E27"/>
      <c r="F27" s="48" t="str">
        <f>VLOOKUP(B27,'  Sched M Variance Detail'!$C:$F,2,FALSE)</f>
        <v>Employee Benefits</v>
      </c>
    </row>
    <row r="28" spans="1:11" ht="13.9" customHeight="1" x14ac:dyDescent="0.2">
      <c r="A28" s="57"/>
      <c r="B28" s="57" t="s">
        <v>147</v>
      </c>
      <c r="C28" s="59">
        <v>-15622</v>
      </c>
      <c r="D28" s="59">
        <v>-14310</v>
      </c>
      <c r="E28"/>
      <c r="F28" s="48" t="str">
        <f>VLOOKUP(B28,'  Sched M Variance Detail'!$C:$F,2,FALSE)</f>
        <v>Employee Benefits</v>
      </c>
    </row>
    <row r="29" spans="1:11" ht="13.9" customHeight="1" x14ac:dyDescent="0.2">
      <c r="A29" s="57"/>
      <c r="B29" s="57" t="s">
        <v>148</v>
      </c>
      <c r="C29" s="59">
        <v>0</v>
      </c>
      <c r="D29" s="59">
        <v>-18792</v>
      </c>
      <c r="E29"/>
      <c r="F29" s="48" t="str">
        <f>VLOOKUP(B29,'  Sched M Variance Detail'!$C:$F,2,FALSE)</f>
        <v>Deferred Compensation</v>
      </c>
    </row>
    <row r="30" spans="1:11" ht="13.9" customHeight="1" x14ac:dyDescent="0.2">
      <c r="A30" s="57"/>
      <c r="B30" s="57" t="s">
        <v>149</v>
      </c>
      <c r="C30" s="59">
        <v>15000</v>
      </c>
      <c r="D30" s="59">
        <v>-15000</v>
      </c>
      <c r="E30"/>
      <c r="F30" s="48" t="str">
        <f>VLOOKUP(B30,'  Sched M Variance Detail'!$C:$F,2,FALSE)</f>
        <v>Injuries and Damages</v>
      </c>
    </row>
    <row r="31" spans="1:11" ht="13.9" customHeight="1" x14ac:dyDescent="0.2">
      <c r="A31" s="57"/>
      <c r="B31" s="57" t="s">
        <v>150</v>
      </c>
      <c r="C31" s="59">
        <v>1085056</v>
      </c>
      <c r="D31" s="59">
        <v>1004203</v>
      </c>
      <c r="E31"/>
      <c r="F31" s="48" t="str">
        <f>VLOOKUP(B31,'  Sched M Variance Detail'!$C:$F,2,FALSE)</f>
        <v>Construction Period Interest</v>
      </c>
    </row>
    <row r="32" spans="1:11" ht="13.9" customHeight="1" x14ac:dyDescent="0.2">
      <c r="A32" s="57"/>
      <c r="B32" s="57" t="s">
        <v>151</v>
      </c>
      <c r="C32" s="59">
        <v>0</v>
      </c>
      <c r="D32" s="59">
        <v>-7973660</v>
      </c>
      <c r="E32"/>
      <c r="F32" s="48" t="str">
        <f>VLOOKUP(B32,'  Sched M Variance Detail'!$C:$F,2,FALSE)</f>
        <v>Leases</v>
      </c>
      <c r="K32" s="48"/>
    </row>
    <row r="33" spans="1:11" ht="13.9" customHeight="1" x14ac:dyDescent="0.2">
      <c r="A33" s="57"/>
      <c r="B33" s="57" t="s">
        <v>152</v>
      </c>
      <c r="C33" s="59">
        <v>0</v>
      </c>
      <c r="D33" s="59">
        <v>7973660</v>
      </c>
      <c r="E33"/>
      <c r="F33" s="48" t="str">
        <f>VLOOKUP(B33,'  Sched M Variance Detail'!$C:$F,2,FALSE)</f>
        <v>Leases</v>
      </c>
      <c r="K33" s="48"/>
    </row>
    <row r="34" spans="1:11" ht="13.9" customHeight="1" x14ac:dyDescent="0.2">
      <c r="A34" s="57"/>
      <c r="B34" s="57" t="s">
        <v>153</v>
      </c>
      <c r="C34" s="59">
        <v>-1388425</v>
      </c>
      <c r="D34" s="59">
        <v>-2291868</v>
      </c>
      <c r="E34"/>
      <c r="F34" s="48" t="str">
        <f>VLOOKUP(B34,'  Sched M Variance Detail'!$C:$F,2,FALSE)</f>
        <v>Cost of Removal</v>
      </c>
      <c r="K34" s="48"/>
    </row>
    <row r="35" spans="1:11" ht="13.9" customHeight="1" x14ac:dyDescent="0.2">
      <c r="A35" s="57"/>
      <c r="B35" s="57" t="s">
        <v>154</v>
      </c>
      <c r="C35" s="59">
        <v>22211</v>
      </c>
      <c r="D35" s="59">
        <v>15526</v>
      </c>
      <c r="E35"/>
      <c r="F35" s="48" t="str">
        <f>VLOOKUP(B35,'  Sched M Variance Detail'!$C:$F,2,FALSE)</f>
        <v>Employee Benefits</v>
      </c>
      <c r="K35" s="48"/>
    </row>
    <row r="36" spans="1:11" ht="13.9" customHeight="1" x14ac:dyDescent="0.2">
      <c r="A36" s="57"/>
      <c r="B36" s="57" t="s">
        <v>155</v>
      </c>
      <c r="C36" s="59">
        <v>-377611</v>
      </c>
      <c r="D36" s="59">
        <v>-2001400</v>
      </c>
      <c r="E36"/>
      <c r="F36" s="48" t="str">
        <f>VLOOKUP(B36,'  Sched M Variance Detail'!$C:$F,2,FALSE)</f>
        <v>Tax Loss on Disposition of Property</v>
      </c>
      <c r="K36" s="48"/>
    </row>
    <row r="37" spans="1:11" ht="13.9" customHeight="1" x14ac:dyDescent="0.2">
      <c r="A37" s="57"/>
      <c r="B37" s="57" t="s">
        <v>156</v>
      </c>
      <c r="C37" s="59">
        <v>-56878</v>
      </c>
      <c r="D37" s="59">
        <v>0</v>
      </c>
      <c r="E37"/>
      <c r="F37" s="48" t="str">
        <f>VLOOKUP(B37,'  Sched M Variance Detail'!$C:$F,2,FALSE)</f>
        <v>Book Loss on Disposition of Property</v>
      </c>
      <c r="K37" s="48"/>
    </row>
    <row r="38" spans="1:11" ht="13.9" customHeight="1" x14ac:dyDescent="0.2">
      <c r="A38" s="57"/>
      <c r="B38" s="57" t="s">
        <v>157</v>
      </c>
      <c r="C38" s="59">
        <v>8874</v>
      </c>
      <c r="D38" s="59">
        <v>48000</v>
      </c>
      <c r="E38"/>
      <c r="F38" s="48" t="str">
        <f>VLOOKUP(B38,'  Sched M Variance Detail'!$C:$F,2,FALSE)</f>
        <v>Storm Reserve</v>
      </c>
      <c r="K38" s="48"/>
    </row>
    <row r="39" spans="1:11" ht="13.9" customHeight="1" x14ac:dyDescent="0.2">
      <c r="A39" s="57" t="s">
        <v>131</v>
      </c>
      <c r="B39" s="57"/>
      <c r="C39" s="59">
        <v>-6275521</v>
      </c>
      <c r="D39" s="59">
        <v>-3466903</v>
      </c>
      <c r="E39"/>
      <c r="F39"/>
      <c r="G39"/>
      <c r="K39" s="48"/>
    </row>
    <row r="40" spans="1:11" ht="13.9" customHeight="1" x14ac:dyDescent="0.2">
      <c r="A40" s="57" t="s">
        <v>132</v>
      </c>
      <c r="B40" s="57"/>
      <c r="C40" s="59">
        <v>-6469083</v>
      </c>
      <c r="D40" s="59">
        <v>-3269336</v>
      </c>
      <c r="E40"/>
      <c r="F40"/>
      <c r="G40"/>
      <c r="K40" s="48"/>
    </row>
    <row r="41" spans="1:11" ht="13.9" customHeight="1" x14ac:dyDescent="0.2">
      <c r="K41" s="48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9" tint="0.79998168889431442"/>
  </sheetPr>
  <dimension ref="A1:A2"/>
  <sheetViews>
    <sheetView workbookViewId="0"/>
  </sheetViews>
  <sheetFormatPr defaultRowHeight="12.75" x14ac:dyDescent="0.2"/>
  <sheetData>
    <row r="1" spans="1:1" x14ac:dyDescent="0.2">
      <c r="A1" s="238" t="s">
        <v>881</v>
      </c>
    </row>
    <row r="2" spans="1:1" x14ac:dyDescent="0.2">
      <c r="A2" s="238" t="s">
        <v>870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9" tint="0.79998168889431442"/>
  </sheetPr>
  <dimension ref="A1:BA35"/>
  <sheetViews>
    <sheetView showZeros="0" zoomScaleNormal="100" workbookViewId="0">
      <pane xSplit="1" ySplit="6" topLeftCell="N7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16384" width="9.140625" style="29"/>
  </cols>
  <sheetData>
    <row r="1" spans="1:53" ht="13.9" customHeight="1" x14ac:dyDescent="0.2">
      <c r="A1" s="238" t="s">
        <v>882</v>
      </c>
    </row>
    <row r="2" spans="1:53" ht="13.9" customHeight="1" x14ac:dyDescent="0.2">
      <c r="A2" s="238" t="s">
        <v>870</v>
      </c>
    </row>
    <row r="3" spans="1:53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</row>
    <row r="4" spans="1:53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</row>
    <row r="6" spans="1:53" ht="13.9" customHeight="1" thickBot="1" x14ac:dyDescent="0.25">
      <c r="A6" s="43" t="s">
        <v>50</v>
      </c>
      <c r="B6" s="43" t="s">
        <v>51</v>
      </c>
      <c r="C6" s="43" t="s">
        <v>52</v>
      </c>
      <c r="D6" s="43" t="s">
        <v>53</v>
      </c>
      <c r="E6" s="43" t="s">
        <v>54</v>
      </c>
      <c r="F6" s="43" t="s">
        <v>55</v>
      </c>
      <c r="G6" s="43" t="s">
        <v>56</v>
      </c>
      <c r="H6" s="43" t="s">
        <v>57</v>
      </c>
      <c r="I6" s="43" t="s">
        <v>58</v>
      </c>
      <c r="J6" s="43" t="s">
        <v>59</v>
      </c>
      <c r="K6" s="43" t="s">
        <v>60</v>
      </c>
      <c r="L6" s="43" t="s">
        <v>61</v>
      </c>
      <c r="M6" s="43" t="s">
        <v>62</v>
      </c>
      <c r="N6" s="43" t="s">
        <v>63</v>
      </c>
      <c r="O6" s="43" t="s">
        <v>64</v>
      </c>
      <c r="P6" s="43" t="s">
        <v>65</v>
      </c>
      <c r="Q6" s="43" t="s">
        <v>66</v>
      </c>
      <c r="R6" s="43" t="s">
        <v>67</v>
      </c>
      <c r="S6" s="43" t="s">
        <v>68</v>
      </c>
      <c r="T6" s="43" t="s">
        <v>69</v>
      </c>
      <c r="U6" s="43" t="s">
        <v>70</v>
      </c>
      <c r="V6" s="43" t="s">
        <v>71</v>
      </c>
      <c r="W6" s="43" t="s">
        <v>72</v>
      </c>
      <c r="X6" s="43" t="s">
        <v>73</v>
      </c>
      <c r="Y6" s="43" t="s">
        <v>74</v>
      </c>
      <c r="Z6" s="43" t="s">
        <v>75</v>
      </c>
      <c r="AA6" s="43" t="s">
        <v>76</v>
      </c>
      <c r="AB6" s="43" t="s">
        <v>77</v>
      </c>
      <c r="AC6" s="43" t="s">
        <v>78</v>
      </c>
      <c r="AD6" s="43" t="s">
        <v>79</v>
      </c>
      <c r="AE6" s="43" t="s">
        <v>80</v>
      </c>
      <c r="AF6" s="43" t="s">
        <v>81</v>
      </c>
      <c r="AG6" s="43" t="s">
        <v>82</v>
      </c>
      <c r="AH6" s="43" t="s">
        <v>83</v>
      </c>
      <c r="AI6" s="43" t="s">
        <v>84</v>
      </c>
      <c r="AJ6" s="43" t="s">
        <v>85</v>
      </c>
      <c r="AK6" s="43" t="s">
        <v>86</v>
      </c>
      <c r="AL6" s="43" t="s">
        <v>87</v>
      </c>
      <c r="AM6" s="43" t="s">
        <v>88</v>
      </c>
      <c r="AN6" s="43" t="s">
        <v>89</v>
      </c>
      <c r="AO6" s="43" t="s">
        <v>90</v>
      </c>
      <c r="AP6" s="43" t="s">
        <v>91</v>
      </c>
      <c r="AQ6" s="43" t="s">
        <v>92</v>
      </c>
      <c r="AR6" s="43" t="s">
        <v>93</v>
      </c>
      <c r="AS6" s="43" t="s">
        <v>94</v>
      </c>
      <c r="AT6" s="43" t="s">
        <v>95</v>
      </c>
      <c r="AU6" s="43" t="s">
        <v>96</v>
      </c>
      <c r="AV6" s="43" t="s">
        <v>97</v>
      </c>
      <c r="AW6" s="43" t="s">
        <v>98</v>
      </c>
      <c r="AX6" s="43" t="s">
        <v>99</v>
      </c>
      <c r="AY6" s="43" t="s">
        <v>100</v>
      </c>
      <c r="AZ6" s="43" t="s">
        <v>101</v>
      </c>
      <c r="BA6" s="43" t="s">
        <v>102</v>
      </c>
    </row>
    <row r="7" spans="1:53" ht="13.9" customHeight="1" x14ac:dyDescent="0.2">
      <c r="A7" s="34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ht="13.9" customHeight="1" x14ac:dyDescent="0.2">
      <c r="A8" s="36" t="s">
        <v>104</v>
      </c>
      <c r="B8" s="35">
        <v>0</v>
      </c>
      <c r="C8" s="35">
        <v>0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1971985.1200000003</v>
      </c>
      <c r="P8" s="35">
        <v>1931060.4600000004</v>
      </c>
      <c r="Q8" s="35">
        <v>1800807.8999999994</v>
      </c>
      <c r="R8" s="35">
        <v>1390012.4799999995</v>
      </c>
      <c r="S8" s="35">
        <v>1601544.9599999995</v>
      </c>
      <c r="T8" s="35">
        <v>870655.56000000145</v>
      </c>
      <c r="U8" s="35">
        <v>899034.31000000029</v>
      </c>
      <c r="V8" s="35">
        <v>1424539.42</v>
      </c>
      <c r="W8" s="35">
        <v>1409301.79</v>
      </c>
      <c r="X8" s="35">
        <v>1048296.0999999992</v>
      </c>
      <c r="Y8" s="35">
        <v>558582.01000000071</v>
      </c>
      <c r="Z8" s="35">
        <v>-3114061.8100000019</v>
      </c>
      <c r="AA8" s="35">
        <v>11791758.299999997</v>
      </c>
      <c r="AB8" s="35">
        <v>1830575.0200000005</v>
      </c>
      <c r="AC8" s="35">
        <v>1503853.44</v>
      </c>
      <c r="AD8" s="35">
        <v>1390545.95</v>
      </c>
      <c r="AE8" s="35">
        <v>257226.14999999932</v>
      </c>
      <c r="AF8" s="35">
        <v>292260.85000000003</v>
      </c>
      <c r="AG8" s="35">
        <v>697551.00000001001</v>
      </c>
      <c r="AH8" s="35">
        <v>840987.52999999991</v>
      </c>
      <c r="AI8" s="35">
        <v>1176687.0099999995</v>
      </c>
      <c r="AJ8" s="35">
        <v>590187.65999999945</v>
      </c>
      <c r="AK8" s="35">
        <v>477145.97999999975</v>
      </c>
      <c r="AL8" s="35">
        <v>1187465.92</v>
      </c>
      <c r="AM8" s="35">
        <v>616099.62999999733</v>
      </c>
      <c r="AN8" s="35">
        <v>10860586.140000006</v>
      </c>
      <c r="AO8" s="35">
        <v>1433928.2499999995</v>
      </c>
      <c r="AP8" s="35">
        <v>1691368.44</v>
      </c>
      <c r="AQ8" s="35">
        <v>1707445.1299999994</v>
      </c>
      <c r="AR8" s="35">
        <v>1400634.1500000001</v>
      </c>
      <c r="AS8" s="35">
        <v>1345124.1799999997</v>
      </c>
      <c r="AT8" s="35">
        <v>1229474.8299999994</v>
      </c>
      <c r="AU8" s="35">
        <v>1456189.84</v>
      </c>
      <c r="AV8" s="35">
        <v>1410467.36</v>
      </c>
      <c r="AW8" s="35">
        <v>1365734.2599999944</v>
      </c>
      <c r="AX8" s="35">
        <v>1402709.0499999991</v>
      </c>
      <c r="AY8" s="35">
        <v>1829620.7600000002</v>
      </c>
      <c r="AZ8" s="35">
        <v>1635612.2200000002</v>
      </c>
      <c r="BA8" s="35">
        <v>17908308.469999991</v>
      </c>
    </row>
    <row r="9" spans="1:53" ht="13.9" customHeight="1" x14ac:dyDescent="0.2">
      <c r="A9" s="36" t="s">
        <v>105</v>
      </c>
      <c r="B9" s="35">
        <v>0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549021</v>
      </c>
      <c r="P9" s="35">
        <v>542206</v>
      </c>
      <c r="Q9" s="35">
        <v>253429</v>
      </c>
      <c r="R9" s="35">
        <v>128099</v>
      </c>
      <c r="S9" s="35">
        <v>207119</v>
      </c>
      <c r="T9" s="35">
        <v>13769</v>
      </c>
      <c r="U9" s="35">
        <v>366381</v>
      </c>
      <c r="V9" s="35">
        <v>218938</v>
      </c>
      <c r="W9" s="35">
        <v>153870</v>
      </c>
      <c r="X9" s="35">
        <v>797</v>
      </c>
      <c r="Y9" s="35">
        <v>53515</v>
      </c>
      <c r="Z9" s="35">
        <v>-966055</v>
      </c>
      <c r="AA9" s="35">
        <v>1521089</v>
      </c>
      <c r="AB9" s="35">
        <v>276032</v>
      </c>
      <c r="AC9" s="35">
        <v>252659</v>
      </c>
      <c r="AD9" s="35">
        <v>235130</v>
      </c>
      <c r="AE9" s="35">
        <v>139821</v>
      </c>
      <c r="AF9" s="35">
        <v>-67577</v>
      </c>
      <c r="AG9" s="35">
        <v>69462</v>
      </c>
      <c r="AH9" s="35">
        <v>105703</v>
      </c>
      <c r="AI9" s="35">
        <v>224228</v>
      </c>
      <c r="AJ9" s="35">
        <v>-60049</v>
      </c>
      <c r="AK9" s="35">
        <v>20487</v>
      </c>
      <c r="AL9" s="35">
        <v>245343</v>
      </c>
      <c r="AM9" s="35">
        <v>198275</v>
      </c>
      <c r="AN9" s="35">
        <v>1639514</v>
      </c>
      <c r="AO9" s="35">
        <v>314269</v>
      </c>
      <c r="AP9" s="35">
        <v>430394</v>
      </c>
      <c r="AQ9" s="35">
        <v>401554</v>
      </c>
      <c r="AR9" s="35">
        <v>362043</v>
      </c>
      <c r="AS9" s="35">
        <v>248559</v>
      </c>
      <c r="AT9" s="35">
        <v>238974</v>
      </c>
      <c r="AU9" s="35">
        <v>362314</v>
      </c>
      <c r="AV9" s="35">
        <v>289705</v>
      </c>
      <c r="AW9" s="35">
        <v>297015</v>
      </c>
      <c r="AX9" s="35">
        <v>322600</v>
      </c>
      <c r="AY9" s="35">
        <v>454228</v>
      </c>
      <c r="AZ9" s="35">
        <v>338739</v>
      </c>
      <c r="BA9" s="35">
        <v>4060394</v>
      </c>
    </row>
    <row r="10" spans="1:53" ht="13.9" customHeight="1" x14ac:dyDescent="0.2">
      <c r="A10" s="36" t="s">
        <v>106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-22050</v>
      </c>
      <c r="Q10" s="35">
        <v>-683550</v>
      </c>
      <c r="R10" s="35">
        <v>-667500</v>
      </c>
      <c r="S10" s="35">
        <v>-645450</v>
      </c>
      <c r="T10" s="35">
        <v>-667500</v>
      </c>
      <c r="U10" s="35">
        <v>-666000</v>
      </c>
      <c r="V10" s="35">
        <v>-666000</v>
      </c>
      <c r="W10" s="35">
        <v>-666000</v>
      </c>
      <c r="X10" s="35">
        <v>-836194.44</v>
      </c>
      <c r="Y10" s="35">
        <v>-816083.34</v>
      </c>
      <c r="Z10" s="35">
        <v>-816083.33</v>
      </c>
      <c r="AA10" s="35">
        <v>-7152411.1099999994</v>
      </c>
      <c r="AB10" s="35">
        <v>-829066.67</v>
      </c>
      <c r="AC10" s="35">
        <v>-562950</v>
      </c>
      <c r="AD10" s="35">
        <v>-559377.78</v>
      </c>
      <c r="AE10" s="35">
        <v>287272.23</v>
      </c>
      <c r="AF10" s="35">
        <v>-292777.78000000003</v>
      </c>
      <c r="AG10" s="35">
        <v>-264266.65999999997</v>
      </c>
      <c r="AH10" s="35">
        <v>-278000</v>
      </c>
      <c r="AI10" s="35">
        <v>-278000</v>
      </c>
      <c r="AJ10" s="35">
        <v>-278000</v>
      </c>
      <c r="AK10" s="35">
        <v>-272000</v>
      </c>
      <c r="AL10" s="35">
        <v>-272000</v>
      </c>
      <c r="AM10" s="35">
        <v>-272000</v>
      </c>
      <c r="AN10" s="35">
        <v>-3871166.66</v>
      </c>
      <c r="AO10" s="35">
        <v>-265333.33</v>
      </c>
      <c r="AP10" s="35">
        <v>-265333.33</v>
      </c>
      <c r="AQ10" s="35">
        <v>-374783.33</v>
      </c>
      <c r="AR10" s="35">
        <v>-260666.67</v>
      </c>
      <c r="AS10" s="35">
        <v>-260666.67</v>
      </c>
      <c r="AT10" s="35">
        <v>-260666.67</v>
      </c>
      <c r="AU10" s="35">
        <v>-254000</v>
      </c>
      <c r="AV10" s="35">
        <v>-254000</v>
      </c>
      <c r="AW10" s="35">
        <v>-254000</v>
      </c>
      <c r="AX10" s="35">
        <v>-248000</v>
      </c>
      <c r="AY10" s="35">
        <v>-294500</v>
      </c>
      <c r="AZ10" s="35">
        <v>-294500</v>
      </c>
      <c r="BA10" s="35">
        <v>-3286450</v>
      </c>
    </row>
    <row r="11" spans="1:53" ht="13.9" customHeight="1" x14ac:dyDescent="0.2">
      <c r="A11" s="36" t="s">
        <v>107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2521006.12</v>
      </c>
      <c r="P11" s="35">
        <v>2451216.4600000004</v>
      </c>
      <c r="Q11" s="35">
        <v>1370686.8999999994</v>
      </c>
      <c r="R11" s="35">
        <v>850611.47999999952</v>
      </c>
      <c r="S11" s="35">
        <v>1163213.9599999995</v>
      </c>
      <c r="T11" s="35">
        <v>216924.56000000145</v>
      </c>
      <c r="U11" s="35">
        <v>599415.31000000029</v>
      </c>
      <c r="V11" s="35">
        <v>977477.41999999993</v>
      </c>
      <c r="W11" s="35">
        <v>897171.79</v>
      </c>
      <c r="X11" s="35">
        <v>212898.65999999922</v>
      </c>
      <c r="Y11" s="35">
        <v>-203986.32999999926</v>
      </c>
      <c r="Z11" s="35">
        <v>-4896200.1400000015</v>
      </c>
      <c r="AA11" s="35">
        <v>6160436.1899999985</v>
      </c>
      <c r="AB11" s="35">
        <v>1277540.3500000006</v>
      </c>
      <c r="AC11" s="35">
        <v>1193562.44</v>
      </c>
      <c r="AD11" s="35">
        <v>1066298.17</v>
      </c>
      <c r="AE11" s="35">
        <v>684319.37999999931</v>
      </c>
      <c r="AF11" s="35">
        <v>-68093.929999999993</v>
      </c>
      <c r="AG11" s="35">
        <v>502746.34000001004</v>
      </c>
      <c r="AH11" s="35">
        <v>668690.52999999991</v>
      </c>
      <c r="AI11" s="35">
        <v>1122915.0099999995</v>
      </c>
      <c r="AJ11" s="35">
        <v>252138.65999999945</v>
      </c>
      <c r="AK11" s="35">
        <v>225632.97999999975</v>
      </c>
      <c r="AL11" s="35">
        <v>1160808.92</v>
      </c>
      <c r="AM11" s="35">
        <v>542374.62999999733</v>
      </c>
      <c r="AN11" s="35">
        <v>8628933.480000006</v>
      </c>
      <c r="AO11" s="35">
        <v>1482863.9199999995</v>
      </c>
      <c r="AP11" s="35">
        <v>1856429.1099999999</v>
      </c>
      <c r="AQ11" s="35">
        <v>1734215.7999999993</v>
      </c>
      <c r="AR11" s="35">
        <v>1502010.4800000002</v>
      </c>
      <c r="AS11" s="35">
        <v>1333016.5099999998</v>
      </c>
      <c r="AT11" s="35">
        <v>1207782.1599999995</v>
      </c>
      <c r="AU11" s="35">
        <v>1564503.84</v>
      </c>
      <c r="AV11" s="35">
        <v>1446172.36</v>
      </c>
      <c r="AW11" s="35">
        <v>1408749.2599999944</v>
      </c>
      <c r="AX11" s="35">
        <v>1477309.0499999991</v>
      </c>
      <c r="AY11" s="35">
        <v>1989348.7600000002</v>
      </c>
      <c r="AZ11" s="35">
        <v>1679851.2200000002</v>
      </c>
      <c r="BA11" s="35">
        <v>18682252.469999991</v>
      </c>
    </row>
    <row r="12" spans="1:53" ht="13.9" customHeight="1" x14ac:dyDescent="0.2">
      <c r="A12" s="36" t="s">
        <v>108</v>
      </c>
      <c r="B12" s="35">
        <v>0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2521006.12</v>
      </c>
      <c r="P12" s="35">
        <v>4972222.58</v>
      </c>
      <c r="Q12" s="35">
        <v>6342909.4799999995</v>
      </c>
      <c r="R12" s="35">
        <v>7193520.959999999</v>
      </c>
      <c r="S12" s="35">
        <v>8356734.9199999981</v>
      </c>
      <c r="T12" s="35">
        <v>8573659.4800000004</v>
      </c>
      <c r="U12" s="35">
        <v>9173074.790000001</v>
      </c>
      <c r="V12" s="35">
        <v>10150552.210000001</v>
      </c>
      <c r="W12" s="35">
        <v>11047724</v>
      </c>
      <c r="X12" s="35">
        <v>11260622.66</v>
      </c>
      <c r="Y12" s="35">
        <v>11056636.33</v>
      </c>
      <c r="Z12" s="35">
        <v>6160436.1899999985</v>
      </c>
      <c r="AA12" s="35">
        <v>6160436.1899999985</v>
      </c>
      <c r="AB12" s="35">
        <v>1277540.3500000006</v>
      </c>
      <c r="AC12" s="35">
        <v>2471102.7900000005</v>
      </c>
      <c r="AD12" s="35">
        <v>3537400.9600000004</v>
      </c>
      <c r="AE12" s="35">
        <v>4221720.34</v>
      </c>
      <c r="AF12" s="35">
        <v>4153626.4099999997</v>
      </c>
      <c r="AG12" s="35">
        <v>4656372.7500000093</v>
      </c>
      <c r="AH12" s="35">
        <v>5325063.2800000096</v>
      </c>
      <c r="AI12" s="35">
        <v>6447978.2900000094</v>
      </c>
      <c r="AJ12" s="35">
        <v>6700116.9500000086</v>
      </c>
      <c r="AK12" s="35">
        <v>6925749.9300000081</v>
      </c>
      <c r="AL12" s="35">
        <v>8086558.850000008</v>
      </c>
      <c r="AM12" s="35">
        <v>8628933.480000006</v>
      </c>
      <c r="AN12" s="35">
        <v>8628933.480000006</v>
      </c>
      <c r="AO12" s="35">
        <v>1482863.9199999995</v>
      </c>
      <c r="AP12" s="35">
        <v>3339293.0299999993</v>
      </c>
      <c r="AQ12" s="35">
        <v>5073508.8299999982</v>
      </c>
      <c r="AR12" s="35">
        <v>6575519.3099999987</v>
      </c>
      <c r="AS12" s="35">
        <v>7908535.8199999984</v>
      </c>
      <c r="AT12" s="35">
        <v>9116317.9799999986</v>
      </c>
      <c r="AU12" s="35">
        <v>10680821.819999998</v>
      </c>
      <c r="AV12" s="35">
        <v>12126994.179999998</v>
      </c>
      <c r="AW12" s="35">
        <v>13535743.439999992</v>
      </c>
      <c r="AX12" s="35">
        <v>15013052.489999991</v>
      </c>
      <c r="AY12" s="35">
        <v>17002401.249999993</v>
      </c>
      <c r="AZ12" s="35">
        <v>18682252.469999991</v>
      </c>
      <c r="BA12" s="35">
        <v>18682252.469999991</v>
      </c>
    </row>
    <row r="13" spans="1:53" ht="13.9" customHeight="1" x14ac:dyDescent="0.2">
      <c r="A13" s="36" t="s">
        <v>109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148656.21</v>
      </c>
      <c r="P13" s="35">
        <v>47208.14</v>
      </c>
      <c r="Q13" s="35">
        <v>-627617.82999999996</v>
      </c>
      <c r="R13" s="35">
        <v>-610552.88</v>
      </c>
      <c r="S13" s="35">
        <v>-590431.39</v>
      </c>
      <c r="T13" s="35">
        <v>-609939.04</v>
      </c>
      <c r="U13" s="35">
        <v>-614546.81000000006</v>
      </c>
      <c r="V13" s="35">
        <v>-617207.56999999995</v>
      </c>
      <c r="W13" s="35">
        <v>-623449.68000000005</v>
      </c>
      <c r="X13" s="35">
        <v>-801079.41999999993</v>
      </c>
      <c r="Y13" s="35">
        <v>-781640.87</v>
      </c>
      <c r="Z13" s="35">
        <v>-789053.11</v>
      </c>
      <c r="AA13" s="35">
        <v>-6469654.25</v>
      </c>
      <c r="AB13" s="35">
        <v>-807860.43</v>
      </c>
      <c r="AC13" s="35">
        <v>-537548.66</v>
      </c>
      <c r="AD13" s="35">
        <v>-550246.77</v>
      </c>
      <c r="AE13" s="35">
        <v>308060.63999999996</v>
      </c>
      <c r="AF13" s="35">
        <v>-285685.66000000003</v>
      </c>
      <c r="AG13" s="35">
        <v>-263136.58999999997</v>
      </c>
      <c r="AH13" s="35">
        <v>-277671.65999999997</v>
      </c>
      <c r="AI13" s="35">
        <v>-277667.03000000003</v>
      </c>
      <c r="AJ13" s="35">
        <v>-277969.33</v>
      </c>
      <c r="AK13" s="35">
        <v>-271977.15000000002</v>
      </c>
      <c r="AL13" s="35">
        <v>-271990.53000000003</v>
      </c>
      <c r="AM13" s="35">
        <v>-271779.73</v>
      </c>
      <c r="AN13" s="35">
        <v>-3785472.9</v>
      </c>
      <c r="AO13" s="35">
        <v>-265300.73000000004</v>
      </c>
      <c r="AP13" s="35">
        <v>-265323.03000000003</v>
      </c>
      <c r="AQ13" s="35">
        <v>-374765.98000000004</v>
      </c>
      <c r="AR13" s="35">
        <v>-260646.19</v>
      </c>
      <c r="AS13" s="35">
        <v>-260654.36000000002</v>
      </c>
      <c r="AT13" s="35">
        <v>-260660.08000000002</v>
      </c>
      <c r="AU13" s="35">
        <v>-253999.88</v>
      </c>
      <c r="AV13" s="35">
        <v>-253158.29</v>
      </c>
      <c r="AW13" s="35">
        <v>-253981.58</v>
      </c>
      <c r="AX13" s="35">
        <v>-247987.36</v>
      </c>
      <c r="AY13" s="35">
        <v>-294479.24</v>
      </c>
      <c r="AZ13" s="35">
        <v>-294461.46000000002</v>
      </c>
      <c r="BA13" s="35">
        <v>-3285418.1799999997</v>
      </c>
    </row>
    <row r="14" spans="1:53" ht="13.9" customHeight="1" x14ac:dyDescent="0.2">
      <c r="A14" s="36" t="s">
        <v>110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50468</v>
      </c>
      <c r="P14" s="35">
        <v>23513</v>
      </c>
      <c r="Q14" s="35">
        <v>18989</v>
      </c>
      <c r="R14" s="35">
        <v>19333</v>
      </c>
      <c r="S14" s="35">
        <v>18679</v>
      </c>
      <c r="T14" s="35">
        <v>10286</v>
      </c>
      <c r="U14" s="35">
        <v>14244</v>
      </c>
      <c r="V14" s="35">
        <v>15813</v>
      </c>
      <c r="W14" s="35">
        <v>13789</v>
      </c>
      <c r="X14" s="35">
        <v>11362</v>
      </c>
      <c r="Y14" s="35">
        <v>12642</v>
      </c>
      <c r="Z14" s="35">
        <v>8781</v>
      </c>
      <c r="AA14" s="35">
        <v>217899</v>
      </c>
      <c r="AB14" s="35">
        <v>6889</v>
      </c>
      <c r="AC14" s="35">
        <v>8253</v>
      </c>
      <c r="AD14" s="35">
        <v>2967</v>
      </c>
      <c r="AE14" s="35">
        <v>6754</v>
      </c>
      <c r="AF14" s="35">
        <v>2342</v>
      </c>
      <c r="AG14" s="35">
        <v>367</v>
      </c>
      <c r="AH14" s="35">
        <v>107</v>
      </c>
      <c r="AI14" s="35">
        <v>107</v>
      </c>
      <c r="AJ14" s="35">
        <v>10</v>
      </c>
      <c r="AK14" s="35">
        <v>8</v>
      </c>
      <c r="AL14" s="35">
        <v>3</v>
      </c>
      <c r="AM14" s="35">
        <v>72</v>
      </c>
      <c r="AN14" s="35">
        <v>27879</v>
      </c>
      <c r="AO14" s="35">
        <v>11</v>
      </c>
      <c r="AP14" s="35">
        <v>3</v>
      </c>
      <c r="AQ14" s="35">
        <v>6</v>
      </c>
      <c r="AR14" s="35">
        <v>7</v>
      </c>
      <c r="AS14" s="35">
        <v>2</v>
      </c>
      <c r="AT14" s="35">
        <v>4</v>
      </c>
      <c r="AU14" s="35">
        <v>0</v>
      </c>
      <c r="AV14" s="35">
        <v>-826</v>
      </c>
      <c r="AW14" s="35">
        <v>-8</v>
      </c>
      <c r="AX14" s="35">
        <v>5</v>
      </c>
      <c r="AY14" s="35">
        <v>6</v>
      </c>
      <c r="AZ14" s="35">
        <v>12</v>
      </c>
      <c r="BA14" s="35">
        <v>-778</v>
      </c>
    </row>
    <row r="15" spans="1:53" ht="13.9" customHeight="1" x14ac:dyDescent="0.2">
      <c r="A15" s="36" t="s">
        <v>111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22050</v>
      </c>
      <c r="Q15" s="35">
        <v>683550</v>
      </c>
      <c r="R15" s="35">
        <v>667500</v>
      </c>
      <c r="S15" s="35">
        <v>645450</v>
      </c>
      <c r="T15" s="35">
        <v>667500</v>
      </c>
      <c r="U15" s="35">
        <v>666000</v>
      </c>
      <c r="V15" s="35">
        <v>666000</v>
      </c>
      <c r="W15" s="35">
        <v>666000</v>
      </c>
      <c r="X15" s="35">
        <v>836194.44</v>
      </c>
      <c r="Y15" s="35">
        <v>816083.34</v>
      </c>
      <c r="Z15" s="35">
        <v>816083.33</v>
      </c>
      <c r="AA15" s="35">
        <v>7152411.1099999994</v>
      </c>
      <c r="AB15" s="35">
        <v>829066.67</v>
      </c>
      <c r="AC15" s="35">
        <v>562950</v>
      </c>
      <c r="AD15" s="35">
        <v>559377.78</v>
      </c>
      <c r="AE15" s="35">
        <v>-287272.23</v>
      </c>
      <c r="AF15" s="35">
        <v>292777.78000000003</v>
      </c>
      <c r="AG15" s="35">
        <v>264266.65999999997</v>
      </c>
      <c r="AH15" s="35">
        <v>278000</v>
      </c>
      <c r="AI15" s="35">
        <v>278000</v>
      </c>
      <c r="AJ15" s="35">
        <v>278000</v>
      </c>
      <c r="AK15" s="35">
        <v>272000</v>
      </c>
      <c r="AL15" s="35">
        <v>272000</v>
      </c>
      <c r="AM15" s="35">
        <v>272000</v>
      </c>
      <c r="AN15" s="35">
        <v>3871166.66</v>
      </c>
      <c r="AO15" s="35">
        <v>265333.33</v>
      </c>
      <c r="AP15" s="35">
        <v>265333.33</v>
      </c>
      <c r="AQ15" s="35">
        <v>374783.33</v>
      </c>
      <c r="AR15" s="35">
        <v>260666.67</v>
      </c>
      <c r="AS15" s="35">
        <v>260666.67</v>
      </c>
      <c r="AT15" s="35">
        <v>260666.67</v>
      </c>
      <c r="AU15" s="35">
        <v>254000</v>
      </c>
      <c r="AV15" s="35">
        <v>254000</v>
      </c>
      <c r="AW15" s="35">
        <v>254000</v>
      </c>
      <c r="AX15" s="35">
        <v>248000</v>
      </c>
      <c r="AY15" s="35">
        <v>294500</v>
      </c>
      <c r="AZ15" s="35">
        <v>294500</v>
      </c>
      <c r="BA15" s="35">
        <v>3286450</v>
      </c>
    </row>
    <row r="16" spans="1:53" ht="13.9" customHeight="1" x14ac:dyDescent="0.2">
      <c r="A16" s="36" t="s">
        <v>112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199124.21</v>
      </c>
      <c r="P16" s="35">
        <v>92771.14</v>
      </c>
      <c r="Q16" s="35">
        <v>74921.170000000042</v>
      </c>
      <c r="R16" s="35">
        <v>76280.12</v>
      </c>
      <c r="S16" s="35">
        <v>73697.609999999986</v>
      </c>
      <c r="T16" s="35">
        <v>67846.959999999963</v>
      </c>
      <c r="U16" s="35">
        <v>65697.189999999944</v>
      </c>
      <c r="V16" s="35">
        <v>64605.430000000051</v>
      </c>
      <c r="W16" s="35">
        <v>56339.319999999949</v>
      </c>
      <c r="X16" s="35">
        <v>46477.020000000019</v>
      </c>
      <c r="Y16" s="35">
        <v>47084.469999999972</v>
      </c>
      <c r="Z16" s="35">
        <v>35811.219999999972</v>
      </c>
      <c r="AA16" s="35">
        <v>900655.85999999987</v>
      </c>
      <c r="AB16" s="35">
        <v>28095.239999999991</v>
      </c>
      <c r="AC16" s="35">
        <v>33654.339999999967</v>
      </c>
      <c r="AD16" s="35">
        <v>12098.010000000009</v>
      </c>
      <c r="AE16" s="35">
        <v>27542.409999999974</v>
      </c>
      <c r="AF16" s="35">
        <v>9434.1199999999953</v>
      </c>
      <c r="AG16" s="35">
        <v>1497.070000000007</v>
      </c>
      <c r="AH16" s="35">
        <v>435.34000000002561</v>
      </c>
      <c r="AI16" s="35">
        <v>439.96999999997206</v>
      </c>
      <c r="AJ16" s="35">
        <v>40.669999999983702</v>
      </c>
      <c r="AK16" s="35">
        <v>30.849999999976717</v>
      </c>
      <c r="AL16" s="35">
        <v>12.46999999997206</v>
      </c>
      <c r="AM16" s="35">
        <v>292.27000000001863</v>
      </c>
      <c r="AN16" s="35">
        <v>113572.75999999989</v>
      </c>
      <c r="AO16" s="35">
        <v>43.599999999976717</v>
      </c>
      <c r="AP16" s="35">
        <v>13.299999999988358</v>
      </c>
      <c r="AQ16" s="35">
        <v>23.349999999976717</v>
      </c>
      <c r="AR16" s="35">
        <v>27.480000000010477</v>
      </c>
      <c r="AS16" s="35">
        <v>14.309999999997672</v>
      </c>
      <c r="AT16" s="35">
        <v>10.589999999996508</v>
      </c>
      <c r="AU16" s="35">
        <v>0.11999999999534339</v>
      </c>
      <c r="AV16" s="35">
        <v>15.709999999991851</v>
      </c>
      <c r="AW16" s="35">
        <v>10.420000000012806</v>
      </c>
      <c r="AX16" s="35">
        <v>17.64000000001397</v>
      </c>
      <c r="AY16" s="35">
        <v>26.760000000009313</v>
      </c>
      <c r="AZ16" s="35">
        <v>50.539999999979045</v>
      </c>
      <c r="BA16" s="35">
        <v>253.81999999994878</v>
      </c>
    </row>
    <row r="17" spans="1:53" ht="13.9" customHeight="1" x14ac:dyDescent="0.2">
      <c r="A17" s="37" t="s">
        <v>113</v>
      </c>
      <c r="B17" s="38">
        <v>0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2720130.33</v>
      </c>
      <c r="P17" s="38">
        <v>2543987.6000000006</v>
      </c>
      <c r="Q17" s="38">
        <v>1445608.0699999994</v>
      </c>
      <c r="R17" s="38">
        <v>926891.59999999951</v>
      </c>
      <c r="S17" s="38">
        <v>1236911.5699999994</v>
      </c>
      <c r="T17" s="38">
        <v>284771.52000000142</v>
      </c>
      <c r="U17" s="38">
        <v>665112.50000000023</v>
      </c>
      <c r="V17" s="38">
        <v>1042082.85</v>
      </c>
      <c r="W17" s="38">
        <v>953511.11</v>
      </c>
      <c r="X17" s="38">
        <v>259375.67999999924</v>
      </c>
      <c r="Y17" s="38">
        <v>-156901.85999999929</v>
      </c>
      <c r="Z17" s="38">
        <v>-4860388.9200000018</v>
      </c>
      <c r="AA17" s="38">
        <v>7061092.049999997</v>
      </c>
      <c r="AB17" s="38">
        <v>1305635.5900000005</v>
      </c>
      <c r="AC17" s="38">
        <v>1227216.7799999998</v>
      </c>
      <c r="AD17" s="38">
        <v>1078396.18</v>
      </c>
      <c r="AE17" s="38">
        <v>711861.78999999934</v>
      </c>
      <c r="AF17" s="38">
        <v>-58659.81</v>
      </c>
      <c r="AG17" s="38">
        <v>504243.41000001004</v>
      </c>
      <c r="AH17" s="38">
        <v>669125.86999999988</v>
      </c>
      <c r="AI17" s="38">
        <v>1123354.9799999995</v>
      </c>
      <c r="AJ17" s="38">
        <v>252179.32999999943</v>
      </c>
      <c r="AK17" s="38">
        <v>225663.82999999973</v>
      </c>
      <c r="AL17" s="38">
        <v>1160821.3899999999</v>
      </c>
      <c r="AM17" s="38">
        <v>542666.89999999735</v>
      </c>
      <c r="AN17" s="38">
        <v>8742506.2400000058</v>
      </c>
      <c r="AO17" s="38">
        <v>1482907.5199999996</v>
      </c>
      <c r="AP17" s="38">
        <v>1856442.41</v>
      </c>
      <c r="AQ17" s="38">
        <v>1734239.1499999994</v>
      </c>
      <c r="AR17" s="38">
        <v>1502037.9600000002</v>
      </c>
      <c r="AS17" s="38">
        <v>1333030.8199999998</v>
      </c>
      <c r="AT17" s="38">
        <v>1207792.7499999995</v>
      </c>
      <c r="AU17" s="38">
        <v>1564503.96</v>
      </c>
      <c r="AV17" s="38">
        <v>1446188.07</v>
      </c>
      <c r="AW17" s="38">
        <v>1408759.6799999943</v>
      </c>
      <c r="AX17" s="38">
        <v>1477326.689999999</v>
      </c>
      <c r="AY17" s="38">
        <v>1989375.5200000003</v>
      </c>
      <c r="AZ17" s="38">
        <v>1679901.7600000002</v>
      </c>
      <c r="BA17" s="38">
        <v>18682506.289999995</v>
      </c>
    </row>
    <row r="18" spans="1:53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</row>
    <row r="19" spans="1:53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</row>
    <row r="20" spans="1:53" ht="13.9" customHeight="1" x14ac:dyDescent="0.2">
      <c r="A20" s="31" t="s">
        <v>114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9">
        <f t="shared" ref="AB20:BA20" si="0">AB8+AB13</f>
        <v>1022714.5900000004</v>
      </c>
      <c r="AC20" s="39">
        <f t="shared" si="0"/>
        <v>966304.77999999991</v>
      </c>
      <c r="AD20" s="39">
        <f t="shared" si="0"/>
        <v>840299.17999999993</v>
      </c>
      <c r="AE20" s="39">
        <f t="shared" si="0"/>
        <v>565286.78999999934</v>
      </c>
      <c r="AF20" s="39">
        <f t="shared" si="0"/>
        <v>6575.1900000000023</v>
      </c>
      <c r="AG20" s="39">
        <f t="shared" si="0"/>
        <v>434414.41000001004</v>
      </c>
      <c r="AH20" s="39">
        <f t="shared" si="0"/>
        <v>563315.86999999988</v>
      </c>
      <c r="AI20" s="39">
        <f t="shared" si="0"/>
        <v>899019.97999999952</v>
      </c>
      <c r="AJ20" s="39">
        <f t="shared" si="0"/>
        <v>312218.32999999943</v>
      </c>
      <c r="AK20" s="39">
        <f t="shared" si="0"/>
        <v>205168.82999999973</v>
      </c>
      <c r="AL20" s="39">
        <f t="shared" si="0"/>
        <v>915475.3899999999</v>
      </c>
      <c r="AM20" s="39">
        <f t="shared" si="0"/>
        <v>344319.89999999735</v>
      </c>
      <c r="AN20" s="39">
        <f t="shared" si="0"/>
        <v>7075113.2400000058</v>
      </c>
      <c r="AO20" s="39">
        <f t="shared" si="0"/>
        <v>1168627.5199999996</v>
      </c>
      <c r="AP20" s="39">
        <f t="shared" si="0"/>
        <v>1426045.41</v>
      </c>
      <c r="AQ20" s="39">
        <f t="shared" si="0"/>
        <v>1332679.1499999994</v>
      </c>
      <c r="AR20" s="39">
        <f t="shared" si="0"/>
        <v>1139987.9600000002</v>
      </c>
      <c r="AS20" s="39">
        <f t="shared" si="0"/>
        <v>1084469.8199999996</v>
      </c>
      <c r="AT20" s="39">
        <f t="shared" si="0"/>
        <v>968814.7499999993</v>
      </c>
      <c r="AU20" s="39">
        <f t="shared" si="0"/>
        <v>1202189.96</v>
      </c>
      <c r="AV20" s="39">
        <f t="shared" si="0"/>
        <v>1157309.07</v>
      </c>
      <c r="AW20" s="39">
        <f t="shared" si="0"/>
        <v>1111752.6799999943</v>
      </c>
      <c r="AX20" s="39">
        <f t="shared" si="0"/>
        <v>1154721.689999999</v>
      </c>
      <c r="AY20" s="39">
        <f t="shared" si="0"/>
        <v>1535141.5200000003</v>
      </c>
      <c r="AZ20" s="39">
        <f t="shared" si="0"/>
        <v>1341150.7600000002</v>
      </c>
      <c r="BA20" s="39">
        <f t="shared" si="0"/>
        <v>14622890.289999992</v>
      </c>
    </row>
    <row r="21" spans="1:53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</row>
    <row r="22" spans="1:53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</row>
    <row r="23" spans="1:53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</row>
    <row r="24" spans="1:53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</row>
    <row r="25" spans="1:53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</row>
    <row r="26" spans="1:53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</row>
    <row r="27" spans="1:53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</row>
    <row r="28" spans="1:53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</row>
    <row r="29" spans="1:53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</row>
    <row r="30" spans="1:53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</row>
    <row r="31" spans="1:53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</row>
    <row r="32" spans="1:53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</row>
    <row r="33" spans="1:53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</row>
    <row r="34" spans="1:53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</row>
    <row r="35" spans="1:53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9" tint="0.79998168889431442"/>
  </sheetPr>
  <dimension ref="A1:BG67"/>
  <sheetViews>
    <sheetView zoomScaleNormal="100" workbookViewId="0">
      <pane xSplit="7" ySplit="6" topLeftCell="BG7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customWidth="1" outlineLevel="1"/>
    <col min="20" max="20" width="15.7109375" style="51" hidden="1" customWidth="1"/>
    <col min="21" max="32" width="15.7109375" style="51" customWidth="1" outlineLevel="1"/>
    <col min="33" max="33" width="15.7109375" style="51" customWidth="1"/>
    <col min="34" max="45" width="15.7109375" style="51" customWidth="1" outlineLevel="1"/>
    <col min="46" max="46" width="15.7109375" style="51" customWidth="1"/>
    <col min="47" max="58" width="15.7109375" style="51" customWidth="1" outlineLevel="1"/>
    <col min="59" max="59" width="15.7109375" style="51" customWidth="1"/>
    <col min="60" max="60" width="13" style="51" bestFit="1" customWidth="1"/>
    <col min="61" max="62" width="8.140625" style="51"/>
    <col min="63" max="63" width="23" style="51" bestFit="1" customWidth="1"/>
    <col min="64" max="16384" width="8.140625" style="51"/>
  </cols>
  <sheetData>
    <row r="1" spans="1:59" ht="13.9" customHeight="1" x14ac:dyDescent="0.2">
      <c r="A1" s="238" t="s">
        <v>883</v>
      </c>
    </row>
    <row r="2" spans="1:59" ht="13.9" customHeight="1" x14ac:dyDescent="0.2">
      <c r="A2" s="238" t="s">
        <v>870</v>
      </c>
    </row>
    <row r="3" spans="1:59" s="50" customFormat="1" ht="12.75" thickBot="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</row>
    <row r="4" spans="1:59" s="31" customFormat="1" ht="12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</row>
    <row r="5" spans="1:59" s="31" customFormat="1" ht="12.75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</row>
    <row r="6" spans="1:59" s="31" customFormat="1" ht="96.75" thickBot="1" x14ac:dyDescent="0.25">
      <c r="A6" s="43" t="s">
        <v>116</v>
      </c>
      <c r="B6" s="43" t="s">
        <v>118</v>
      </c>
      <c r="C6" s="43" t="s">
        <v>124</v>
      </c>
      <c r="D6" s="43" t="s">
        <v>158</v>
      </c>
      <c r="E6" s="43" t="s">
        <v>120</v>
      </c>
      <c r="F6" s="43" t="s">
        <v>159</v>
      </c>
      <c r="G6" s="43" t="s">
        <v>125</v>
      </c>
      <c r="H6" s="43" t="s">
        <v>51</v>
      </c>
      <c r="I6" s="43" t="s">
        <v>52</v>
      </c>
      <c r="J6" s="43" t="s">
        <v>53</v>
      </c>
      <c r="K6" s="43" t="s">
        <v>54</v>
      </c>
      <c r="L6" s="43" t="s">
        <v>55</v>
      </c>
      <c r="M6" s="43" t="s">
        <v>56</v>
      </c>
      <c r="N6" s="43" t="s">
        <v>57</v>
      </c>
      <c r="O6" s="43" t="s">
        <v>58</v>
      </c>
      <c r="P6" s="43" t="s">
        <v>59</v>
      </c>
      <c r="Q6" s="43" t="s">
        <v>60</v>
      </c>
      <c r="R6" s="43" t="s">
        <v>61</v>
      </c>
      <c r="S6" s="43" t="s">
        <v>62</v>
      </c>
      <c r="T6" s="43" t="s">
        <v>63</v>
      </c>
      <c r="U6" s="43" t="s">
        <v>64</v>
      </c>
      <c r="V6" s="43" t="s">
        <v>65</v>
      </c>
      <c r="W6" s="43" t="s">
        <v>66</v>
      </c>
      <c r="X6" s="43" t="s">
        <v>67</v>
      </c>
      <c r="Y6" s="43" t="s">
        <v>68</v>
      </c>
      <c r="Z6" s="43" t="s">
        <v>69</v>
      </c>
      <c r="AA6" s="43" t="s">
        <v>70</v>
      </c>
      <c r="AB6" s="43" t="s">
        <v>71</v>
      </c>
      <c r="AC6" s="43" t="s">
        <v>72</v>
      </c>
      <c r="AD6" s="43" t="s">
        <v>73</v>
      </c>
      <c r="AE6" s="43" t="s">
        <v>74</v>
      </c>
      <c r="AF6" s="43" t="s">
        <v>75</v>
      </c>
      <c r="AG6" s="43" t="s">
        <v>76</v>
      </c>
      <c r="AH6" s="43" t="s">
        <v>77</v>
      </c>
      <c r="AI6" s="43" t="s">
        <v>78</v>
      </c>
      <c r="AJ6" s="43" t="s">
        <v>79</v>
      </c>
      <c r="AK6" s="43" t="s">
        <v>80</v>
      </c>
      <c r="AL6" s="43" t="s">
        <v>81</v>
      </c>
      <c r="AM6" s="43" t="s">
        <v>82</v>
      </c>
      <c r="AN6" s="43" t="s">
        <v>83</v>
      </c>
      <c r="AO6" s="43" t="s">
        <v>84</v>
      </c>
      <c r="AP6" s="43" t="s">
        <v>85</v>
      </c>
      <c r="AQ6" s="43" t="s">
        <v>86</v>
      </c>
      <c r="AR6" s="43" t="s">
        <v>87</v>
      </c>
      <c r="AS6" s="43" t="s">
        <v>88</v>
      </c>
      <c r="AT6" s="43" t="s">
        <v>89</v>
      </c>
      <c r="AU6" s="43" t="s">
        <v>90</v>
      </c>
      <c r="AV6" s="43" t="s">
        <v>91</v>
      </c>
      <c r="AW6" s="43" t="s">
        <v>92</v>
      </c>
      <c r="AX6" s="43" t="s">
        <v>93</v>
      </c>
      <c r="AY6" s="43" t="s">
        <v>94</v>
      </c>
      <c r="AZ6" s="43" t="s">
        <v>95</v>
      </c>
      <c r="BA6" s="43" t="s">
        <v>96</v>
      </c>
      <c r="BB6" s="43" t="s">
        <v>97</v>
      </c>
      <c r="BC6" s="43" t="s">
        <v>98</v>
      </c>
      <c r="BD6" s="43" t="s">
        <v>99</v>
      </c>
      <c r="BE6" s="43" t="s">
        <v>100</v>
      </c>
      <c r="BF6" s="43" t="s">
        <v>101</v>
      </c>
      <c r="BG6" s="43" t="s">
        <v>102</v>
      </c>
    </row>
    <row r="7" spans="1:59" ht="13.9" customHeight="1" x14ac:dyDescent="0.2">
      <c r="A7" s="52" t="s">
        <v>117</v>
      </c>
      <c r="B7" s="52" t="s">
        <v>119</v>
      </c>
      <c r="C7" s="53" t="s">
        <v>127</v>
      </c>
      <c r="D7" s="53" t="s">
        <v>160</v>
      </c>
      <c r="E7" s="52" t="s">
        <v>161</v>
      </c>
      <c r="F7" s="54" t="s">
        <v>162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</row>
    <row r="8" spans="1:59" ht="13.9" customHeight="1" x14ac:dyDescent="0.2">
      <c r="A8" s="52" t="s">
        <v>117</v>
      </c>
      <c r="B8" s="52" t="s">
        <v>119</v>
      </c>
      <c r="C8" s="53" t="s">
        <v>127</v>
      </c>
      <c r="D8" s="53" t="s">
        <v>160</v>
      </c>
      <c r="E8" s="52" t="s">
        <v>161</v>
      </c>
      <c r="F8" s="54" t="s">
        <v>162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</row>
    <row r="9" spans="1:59" ht="13.9" customHeight="1" x14ac:dyDescent="0.2">
      <c r="A9" s="52" t="s">
        <v>117</v>
      </c>
      <c r="B9" s="52" t="s">
        <v>119</v>
      </c>
      <c r="C9" s="53" t="s">
        <v>127</v>
      </c>
      <c r="D9" s="53" t="s">
        <v>160</v>
      </c>
      <c r="E9" s="52" t="s">
        <v>161</v>
      </c>
      <c r="F9" s="54" t="s">
        <v>162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</row>
    <row r="10" spans="1:59" ht="13.9" customHeight="1" x14ac:dyDescent="0.2">
      <c r="A10" s="52" t="s">
        <v>117</v>
      </c>
      <c r="B10" s="52" t="s">
        <v>119</v>
      </c>
      <c r="C10" s="53" t="s">
        <v>127</v>
      </c>
      <c r="D10" s="53" t="s">
        <v>160</v>
      </c>
      <c r="E10" s="52" t="s">
        <v>163</v>
      </c>
      <c r="F10" s="54" t="s">
        <v>162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</row>
    <row r="11" spans="1:59" ht="13.9" customHeight="1" x14ac:dyDescent="0.2">
      <c r="A11" s="52" t="s">
        <v>117</v>
      </c>
      <c r="B11" s="52" t="s">
        <v>119</v>
      </c>
      <c r="C11" s="53" t="s">
        <v>127</v>
      </c>
      <c r="D11" s="53" t="s">
        <v>164</v>
      </c>
      <c r="E11" s="52" t="s">
        <v>161</v>
      </c>
      <c r="F11" s="54" t="s">
        <v>162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</row>
    <row r="12" spans="1:59" ht="13.9" customHeight="1" x14ac:dyDescent="0.2">
      <c r="A12" s="52" t="s">
        <v>117</v>
      </c>
      <c r="B12" s="52" t="s">
        <v>119</v>
      </c>
      <c r="C12" s="53" t="s">
        <v>127</v>
      </c>
      <c r="D12" s="53" t="s">
        <v>164</v>
      </c>
      <c r="E12" s="52" t="s">
        <v>161</v>
      </c>
      <c r="F12" s="54" t="s">
        <v>162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</row>
    <row r="13" spans="1:59" ht="13.9" customHeight="1" x14ac:dyDescent="0.2">
      <c r="A13" s="52" t="s">
        <v>117</v>
      </c>
      <c r="B13" s="52" t="s">
        <v>119</v>
      </c>
      <c r="C13" s="53" t="s">
        <v>128</v>
      </c>
      <c r="D13" s="53" t="s">
        <v>160</v>
      </c>
      <c r="E13" s="52" t="s">
        <v>161</v>
      </c>
      <c r="F13" s="54" t="s">
        <v>165</v>
      </c>
      <c r="G13" s="54" t="s">
        <v>135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</row>
    <row r="14" spans="1:59" ht="13.9" customHeight="1" x14ac:dyDescent="0.2">
      <c r="A14" s="52" t="s">
        <v>117</v>
      </c>
      <c r="B14" s="52" t="s">
        <v>119</v>
      </c>
      <c r="C14" s="53" t="s">
        <v>128</v>
      </c>
      <c r="D14" s="53" t="s">
        <v>160</v>
      </c>
      <c r="E14" s="52" t="s">
        <v>161</v>
      </c>
      <c r="F14" s="54" t="s">
        <v>165</v>
      </c>
      <c r="G14" s="54" t="s">
        <v>143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</row>
    <row r="15" spans="1:59" ht="13.9" customHeight="1" x14ac:dyDescent="0.2">
      <c r="A15" s="52" t="s">
        <v>117</v>
      </c>
      <c r="B15" s="52" t="s">
        <v>119</v>
      </c>
      <c r="C15" s="53" t="s">
        <v>128</v>
      </c>
      <c r="D15" s="53" t="s">
        <v>160</v>
      </c>
      <c r="E15" s="52" t="s">
        <v>161</v>
      </c>
      <c r="F15" s="54" t="s">
        <v>165</v>
      </c>
      <c r="G15" s="54" t="s">
        <v>144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</row>
    <row r="16" spans="1:59" ht="13.9" customHeight="1" x14ac:dyDescent="0.2">
      <c r="A16" s="52" t="s">
        <v>117</v>
      </c>
      <c r="B16" s="52" t="s">
        <v>119</v>
      </c>
      <c r="C16" s="53" t="s">
        <v>128</v>
      </c>
      <c r="D16" s="53" t="s">
        <v>160</v>
      </c>
      <c r="E16" s="52" t="s">
        <v>161</v>
      </c>
      <c r="F16" s="54" t="s">
        <v>165</v>
      </c>
      <c r="G16" s="54" t="s">
        <v>145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</row>
    <row r="17" spans="1:59" ht="13.9" customHeight="1" x14ac:dyDescent="0.2">
      <c r="A17" s="52" t="s">
        <v>117</v>
      </c>
      <c r="B17" s="52" t="s">
        <v>119</v>
      </c>
      <c r="C17" s="53" t="s">
        <v>128</v>
      </c>
      <c r="D17" s="53" t="s">
        <v>160</v>
      </c>
      <c r="E17" s="52" t="s">
        <v>161</v>
      </c>
      <c r="F17" s="54" t="s">
        <v>165</v>
      </c>
      <c r="G17" s="54" t="s">
        <v>147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</row>
    <row r="18" spans="1:59" ht="13.9" customHeight="1" x14ac:dyDescent="0.2">
      <c r="A18" s="52" t="s">
        <v>117</v>
      </c>
      <c r="B18" s="52" t="s">
        <v>119</v>
      </c>
      <c r="C18" s="53" t="s">
        <v>128</v>
      </c>
      <c r="D18" s="53" t="s">
        <v>160</v>
      </c>
      <c r="E18" s="52" t="s">
        <v>161</v>
      </c>
      <c r="F18" s="54" t="s">
        <v>165</v>
      </c>
      <c r="G18" s="54" t="s">
        <v>148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</row>
    <row r="19" spans="1:59" ht="13.9" customHeight="1" x14ac:dyDescent="0.2">
      <c r="A19" s="52" t="s">
        <v>117</v>
      </c>
      <c r="B19" s="52" t="s">
        <v>119</v>
      </c>
      <c r="C19" s="53" t="s">
        <v>128</v>
      </c>
      <c r="D19" s="53" t="s">
        <v>160</v>
      </c>
      <c r="E19" s="52" t="s">
        <v>161</v>
      </c>
      <c r="F19" s="54" t="s">
        <v>165</v>
      </c>
      <c r="G19" s="54" t="s">
        <v>149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</row>
    <row r="20" spans="1:59" ht="13.9" customHeight="1" x14ac:dyDescent="0.2">
      <c r="A20" s="52" t="s">
        <v>117</v>
      </c>
      <c r="B20" s="52" t="s">
        <v>119</v>
      </c>
      <c r="C20" s="53" t="s">
        <v>128</v>
      </c>
      <c r="D20" s="53" t="s">
        <v>160</v>
      </c>
      <c r="E20" s="52" t="s">
        <v>161</v>
      </c>
      <c r="F20" s="54" t="s">
        <v>165</v>
      </c>
      <c r="G20" s="54" t="s">
        <v>152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</row>
    <row r="21" spans="1:59" ht="13.9" customHeight="1" x14ac:dyDescent="0.2">
      <c r="A21" s="52" t="s">
        <v>117</v>
      </c>
      <c r="B21" s="52" t="s">
        <v>119</v>
      </c>
      <c r="C21" s="53" t="s">
        <v>128</v>
      </c>
      <c r="D21" s="53" t="s">
        <v>160</v>
      </c>
      <c r="E21" s="52" t="s">
        <v>161</v>
      </c>
      <c r="F21" s="54" t="s">
        <v>165</v>
      </c>
      <c r="G21" s="54" t="s">
        <v>154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</row>
    <row r="22" spans="1:59" ht="13.9" customHeight="1" x14ac:dyDescent="0.2">
      <c r="A22" s="52" t="s">
        <v>117</v>
      </c>
      <c r="B22" s="52" t="s">
        <v>119</v>
      </c>
      <c r="C22" s="53" t="s">
        <v>128</v>
      </c>
      <c r="D22" s="53" t="s">
        <v>160</v>
      </c>
      <c r="E22" s="52" t="s">
        <v>161</v>
      </c>
      <c r="F22" s="54" t="s">
        <v>166</v>
      </c>
      <c r="G22" s="54" t="s">
        <v>136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</row>
    <row r="23" spans="1:59" ht="13.9" customHeight="1" x14ac:dyDescent="0.2">
      <c r="A23" s="52" t="s">
        <v>117</v>
      </c>
      <c r="B23" s="52" t="s">
        <v>119</v>
      </c>
      <c r="C23" s="53" t="s">
        <v>128</v>
      </c>
      <c r="D23" s="53" t="s">
        <v>160</v>
      </c>
      <c r="E23" s="52" t="s">
        <v>161</v>
      </c>
      <c r="F23" s="54" t="s">
        <v>166</v>
      </c>
      <c r="G23" s="54" t="s">
        <v>138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</row>
    <row r="24" spans="1:59" ht="13.9" customHeight="1" x14ac:dyDescent="0.2">
      <c r="A24" s="52" t="s">
        <v>117</v>
      </c>
      <c r="B24" s="52" t="s">
        <v>119</v>
      </c>
      <c r="C24" s="53" t="s">
        <v>128</v>
      </c>
      <c r="D24" s="53" t="s">
        <v>160</v>
      </c>
      <c r="E24" s="52" t="s">
        <v>161</v>
      </c>
      <c r="F24" s="54" t="s">
        <v>166</v>
      </c>
      <c r="G24" s="54" t="s">
        <v>139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</row>
    <row r="25" spans="1:59" ht="13.9" customHeight="1" x14ac:dyDescent="0.2">
      <c r="A25" s="52" t="s">
        <v>117</v>
      </c>
      <c r="B25" s="52" t="s">
        <v>119</v>
      </c>
      <c r="C25" s="53" t="s">
        <v>128</v>
      </c>
      <c r="D25" s="53" t="s">
        <v>160</v>
      </c>
      <c r="E25" s="52" t="s">
        <v>161</v>
      </c>
      <c r="F25" s="54" t="s">
        <v>166</v>
      </c>
      <c r="G25" s="54" t="s">
        <v>140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</row>
    <row r="26" spans="1:59" ht="13.9" customHeight="1" x14ac:dyDescent="0.2">
      <c r="A26" s="52" t="s">
        <v>117</v>
      </c>
      <c r="B26" s="52" t="s">
        <v>119</v>
      </c>
      <c r="C26" s="53" t="s">
        <v>128</v>
      </c>
      <c r="D26" s="53" t="s">
        <v>160</v>
      </c>
      <c r="E26" s="52" t="s">
        <v>161</v>
      </c>
      <c r="F26" s="54" t="s">
        <v>166</v>
      </c>
      <c r="G26" s="54" t="s">
        <v>146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</row>
    <row r="27" spans="1:59" ht="13.9" customHeight="1" x14ac:dyDescent="0.2">
      <c r="A27" s="52" t="s">
        <v>117</v>
      </c>
      <c r="B27" s="52" t="s">
        <v>119</v>
      </c>
      <c r="C27" s="53" t="s">
        <v>128</v>
      </c>
      <c r="D27" s="53" t="s">
        <v>160</v>
      </c>
      <c r="E27" s="52" t="s">
        <v>161</v>
      </c>
      <c r="F27" s="54" t="s">
        <v>166</v>
      </c>
      <c r="G27" s="54" t="s">
        <v>150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</row>
    <row r="28" spans="1:59" ht="13.9" customHeight="1" x14ac:dyDescent="0.2">
      <c r="A28" s="52" t="s">
        <v>117</v>
      </c>
      <c r="B28" s="52" t="s">
        <v>119</v>
      </c>
      <c r="C28" s="53" t="s">
        <v>128</v>
      </c>
      <c r="D28" s="53" t="s">
        <v>160</v>
      </c>
      <c r="E28" s="52" t="s">
        <v>161</v>
      </c>
      <c r="F28" s="54" t="s">
        <v>166</v>
      </c>
      <c r="G28" s="54" t="s">
        <v>153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</row>
    <row r="29" spans="1:59" ht="13.9" customHeight="1" x14ac:dyDescent="0.2">
      <c r="A29" s="52" t="s">
        <v>117</v>
      </c>
      <c r="B29" s="52" t="s">
        <v>119</v>
      </c>
      <c r="C29" s="53" t="s">
        <v>128</v>
      </c>
      <c r="D29" s="53" t="s">
        <v>160</v>
      </c>
      <c r="E29" s="52" t="s">
        <v>161</v>
      </c>
      <c r="F29" s="54" t="s">
        <v>166</v>
      </c>
      <c r="G29" s="54" t="s">
        <v>155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</row>
    <row r="30" spans="1:59" ht="13.9" customHeight="1" x14ac:dyDescent="0.2">
      <c r="A30" s="52" t="s">
        <v>117</v>
      </c>
      <c r="B30" s="52" t="s">
        <v>119</v>
      </c>
      <c r="C30" s="53" t="s">
        <v>128</v>
      </c>
      <c r="D30" s="53" t="s">
        <v>160</v>
      </c>
      <c r="E30" s="52" t="s">
        <v>161</v>
      </c>
      <c r="F30" s="54" t="s">
        <v>166</v>
      </c>
      <c r="G30" s="54" t="s">
        <v>156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</row>
    <row r="31" spans="1:59" ht="13.9" customHeight="1" x14ac:dyDescent="0.2">
      <c r="A31" s="52" t="s">
        <v>117</v>
      </c>
      <c r="B31" s="52" t="s">
        <v>119</v>
      </c>
      <c r="C31" s="53" t="s">
        <v>128</v>
      </c>
      <c r="D31" s="53" t="s">
        <v>160</v>
      </c>
      <c r="E31" s="52" t="s">
        <v>161</v>
      </c>
      <c r="F31" s="54" t="s">
        <v>167</v>
      </c>
      <c r="G31" s="54" t="s">
        <v>134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</row>
    <row r="32" spans="1:59" ht="13.9" customHeight="1" x14ac:dyDescent="0.2">
      <c r="A32" s="52" t="s">
        <v>117</v>
      </c>
      <c r="B32" s="52" t="s">
        <v>119</v>
      </c>
      <c r="C32" s="53" t="s">
        <v>128</v>
      </c>
      <c r="D32" s="53" t="s">
        <v>160</v>
      </c>
      <c r="E32" s="52" t="s">
        <v>161</v>
      </c>
      <c r="F32" s="54" t="s">
        <v>167</v>
      </c>
      <c r="G32" s="54" t="s">
        <v>137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</row>
    <row r="33" spans="1:59" ht="13.9" customHeight="1" x14ac:dyDescent="0.2">
      <c r="A33" s="52" t="s">
        <v>117</v>
      </c>
      <c r="B33" s="52" t="s">
        <v>119</v>
      </c>
      <c r="C33" s="53" t="s">
        <v>128</v>
      </c>
      <c r="D33" s="53" t="s">
        <v>160</v>
      </c>
      <c r="E33" s="52" t="s">
        <v>161</v>
      </c>
      <c r="F33" s="54" t="s">
        <v>167</v>
      </c>
      <c r="G33" s="54" t="s">
        <v>141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</row>
    <row r="34" spans="1:59" ht="13.9" customHeight="1" x14ac:dyDescent="0.2">
      <c r="A34" s="52" t="s">
        <v>117</v>
      </c>
      <c r="B34" s="52" t="s">
        <v>119</v>
      </c>
      <c r="C34" s="53" t="s">
        <v>128</v>
      </c>
      <c r="D34" s="53" t="s">
        <v>160</v>
      </c>
      <c r="E34" s="52" t="s">
        <v>161</v>
      </c>
      <c r="F34" s="54" t="s">
        <v>167</v>
      </c>
      <c r="G34" s="54" t="s">
        <v>142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</row>
    <row r="35" spans="1:59" ht="13.9" customHeight="1" x14ac:dyDescent="0.2">
      <c r="A35" s="52" t="s">
        <v>117</v>
      </c>
      <c r="B35" s="52" t="s">
        <v>119</v>
      </c>
      <c r="C35" s="53" t="s">
        <v>128</v>
      </c>
      <c r="D35" s="53" t="s">
        <v>160</v>
      </c>
      <c r="E35" s="52" t="s">
        <v>161</v>
      </c>
      <c r="F35" s="54" t="s">
        <v>167</v>
      </c>
      <c r="G35" s="54" t="s">
        <v>151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</row>
    <row r="36" spans="1:59" ht="13.9" customHeight="1" x14ac:dyDescent="0.2">
      <c r="A36" s="52" t="s">
        <v>117</v>
      </c>
      <c r="B36" s="52" t="s">
        <v>119</v>
      </c>
      <c r="C36" s="53" t="s">
        <v>128</v>
      </c>
      <c r="D36" s="53" t="s">
        <v>160</v>
      </c>
      <c r="E36" s="52" t="s">
        <v>161</v>
      </c>
      <c r="F36" s="54" t="s">
        <v>167</v>
      </c>
      <c r="G36" s="54" t="s">
        <v>157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</row>
    <row r="37" spans="1:59" ht="13.9" customHeight="1" x14ac:dyDescent="0.2">
      <c r="A37" s="52" t="s">
        <v>117</v>
      </c>
      <c r="B37" s="52" t="s">
        <v>122</v>
      </c>
      <c r="C37" s="53" t="s">
        <v>127</v>
      </c>
      <c r="D37" s="53" t="s">
        <v>160</v>
      </c>
      <c r="E37" s="52" t="s">
        <v>161</v>
      </c>
      <c r="F37" s="54" t="s">
        <v>162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</row>
    <row r="38" spans="1:59" ht="13.9" customHeight="1" x14ac:dyDescent="0.2">
      <c r="A38" s="52" t="s">
        <v>117</v>
      </c>
      <c r="B38" s="52" t="s">
        <v>122</v>
      </c>
      <c r="C38" s="53" t="s">
        <v>127</v>
      </c>
      <c r="D38" s="53" t="s">
        <v>160</v>
      </c>
      <c r="E38" s="52" t="s">
        <v>161</v>
      </c>
      <c r="F38" s="54" t="s">
        <v>162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</row>
    <row r="39" spans="1:59" ht="13.9" customHeight="1" x14ac:dyDescent="0.2">
      <c r="A39" s="52" t="s">
        <v>117</v>
      </c>
      <c r="B39" s="52" t="s">
        <v>122</v>
      </c>
      <c r="C39" s="53" t="s">
        <v>127</v>
      </c>
      <c r="D39" s="53" t="s">
        <v>160</v>
      </c>
      <c r="E39" s="52" t="s">
        <v>161</v>
      </c>
      <c r="F39" s="54" t="s">
        <v>162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</row>
    <row r="40" spans="1:59" ht="13.9" customHeight="1" x14ac:dyDescent="0.2">
      <c r="A40" s="52" t="s">
        <v>117</v>
      </c>
      <c r="B40" s="52" t="s">
        <v>122</v>
      </c>
      <c r="C40" s="53" t="s">
        <v>127</v>
      </c>
      <c r="D40" s="53" t="s">
        <v>164</v>
      </c>
      <c r="E40" s="52" t="s">
        <v>161</v>
      </c>
      <c r="F40" s="54" t="s">
        <v>162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</row>
    <row r="41" spans="1:59" ht="13.9" customHeight="1" x14ac:dyDescent="0.2">
      <c r="A41" s="52" t="s">
        <v>117</v>
      </c>
      <c r="B41" s="52" t="s">
        <v>122</v>
      </c>
      <c r="C41" s="53" t="s">
        <v>127</v>
      </c>
      <c r="D41" s="53" t="s">
        <v>164</v>
      </c>
      <c r="E41" s="52" t="s">
        <v>161</v>
      </c>
      <c r="F41" s="54" t="s">
        <v>162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</row>
    <row r="42" spans="1:59" ht="13.9" customHeight="1" x14ac:dyDescent="0.2">
      <c r="A42" s="52" t="s">
        <v>117</v>
      </c>
      <c r="B42" s="52" t="s">
        <v>122</v>
      </c>
      <c r="C42" s="53" t="s">
        <v>128</v>
      </c>
      <c r="D42" s="53" t="s">
        <v>160</v>
      </c>
      <c r="E42" s="52" t="s">
        <v>161</v>
      </c>
      <c r="F42" s="54" t="s">
        <v>165</v>
      </c>
      <c r="G42" s="54" t="s">
        <v>135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</row>
    <row r="43" spans="1:59" ht="13.9" customHeight="1" x14ac:dyDescent="0.2">
      <c r="A43" s="52" t="s">
        <v>117</v>
      </c>
      <c r="B43" s="52" t="s">
        <v>122</v>
      </c>
      <c r="C43" s="53" t="s">
        <v>128</v>
      </c>
      <c r="D43" s="53" t="s">
        <v>160</v>
      </c>
      <c r="E43" s="52" t="s">
        <v>161</v>
      </c>
      <c r="F43" s="54" t="s">
        <v>165</v>
      </c>
      <c r="G43" s="54" t="s">
        <v>143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</row>
    <row r="44" spans="1:59" ht="13.9" customHeight="1" x14ac:dyDescent="0.2">
      <c r="A44" s="52" t="s">
        <v>117</v>
      </c>
      <c r="B44" s="52" t="s">
        <v>122</v>
      </c>
      <c r="C44" s="53" t="s">
        <v>128</v>
      </c>
      <c r="D44" s="53" t="s">
        <v>160</v>
      </c>
      <c r="E44" s="52" t="s">
        <v>161</v>
      </c>
      <c r="F44" s="54" t="s">
        <v>165</v>
      </c>
      <c r="G44" s="54" t="s">
        <v>144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</row>
    <row r="45" spans="1:59" ht="13.9" customHeight="1" x14ac:dyDescent="0.2">
      <c r="A45" s="52" t="s">
        <v>117</v>
      </c>
      <c r="B45" s="52" t="s">
        <v>122</v>
      </c>
      <c r="C45" s="53" t="s">
        <v>128</v>
      </c>
      <c r="D45" s="53" t="s">
        <v>160</v>
      </c>
      <c r="E45" s="52" t="s">
        <v>161</v>
      </c>
      <c r="F45" s="54" t="s">
        <v>165</v>
      </c>
      <c r="G45" s="54" t="s">
        <v>145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</row>
    <row r="46" spans="1:59" ht="13.9" customHeight="1" x14ac:dyDescent="0.2">
      <c r="A46" s="52" t="s">
        <v>117</v>
      </c>
      <c r="B46" s="52" t="s">
        <v>122</v>
      </c>
      <c r="C46" s="53" t="s">
        <v>128</v>
      </c>
      <c r="D46" s="53" t="s">
        <v>160</v>
      </c>
      <c r="E46" s="52" t="s">
        <v>161</v>
      </c>
      <c r="F46" s="54" t="s">
        <v>165</v>
      </c>
      <c r="G46" s="54" t="s">
        <v>147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</row>
    <row r="47" spans="1:59" ht="13.9" customHeight="1" x14ac:dyDescent="0.2">
      <c r="A47" s="52" t="s">
        <v>117</v>
      </c>
      <c r="B47" s="52" t="s">
        <v>122</v>
      </c>
      <c r="C47" s="53" t="s">
        <v>128</v>
      </c>
      <c r="D47" s="53" t="s">
        <v>160</v>
      </c>
      <c r="E47" s="52" t="s">
        <v>161</v>
      </c>
      <c r="F47" s="54" t="s">
        <v>165</v>
      </c>
      <c r="G47" s="54" t="s">
        <v>148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</row>
    <row r="48" spans="1:59" ht="13.9" customHeight="1" x14ac:dyDescent="0.2">
      <c r="A48" s="52" t="s">
        <v>117</v>
      </c>
      <c r="B48" s="52" t="s">
        <v>122</v>
      </c>
      <c r="C48" s="53" t="s">
        <v>128</v>
      </c>
      <c r="D48" s="53" t="s">
        <v>160</v>
      </c>
      <c r="E48" s="52" t="s">
        <v>161</v>
      </c>
      <c r="F48" s="54" t="s">
        <v>165</v>
      </c>
      <c r="G48" s="54" t="s">
        <v>149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</row>
    <row r="49" spans="1:59" ht="13.9" customHeight="1" x14ac:dyDescent="0.2">
      <c r="A49" s="52" t="s">
        <v>117</v>
      </c>
      <c r="B49" s="52" t="s">
        <v>122</v>
      </c>
      <c r="C49" s="53" t="s">
        <v>128</v>
      </c>
      <c r="D49" s="53" t="s">
        <v>160</v>
      </c>
      <c r="E49" s="52" t="s">
        <v>161</v>
      </c>
      <c r="F49" s="54" t="s">
        <v>165</v>
      </c>
      <c r="G49" s="54" t="s">
        <v>152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</row>
    <row r="50" spans="1:59" ht="13.9" customHeight="1" x14ac:dyDescent="0.2">
      <c r="A50" s="52" t="s">
        <v>117</v>
      </c>
      <c r="B50" s="52" t="s">
        <v>122</v>
      </c>
      <c r="C50" s="53" t="s">
        <v>128</v>
      </c>
      <c r="D50" s="53" t="s">
        <v>160</v>
      </c>
      <c r="E50" s="52" t="s">
        <v>161</v>
      </c>
      <c r="F50" s="54" t="s">
        <v>165</v>
      </c>
      <c r="G50" s="54" t="s">
        <v>154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</row>
    <row r="51" spans="1:59" ht="13.9" customHeight="1" x14ac:dyDescent="0.2">
      <c r="A51" s="52" t="s">
        <v>117</v>
      </c>
      <c r="B51" s="52" t="s">
        <v>122</v>
      </c>
      <c r="C51" s="53" t="s">
        <v>128</v>
      </c>
      <c r="D51" s="53" t="s">
        <v>160</v>
      </c>
      <c r="E51" s="52" t="s">
        <v>161</v>
      </c>
      <c r="F51" s="54" t="s">
        <v>166</v>
      </c>
      <c r="G51" s="54" t="s">
        <v>136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</row>
    <row r="52" spans="1:59" ht="13.9" customHeight="1" x14ac:dyDescent="0.2">
      <c r="A52" s="52" t="s">
        <v>117</v>
      </c>
      <c r="B52" s="52" t="s">
        <v>122</v>
      </c>
      <c r="C52" s="53" t="s">
        <v>128</v>
      </c>
      <c r="D52" s="53" t="s">
        <v>160</v>
      </c>
      <c r="E52" s="52" t="s">
        <v>161</v>
      </c>
      <c r="F52" s="54" t="s">
        <v>166</v>
      </c>
      <c r="G52" s="54" t="s">
        <v>138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</row>
    <row r="53" spans="1:59" ht="13.9" customHeight="1" x14ac:dyDescent="0.2">
      <c r="A53" s="52" t="s">
        <v>117</v>
      </c>
      <c r="B53" s="52" t="s">
        <v>122</v>
      </c>
      <c r="C53" s="53" t="s">
        <v>128</v>
      </c>
      <c r="D53" s="53" t="s">
        <v>160</v>
      </c>
      <c r="E53" s="52" t="s">
        <v>161</v>
      </c>
      <c r="F53" s="54" t="s">
        <v>166</v>
      </c>
      <c r="G53" s="54" t="s">
        <v>139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</row>
    <row r="54" spans="1:59" ht="13.9" customHeight="1" x14ac:dyDescent="0.2">
      <c r="A54" s="52" t="s">
        <v>117</v>
      </c>
      <c r="B54" s="52" t="s">
        <v>122</v>
      </c>
      <c r="C54" s="53" t="s">
        <v>128</v>
      </c>
      <c r="D54" s="53" t="s">
        <v>160</v>
      </c>
      <c r="E54" s="52" t="s">
        <v>161</v>
      </c>
      <c r="F54" s="54" t="s">
        <v>166</v>
      </c>
      <c r="G54" s="54" t="s">
        <v>140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</row>
    <row r="55" spans="1:59" ht="13.9" customHeight="1" x14ac:dyDescent="0.2">
      <c r="A55" s="52" t="s">
        <v>117</v>
      </c>
      <c r="B55" s="52" t="s">
        <v>122</v>
      </c>
      <c r="C55" s="53" t="s">
        <v>128</v>
      </c>
      <c r="D55" s="53" t="s">
        <v>160</v>
      </c>
      <c r="E55" s="52" t="s">
        <v>161</v>
      </c>
      <c r="F55" s="54" t="s">
        <v>166</v>
      </c>
      <c r="G55" s="54" t="s">
        <v>146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</row>
    <row r="56" spans="1:59" ht="13.9" customHeight="1" x14ac:dyDescent="0.2">
      <c r="A56" s="52" t="s">
        <v>117</v>
      </c>
      <c r="B56" s="52" t="s">
        <v>122</v>
      </c>
      <c r="C56" s="53" t="s">
        <v>128</v>
      </c>
      <c r="D56" s="53" t="s">
        <v>160</v>
      </c>
      <c r="E56" s="52" t="s">
        <v>161</v>
      </c>
      <c r="F56" s="54" t="s">
        <v>166</v>
      </c>
      <c r="G56" s="54" t="s">
        <v>150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</row>
    <row r="57" spans="1:59" ht="13.9" customHeight="1" x14ac:dyDescent="0.2">
      <c r="A57" s="52" t="s">
        <v>117</v>
      </c>
      <c r="B57" s="52" t="s">
        <v>122</v>
      </c>
      <c r="C57" s="53" t="s">
        <v>128</v>
      </c>
      <c r="D57" s="53" t="s">
        <v>160</v>
      </c>
      <c r="E57" s="52" t="s">
        <v>161</v>
      </c>
      <c r="F57" s="54" t="s">
        <v>166</v>
      </c>
      <c r="G57" s="54" t="s">
        <v>153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</row>
    <row r="58" spans="1:59" ht="13.9" customHeight="1" x14ac:dyDescent="0.2">
      <c r="A58" s="52" t="s">
        <v>117</v>
      </c>
      <c r="B58" s="52" t="s">
        <v>122</v>
      </c>
      <c r="C58" s="53" t="s">
        <v>128</v>
      </c>
      <c r="D58" s="53" t="s">
        <v>160</v>
      </c>
      <c r="E58" s="52" t="s">
        <v>161</v>
      </c>
      <c r="F58" s="54" t="s">
        <v>166</v>
      </c>
      <c r="G58" s="54" t="s">
        <v>155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</row>
    <row r="59" spans="1:59" ht="13.9" customHeight="1" x14ac:dyDescent="0.2">
      <c r="A59" s="52" t="s">
        <v>117</v>
      </c>
      <c r="B59" s="52" t="s">
        <v>122</v>
      </c>
      <c r="C59" s="53" t="s">
        <v>128</v>
      </c>
      <c r="D59" s="53" t="s">
        <v>160</v>
      </c>
      <c r="E59" s="52" t="s">
        <v>161</v>
      </c>
      <c r="F59" s="54" t="s">
        <v>166</v>
      </c>
      <c r="G59" s="54" t="s">
        <v>156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</row>
    <row r="60" spans="1:59" ht="13.9" customHeight="1" x14ac:dyDescent="0.2">
      <c r="A60" s="52" t="s">
        <v>117</v>
      </c>
      <c r="B60" s="52" t="s">
        <v>122</v>
      </c>
      <c r="C60" s="53" t="s">
        <v>128</v>
      </c>
      <c r="D60" s="53" t="s">
        <v>160</v>
      </c>
      <c r="E60" s="52" t="s">
        <v>161</v>
      </c>
      <c r="F60" s="54" t="s">
        <v>167</v>
      </c>
      <c r="G60" s="54" t="s">
        <v>134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</row>
    <row r="61" spans="1:59" ht="13.9" customHeight="1" x14ac:dyDescent="0.2">
      <c r="A61" s="52" t="s">
        <v>117</v>
      </c>
      <c r="B61" s="52" t="s">
        <v>122</v>
      </c>
      <c r="C61" s="53" t="s">
        <v>128</v>
      </c>
      <c r="D61" s="53" t="s">
        <v>160</v>
      </c>
      <c r="E61" s="52" t="s">
        <v>161</v>
      </c>
      <c r="F61" s="54" t="s">
        <v>167</v>
      </c>
      <c r="G61" s="54" t="s">
        <v>137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</row>
    <row r="62" spans="1:59" ht="13.9" customHeight="1" x14ac:dyDescent="0.2">
      <c r="A62" s="52" t="s">
        <v>117</v>
      </c>
      <c r="B62" s="52" t="s">
        <v>122</v>
      </c>
      <c r="C62" s="53" t="s">
        <v>128</v>
      </c>
      <c r="D62" s="53" t="s">
        <v>160</v>
      </c>
      <c r="E62" s="52" t="s">
        <v>161</v>
      </c>
      <c r="F62" s="54" t="s">
        <v>167</v>
      </c>
      <c r="G62" s="54" t="s">
        <v>141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</row>
    <row r="63" spans="1:59" ht="13.9" customHeight="1" x14ac:dyDescent="0.2">
      <c r="A63" s="52" t="s">
        <v>117</v>
      </c>
      <c r="B63" s="52" t="s">
        <v>122</v>
      </c>
      <c r="C63" s="53" t="s">
        <v>128</v>
      </c>
      <c r="D63" s="53" t="s">
        <v>160</v>
      </c>
      <c r="E63" s="52" t="s">
        <v>161</v>
      </c>
      <c r="F63" s="54" t="s">
        <v>167</v>
      </c>
      <c r="G63" s="54" t="s">
        <v>142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</row>
    <row r="64" spans="1:59" ht="13.9" customHeight="1" x14ac:dyDescent="0.2">
      <c r="A64" s="52" t="s">
        <v>117</v>
      </c>
      <c r="B64" s="52" t="s">
        <v>122</v>
      </c>
      <c r="C64" s="53" t="s">
        <v>128</v>
      </c>
      <c r="D64" s="53" t="s">
        <v>160</v>
      </c>
      <c r="E64" s="52" t="s">
        <v>161</v>
      </c>
      <c r="F64" s="54" t="s">
        <v>167</v>
      </c>
      <c r="G64" s="54" t="s">
        <v>151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</row>
    <row r="65" spans="1:59" ht="13.9" customHeight="1" x14ac:dyDescent="0.2">
      <c r="A65" s="52" t="s">
        <v>117</v>
      </c>
      <c r="B65" s="52" t="s">
        <v>122</v>
      </c>
      <c r="C65" s="53" t="s">
        <v>128</v>
      </c>
      <c r="D65" s="53" t="s">
        <v>160</v>
      </c>
      <c r="E65" s="52" t="s">
        <v>161</v>
      </c>
      <c r="F65" s="54" t="s">
        <v>167</v>
      </c>
      <c r="G65" s="54" t="s">
        <v>157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</row>
    <row r="66" spans="1:59" ht="13.9" customHeight="1" x14ac:dyDescent="0.2">
      <c r="A66" s="52" t="s">
        <v>117</v>
      </c>
      <c r="B66" s="52" t="s">
        <v>122</v>
      </c>
      <c r="C66" s="53" t="s">
        <v>128</v>
      </c>
      <c r="D66" s="53" t="s">
        <v>160</v>
      </c>
      <c r="E66" s="52" t="s">
        <v>121</v>
      </c>
      <c r="F66" s="54" t="s">
        <v>166</v>
      </c>
      <c r="G66" s="54" t="s">
        <v>129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</row>
    <row r="67" spans="1:59" ht="13.9" customHeight="1" x14ac:dyDescent="0.2">
      <c r="A67" s="52" t="s">
        <v>117</v>
      </c>
      <c r="B67" s="52" t="s">
        <v>122</v>
      </c>
      <c r="C67" s="53" t="s">
        <v>128</v>
      </c>
      <c r="D67" s="53" t="s">
        <v>160</v>
      </c>
      <c r="E67" s="52" t="s">
        <v>121</v>
      </c>
      <c r="F67" s="54" t="s">
        <v>166</v>
      </c>
      <c r="G67" s="54" t="s">
        <v>130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</row>
  </sheetData>
  <autoFilter ref="A6:BH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9" tint="0.79998168889431442"/>
  </sheetPr>
  <dimension ref="A1:BA81"/>
  <sheetViews>
    <sheetView zoomScaleNormal="100" workbookViewId="0">
      <pane xSplit="1" ySplit="6" topLeftCell="N7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7109375" defaultRowHeight="13.9" customHeight="1" outlineLevelCol="1" x14ac:dyDescent="0.2"/>
  <cols>
    <col min="1" max="1" width="37" style="45" bestFit="1" customWidth="1"/>
    <col min="2" max="13" width="11.7109375" style="45" hidden="1" customWidth="1" outlineLevel="1"/>
    <col min="14" max="14" width="11.7109375" style="45" customWidth="1" collapsed="1"/>
    <col min="15" max="26" width="11.7109375" style="45" hidden="1" customWidth="1" outlineLevel="1"/>
    <col min="27" max="27" width="11.7109375" style="45" customWidth="1" collapsed="1"/>
    <col min="28" max="39" width="11.7109375" style="45" hidden="1" customWidth="1" outlineLevel="1"/>
    <col min="40" max="40" width="11.7109375" style="45" customWidth="1" collapsed="1"/>
    <col min="41" max="52" width="11.7109375" style="45" hidden="1" customWidth="1" outlineLevel="1"/>
    <col min="53" max="53" width="11.7109375" style="45" customWidth="1" collapsed="1"/>
    <col min="54" max="16384" width="8.7109375" style="45"/>
  </cols>
  <sheetData>
    <row r="1" spans="1:53" ht="13.9" customHeight="1" x14ac:dyDescent="0.2">
      <c r="A1" s="238" t="s">
        <v>884</v>
      </c>
    </row>
    <row r="2" spans="1:53" ht="13.9" customHeight="1" x14ac:dyDescent="0.2">
      <c r="A2" s="238" t="s">
        <v>870</v>
      </c>
    </row>
    <row r="3" spans="1:53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</row>
    <row r="4" spans="1:53" s="31" customFormat="1" ht="15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s="31" customFormat="1" ht="12.75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</row>
    <row r="6" spans="1:53" s="31" customFormat="1" ht="12.75" thickBot="1" x14ac:dyDescent="0.25">
      <c r="A6" s="43" t="s">
        <v>671</v>
      </c>
      <c r="B6" s="43" t="s">
        <v>51</v>
      </c>
      <c r="C6" s="43" t="s">
        <v>52</v>
      </c>
      <c r="D6" s="43" t="s">
        <v>53</v>
      </c>
      <c r="E6" s="43" t="s">
        <v>54</v>
      </c>
      <c r="F6" s="43" t="s">
        <v>55</v>
      </c>
      <c r="G6" s="43" t="s">
        <v>56</v>
      </c>
      <c r="H6" s="43" t="s">
        <v>57</v>
      </c>
      <c r="I6" s="43" t="s">
        <v>58</v>
      </c>
      <c r="J6" s="43" t="s">
        <v>59</v>
      </c>
      <c r="K6" s="43" t="s">
        <v>60</v>
      </c>
      <c r="L6" s="43" t="s">
        <v>61</v>
      </c>
      <c r="M6" s="43" t="s">
        <v>62</v>
      </c>
      <c r="N6" s="43" t="s">
        <v>63</v>
      </c>
      <c r="O6" s="43" t="s">
        <v>64</v>
      </c>
      <c r="P6" s="43" t="s">
        <v>65</v>
      </c>
      <c r="Q6" s="43" t="s">
        <v>66</v>
      </c>
      <c r="R6" s="43" t="s">
        <v>67</v>
      </c>
      <c r="S6" s="43" t="s">
        <v>68</v>
      </c>
      <c r="T6" s="43" t="s">
        <v>69</v>
      </c>
      <c r="U6" s="43" t="s">
        <v>70</v>
      </c>
      <c r="V6" s="43" t="s">
        <v>71</v>
      </c>
      <c r="W6" s="43" t="s">
        <v>72</v>
      </c>
      <c r="X6" s="43" t="s">
        <v>73</v>
      </c>
      <c r="Y6" s="43" t="s">
        <v>74</v>
      </c>
      <c r="Z6" s="43" t="s">
        <v>75</v>
      </c>
      <c r="AA6" s="43" t="s">
        <v>76</v>
      </c>
      <c r="AB6" s="43" t="s">
        <v>77</v>
      </c>
      <c r="AC6" s="43" t="s">
        <v>78</v>
      </c>
      <c r="AD6" s="43" t="s">
        <v>79</v>
      </c>
      <c r="AE6" s="43" t="s">
        <v>80</v>
      </c>
      <c r="AF6" s="43" t="s">
        <v>81</v>
      </c>
      <c r="AG6" s="43" t="s">
        <v>82</v>
      </c>
      <c r="AH6" s="43" t="s">
        <v>83</v>
      </c>
      <c r="AI6" s="43" t="s">
        <v>84</v>
      </c>
      <c r="AJ6" s="43" t="s">
        <v>85</v>
      </c>
      <c r="AK6" s="43" t="s">
        <v>86</v>
      </c>
      <c r="AL6" s="43" t="s">
        <v>87</v>
      </c>
      <c r="AM6" s="43" t="s">
        <v>88</v>
      </c>
      <c r="AN6" s="43" t="s">
        <v>89</v>
      </c>
      <c r="AO6" s="43" t="s">
        <v>90</v>
      </c>
      <c r="AP6" s="43" t="s">
        <v>91</v>
      </c>
      <c r="AQ6" s="43" t="s">
        <v>92</v>
      </c>
      <c r="AR6" s="43" t="s">
        <v>93</v>
      </c>
      <c r="AS6" s="43" t="s">
        <v>94</v>
      </c>
      <c r="AT6" s="43" t="s">
        <v>95</v>
      </c>
      <c r="AU6" s="43" t="s">
        <v>96</v>
      </c>
      <c r="AV6" s="43" t="s">
        <v>97</v>
      </c>
      <c r="AW6" s="43" t="s">
        <v>98</v>
      </c>
      <c r="AX6" s="43" t="s">
        <v>99</v>
      </c>
      <c r="AY6" s="43" t="s">
        <v>100</v>
      </c>
      <c r="AZ6" s="43" t="s">
        <v>101</v>
      </c>
      <c r="BA6" s="43" t="s">
        <v>102</v>
      </c>
    </row>
    <row r="7" spans="1:53" s="31" customFormat="1" ht="12" x14ac:dyDescent="0.2">
      <c r="A7" s="137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s="31" customFormat="1" ht="12" x14ac:dyDescent="0.2">
      <c r="A8" s="114" t="s">
        <v>36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</row>
    <row r="9" spans="1:53" s="31" customFormat="1" ht="12" x14ac:dyDescent="0.2">
      <c r="A9" s="115" t="s">
        <v>169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</row>
    <row r="10" spans="1:53" s="31" customFormat="1" ht="12" x14ac:dyDescent="0.2">
      <c r="A10" s="138" t="s">
        <v>689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2120641.3300000005</v>
      </c>
      <c r="P10" s="35">
        <v>1978268.6000000003</v>
      </c>
      <c r="Q10" s="35">
        <v>1173190.0699999994</v>
      </c>
      <c r="R10" s="35">
        <v>779459.59999999951</v>
      </c>
      <c r="S10" s="35">
        <v>1011113.5699999995</v>
      </c>
      <c r="T10" s="35">
        <v>260716.52000000142</v>
      </c>
      <c r="U10" s="35">
        <v>284487.50000000023</v>
      </c>
      <c r="V10" s="35">
        <v>807331.85</v>
      </c>
      <c r="W10" s="35">
        <v>785852.11</v>
      </c>
      <c r="X10" s="35">
        <v>247216.67999999924</v>
      </c>
      <c r="Y10" s="35">
        <v>-223058.85999999929</v>
      </c>
      <c r="Z10" s="35">
        <v>-3903114.9200000018</v>
      </c>
      <c r="AA10" s="35">
        <v>5322104.0499999989</v>
      </c>
      <c r="AB10" s="35">
        <v>1022714.5900000004</v>
      </c>
      <c r="AC10" s="35">
        <v>966304.77999999991</v>
      </c>
      <c r="AD10" s="35">
        <v>840299.17999999993</v>
      </c>
      <c r="AE10" s="35">
        <v>565286.78999999934</v>
      </c>
      <c r="AF10" s="35">
        <v>6575.1900000000023</v>
      </c>
      <c r="AG10" s="35">
        <v>434414.41000001004</v>
      </c>
      <c r="AH10" s="35">
        <v>563315.86999999988</v>
      </c>
      <c r="AI10" s="35">
        <v>899019.97999999952</v>
      </c>
      <c r="AJ10" s="35">
        <v>312218.32999999943</v>
      </c>
      <c r="AK10" s="35">
        <v>205168.82999999973</v>
      </c>
      <c r="AL10" s="35">
        <v>915475.3899999999</v>
      </c>
      <c r="AM10" s="35">
        <v>344319.89999999735</v>
      </c>
      <c r="AN10" s="35">
        <v>7075113.2400000058</v>
      </c>
      <c r="AO10" s="35">
        <v>1168627.5199999996</v>
      </c>
      <c r="AP10" s="35">
        <v>1426045.41</v>
      </c>
      <c r="AQ10" s="35">
        <v>1332679.1499999994</v>
      </c>
      <c r="AR10" s="35">
        <v>1139987.9600000002</v>
      </c>
      <c r="AS10" s="35">
        <v>1084469.8199999996</v>
      </c>
      <c r="AT10" s="35">
        <v>968814.7499999993</v>
      </c>
      <c r="AU10" s="35">
        <v>1202189.96</v>
      </c>
      <c r="AV10" s="35">
        <v>1157309.07</v>
      </c>
      <c r="AW10" s="35">
        <v>1111752.6799999943</v>
      </c>
      <c r="AX10" s="35">
        <v>1154721.689999999</v>
      </c>
      <c r="AY10" s="35">
        <v>1535141.5200000003</v>
      </c>
      <c r="AZ10" s="35">
        <v>1341150.7600000002</v>
      </c>
      <c r="BA10" s="35">
        <v>14622890.28999999</v>
      </c>
    </row>
    <row r="11" spans="1:53" s="31" customFormat="1" ht="12.75" thickBot="1" x14ac:dyDescent="0.25">
      <c r="A11" s="138" t="s">
        <v>702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599489</v>
      </c>
      <c r="P11" s="35">
        <v>565719</v>
      </c>
      <c r="Q11" s="35">
        <v>272418</v>
      </c>
      <c r="R11" s="35">
        <v>147432</v>
      </c>
      <c r="S11" s="35">
        <v>225798</v>
      </c>
      <c r="T11" s="35">
        <v>24055</v>
      </c>
      <c r="U11" s="35">
        <v>380625</v>
      </c>
      <c r="V11" s="35">
        <v>234751</v>
      </c>
      <c r="W11" s="35">
        <v>167659</v>
      </c>
      <c r="X11" s="35">
        <v>12159</v>
      </c>
      <c r="Y11" s="35">
        <v>66157</v>
      </c>
      <c r="Z11" s="35">
        <v>-957274</v>
      </c>
      <c r="AA11" s="35">
        <v>1738988</v>
      </c>
      <c r="AB11" s="35">
        <v>282921</v>
      </c>
      <c r="AC11" s="35">
        <v>260912</v>
      </c>
      <c r="AD11" s="35">
        <v>238097</v>
      </c>
      <c r="AE11" s="35">
        <v>146575</v>
      </c>
      <c r="AF11" s="35">
        <v>-65235</v>
      </c>
      <c r="AG11" s="35">
        <v>69829</v>
      </c>
      <c r="AH11" s="35">
        <v>105810</v>
      </c>
      <c r="AI11" s="35">
        <v>224335</v>
      </c>
      <c r="AJ11" s="35">
        <v>-60039</v>
      </c>
      <c r="AK11" s="35">
        <v>20495</v>
      </c>
      <c r="AL11" s="35">
        <v>245346</v>
      </c>
      <c r="AM11" s="35">
        <v>198347</v>
      </c>
      <c r="AN11" s="35">
        <v>1667393</v>
      </c>
      <c r="AO11" s="35">
        <v>314280</v>
      </c>
      <c r="AP11" s="35">
        <v>430397</v>
      </c>
      <c r="AQ11" s="35">
        <v>401560</v>
      </c>
      <c r="AR11" s="35">
        <v>362050</v>
      </c>
      <c r="AS11" s="35">
        <v>248561</v>
      </c>
      <c r="AT11" s="35">
        <v>238978</v>
      </c>
      <c r="AU11" s="35">
        <v>362314</v>
      </c>
      <c r="AV11" s="35">
        <v>288879</v>
      </c>
      <c r="AW11" s="35">
        <v>297007</v>
      </c>
      <c r="AX11" s="35">
        <v>322605</v>
      </c>
      <c r="AY11" s="35">
        <v>454234</v>
      </c>
      <c r="AZ11" s="35">
        <v>338751</v>
      </c>
      <c r="BA11" s="35">
        <v>4059616</v>
      </c>
    </row>
    <row r="12" spans="1:53" s="31" customFormat="1" ht="12" x14ac:dyDescent="0.2">
      <c r="A12" s="138" t="s">
        <v>113</v>
      </c>
      <c r="B12" s="139">
        <v>0</v>
      </c>
      <c r="C12" s="139">
        <v>0</v>
      </c>
      <c r="D12" s="139">
        <v>0</v>
      </c>
      <c r="E12" s="139">
        <v>0</v>
      </c>
      <c r="F12" s="139">
        <v>0</v>
      </c>
      <c r="G12" s="139">
        <v>0</v>
      </c>
      <c r="H12" s="139">
        <v>0</v>
      </c>
      <c r="I12" s="139">
        <v>0</v>
      </c>
      <c r="J12" s="139">
        <v>0</v>
      </c>
      <c r="K12" s="139">
        <v>0</v>
      </c>
      <c r="L12" s="139">
        <v>0</v>
      </c>
      <c r="M12" s="139">
        <v>0</v>
      </c>
      <c r="N12" s="139">
        <v>0</v>
      </c>
      <c r="O12" s="139">
        <v>2720130.33</v>
      </c>
      <c r="P12" s="139">
        <v>2543987.6000000006</v>
      </c>
      <c r="Q12" s="139">
        <v>1445608.0699999994</v>
      </c>
      <c r="R12" s="139">
        <v>926891.59999999951</v>
      </c>
      <c r="S12" s="139">
        <v>1236911.5699999994</v>
      </c>
      <c r="T12" s="139">
        <v>284771.52000000142</v>
      </c>
      <c r="U12" s="139">
        <v>665112.50000000023</v>
      </c>
      <c r="V12" s="139">
        <v>1042082.85</v>
      </c>
      <c r="W12" s="139">
        <v>953511.11</v>
      </c>
      <c r="X12" s="139">
        <v>259375.67999999924</v>
      </c>
      <c r="Y12" s="139">
        <v>-156901.85999999929</v>
      </c>
      <c r="Z12" s="139">
        <v>-4860388.9200000018</v>
      </c>
      <c r="AA12" s="139">
        <v>7061092.049999997</v>
      </c>
      <c r="AB12" s="139">
        <v>1305635.5900000005</v>
      </c>
      <c r="AC12" s="139">
        <v>1227216.7799999998</v>
      </c>
      <c r="AD12" s="139">
        <v>1078396.18</v>
      </c>
      <c r="AE12" s="139">
        <v>711861.78999999934</v>
      </c>
      <c r="AF12" s="139">
        <v>-58659.81</v>
      </c>
      <c r="AG12" s="139">
        <v>504243.41000001004</v>
      </c>
      <c r="AH12" s="139">
        <v>669125.86999999988</v>
      </c>
      <c r="AI12" s="139">
        <v>1123354.9799999995</v>
      </c>
      <c r="AJ12" s="139">
        <v>252179.32999999943</v>
      </c>
      <c r="AK12" s="139">
        <v>225663.82999999973</v>
      </c>
      <c r="AL12" s="139">
        <v>1160821.3899999999</v>
      </c>
      <c r="AM12" s="139">
        <v>542666.89999999735</v>
      </c>
      <c r="AN12" s="139">
        <v>8742506.2400000058</v>
      </c>
      <c r="AO12" s="139">
        <v>1482907.5199999996</v>
      </c>
      <c r="AP12" s="139">
        <v>1856442.41</v>
      </c>
      <c r="AQ12" s="139">
        <v>1734239.1499999994</v>
      </c>
      <c r="AR12" s="139">
        <v>1502037.9600000002</v>
      </c>
      <c r="AS12" s="139">
        <v>1333030.8199999998</v>
      </c>
      <c r="AT12" s="139">
        <v>1207792.7499999995</v>
      </c>
      <c r="AU12" s="139">
        <v>1564503.96</v>
      </c>
      <c r="AV12" s="139">
        <v>1446188.07</v>
      </c>
      <c r="AW12" s="139">
        <v>1408759.6799999943</v>
      </c>
      <c r="AX12" s="139">
        <v>1477326.689999999</v>
      </c>
      <c r="AY12" s="139">
        <v>1989375.5200000003</v>
      </c>
      <c r="AZ12" s="139">
        <v>1679901.7600000002</v>
      </c>
      <c r="BA12" s="139">
        <v>18682506.289999995</v>
      </c>
    </row>
    <row r="13" spans="1:53" s="31" customFormat="1" ht="12" x14ac:dyDescent="0.2">
      <c r="A13" s="138" t="s">
        <v>703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16431</v>
      </c>
      <c r="AC13" s="35">
        <v>32613</v>
      </c>
      <c r="AD13" s="35">
        <v>26989</v>
      </c>
      <c r="AE13" s="35">
        <v>23762</v>
      </c>
      <c r="AF13" s="35">
        <v>100400</v>
      </c>
      <c r="AG13" s="35">
        <v>23619</v>
      </c>
      <c r="AH13" s="35">
        <v>23126</v>
      </c>
      <c r="AI13" s="35">
        <v>22569</v>
      </c>
      <c r="AJ13" s="35">
        <v>-535136</v>
      </c>
      <c r="AK13" s="35">
        <v>24318</v>
      </c>
      <c r="AL13" s="35">
        <v>24131</v>
      </c>
      <c r="AM13" s="35">
        <v>23616</v>
      </c>
      <c r="AN13" s="35">
        <v>-193562</v>
      </c>
      <c r="AO13" s="35">
        <v>17038</v>
      </c>
      <c r="AP13" s="35">
        <v>9956</v>
      </c>
      <c r="AQ13" s="35">
        <v>24712</v>
      </c>
      <c r="AR13" s="35">
        <v>155575</v>
      </c>
      <c r="AS13" s="35">
        <v>-129387</v>
      </c>
      <c r="AT13" s="35">
        <v>16735</v>
      </c>
      <c r="AU13" s="35">
        <v>15930</v>
      </c>
      <c r="AV13" s="35">
        <v>16967</v>
      </c>
      <c r="AW13" s="35">
        <v>26502</v>
      </c>
      <c r="AX13" s="35">
        <v>16123</v>
      </c>
      <c r="AY13" s="35">
        <v>18894</v>
      </c>
      <c r="AZ13" s="35">
        <v>8522</v>
      </c>
      <c r="BA13" s="35">
        <v>197567</v>
      </c>
    </row>
    <row r="14" spans="1:53" s="31" customFormat="1" ht="12.75" thickBot="1" x14ac:dyDescent="0.25">
      <c r="A14" s="138" t="s">
        <v>704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-463120</v>
      </c>
      <c r="AC14" s="35">
        <v>-165832</v>
      </c>
      <c r="AD14" s="35">
        <v>-1409756</v>
      </c>
      <c r="AE14" s="35">
        <v>-438938</v>
      </c>
      <c r="AF14" s="35">
        <v>-1429464</v>
      </c>
      <c r="AG14" s="35">
        <v>-146043</v>
      </c>
      <c r="AH14" s="35">
        <v>392870</v>
      </c>
      <c r="AI14" s="35">
        <v>-101624</v>
      </c>
      <c r="AJ14" s="35">
        <v>168697</v>
      </c>
      <c r="AK14" s="35">
        <v>284253</v>
      </c>
      <c r="AL14" s="35">
        <v>391494</v>
      </c>
      <c r="AM14" s="35">
        <v>-3358058</v>
      </c>
      <c r="AN14" s="35">
        <v>-6275521</v>
      </c>
      <c r="AO14" s="35">
        <v>104215</v>
      </c>
      <c r="AP14" s="35">
        <v>-1430396</v>
      </c>
      <c r="AQ14" s="35">
        <v>-2141259</v>
      </c>
      <c r="AR14" s="35">
        <v>81193</v>
      </c>
      <c r="AS14" s="35">
        <v>-640346</v>
      </c>
      <c r="AT14" s="35">
        <v>-165996</v>
      </c>
      <c r="AU14" s="35">
        <v>-195931</v>
      </c>
      <c r="AV14" s="35">
        <v>443362</v>
      </c>
      <c r="AW14" s="35">
        <v>1627010</v>
      </c>
      <c r="AX14" s="35">
        <v>193676</v>
      </c>
      <c r="AY14" s="35">
        <v>-588824</v>
      </c>
      <c r="AZ14" s="35">
        <v>-753607</v>
      </c>
      <c r="BA14" s="35">
        <v>-3466903</v>
      </c>
    </row>
    <row r="15" spans="1:53" s="31" customFormat="1" ht="12" x14ac:dyDescent="0.2">
      <c r="A15" s="138" t="s">
        <v>705</v>
      </c>
      <c r="B15" s="139">
        <v>0</v>
      </c>
      <c r="C15" s="139">
        <v>0</v>
      </c>
      <c r="D15" s="139">
        <v>0</v>
      </c>
      <c r="E15" s="139">
        <v>0</v>
      </c>
      <c r="F15" s="139">
        <v>0</v>
      </c>
      <c r="G15" s="139">
        <v>0</v>
      </c>
      <c r="H15" s="139">
        <v>0</v>
      </c>
      <c r="I15" s="139">
        <v>0</v>
      </c>
      <c r="J15" s="139">
        <v>0</v>
      </c>
      <c r="K15" s="139">
        <v>0</v>
      </c>
      <c r="L15" s="139">
        <v>0</v>
      </c>
      <c r="M15" s="139">
        <v>0</v>
      </c>
      <c r="N15" s="139">
        <v>0</v>
      </c>
      <c r="O15" s="139">
        <v>0</v>
      </c>
      <c r="P15" s="139">
        <v>0</v>
      </c>
      <c r="Q15" s="139">
        <v>0</v>
      </c>
      <c r="R15" s="139">
        <v>0</v>
      </c>
      <c r="S15" s="139">
        <v>0</v>
      </c>
      <c r="T15" s="139">
        <v>0</v>
      </c>
      <c r="U15" s="139">
        <v>0</v>
      </c>
      <c r="V15" s="139">
        <v>0</v>
      </c>
      <c r="W15" s="139">
        <v>0</v>
      </c>
      <c r="X15" s="139">
        <v>0</v>
      </c>
      <c r="Y15" s="139">
        <v>0</v>
      </c>
      <c r="Z15" s="139">
        <v>0</v>
      </c>
      <c r="AA15" s="139">
        <v>0</v>
      </c>
      <c r="AB15" s="139">
        <v>-446689</v>
      </c>
      <c r="AC15" s="139">
        <v>-133219</v>
      </c>
      <c r="AD15" s="139">
        <v>-1382767</v>
      </c>
      <c r="AE15" s="139">
        <v>-415176</v>
      </c>
      <c r="AF15" s="139">
        <v>-1329064</v>
      </c>
      <c r="AG15" s="139">
        <v>-122424</v>
      </c>
      <c r="AH15" s="139">
        <v>415996</v>
      </c>
      <c r="AI15" s="139">
        <v>-79055</v>
      </c>
      <c r="AJ15" s="139">
        <v>-366439</v>
      </c>
      <c r="AK15" s="139">
        <v>308571</v>
      </c>
      <c r="AL15" s="139">
        <v>415625</v>
      </c>
      <c r="AM15" s="139">
        <v>-3334442</v>
      </c>
      <c r="AN15" s="139">
        <v>-6469083</v>
      </c>
      <c r="AO15" s="139">
        <v>121253</v>
      </c>
      <c r="AP15" s="139">
        <v>-1420440</v>
      </c>
      <c r="AQ15" s="139">
        <v>-2116547</v>
      </c>
      <c r="AR15" s="139">
        <v>236768</v>
      </c>
      <c r="AS15" s="139">
        <v>-769733</v>
      </c>
      <c r="AT15" s="139">
        <v>-149261</v>
      </c>
      <c r="AU15" s="139">
        <v>-180001</v>
      </c>
      <c r="AV15" s="139">
        <v>460329</v>
      </c>
      <c r="AW15" s="139">
        <v>1653512</v>
      </c>
      <c r="AX15" s="139">
        <v>209799</v>
      </c>
      <c r="AY15" s="139">
        <v>-569930</v>
      </c>
      <c r="AZ15" s="139">
        <v>-745085</v>
      </c>
      <c r="BA15" s="139">
        <v>-3269336</v>
      </c>
    </row>
    <row r="16" spans="1:53" s="31" customFormat="1" ht="12" x14ac:dyDescent="0.2">
      <c r="A16" s="138" t="s">
        <v>706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2720130.33</v>
      </c>
      <c r="P16" s="35">
        <v>2543987.6000000006</v>
      </c>
      <c r="Q16" s="35">
        <v>1445608.0699999994</v>
      </c>
      <c r="R16" s="35">
        <v>926891.59999999951</v>
      </c>
      <c r="S16" s="35">
        <v>1236911.5699999994</v>
      </c>
      <c r="T16" s="35">
        <v>284771.52000000142</v>
      </c>
      <c r="U16" s="35">
        <v>665112.50000000023</v>
      </c>
      <c r="V16" s="35">
        <v>1042082.85</v>
      </c>
      <c r="W16" s="35">
        <v>953511.11</v>
      </c>
      <c r="X16" s="35">
        <v>259375.67999999924</v>
      </c>
      <c r="Y16" s="35">
        <v>-156901.85999999929</v>
      </c>
      <c r="Z16" s="35">
        <v>-4860388.9200000018</v>
      </c>
      <c r="AA16" s="35">
        <v>7061092.049999997</v>
      </c>
      <c r="AB16" s="35">
        <v>858946.59000000055</v>
      </c>
      <c r="AC16" s="35">
        <v>1093997.7799999998</v>
      </c>
      <c r="AD16" s="35">
        <v>-304370.82000000007</v>
      </c>
      <c r="AE16" s="35">
        <v>296685.78999999934</v>
      </c>
      <c r="AF16" s="35">
        <v>-1387723.81</v>
      </c>
      <c r="AG16" s="35">
        <v>381819.41000001004</v>
      </c>
      <c r="AH16" s="35">
        <v>1085121.8699999999</v>
      </c>
      <c r="AI16" s="35">
        <v>1044299.9799999995</v>
      </c>
      <c r="AJ16" s="35">
        <v>-114259.67000000057</v>
      </c>
      <c r="AK16" s="35">
        <v>534234.82999999973</v>
      </c>
      <c r="AL16" s="35">
        <v>1576446.39</v>
      </c>
      <c r="AM16" s="35">
        <v>-2791775.1000000024</v>
      </c>
      <c r="AN16" s="35">
        <v>2273423.2400000058</v>
      </c>
      <c r="AO16" s="35">
        <v>1604160.5199999996</v>
      </c>
      <c r="AP16" s="35">
        <v>436002.40999999992</v>
      </c>
      <c r="AQ16" s="35">
        <v>-382307.85000000056</v>
      </c>
      <c r="AR16" s="35">
        <v>1738805.9600000002</v>
      </c>
      <c r="AS16" s="35">
        <v>563297.81999999983</v>
      </c>
      <c r="AT16" s="35">
        <v>1058531.7499999995</v>
      </c>
      <c r="AU16" s="35">
        <v>1384502.96</v>
      </c>
      <c r="AV16" s="35">
        <v>1906517.07</v>
      </c>
      <c r="AW16" s="35">
        <v>3062271.6799999941</v>
      </c>
      <c r="AX16" s="35">
        <v>1687125.689999999</v>
      </c>
      <c r="AY16" s="35">
        <v>1419445.5200000003</v>
      </c>
      <c r="AZ16" s="35">
        <v>934816.76000000024</v>
      </c>
      <c r="BA16" s="35">
        <v>15413170.289999992</v>
      </c>
    </row>
    <row r="17" spans="1:53" s="31" customFormat="1" ht="12.75" thickBot="1" x14ac:dyDescent="0.25">
      <c r="A17" s="138" t="s">
        <v>25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-149607.16815000001</v>
      </c>
      <c r="P17" s="35">
        <v>-139919.31800000003</v>
      </c>
      <c r="Q17" s="35">
        <v>-79508.443849999967</v>
      </c>
      <c r="R17" s="35">
        <v>-50979.037999999971</v>
      </c>
      <c r="S17" s="35">
        <v>-68030.136349999972</v>
      </c>
      <c r="T17" s="35">
        <v>-12529.946880000061</v>
      </c>
      <c r="U17" s="35">
        <v>-29264.950000000008</v>
      </c>
      <c r="V17" s="35">
        <v>-45851.645399999994</v>
      </c>
      <c r="W17" s="35">
        <v>-41954.488839999998</v>
      </c>
      <c r="X17" s="35">
        <v>-11412.529919999966</v>
      </c>
      <c r="Y17" s="35">
        <v>6994.6849187999687</v>
      </c>
      <c r="Z17" s="35">
        <v>216676.13805360009</v>
      </c>
      <c r="AA17" s="35">
        <v>-405386.84241759998</v>
      </c>
      <c r="AB17" s="35">
        <v>-18252.594022200024</v>
      </c>
      <c r="AC17" s="35">
        <v>-28731.176072399991</v>
      </c>
      <c r="AD17" s="35">
        <v>33608.096115600005</v>
      </c>
      <c r="AE17" s="35">
        <v>6812.9924418000301</v>
      </c>
      <c r="AF17" s="35">
        <v>87427.166929800005</v>
      </c>
      <c r="AG17" s="35">
        <v>5064.1805621995527</v>
      </c>
      <c r="AH17" s="35">
        <v>-26289.043104599994</v>
      </c>
      <c r="AI17" s="35">
        <v>-24469.203248399979</v>
      </c>
      <c r="AJ17" s="35">
        <v>2334.5507286000252</v>
      </c>
      <c r="AK17" s="35">
        <v>-1730.4988613999878</v>
      </c>
      <c r="AL17" s="35">
        <v>-48192.290206199999</v>
      </c>
      <c r="AM17" s="35">
        <v>140584.3272780001</v>
      </c>
      <c r="AN17" s="35">
        <v>128166.50854079975</v>
      </c>
      <c r="AO17" s="35">
        <v>-52318.531641599984</v>
      </c>
      <c r="AP17" s="35">
        <v>-242.04309779999627</v>
      </c>
      <c r="AQ17" s="35">
        <v>36238.228293000029</v>
      </c>
      <c r="AR17" s="35">
        <v>-58321.025356800012</v>
      </c>
      <c r="AS17" s="35">
        <v>-5916.8724755999929</v>
      </c>
      <c r="AT17" s="35">
        <v>-27994.40107499998</v>
      </c>
      <c r="AU17" s="35">
        <v>-35153.423476800002</v>
      </c>
      <c r="AV17" s="35">
        <v>-16575.333824500005</v>
      </c>
      <c r="AW17" s="35">
        <v>-86826.128437999796</v>
      </c>
      <c r="AX17" s="35">
        <v>-38572.848541499967</v>
      </c>
      <c r="AY17" s="35">
        <v>-29110.354532000008</v>
      </c>
      <c r="AZ17" s="35">
        <v>-14824.968466000008</v>
      </c>
      <c r="BA17" s="35">
        <v>-329617.70263259974</v>
      </c>
    </row>
    <row r="18" spans="1:53" s="31" customFormat="1" ht="12.75" thickBot="1" x14ac:dyDescent="0.25">
      <c r="A18" s="138" t="s">
        <v>707</v>
      </c>
      <c r="B18" s="139">
        <v>0</v>
      </c>
      <c r="C18" s="139">
        <v>0</v>
      </c>
      <c r="D18" s="139">
        <v>0</v>
      </c>
      <c r="E18" s="139">
        <v>0</v>
      </c>
      <c r="F18" s="139">
        <v>0</v>
      </c>
      <c r="G18" s="139">
        <v>0</v>
      </c>
      <c r="H18" s="139">
        <v>0</v>
      </c>
      <c r="I18" s="139">
        <v>0</v>
      </c>
      <c r="J18" s="139">
        <v>0</v>
      </c>
      <c r="K18" s="139">
        <v>0</v>
      </c>
      <c r="L18" s="139">
        <v>0</v>
      </c>
      <c r="M18" s="139">
        <v>0</v>
      </c>
      <c r="N18" s="139">
        <v>0</v>
      </c>
      <c r="O18" s="139">
        <v>2570523.1618500003</v>
      </c>
      <c r="P18" s="139">
        <v>2404068.2820000006</v>
      </c>
      <c r="Q18" s="139">
        <v>1366099.6261499994</v>
      </c>
      <c r="R18" s="139">
        <v>875912.56199999957</v>
      </c>
      <c r="S18" s="139">
        <v>1168881.4336499993</v>
      </c>
      <c r="T18" s="139">
        <v>272241.57312000135</v>
      </c>
      <c r="U18" s="139">
        <v>635847.55000000028</v>
      </c>
      <c r="V18" s="139">
        <v>996231.20459999994</v>
      </c>
      <c r="W18" s="139">
        <v>911556.62115999998</v>
      </c>
      <c r="X18" s="139">
        <v>247963.15007999926</v>
      </c>
      <c r="Y18" s="139">
        <v>-149907.17508119933</v>
      </c>
      <c r="Z18" s="139">
        <v>-4643712.781946402</v>
      </c>
      <c r="AA18" s="139">
        <v>6655705.2075824011</v>
      </c>
      <c r="AB18" s="139">
        <v>840693.99597780057</v>
      </c>
      <c r="AC18" s="139">
        <v>1065266.6039275997</v>
      </c>
      <c r="AD18" s="139">
        <v>-270762.72388440004</v>
      </c>
      <c r="AE18" s="139">
        <v>303498.78244179935</v>
      </c>
      <c r="AF18" s="139">
        <v>-1300296.6430702</v>
      </c>
      <c r="AG18" s="139">
        <v>386883.5905622096</v>
      </c>
      <c r="AH18" s="139">
        <v>1058832.8268954</v>
      </c>
      <c r="AI18" s="139">
        <v>1019830.7767515995</v>
      </c>
      <c r="AJ18" s="139">
        <v>-111925.11927140054</v>
      </c>
      <c r="AK18" s="139">
        <v>532504.33113859978</v>
      </c>
      <c r="AL18" s="139">
        <v>1528254.0997937999</v>
      </c>
      <c r="AM18" s="139">
        <v>-2651190.7727220021</v>
      </c>
      <c r="AN18" s="139">
        <v>2401589.7485408057</v>
      </c>
      <c r="AO18" s="139">
        <v>1551841.9883583996</v>
      </c>
      <c r="AP18" s="139">
        <v>435760.36690219992</v>
      </c>
      <c r="AQ18" s="139">
        <v>-346069.62170700054</v>
      </c>
      <c r="AR18" s="139">
        <v>1680484.9346432001</v>
      </c>
      <c r="AS18" s="139">
        <v>557380.94752439985</v>
      </c>
      <c r="AT18" s="139">
        <v>1030537.3489249996</v>
      </c>
      <c r="AU18" s="139">
        <v>1349349.5365231999</v>
      </c>
      <c r="AV18" s="139">
        <v>1889941.7361755001</v>
      </c>
      <c r="AW18" s="139">
        <v>2975445.5515619945</v>
      </c>
      <c r="AX18" s="139">
        <v>1648552.841458499</v>
      </c>
      <c r="AY18" s="139">
        <v>1390335.1654680003</v>
      </c>
      <c r="AZ18" s="139">
        <v>919991.79153400019</v>
      </c>
      <c r="BA18" s="139">
        <v>15083552.587367393</v>
      </c>
    </row>
    <row r="19" spans="1:53" s="31" customFormat="1" ht="12" x14ac:dyDescent="0.2">
      <c r="A19" s="138" t="s">
        <v>708</v>
      </c>
      <c r="B19" s="139">
        <v>0</v>
      </c>
      <c r="C19" s="139">
        <v>0</v>
      </c>
      <c r="D19" s="139">
        <v>0</v>
      </c>
      <c r="E19" s="139">
        <v>0</v>
      </c>
      <c r="F19" s="139">
        <v>0</v>
      </c>
      <c r="G19" s="139">
        <v>0</v>
      </c>
      <c r="H19" s="139">
        <v>0</v>
      </c>
      <c r="I19" s="139">
        <v>0</v>
      </c>
      <c r="J19" s="139">
        <v>0</v>
      </c>
      <c r="K19" s="139">
        <v>0</v>
      </c>
      <c r="L19" s="139">
        <v>0</v>
      </c>
      <c r="M19" s="139">
        <v>0</v>
      </c>
      <c r="N19" s="139">
        <v>0</v>
      </c>
      <c r="O19" s="139">
        <v>2570523.1618500003</v>
      </c>
      <c r="P19" s="139">
        <v>2404068.2820000006</v>
      </c>
      <c r="Q19" s="139">
        <v>1366099.6261499994</v>
      </c>
      <c r="R19" s="139">
        <v>875912.56199999957</v>
      </c>
      <c r="S19" s="139">
        <v>1168881.4336499993</v>
      </c>
      <c r="T19" s="139">
        <v>272241.57312000135</v>
      </c>
      <c r="U19" s="139">
        <v>635847.55000000028</v>
      </c>
      <c r="V19" s="139">
        <v>996231.20459999994</v>
      </c>
      <c r="W19" s="139">
        <v>911556.62115999998</v>
      </c>
      <c r="X19" s="139">
        <v>247963.15007999926</v>
      </c>
      <c r="Y19" s="139">
        <v>-149907.17508119933</v>
      </c>
      <c r="Z19" s="139">
        <v>-4643712.781946402</v>
      </c>
      <c r="AA19" s="139">
        <v>6655705.2075824011</v>
      </c>
      <c r="AB19" s="139">
        <v>840693.99597780057</v>
      </c>
      <c r="AC19" s="139">
        <v>1065266.6039275997</v>
      </c>
      <c r="AD19" s="139">
        <v>-270762.72388440004</v>
      </c>
      <c r="AE19" s="139">
        <v>303498.78244179935</v>
      </c>
      <c r="AF19" s="139">
        <v>-1300296.6430702</v>
      </c>
      <c r="AG19" s="139">
        <v>386883.5905622096</v>
      </c>
      <c r="AH19" s="139">
        <v>1058832.8268954</v>
      </c>
      <c r="AI19" s="139">
        <v>1019830.7767515995</v>
      </c>
      <c r="AJ19" s="139">
        <v>-111925.11927140054</v>
      </c>
      <c r="AK19" s="139">
        <v>532504.33113859978</v>
      </c>
      <c r="AL19" s="139">
        <v>1528254.0997937999</v>
      </c>
      <c r="AM19" s="139">
        <v>-2651190.7727220021</v>
      </c>
      <c r="AN19" s="139">
        <v>2401589.7485408057</v>
      </c>
      <c r="AO19" s="139">
        <v>1551841.9883583996</v>
      </c>
      <c r="AP19" s="139">
        <v>435760.36690219992</v>
      </c>
      <c r="AQ19" s="139">
        <v>-346069.62170700054</v>
      </c>
      <c r="AR19" s="139">
        <v>1680484.9346432001</v>
      </c>
      <c r="AS19" s="139">
        <v>557380.94752439985</v>
      </c>
      <c r="AT19" s="139">
        <v>1030537.3489249996</v>
      </c>
      <c r="AU19" s="139">
        <v>1349349.5365231999</v>
      </c>
      <c r="AV19" s="139">
        <v>1889941.7361755001</v>
      </c>
      <c r="AW19" s="139">
        <v>2975445.5515619945</v>
      </c>
      <c r="AX19" s="139">
        <v>1648552.841458499</v>
      </c>
      <c r="AY19" s="139">
        <v>1390335.1654680003</v>
      </c>
      <c r="AZ19" s="139">
        <v>919991.79153400019</v>
      </c>
      <c r="BA19" s="139">
        <v>15083552.587367393</v>
      </c>
    </row>
    <row r="20" spans="1:53" s="31" customFormat="1" ht="12" x14ac:dyDescent="0.2">
      <c r="A20" s="138" t="s">
        <v>20</v>
      </c>
      <c r="B20" s="140">
        <v>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  <c r="L20" s="140">
        <v>0</v>
      </c>
      <c r="M20" s="140">
        <v>0</v>
      </c>
      <c r="N20" s="140">
        <v>0</v>
      </c>
      <c r="O20" s="140">
        <v>0.21</v>
      </c>
      <c r="P20" s="140">
        <v>0.21</v>
      </c>
      <c r="Q20" s="140">
        <v>0.21</v>
      </c>
      <c r="R20" s="140">
        <v>0.21</v>
      </c>
      <c r="S20" s="140">
        <v>0.21</v>
      </c>
      <c r="T20" s="140">
        <v>0.21</v>
      </c>
      <c r="U20" s="140">
        <v>0.21</v>
      </c>
      <c r="V20" s="140">
        <v>0.21</v>
      </c>
      <c r="W20" s="140">
        <v>0.21</v>
      </c>
      <c r="X20" s="140">
        <v>0.21</v>
      </c>
      <c r="Y20" s="140">
        <v>0.21</v>
      </c>
      <c r="Z20" s="140">
        <v>0.21</v>
      </c>
      <c r="AA20" s="140">
        <v>0.21</v>
      </c>
      <c r="AB20" s="140">
        <v>0.21</v>
      </c>
      <c r="AC20" s="140">
        <v>0.21</v>
      </c>
      <c r="AD20" s="140">
        <v>0.21</v>
      </c>
      <c r="AE20" s="140">
        <v>0.21</v>
      </c>
      <c r="AF20" s="140">
        <v>0.21</v>
      </c>
      <c r="AG20" s="140">
        <v>0.21</v>
      </c>
      <c r="AH20" s="140">
        <v>0.21</v>
      </c>
      <c r="AI20" s="140">
        <v>0.21</v>
      </c>
      <c r="AJ20" s="140">
        <v>0.21</v>
      </c>
      <c r="AK20" s="140">
        <v>0.21</v>
      </c>
      <c r="AL20" s="140">
        <v>0.21</v>
      </c>
      <c r="AM20" s="140">
        <v>0.21</v>
      </c>
      <c r="AN20" s="140">
        <v>0.21</v>
      </c>
      <c r="AO20" s="140">
        <v>0.21</v>
      </c>
      <c r="AP20" s="140">
        <v>0.21</v>
      </c>
      <c r="AQ20" s="140">
        <v>0.21</v>
      </c>
      <c r="AR20" s="140">
        <v>0.21</v>
      </c>
      <c r="AS20" s="140">
        <v>0.21</v>
      </c>
      <c r="AT20" s="140">
        <v>0.21</v>
      </c>
      <c r="AU20" s="140">
        <v>0.21</v>
      </c>
      <c r="AV20" s="140">
        <v>0.21</v>
      </c>
      <c r="AW20" s="140">
        <v>0.21</v>
      </c>
      <c r="AX20" s="140">
        <v>0.21</v>
      </c>
      <c r="AY20" s="140">
        <v>0.21</v>
      </c>
      <c r="AZ20" s="140">
        <v>0.21</v>
      </c>
      <c r="BA20" s="140">
        <v>0.21</v>
      </c>
    </row>
    <row r="21" spans="1:53" s="31" customFormat="1" ht="12.75" thickBot="1" x14ac:dyDescent="0.25">
      <c r="A21" s="138" t="s">
        <v>709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539809.86398850009</v>
      </c>
      <c r="P21" s="35">
        <v>504854.33922000008</v>
      </c>
      <c r="Q21" s="35">
        <v>286880.92149149987</v>
      </c>
      <c r="R21" s="35">
        <v>183941.6380199999</v>
      </c>
      <c r="S21" s="35">
        <v>245465.10106649986</v>
      </c>
      <c r="T21" s="35">
        <v>57170.730355200285</v>
      </c>
      <c r="U21" s="35">
        <v>133527.98550000007</v>
      </c>
      <c r="V21" s="35">
        <v>209208.55296599999</v>
      </c>
      <c r="W21" s="35">
        <v>191426.89044359999</v>
      </c>
      <c r="X21" s="35">
        <v>52072.261516799845</v>
      </c>
      <c r="Y21" s="35">
        <v>-31480.506767051858</v>
      </c>
      <c r="Z21" s="35">
        <v>-975179.68420874444</v>
      </c>
      <c r="AA21" s="35">
        <v>1397698.0935923036</v>
      </c>
      <c r="AB21" s="35">
        <v>176545.73915533812</v>
      </c>
      <c r="AC21" s="35">
        <v>223705.98682479592</v>
      </c>
      <c r="AD21" s="35">
        <v>-56860.172015724005</v>
      </c>
      <c r="AE21" s="35">
        <v>63734.744312777861</v>
      </c>
      <c r="AF21" s="35">
        <v>-273062.295044742</v>
      </c>
      <c r="AG21" s="35">
        <v>81245.554018064009</v>
      </c>
      <c r="AH21" s="35">
        <v>222354.89364803399</v>
      </c>
      <c r="AI21" s="35">
        <v>214164.4631178359</v>
      </c>
      <c r="AJ21" s="35">
        <v>-23504.275046994113</v>
      </c>
      <c r="AK21" s="35">
        <v>111825.90953910595</v>
      </c>
      <c r="AL21" s="35">
        <v>320933.36095669796</v>
      </c>
      <c r="AM21" s="35">
        <v>-556750.06227162038</v>
      </c>
      <c r="AN21" s="35">
        <v>504333.84719356918</v>
      </c>
      <c r="AO21" s="35">
        <v>325886.81755526393</v>
      </c>
      <c r="AP21" s="35">
        <v>91509.677049461985</v>
      </c>
      <c r="AQ21" s="35">
        <v>-72674.620558470109</v>
      </c>
      <c r="AR21" s="35">
        <v>352901.83627507201</v>
      </c>
      <c r="AS21" s="35">
        <v>117049.99898012396</v>
      </c>
      <c r="AT21" s="35">
        <v>216412.8432742499</v>
      </c>
      <c r="AU21" s="35">
        <v>283363.40266987198</v>
      </c>
      <c r="AV21" s="35">
        <v>396887.76459685498</v>
      </c>
      <c r="AW21" s="35">
        <v>624843.56582801882</v>
      </c>
      <c r="AX21" s="35">
        <v>346196.09670628479</v>
      </c>
      <c r="AY21" s="35">
        <v>291970.38474828005</v>
      </c>
      <c r="AZ21" s="35">
        <v>193198.27622214003</v>
      </c>
      <c r="BA21" s="35">
        <v>3167546.0433471524</v>
      </c>
    </row>
    <row r="22" spans="1:53" s="31" customFormat="1" ht="12" x14ac:dyDescent="0.2">
      <c r="A22" s="138" t="s">
        <v>710</v>
      </c>
      <c r="B22" s="139">
        <v>0</v>
      </c>
      <c r="C22" s="139">
        <v>0</v>
      </c>
      <c r="D22" s="139">
        <v>0</v>
      </c>
      <c r="E22" s="139">
        <v>0</v>
      </c>
      <c r="F22" s="139">
        <v>0</v>
      </c>
      <c r="G22" s="139">
        <v>0</v>
      </c>
      <c r="H22" s="139">
        <v>0</v>
      </c>
      <c r="I22" s="139">
        <v>0</v>
      </c>
      <c r="J22" s="139">
        <v>0</v>
      </c>
      <c r="K22" s="139">
        <v>0</v>
      </c>
      <c r="L22" s="139">
        <v>0</v>
      </c>
      <c r="M22" s="139">
        <v>0</v>
      </c>
      <c r="N22" s="139">
        <v>0</v>
      </c>
      <c r="O22" s="139">
        <v>539809.86398850009</v>
      </c>
      <c r="P22" s="139">
        <v>504854.33922000008</v>
      </c>
      <c r="Q22" s="139">
        <v>286880.92149149987</v>
      </c>
      <c r="R22" s="139">
        <v>183941.6380199999</v>
      </c>
      <c r="S22" s="139">
        <v>245465.10106649986</v>
      </c>
      <c r="T22" s="139">
        <v>57170.730355200285</v>
      </c>
      <c r="U22" s="139">
        <v>133527.98550000007</v>
      </c>
      <c r="V22" s="139">
        <v>209208.55296599999</v>
      </c>
      <c r="W22" s="139">
        <v>191426.89044359999</v>
      </c>
      <c r="X22" s="139">
        <v>52072.261516799845</v>
      </c>
      <c r="Y22" s="139">
        <v>-31480.506767051858</v>
      </c>
      <c r="Z22" s="139">
        <v>-975179.68420874444</v>
      </c>
      <c r="AA22" s="139">
        <v>1397698.0935923036</v>
      </c>
      <c r="AB22" s="139">
        <v>176545.73915533812</v>
      </c>
      <c r="AC22" s="139">
        <v>223705.98682479592</v>
      </c>
      <c r="AD22" s="139">
        <v>-56860.172015724005</v>
      </c>
      <c r="AE22" s="139">
        <v>63734.744312777861</v>
      </c>
      <c r="AF22" s="139">
        <v>-273062.295044742</v>
      </c>
      <c r="AG22" s="139">
        <v>81245.554018064009</v>
      </c>
      <c r="AH22" s="139">
        <v>222354.89364803399</v>
      </c>
      <c r="AI22" s="139">
        <v>214164.4631178359</v>
      </c>
      <c r="AJ22" s="139">
        <v>-23504.275046994113</v>
      </c>
      <c r="AK22" s="139">
        <v>111825.90953910595</v>
      </c>
      <c r="AL22" s="139">
        <v>320933.36095669796</v>
      </c>
      <c r="AM22" s="139">
        <v>-556750.06227162038</v>
      </c>
      <c r="AN22" s="139">
        <v>504333.84719356918</v>
      </c>
      <c r="AO22" s="139">
        <v>325886.81755526393</v>
      </c>
      <c r="AP22" s="139">
        <v>91509.677049461985</v>
      </c>
      <c r="AQ22" s="139">
        <v>-72674.620558470109</v>
      </c>
      <c r="AR22" s="139">
        <v>352901.83627507201</v>
      </c>
      <c r="AS22" s="139">
        <v>117049.99898012396</v>
      </c>
      <c r="AT22" s="139">
        <v>216412.8432742499</v>
      </c>
      <c r="AU22" s="139">
        <v>283363.40266987198</v>
      </c>
      <c r="AV22" s="139">
        <v>396887.76459685498</v>
      </c>
      <c r="AW22" s="139">
        <v>624843.56582801882</v>
      </c>
      <c r="AX22" s="139">
        <v>346196.09670628479</v>
      </c>
      <c r="AY22" s="139">
        <v>291970.38474828005</v>
      </c>
      <c r="AZ22" s="139">
        <v>193198.27622214003</v>
      </c>
      <c r="BA22" s="139">
        <v>3167546.0433471524</v>
      </c>
    </row>
    <row r="23" spans="1:53" s="31" customFormat="1" ht="12.75" thickBot="1" x14ac:dyDescent="0.25">
      <c r="A23" s="138" t="s">
        <v>711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-10530</v>
      </c>
      <c r="AG23" s="35">
        <v>0</v>
      </c>
      <c r="AH23" s="35">
        <v>0</v>
      </c>
      <c r="AI23" s="35">
        <v>0</v>
      </c>
      <c r="AJ23" s="35">
        <v>2615861</v>
      </c>
      <c r="AK23" s="35">
        <v>0</v>
      </c>
      <c r="AL23" s="35">
        <v>0</v>
      </c>
      <c r="AM23" s="35">
        <v>0</v>
      </c>
      <c r="AN23" s="35">
        <v>2605331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  <c r="AV23" s="35">
        <v>-6237</v>
      </c>
      <c r="AW23" s="35">
        <v>-8831</v>
      </c>
      <c r="AX23" s="35">
        <v>0</v>
      </c>
      <c r="AY23" s="35">
        <v>0</v>
      </c>
      <c r="AZ23" s="35">
        <v>0</v>
      </c>
      <c r="BA23" s="35">
        <v>-15068</v>
      </c>
    </row>
    <row r="24" spans="1:53" s="31" customFormat="1" ht="12" x14ac:dyDescent="0.2">
      <c r="A24" s="138" t="s">
        <v>712</v>
      </c>
      <c r="B24" s="139">
        <v>0</v>
      </c>
      <c r="C24" s="139">
        <v>0</v>
      </c>
      <c r="D24" s="139">
        <v>0</v>
      </c>
      <c r="E24" s="139">
        <v>0</v>
      </c>
      <c r="F24" s="139">
        <v>0</v>
      </c>
      <c r="G24" s="139">
        <v>0</v>
      </c>
      <c r="H24" s="139">
        <v>0</v>
      </c>
      <c r="I24" s="139">
        <v>0</v>
      </c>
      <c r="J24" s="139">
        <v>0</v>
      </c>
      <c r="K24" s="139">
        <v>0</v>
      </c>
      <c r="L24" s="139">
        <v>0</v>
      </c>
      <c r="M24" s="139">
        <v>0</v>
      </c>
      <c r="N24" s="139">
        <v>0</v>
      </c>
      <c r="O24" s="139">
        <v>539809.86398850009</v>
      </c>
      <c r="P24" s="139">
        <v>504854.33922000008</v>
      </c>
      <c r="Q24" s="139">
        <v>286880.92149149987</v>
      </c>
      <c r="R24" s="139">
        <v>183941.6380199999</v>
      </c>
      <c r="S24" s="139">
        <v>245465.10106649986</v>
      </c>
      <c r="T24" s="139">
        <v>57170.730355200285</v>
      </c>
      <c r="U24" s="139">
        <v>133527.98550000007</v>
      </c>
      <c r="V24" s="139">
        <v>209208.55296599999</v>
      </c>
      <c r="W24" s="139">
        <v>191426.89044359999</v>
      </c>
      <c r="X24" s="139">
        <v>52072.261516799845</v>
      </c>
      <c r="Y24" s="139">
        <v>-31480.506767051858</v>
      </c>
      <c r="Z24" s="139">
        <v>-975179.68420874444</v>
      </c>
      <c r="AA24" s="139">
        <v>1397698.0935923036</v>
      </c>
      <c r="AB24" s="139">
        <v>176545.73915533812</v>
      </c>
      <c r="AC24" s="139">
        <v>223705.98682479592</v>
      </c>
      <c r="AD24" s="139">
        <v>-56860.172015724005</v>
      </c>
      <c r="AE24" s="139">
        <v>63734.744312777861</v>
      </c>
      <c r="AF24" s="139">
        <v>-283592.295044742</v>
      </c>
      <c r="AG24" s="139">
        <v>81245.554018064009</v>
      </c>
      <c r="AH24" s="139">
        <v>222354.89364803399</v>
      </c>
      <c r="AI24" s="139">
        <v>214164.4631178359</v>
      </c>
      <c r="AJ24" s="139">
        <v>2592356.724953006</v>
      </c>
      <c r="AK24" s="139">
        <v>111825.90953910595</v>
      </c>
      <c r="AL24" s="139">
        <v>320933.36095669796</v>
      </c>
      <c r="AM24" s="139">
        <v>-556750.06227162038</v>
      </c>
      <c r="AN24" s="139">
        <v>3109664.8471935699</v>
      </c>
      <c r="AO24" s="139">
        <v>325886.81755526393</v>
      </c>
      <c r="AP24" s="139">
        <v>91509.677049461985</v>
      </c>
      <c r="AQ24" s="139">
        <v>-72674.620558470109</v>
      </c>
      <c r="AR24" s="139">
        <v>352901.83627507201</v>
      </c>
      <c r="AS24" s="139">
        <v>117049.99898012396</v>
      </c>
      <c r="AT24" s="139">
        <v>216412.8432742499</v>
      </c>
      <c r="AU24" s="139">
        <v>283363.40266987198</v>
      </c>
      <c r="AV24" s="139">
        <v>390650.76459685498</v>
      </c>
      <c r="AW24" s="139">
        <v>616012.56582801882</v>
      </c>
      <c r="AX24" s="139">
        <v>346196.09670628479</v>
      </c>
      <c r="AY24" s="139">
        <v>291970.38474828005</v>
      </c>
      <c r="AZ24" s="139">
        <v>193198.27622214003</v>
      </c>
      <c r="BA24" s="139">
        <v>3152478.0433471524</v>
      </c>
    </row>
    <row r="25" spans="1:53" s="31" customFormat="1" ht="12.75" thickBot="1" x14ac:dyDescent="0.25">
      <c r="A25" s="138" t="s">
        <v>713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36673.300400000007</v>
      </c>
      <c r="AC25" s="35">
        <v>-22238.503200000006</v>
      </c>
      <c r="AD25" s="35">
        <v>224613.21460000004</v>
      </c>
      <c r="AE25" s="35">
        <v>41252.382499999978</v>
      </c>
      <c r="AF25" s="35">
        <v>227118.06445000006</v>
      </c>
      <c r="AG25" s="35">
        <v>-41698.833000000159</v>
      </c>
      <c r="AH25" s="35">
        <v>-148392.11785000001</v>
      </c>
      <c r="AI25" s="35">
        <v>-47173.78355000008</v>
      </c>
      <c r="AJ25" s="35">
        <v>-2537963.986</v>
      </c>
      <c r="AK25" s="35">
        <v>-104678.07419999997</v>
      </c>
      <c r="AL25" s="35">
        <v>-129489.05064999996</v>
      </c>
      <c r="AM25" s="35">
        <v>691068.35140000028</v>
      </c>
      <c r="AN25" s="35">
        <v>-1810909.0351000002</v>
      </c>
      <c r="AO25" s="35">
        <v>-81872.584900000016</v>
      </c>
      <c r="AP25" s="35">
        <v>236280.96805</v>
      </c>
      <c r="AQ25" s="35">
        <v>369025.7304</v>
      </c>
      <c r="AR25" s="35">
        <v>-68393.86899999989</v>
      </c>
      <c r="AS25" s="35">
        <v>66694.54555000001</v>
      </c>
      <c r="AT25" s="35">
        <v>-38251.211950000172</v>
      </c>
      <c r="AU25" s="35">
        <v>253.21514999994542</v>
      </c>
      <c r="AV25" s="35">
        <v>-153941.48070000001</v>
      </c>
      <c r="AW25" s="35">
        <v>-351264.42629999999</v>
      </c>
      <c r="AX25" s="35">
        <v>-84287.293999999994</v>
      </c>
      <c r="AY25" s="35">
        <v>67985.831000000064</v>
      </c>
      <c r="AZ25" s="35">
        <v>60860.977149999933</v>
      </c>
      <c r="BA25" s="35">
        <v>23090.400449999899</v>
      </c>
    </row>
    <row r="26" spans="1:53" s="31" customFormat="1" ht="12.75" thickBot="1" x14ac:dyDescent="0.25">
      <c r="A26" s="138" t="s">
        <v>714</v>
      </c>
      <c r="B26" s="141">
        <v>0</v>
      </c>
      <c r="C26" s="141">
        <v>0</v>
      </c>
      <c r="D26" s="141">
        <v>0</v>
      </c>
      <c r="E26" s="141">
        <v>0</v>
      </c>
      <c r="F26" s="141">
        <v>0</v>
      </c>
      <c r="G26" s="141">
        <v>0</v>
      </c>
      <c r="H26" s="141">
        <v>0</v>
      </c>
      <c r="I26" s="141">
        <v>0</v>
      </c>
      <c r="J26" s="141">
        <v>0</v>
      </c>
      <c r="K26" s="141">
        <v>0</v>
      </c>
      <c r="L26" s="141">
        <v>0</v>
      </c>
      <c r="M26" s="141">
        <v>0</v>
      </c>
      <c r="N26" s="141">
        <v>0</v>
      </c>
      <c r="O26" s="141">
        <v>539809.86398850009</v>
      </c>
      <c r="P26" s="141">
        <v>504854.33922000008</v>
      </c>
      <c r="Q26" s="141">
        <v>286880.92149149987</v>
      </c>
      <c r="R26" s="141">
        <v>183941.6380199999</v>
      </c>
      <c r="S26" s="141">
        <v>245465.10106649986</v>
      </c>
      <c r="T26" s="141">
        <v>57170.730355200285</v>
      </c>
      <c r="U26" s="141">
        <v>133527.98550000007</v>
      </c>
      <c r="V26" s="141">
        <v>209208.55296599999</v>
      </c>
      <c r="W26" s="141">
        <v>191426.89044359999</v>
      </c>
      <c r="X26" s="141">
        <v>52072.261516799845</v>
      </c>
      <c r="Y26" s="141">
        <v>-31480.506767051858</v>
      </c>
      <c r="Z26" s="141">
        <v>-975179.68420874444</v>
      </c>
      <c r="AA26" s="141">
        <v>1397698.0935923036</v>
      </c>
      <c r="AB26" s="141">
        <v>213219.03955533812</v>
      </c>
      <c r="AC26" s="141">
        <v>201467.48362479592</v>
      </c>
      <c r="AD26" s="141">
        <v>167753.04258427603</v>
      </c>
      <c r="AE26" s="141">
        <v>104987.12681277783</v>
      </c>
      <c r="AF26" s="141">
        <v>-56474.230594741937</v>
      </c>
      <c r="AG26" s="141">
        <v>39546.72101806385</v>
      </c>
      <c r="AH26" s="141">
        <v>73962.775798033981</v>
      </c>
      <c r="AI26" s="141">
        <v>166990.67956783582</v>
      </c>
      <c r="AJ26" s="141">
        <v>54392.738953005988</v>
      </c>
      <c r="AK26" s="141">
        <v>7147.8353391059791</v>
      </c>
      <c r="AL26" s="141">
        <v>191444.310306698</v>
      </c>
      <c r="AM26" s="141">
        <v>134318.2891283799</v>
      </c>
      <c r="AN26" s="141">
        <v>1298755.8120935694</v>
      </c>
      <c r="AO26" s="141">
        <v>244014.23265526391</v>
      </c>
      <c r="AP26" s="141">
        <v>327790.64509946201</v>
      </c>
      <c r="AQ26" s="141">
        <v>296351.10984152986</v>
      </c>
      <c r="AR26" s="141">
        <v>284507.96727507212</v>
      </c>
      <c r="AS26" s="141">
        <v>183744.54453012397</v>
      </c>
      <c r="AT26" s="141">
        <v>178161.63132424973</v>
      </c>
      <c r="AU26" s="141">
        <v>283616.61781987193</v>
      </c>
      <c r="AV26" s="141">
        <v>236709.28389685496</v>
      </c>
      <c r="AW26" s="141">
        <v>264748.13952801883</v>
      </c>
      <c r="AX26" s="141">
        <v>261908.8027062848</v>
      </c>
      <c r="AY26" s="141">
        <v>359956.21574828011</v>
      </c>
      <c r="AZ26" s="141">
        <v>254059.25337213997</v>
      </c>
      <c r="BA26" s="141">
        <v>3175568.4437971525</v>
      </c>
    </row>
    <row r="27" spans="1:53" s="31" customFormat="1" ht="12" x14ac:dyDescent="0.2"/>
    <row r="28" spans="1:53" s="31" customFormat="1" ht="12" x14ac:dyDescent="0.2">
      <c r="A28" s="115" t="s">
        <v>715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</row>
    <row r="29" spans="1:53" s="31" customFormat="1" ht="12" x14ac:dyDescent="0.2">
      <c r="A29" s="138" t="s">
        <v>104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1971985.1200000003</v>
      </c>
      <c r="P29" s="35">
        <v>1931060.4600000004</v>
      </c>
      <c r="Q29" s="35">
        <v>1800807.8999999994</v>
      </c>
      <c r="R29" s="35">
        <v>1390012.4799999995</v>
      </c>
      <c r="S29" s="35">
        <v>1601544.9599999995</v>
      </c>
      <c r="T29" s="35">
        <v>870655.56000000145</v>
      </c>
      <c r="U29" s="35">
        <v>899034.31000000029</v>
      </c>
      <c r="V29" s="35">
        <v>1424539.42</v>
      </c>
      <c r="W29" s="35">
        <v>1409301.79</v>
      </c>
      <c r="X29" s="35">
        <v>1048296.0999999992</v>
      </c>
      <c r="Y29" s="35">
        <v>558582.01000000071</v>
      </c>
      <c r="Z29" s="35">
        <v>-3114061.8100000019</v>
      </c>
      <c r="AA29" s="35">
        <v>11791758.299999997</v>
      </c>
      <c r="AB29" s="35">
        <v>1830575.0200000005</v>
      </c>
      <c r="AC29" s="35">
        <v>1503853.44</v>
      </c>
      <c r="AD29" s="35">
        <v>1390545.95</v>
      </c>
      <c r="AE29" s="35">
        <v>257226.14999999932</v>
      </c>
      <c r="AF29" s="35">
        <v>292260.85000000003</v>
      </c>
      <c r="AG29" s="35">
        <v>697551.00000001001</v>
      </c>
      <c r="AH29" s="35">
        <v>840987.52999999991</v>
      </c>
      <c r="AI29" s="35">
        <v>1176687.0099999995</v>
      </c>
      <c r="AJ29" s="35">
        <v>590187.65999999945</v>
      </c>
      <c r="AK29" s="35">
        <v>477145.97999999975</v>
      </c>
      <c r="AL29" s="35">
        <v>1187465.92</v>
      </c>
      <c r="AM29" s="35">
        <v>616099.62999999733</v>
      </c>
      <c r="AN29" s="35">
        <v>10860586.140000006</v>
      </c>
      <c r="AO29" s="35">
        <v>1433928.2499999995</v>
      </c>
      <c r="AP29" s="35">
        <v>1691368.44</v>
      </c>
      <c r="AQ29" s="35">
        <v>1707445.1299999994</v>
      </c>
      <c r="AR29" s="35">
        <v>1400634.1500000001</v>
      </c>
      <c r="AS29" s="35">
        <v>1345124.1799999997</v>
      </c>
      <c r="AT29" s="35">
        <v>1229474.8299999994</v>
      </c>
      <c r="AU29" s="35">
        <v>1456189.84</v>
      </c>
      <c r="AV29" s="35">
        <v>1410467.36</v>
      </c>
      <c r="AW29" s="35">
        <v>1365734.2599999944</v>
      </c>
      <c r="AX29" s="35">
        <v>1402709.0499999991</v>
      </c>
      <c r="AY29" s="35">
        <v>1829620.7600000002</v>
      </c>
      <c r="AZ29" s="35">
        <v>1635612.2200000002</v>
      </c>
      <c r="BA29" s="35">
        <v>17908308.469999991</v>
      </c>
    </row>
    <row r="30" spans="1:53" s="31" customFormat="1" ht="12" x14ac:dyDescent="0.2">
      <c r="A30" s="138" t="s">
        <v>105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549021</v>
      </c>
      <c r="P30" s="35">
        <v>542206</v>
      </c>
      <c r="Q30" s="35">
        <v>253429</v>
      </c>
      <c r="R30" s="35">
        <v>128099</v>
      </c>
      <c r="S30" s="35">
        <v>207119</v>
      </c>
      <c r="T30" s="35">
        <v>13769</v>
      </c>
      <c r="U30" s="35">
        <v>366381</v>
      </c>
      <c r="V30" s="35">
        <v>218938</v>
      </c>
      <c r="W30" s="35">
        <v>153870</v>
      </c>
      <c r="X30" s="35">
        <v>797</v>
      </c>
      <c r="Y30" s="35">
        <v>53515</v>
      </c>
      <c r="Z30" s="35">
        <v>-966055</v>
      </c>
      <c r="AA30" s="35">
        <v>1521089</v>
      </c>
      <c r="AB30" s="35">
        <v>276032</v>
      </c>
      <c r="AC30" s="35">
        <v>252659</v>
      </c>
      <c r="AD30" s="35">
        <v>235130</v>
      </c>
      <c r="AE30" s="35">
        <v>139821</v>
      </c>
      <c r="AF30" s="35">
        <v>-67577</v>
      </c>
      <c r="AG30" s="35">
        <v>69462</v>
      </c>
      <c r="AH30" s="35">
        <v>105703</v>
      </c>
      <c r="AI30" s="35">
        <v>224228</v>
      </c>
      <c r="AJ30" s="35">
        <v>-60049</v>
      </c>
      <c r="AK30" s="35">
        <v>20487</v>
      </c>
      <c r="AL30" s="35">
        <v>245343</v>
      </c>
      <c r="AM30" s="35">
        <v>198275</v>
      </c>
      <c r="AN30" s="35">
        <v>1639514</v>
      </c>
      <c r="AO30" s="35">
        <v>314269</v>
      </c>
      <c r="AP30" s="35">
        <v>430394</v>
      </c>
      <c r="AQ30" s="35">
        <v>401554</v>
      </c>
      <c r="AR30" s="35">
        <v>362043</v>
      </c>
      <c r="AS30" s="35">
        <v>248559</v>
      </c>
      <c r="AT30" s="35">
        <v>238974</v>
      </c>
      <c r="AU30" s="35">
        <v>362314</v>
      </c>
      <c r="AV30" s="35">
        <v>289705</v>
      </c>
      <c r="AW30" s="35">
        <v>297015</v>
      </c>
      <c r="AX30" s="35">
        <v>322600</v>
      </c>
      <c r="AY30" s="35">
        <v>454228</v>
      </c>
      <c r="AZ30" s="35">
        <v>338739</v>
      </c>
      <c r="BA30" s="35">
        <v>4060394</v>
      </c>
    </row>
    <row r="31" spans="1:53" s="31" customFormat="1" ht="12.75" thickBot="1" x14ac:dyDescent="0.25">
      <c r="A31" s="138" t="s">
        <v>106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-22050</v>
      </c>
      <c r="Q31" s="35">
        <v>-683550</v>
      </c>
      <c r="R31" s="35">
        <v>-667500</v>
      </c>
      <c r="S31" s="35">
        <v>-645450</v>
      </c>
      <c r="T31" s="35">
        <v>-667500</v>
      </c>
      <c r="U31" s="35">
        <v>-666000</v>
      </c>
      <c r="V31" s="35">
        <v>-666000</v>
      </c>
      <c r="W31" s="35">
        <v>-666000</v>
      </c>
      <c r="X31" s="35">
        <v>-836194.44</v>
      </c>
      <c r="Y31" s="35">
        <v>-816083.34</v>
      </c>
      <c r="Z31" s="35">
        <v>-816083.33</v>
      </c>
      <c r="AA31" s="35">
        <v>-7152411.1099999994</v>
      </c>
      <c r="AB31" s="35">
        <v>-829066.67</v>
      </c>
      <c r="AC31" s="35">
        <v>-562950</v>
      </c>
      <c r="AD31" s="35">
        <v>-559377.78</v>
      </c>
      <c r="AE31" s="35">
        <v>287272.23</v>
      </c>
      <c r="AF31" s="35">
        <v>-292777.78000000003</v>
      </c>
      <c r="AG31" s="35">
        <v>-264266.65999999997</v>
      </c>
      <c r="AH31" s="35">
        <v>-278000</v>
      </c>
      <c r="AI31" s="35">
        <v>-278000</v>
      </c>
      <c r="AJ31" s="35">
        <v>-278000</v>
      </c>
      <c r="AK31" s="35">
        <v>-272000</v>
      </c>
      <c r="AL31" s="35">
        <v>-272000</v>
      </c>
      <c r="AM31" s="35">
        <v>-272000</v>
      </c>
      <c r="AN31" s="35">
        <v>-3871166.66</v>
      </c>
      <c r="AO31" s="35">
        <v>-265333.33</v>
      </c>
      <c r="AP31" s="35">
        <v>-265333.33</v>
      </c>
      <c r="AQ31" s="35">
        <v>-374783.33</v>
      </c>
      <c r="AR31" s="35">
        <v>-260666.67</v>
      </c>
      <c r="AS31" s="35">
        <v>-260666.67</v>
      </c>
      <c r="AT31" s="35">
        <v>-260666.67</v>
      </c>
      <c r="AU31" s="35">
        <v>-254000</v>
      </c>
      <c r="AV31" s="35">
        <v>-254000</v>
      </c>
      <c r="AW31" s="35">
        <v>-254000</v>
      </c>
      <c r="AX31" s="35">
        <v>-248000</v>
      </c>
      <c r="AY31" s="35">
        <v>-294500</v>
      </c>
      <c r="AZ31" s="35">
        <v>-294500</v>
      </c>
      <c r="BA31" s="35">
        <v>-3286450</v>
      </c>
    </row>
    <row r="32" spans="1:53" s="31" customFormat="1" ht="12" x14ac:dyDescent="0.2">
      <c r="A32" s="138" t="s">
        <v>107</v>
      </c>
      <c r="B32" s="139">
        <v>0</v>
      </c>
      <c r="C32" s="139">
        <v>0</v>
      </c>
      <c r="D32" s="139">
        <v>0</v>
      </c>
      <c r="E32" s="139">
        <v>0</v>
      </c>
      <c r="F32" s="139">
        <v>0</v>
      </c>
      <c r="G32" s="139">
        <v>0</v>
      </c>
      <c r="H32" s="139">
        <v>0</v>
      </c>
      <c r="I32" s="139">
        <v>0</v>
      </c>
      <c r="J32" s="139">
        <v>0</v>
      </c>
      <c r="K32" s="139">
        <v>0</v>
      </c>
      <c r="L32" s="139">
        <v>0</v>
      </c>
      <c r="M32" s="139">
        <v>0</v>
      </c>
      <c r="N32" s="139">
        <v>0</v>
      </c>
      <c r="O32" s="139">
        <v>2521006.12</v>
      </c>
      <c r="P32" s="139">
        <v>2451216.4600000004</v>
      </c>
      <c r="Q32" s="139">
        <v>1370686.8999999994</v>
      </c>
      <c r="R32" s="139">
        <v>850611.47999999952</v>
      </c>
      <c r="S32" s="139">
        <v>1163213.9599999995</v>
      </c>
      <c r="T32" s="139">
        <v>216924.56000000145</v>
      </c>
      <c r="U32" s="139">
        <v>599415.31000000029</v>
      </c>
      <c r="V32" s="139">
        <v>977477.41999999993</v>
      </c>
      <c r="W32" s="139">
        <v>897171.79</v>
      </c>
      <c r="X32" s="139">
        <v>212898.65999999922</v>
      </c>
      <c r="Y32" s="139">
        <v>-203986.32999999926</v>
      </c>
      <c r="Z32" s="139">
        <v>-4896200.1400000015</v>
      </c>
      <c r="AA32" s="139">
        <v>6160436.1899999985</v>
      </c>
      <c r="AB32" s="139">
        <v>1277540.3500000006</v>
      </c>
      <c r="AC32" s="139">
        <v>1193562.44</v>
      </c>
      <c r="AD32" s="139">
        <v>1066298.17</v>
      </c>
      <c r="AE32" s="139">
        <v>684319.37999999931</v>
      </c>
      <c r="AF32" s="139">
        <v>-68093.929999999993</v>
      </c>
      <c r="AG32" s="139">
        <v>502746.34000001004</v>
      </c>
      <c r="AH32" s="139">
        <v>668690.52999999991</v>
      </c>
      <c r="AI32" s="139">
        <v>1122915.0099999995</v>
      </c>
      <c r="AJ32" s="139">
        <v>252138.65999999945</v>
      </c>
      <c r="AK32" s="139">
        <v>225632.97999999975</v>
      </c>
      <c r="AL32" s="139">
        <v>1160808.92</v>
      </c>
      <c r="AM32" s="139">
        <v>542374.62999999733</v>
      </c>
      <c r="AN32" s="139">
        <v>8628933.480000006</v>
      </c>
      <c r="AO32" s="139">
        <v>1482863.9199999995</v>
      </c>
      <c r="AP32" s="139">
        <v>1856429.1099999999</v>
      </c>
      <c r="AQ32" s="139">
        <v>1734215.7999999993</v>
      </c>
      <c r="AR32" s="139">
        <v>1502010.4800000002</v>
      </c>
      <c r="AS32" s="139">
        <v>1333016.5099999998</v>
      </c>
      <c r="AT32" s="139">
        <v>1207782.1599999995</v>
      </c>
      <c r="AU32" s="139">
        <v>1564503.84</v>
      </c>
      <c r="AV32" s="139">
        <v>1446172.36</v>
      </c>
      <c r="AW32" s="139">
        <v>1408749.2599999944</v>
      </c>
      <c r="AX32" s="139">
        <v>1477309.0499999991</v>
      </c>
      <c r="AY32" s="139">
        <v>1989348.7600000002</v>
      </c>
      <c r="AZ32" s="139">
        <v>1679851.2200000002</v>
      </c>
      <c r="BA32" s="139">
        <v>18682252.469999991</v>
      </c>
    </row>
    <row r="33" spans="1:53" s="31" customFormat="1" ht="12" x14ac:dyDescent="0.2">
      <c r="A33" s="138" t="s">
        <v>716</v>
      </c>
      <c r="B33" s="35">
        <v>0</v>
      </c>
      <c r="C33" s="35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16431</v>
      </c>
      <c r="AC33" s="35">
        <v>15946</v>
      </c>
      <c r="AD33" s="35">
        <v>18656</v>
      </c>
      <c r="AE33" s="35">
        <v>15429</v>
      </c>
      <c r="AF33" s="35">
        <v>92067</v>
      </c>
      <c r="AG33" s="35">
        <v>15285</v>
      </c>
      <c r="AH33" s="35">
        <v>14793</v>
      </c>
      <c r="AI33" s="35">
        <v>14236</v>
      </c>
      <c r="AJ33" s="35">
        <v>-543469</v>
      </c>
      <c r="AK33" s="35">
        <v>15984</v>
      </c>
      <c r="AL33" s="35">
        <v>15798</v>
      </c>
      <c r="AM33" s="35">
        <v>15283</v>
      </c>
      <c r="AN33" s="35">
        <v>-293561</v>
      </c>
      <c r="AO33" s="35">
        <v>17038</v>
      </c>
      <c r="AP33" s="35">
        <v>8756</v>
      </c>
      <c r="AQ33" s="35">
        <v>24712</v>
      </c>
      <c r="AR33" s="35">
        <v>155575</v>
      </c>
      <c r="AS33" s="35">
        <v>-129387</v>
      </c>
      <c r="AT33" s="35">
        <v>16735</v>
      </c>
      <c r="AU33" s="35">
        <v>15930</v>
      </c>
      <c r="AV33" s="35">
        <v>16967</v>
      </c>
      <c r="AW33" s="35">
        <v>26459</v>
      </c>
      <c r="AX33" s="35">
        <v>16123</v>
      </c>
      <c r="AY33" s="35">
        <v>18894</v>
      </c>
      <c r="AZ33" s="35">
        <v>8522</v>
      </c>
      <c r="BA33" s="35">
        <v>196324</v>
      </c>
    </row>
    <row r="34" spans="1:53" s="31" customFormat="1" ht="12" x14ac:dyDescent="0.2">
      <c r="A34" s="138" t="s">
        <v>717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-463120</v>
      </c>
      <c r="AC34" s="35">
        <v>-165832</v>
      </c>
      <c r="AD34" s="35">
        <v>-1409756</v>
      </c>
      <c r="AE34" s="35">
        <v>-438938</v>
      </c>
      <c r="AF34" s="35">
        <v>-1429464</v>
      </c>
      <c r="AG34" s="35">
        <v>-146043</v>
      </c>
      <c r="AH34" s="35">
        <v>392870</v>
      </c>
      <c r="AI34" s="35">
        <v>-101624</v>
      </c>
      <c r="AJ34" s="35">
        <v>168697</v>
      </c>
      <c r="AK34" s="35">
        <v>284253</v>
      </c>
      <c r="AL34" s="35">
        <v>391494</v>
      </c>
      <c r="AM34" s="35">
        <v>-3358058</v>
      </c>
      <c r="AN34" s="35">
        <v>-6275521</v>
      </c>
      <c r="AO34" s="35">
        <v>104215</v>
      </c>
      <c r="AP34" s="35">
        <v>-1430396</v>
      </c>
      <c r="AQ34" s="35">
        <v>-2141259</v>
      </c>
      <c r="AR34" s="35">
        <v>81193</v>
      </c>
      <c r="AS34" s="35">
        <v>-640346</v>
      </c>
      <c r="AT34" s="35">
        <v>-165996</v>
      </c>
      <c r="AU34" s="35">
        <v>-195931</v>
      </c>
      <c r="AV34" s="35">
        <v>443362</v>
      </c>
      <c r="AW34" s="35">
        <v>1627010</v>
      </c>
      <c r="AX34" s="35">
        <v>193676</v>
      </c>
      <c r="AY34" s="35">
        <v>-588824</v>
      </c>
      <c r="AZ34" s="35">
        <v>-753607</v>
      </c>
      <c r="BA34" s="35">
        <v>-3466903</v>
      </c>
    </row>
    <row r="35" spans="1:53" s="31" customFormat="1" ht="12" x14ac:dyDescent="0.2">
      <c r="A35" s="138" t="s">
        <v>718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-446689</v>
      </c>
      <c r="AC35" s="35">
        <v>-149886</v>
      </c>
      <c r="AD35" s="35">
        <v>-1391100</v>
      </c>
      <c r="AE35" s="35">
        <v>-423509</v>
      </c>
      <c r="AF35" s="35">
        <v>-1337397</v>
      </c>
      <c r="AG35" s="35">
        <v>-130758</v>
      </c>
      <c r="AH35" s="35">
        <v>407663</v>
      </c>
      <c r="AI35" s="35">
        <v>-87388</v>
      </c>
      <c r="AJ35" s="35">
        <v>-374772</v>
      </c>
      <c r="AK35" s="35">
        <v>300237</v>
      </c>
      <c r="AL35" s="35">
        <v>407292</v>
      </c>
      <c r="AM35" s="35">
        <v>-3342775</v>
      </c>
      <c r="AN35" s="35">
        <v>-6569082</v>
      </c>
      <c r="AO35" s="35">
        <v>121253</v>
      </c>
      <c r="AP35" s="35">
        <v>-1421640</v>
      </c>
      <c r="AQ35" s="35">
        <v>-2116547</v>
      </c>
      <c r="AR35" s="35">
        <v>236768</v>
      </c>
      <c r="AS35" s="35">
        <v>-769733</v>
      </c>
      <c r="AT35" s="35">
        <v>-149261</v>
      </c>
      <c r="AU35" s="35">
        <v>-180001</v>
      </c>
      <c r="AV35" s="35">
        <v>460329</v>
      </c>
      <c r="AW35" s="35">
        <v>1653469</v>
      </c>
      <c r="AX35" s="35">
        <v>209799</v>
      </c>
      <c r="AY35" s="35">
        <v>-569930</v>
      </c>
      <c r="AZ35" s="35">
        <v>-745085</v>
      </c>
      <c r="BA35" s="35">
        <v>-3270579</v>
      </c>
    </row>
    <row r="36" spans="1:53" s="31" customFormat="1" ht="12" x14ac:dyDescent="0.2">
      <c r="A36" s="138" t="s">
        <v>719</v>
      </c>
      <c r="B36" s="35">
        <v>0</v>
      </c>
      <c r="C36" s="35">
        <v>0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2521006.12</v>
      </c>
      <c r="P36" s="35">
        <v>2451216.4600000004</v>
      </c>
      <c r="Q36" s="35">
        <v>1370686.8999999994</v>
      </c>
      <c r="R36" s="35">
        <v>850611.47999999952</v>
      </c>
      <c r="S36" s="35">
        <v>1163213.9599999995</v>
      </c>
      <c r="T36" s="35">
        <v>216924.56000000145</v>
      </c>
      <c r="U36" s="35">
        <v>599415.31000000029</v>
      </c>
      <c r="V36" s="35">
        <v>977477.41999999993</v>
      </c>
      <c r="W36" s="35">
        <v>897171.79</v>
      </c>
      <c r="X36" s="35">
        <v>212898.65999999922</v>
      </c>
      <c r="Y36" s="35">
        <v>-203986.32999999926</v>
      </c>
      <c r="Z36" s="35">
        <v>-4896200.1400000015</v>
      </c>
      <c r="AA36" s="35">
        <v>6160436.1899999985</v>
      </c>
      <c r="AB36" s="35">
        <v>830851.35000000056</v>
      </c>
      <c r="AC36" s="35">
        <v>1043676.44</v>
      </c>
      <c r="AD36" s="35">
        <v>-324801.83000000007</v>
      </c>
      <c r="AE36" s="35">
        <v>260810.37999999931</v>
      </c>
      <c r="AF36" s="35">
        <v>-1405490.93</v>
      </c>
      <c r="AG36" s="35">
        <v>371988.34000001004</v>
      </c>
      <c r="AH36" s="35">
        <v>1076353.5299999998</v>
      </c>
      <c r="AI36" s="35">
        <v>1035527.0099999995</v>
      </c>
      <c r="AJ36" s="35">
        <v>-122633.34000000055</v>
      </c>
      <c r="AK36" s="35">
        <v>525869.97999999975</v>
      </c>
      <c r="AL36" s="35">
        <v>1568100.92</v>
      </c>
      <c r="AM36" s="35">
        <v>-2800400.3700000029</v>
      </c>
      <c r="AN36" s="35">
        <v>2059851.4800000051</v>
      </c>
      <c r="AO36" s="35">
        <v>1604116.9199999995</v>
      </c>
      <c r="AP36" s="35">
        <v>434789.10999999987</v>
      </c>
      <c r="AQ36" s="35">
        <v>-382331.20000000065</v>
      </c>
      <c r="AR36" s="35">
        <v>1738778.4800000002</v>
      </c>
      <c r="AS36" s="35">
        <v>563283.50999999978</v>
      </c>
      <c r="AT36" s="35">
        <v>1058521.1599999995</v>
      </c>
      <c r="AU36" s="35">
        <v>1384502.84</v>
      </c>
      <c r="AV36" s="35">
        <v>1906501.36</v>
      </c>
      <c r="AW36" s="35">
        <v>3062218.2599999942</v>
      </c>
      <c r="AX36" s="35">
        <v>1687108.0499999991</v>
      </c>
      <c r="AY36" s="35">
        <v>1419418.7600000002</v>
      </c>
      <c r="AZ36" s="35">
        <v>934766.2200000002</v>
      </c>
      <c r="BA36" s="35">
        <v>15411673.469999991</v>
      </c>
    </row>
    <row r="37" spans="1:53" s="31" customFormat="1" ht="12.75" thickBot="1" x14ac:dyDescent="0.25">
      <c r="A37" s="138" t="s">
        <v>720</v>
      </c>
      <c r="B37" s="35">
        <v>0</v>
      </c>
      <c r="C37" s="35">
        <v>0</v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-138655.33660000001</v>
      </c>
      <c r="P37" s="35">
        <v>-134816.90530000001</v>
      </c>
      <c r="Q37" s="35">
        <v>-75387.779499999975</v>
      </c>
      <c r="R37" s="35">
        <v>-46783.631399999977</v>
      </c>
      <c r="S37" s="35">
        <v>-63976.767799999972</v>
      </c>
      <c r="T37" s="35">
        <v>-9544.6806400000642</v>
      </c>
      <c r="U37" s="35">
        <v>-26374.27364000001</v>
      </c>
      <c r="V37" s="35">
        <v>-43009.006479999996</v>
      </c>
      <c r="W37" s="35">
        <v>-39475.55876</v>
      </c>
      <c r="X37" s="35">
        <v>-9367.5410399999655</v>
      </c>
      <c r="Y37" s="35">
        <v>9093.7105913999676</v>
      </c>
      <c r="Z37" s="35">
        <v>218272.60224120007</v>
      </c>
      <c r="AA37" s="35">
        <v>-360025.1683274</v>
      </c>
      <c r="AB37" s="35">
        <v>-17000.108223000025</v>
      </c>
      <c r="AC37" s="35">
        <v>-26487.850735199998</v>
      </c>
      <c r="AD37" s="35">
        <v>34518.910541400008</v>
      </c>
      <c r="AE37" s="35">
        <v>8412.3182196000307</v>
      </c>
      <c r="AF37" s="35">
        <v>88219.225139400005</v>
      </c>
      <c r="AG37" s="35">
        <v>5502.4496627995532</v>
      </c>
      <c r="AH37" s="35">
        <v>-25898.150507399998</v>
      </c>
      <c r="AI37" s="35">
        <v>-24078.104245799979</v>
      </c>
      <c r="AJ37" s="35">
        <v>2707.8489372000245</v>
      </c>
      <c r="AK37" s="35">
        <v>-1357.5938483999889</v>
      </c>
      <c r="AL37" s="35">
        <v>-47820.249153600002</v>
      </c>
      <c r="AM37" s="35">
        <v>140968.84181460013</v>
      </c>
      <c r="AN37" s="35">
        <v>137687.53760159976</v>
      </c>
      <c r="AO37" s="35">
        <v>-52316.587953599977</v>
      </c>
      <c r="AP37" s="35">
        <v>-187.95418379999418</v>
      </c>
      <c r="AQ37" s="35">
        <v>36239.269236000029</v>
      </c>
      <c r="AR37" s="35">
        <v>-58319.800298400012</v>
      </c>
      <c r="AS37" s="35">
        <v>-5916.2345357999902</v>
      </c>
      <c r="AT37" s="35">
        <v>-27993.928972799975</v>
      </c>
      <c r="AU37" s="35">
        <v>-35153.418127200006</v>
      </c>
      <c r="AV37" s="35">
        <v>-16575.778476</v>
      </c>
      <c r="AW37" s="35">
        <v>-86824.240040999794</v>
      </c>
      <c r="AX37" s="35">
        <v>-38572.224967499969</v>
      </c>
      <c r="AY37" s="35">
        <v>-29109.408566000009</v>
      </c>
      <c r="AZ37" s="35">
        <v>-14823.181877000006</v>
      </c>
      <c r="BA37" s="35">
        <v>-329553.48876309971</v>
      </c>
    </row>
    <row r="38" spans="1:53" s="31" customFormat="1" ht="12" x14ac:dyDescent="0.2">
      <c r="A38" s="138" t="s">
        <v>721</v>
      </c>
      <c r="B38" s="139">
        <v>0</v>
      </c>
      <c r="C38" s="139">
        <v>0</v>
      </c>
      <c r="D38" s="139">
        <v>0</v>
      </c>
      <c r="E38" s="139">
        <v>0</v>
      </c>
      <c r="F38" s="139">
        <v>0</v>
      </c>
      <c r="G38" s="139">
        <v>0</v>
      </c>
      <c r="H38" s="139">
        <v>0</v>
      </c>
      <c r="I38" s="139">
        <v>0</v>
      </c>
      <c r="J38" s="139">
        <v>0</v>
      </c>
      <c r="K38" s="139">
        <v>0</v>
      </c>
      <c r="L38" s="139">
        <v>0</v>
      </c>
      <c r="M38" s="139">
        <v>0</v>
      </c>
      <c r="N38" s="139">
        <v>0</v>
      </c>
      <c r="O38" s="139">
        <v>2382350.7834000001</v>
      </c>
      <c r="P38" s="139">
        <v>2316399.5547000002</v>
      </c>
      <c r="Q38" s="139">
        <v>1295299.1204999995</v>
      </c>
      <c r="R38" s="139">
        <v>803827.84859999956</v>
      </c>
      <c r="S38" s="139">
        <v>1099237.1921999995</v>
      </c>
      <c r="T38" s="139">
        <v>207379.87936000139</v>
      </c>
      <c r="U38" s="139">
        <v>573041.03636000026</v>
      </c>
      <c r="V38" s="139">
        <v>934468.41351999994</v>
      </c>
      <c r="W38" s="139">
        <v>857696.23123999999</v>
      </c>
      <c r="X38" s="139">
        <v>203531.11895999926</v>
      </c>
      <c r="Y38" s="139">
        <v>-194892.6194085993</v>
      </c>
      <c r="Z38" s="139">
        <v>-4677927.5377588011</v>
      </c>
      <c r="AA38" s="139">
        <v>5800411.0216725972</v>
      </c>
      <c r="AB38" s="139">
        <v>813851.24177700048</v>
      </c>
      <c r="AC38" s="139">
        <v>1017188.5892648</v>
      </c>
      <c r="AD38" s="139">
        <v>-290282.91945860005</v>
      </c>
      <c r="AE38" s="139">
        <v>269222.69821959932</v>
      </c>
      <c r="AF38" s="139">
        <v>-1317271.7048605999</v>
      </c>
      <c r="AG38" s="139">
        <v>377490.78966280958</v>
      </c>
      <c r="AH38" s="139">
        <v>1050455.3794925997</v>
      </c>
      <c r="AI38" s="139">
        <v>1011448.9057541996</v>
      </c>
      <c r="AJ38" s="139">
        <v>-119925.49106280053</v>
      </c>
      <c r="AK38" s="139">
        <v>524512.38615159981</v>
      </c>
      <c r="AL38" s="139">
        <v>1520280.6708463999</v>
      </c>
      <c r="AM38" s="139">
        <v>-2659431.528185403</v>
      </c>
      <c r="AN38" s="139">
        <v>2197539.0176016055</v>
      </c>
      <c r="AO38" s="139">
        <v>1551800.3320463996</v>
      </c>
      <c r="AP38" s="139">
        <v>434601.1558161999</v>
      </c>
      <c r="AQ38" s="139">
        <v>-346091.93076400063</v>
      </c>
      <c r="AR38" s="139">
        <v>1680458.6797016002</v>
      </c>
      <c r="AS38" s="139">
        <v>557367.27546419983</v>
      </c>
      <c r="AT38" s="139">
        <v>1030527.2310271994</v>
      </c>
      <c r="AU38" s="139">
        <v>1349349.4218728</v>
      </c>
      <c r="AV38" s="139">
        <v>1889925.581524</v>
      </c>
      <c r="AW38" s="139">
        <v>2975394.0199589944</v>
      </c>
      <c r="AX38" s="139">
        <v>1648535.8250324992</v>
      </c>
      <c r="AY38" s="139">
        <v>1390309.3514340003</v>
      </c>
      <c r="AZ38" s="139">
        <v>919943.03812300018</v>
      </c>
      <c r="BA38" s="139">
        <v>15082119.981236894</v>
      </c>
    </row>
    <row r="39" spans="1:53" s="31" customFormat="1" ht="12" x14ac:dyDescent="0.2">
      <c r="A39" s="138" t="s">
        <v>722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2382350.7834000001</v>
      </c>
      <c r="P39" s="35">
        <v>2316399.5547000002</v>
      </c>
      <c r="Q39" s="35">
        <v>1295299.1204999995</v>
      </c>
      <c r="R39" s="35">
        <v>803827.84859999956</v>
      </c>
      <c r="S39" s="35">
        <v>1099237.1921999995</v>
      </c>
      <c r="T39" s="35">
        <v>207379.87936000139</v>
      </c>
      <c r="U39" s="35">
        <v>573041.03636000026</v>
      </c>
      <c r="V39" s="35">
        <v>934468.41351999994</v>
      </c>
      <c r="W39" s="35">
        <v>857696.23123999999</v>
      </c>
      <c r="X39" s="35">
        <v>203531.11895999926</v>
      </c>
      <c r="Y39" s="35">
        <v>-194892.6194085993</v>
      </c>
      <c r="Z39" s="35">
        <v>-4677927.5377588011</v>
      </c>
      <c r="AA39" s="35">
        <v>5800411.0216725972</v>
      </c>
      <c r="AB39" s="35">
        <v>813851.24177700048</v>
      </c>
      <c r="AC39" s="35">
        <v>1017188.5892648</v>
      </c>
      <c r="AD39" s="35">
        <v>-290282.91945860005</v>
      </c>
      <c r="AE39" s="35">
        <v>269222.69821959932</v>
      </c>
      <c r="AF39" s="35">
        <v>-1317271.7048605999</v>
      </c>
      <c r="AG39" s="35">
        <v>377490.78966280958</v>
      </c>
      <c r="AH39" s="35">
        <v>1050455.3794925997</v>
      </c>
      <c r="AI39" s="35">
        <v>1011448.9057541996</v>
      </c>
      <c r="AJ39" s="35">
        <v>-119925.49106280053</v>
      </c>
      <c r="AK39" s="35">
        <v>524512.38615159981</v>
      </c>
      <c r="AL39" s="35">
        <v>1520280.6708463999</v>
      </c>
      <c r="AM39" s="35">
        <v>-2659431.528185403</v>
      </c>
      <c r="AN39" s="35">
        <v>2197539.0176016055</v>
      </c>
      <c r="AO39" s="35">
        <v>1551800.3320463996</v>
      </c>
      <c r="AP39" s="35">
        <v>434601.1558161999</v>
      </c>
      <c r="AQ39" s="35">
        <v>-346091.93076400063</v>
      </c>
      <c r="AR39" s="35">
        <v>1680458.6797016002</v>
      </c>
      <c r="AS39" s="35">
        <v>557367.27546419983</v>
      </c>
      <c r="AT39" s="35">
        <v>1030527.2310271994</v>
      </c>
      <c r="AU39" s="35">
        <v>1349349.4218728</v>
      </c>
      <c r="AV39" s="35">
        <v>1889925.581524</v>
      </c>
      <c r="AW39" s="35">
        <v>2975394.0199589944</v>
      </c>
      <c r="AX39" s="35">
        <v>1648535.8250324992</v>
      </c>
      <c r="AY39" s="35">
        <v>1390309.3514340003</v>
      </c>
      <c r="AZ39" s="35">
        <v>919943.03812300018</v>
      </c>
      <c r="BA39" s="35">
        <v>15082119.981236894</v>
      </c>
    </row>
    <row r="40" spans="1:53" s="31" customFormat="1" ht="12.75" thickBot="1" x14ac:dyDescent="0.25">
      <c r="A40" s="138" t="s">
        <v>723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0.21</v>
      </c>
      <c r="P40" s="35">
        <v>0.21</v>
      </c>
      <c r="Q40" s="35">
        <v>0.21</v>
      </c>
      <c r="R40" s="35">
        <v>0.21</v>
      </c>
      <c r="S40" s="35">
        <v>0.21</v>
      </c>
      <c r="T40" s="35">
        <v>0.21</v>
      </c>
      <c r="U40" s="35">
        <v>0.21</v>
      </c>
      <c r="V40" s="35">
        <v>0.21</v>
      </c>
      <c r="W40" s="35">
        <v>0.21</v>
      </c>
      <c r="X40" s="35">
        <v>0.21</v>
      </c>
      <c r="Y40" s="35">
        <v>0.21</v>
      </c>
      <c r="Z40" s="35">
        <v>0.21</v>
      </c>
      <c r="AA40" s="35">
        <v>0.21</v>
      </c>
      <c r="AB40" s="35">
        <v>0.21</v>
      </c>
      <c r="AC40" s="35">
        <v>0.21</v>
      </c>
      <c r="AD40" s="35">
        <v>0.21</v>
      </c>
      <c r="AE40" s="35">
        <v>0.21</v>
      </c>
      <c r="AF40" s="35">
        <v>0.21</v>
      </c>
      <c r="AG40" s="35">
        <v>0.21</v>
      </c>
      <c r="AH40" s="35">
        <v>0.21</v>
      </c>
      <c r="AI40" s="35">
        <v>0.21</v>
      </c>
      <c r="AJ40" s="35">
        <v>0.21</v>
      </c>
      <c r="AK40" s="35">
        <v>0.21</v>
      </c>
      <c r="AL40" s="35">
        <v>0.21</v>
      </c>
      <c r="AM40" s="35">
        <v>0.21</v>
      </c>
      <c r="AN40" s="35">
        <v>0.21</v>
      </c>
      <c r="AO40" s="35">
        <v>0.21</v>
      </c>
      <c r="AP40" s="35">
        <v>0.21</v>
      </c>
      <c r="AQ40" s="35">
        <v>0.21</v>
      </c>
      <c r="AR40" s="35">
        <v>0.21</v>
      </c>
      <c r="AS40" s="35">
        <v>0.21</v>
      </c>
      <c r="AT40" s="35">
        <v>0.21</v>
      </c>
      <c r="AU40" s="35">
        <v>0.21</v>
      </c>
      <c r="AV40" s="35">
        <v>0.21</v>
      </c>
      <c r="AW40" s="35">
        <v>0.21</v>
      </c>
      <c r="AX40" s="35">
        <v>0.21</v>
      </c>
      <c r="AY40" s="35">
        <v>0.21</v>
      </c>
      <c r="AZ40" s="35">
        <v>0.21</v>
      </c>
      <c r="BA40" s="35">
        <v>0.21</v>
      </c>
    </row>
    <row r="41" spans="1:53" s="31" customFormat="1" ht="12" x14ac:dyDescent="0.2">
      <c r="A41" s="138" t="s">
        <v>724</v>
      </c>
      <c r="B41" s="139">
        <v>0</v>
      </c>
      <c r="C41" s="139">
        <v>0</v>
      </c>
      <c r="D41" s="139">
        <v>0</v>
      </c>
      <c r="E41" s="139">
        <v>0</v>
      </c>
      <c r="F41" s="139">
        <v>0</v>
      </c>
      <c r="G41" s="139">
        <v>0</v>
      </c>
      <c r="H41" s="139">
        <v>0</v>
      </c>
      <c r="I41" s="139">
        <v>0</v>
      </c>
      <c r="J41" s="139">
        <v>0</v>
      </c>
      <c r="K41" s="139">
        <v>0</v>
      </c>
      <c r="L41" s="139">
        <v>0</v>
      </c>
      <c r="M41" s="139">
        <v>0</v>
      </c>
      <c r="N41" s="139">
        <v>0</v>
      </c>
      <c r="O41" s="139">
        <v>500293.664514</v>
      </c>
      <c r="P41" s="139">
        <v>486443.906487</v>
      </c>
      <c r="Q41" s="139">
        <v>272012.81530499988</v>
      </c>
      <c r="R41" s="139">
        <v>168803.84820599991</v>
      </c>
      <c r="S41" s="139">
        <v>230839.81036199987</v>
      </c>
      <c r="T41" s="139">
        <v>43549.774665600293</v>
      </c>
      <c r="U41" s="139">
        <v>120338.61763560005</v>
      </c>
      <c r="V41" s="139">
        <v>196238.36683919997</v>
      </c>
      <c r="W41" s="139">
        <v>180116.2085604</v>
      </c>
      <c r="X41" s="139">
        <v>42741.534981599842</v>
      </c>
      <c r="Y41" s="139">
        <v>-40927.450075805849</v>
      </c>
      <c r="Z41" s="139">
        <v>-982364.78292934818</v>
      </c>
      <c r="AA41" s="139">
        <v>1218086.3145512464</v>
      </c>
      <c r="AB41" s="139">
        <v>170908.7607731701</v>
      </c>
      <c r="AC41" s="139">
        <v>213609.60374560798</v>
      </c>
      <c r="AD41" s="139">
        <v>-60959.413086306005</v>
      </c>
      <c r="AE41" s="139">
        <v>56536.766626115852</v>
      </c>
      <c r="AF41" s="139">
        <v>-276627.05802072596</v>
      </c>
      <c r="AG41" s="139">
        <v>79273.065829190004</v>
      </c>
      <c r="AH41" s="139">
        <v>220595.62969344595</v>
      </c>
      <c r="AI41" s="139">
        <v>212404.2702083819</v>
      </c>
      <c r="AJ41" s="139">
        <v>-25184.35312318811</v>
      </c>
      <c r="AK41" s="139">
        <v>110147.60109183595</v>
      </c>
      <c r="AL41" s="139">
        <v>319258.94087774394</v>
      </c>
      <c r="AM41" s="139">
        <v>-558480.62091893458</v>
      </c>
      <c r="AN41" s="139">
        <v>461483.19369633694</v>
      </c>
      <c r="AO41" s="139">
        <v>325878.06972974387</v>
      </c>
      <c r="AP41" s="139">
        <v>91266.24272140197</v>
      </c>
      <c r="AQ41" s="139">
        <v>-72679.305460440126</v>
      </c>
      <c r="AR41" s="139">
        <v>352896.32273733604</v>
      </c>
      <c r="AS41" s="139">
        <v>117047.12784748196</v>
      </c>
      <c r="AT41" s="139">
        <v>216410.71851571187</v>
      </c>
      <c r="AU41" s="139">
        <v>283363.37859328801</v>
      </c>
      <c r="AV41" s="139">
        <v>396884.37212004</v>
      </c>
      <c r="AW41" s="139">
        <v>624832.74419138883</v>
      </c>
      <c r="AX41" s="139">
        <v>346192.52325682482</v>
      </c>
      <c r="AY41" s="139">
        <v>291964.96380114002</v>
      </c>
      <c r="AZ41" s="139">
        <v>193188.03800583002</v>
      </c>
      <c r="BA41" s="139">
        <v>3167245.1960597476</v>
      </c>
    </row>
    <row r="42" spans="1:53" s="31" customFormat="1" ht="12" x14ac:dyDescent="0.2">
      <c r="A42" s="138" t="s">
        <v>725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500293.664514</v>
      </c>
      <c r="P42" s="35">
        <v>486443.906487</v>
      </c>
      <c r="Q42" s="35">
        <v>272012.81530499988</v>
      </c>
      <c r="R42" s="35">
        <v>168803.84820599991</v>
      </c>
      <c r="S42" s="35">
        <v>230839.81036199987</v>
      </c>
      <c r="T42" s="35">
        <v>43549.774665600293</v>
      </c>
      <c r="U42" s="35">
        <v>120338.61763560005</v>
      </c>
      <c r="V42" s="35">
        <v>196238.36683919997</v>
      </c>
      <c r="W42" s="35">
        <v>180116.2085604</v>
      </c>
      <c r="X42" s="35">
        <v>42741.534981599842</v>
      </c>
      <c r="Y42" s="35">
        <v>-40927.450075805849</v>
      </c>
      <c r="Z42" s="35">
        <v>-982364.78292934818</v>
      </c>
      <c r="AA42" s="35">
        <v>1218086.3145512464</v>
      </c>
      <c r="AB42" s="35">
        <v>170908.7607731701</v>
      </c>
      <c r="AC42" s="35">
        <v>213609.60374560798</v>
      </c>
      <c r="AD42" s="35">
        <v>-60959.413086306005</v>
      </c>
      <c r="AE42" s="35">
        <v>56536.766626115852</v>
      </c>
      <c r="AF42" s="35">
        <v>-276627.05802072596</v>
      </c>
      <c r="AG42" s="35">
        <v>79273.065829190004</v>
      </c>
      <c r="AH42" s="35">
        <v>220595.62969344595</v>
      </c>
      <c r="AI42" s="35">
        <v>212404.2702083819</v>
      </c>
      <c r="AJ42" s="35">
        <v>-25184.35312318811</v>
      </c>
      <c r="AK42" s="35">
        <v>110147.60109183595</v>
      </c>
      <c r="AL42" s="35">
        <v>319258.94087774394</v>
      </c>
      <c r="AM42" s="35">
        <v>-558480.62091893458</v>
      </c>
      <c r="AN42" s="35">
        <v>461483.19369633694</v>
      </c>
      <c r="AO42" s="35">
        <v>325878.06972974387</v>
      </c>
      <c r="AP42" s="35">
        <v>91266.24272140197</v>
      </c>
      <c r="AQ42" s="35">
        <v>-72679.305460440126</v>
      </c>
      <c r="AR42" s="35">
        <v>352896.32273733604</v>
      </c>
      <c r="AS42" s="35">
        <v>117047.12784748196</v>
      </c>
      <c r="AT42" s="35">
        <v>216410.71851571187</v>
      </c>
      <c r="AU42" s="35">
        <v>283363.37859328801</v>
      </c>
      <c r="AV42" s="35">
        <v>396884.37212004</v>
      </c>
      <c r="AW42" s="35">
        <v>624832.74419138883</v>
      </c>
      <c r="AX42" s="35">
        <v>346192.52325682482</v>
      </c>
      <c r="AY42" s="35">
        <v>291964.96380114002</v>
      </c>
      <c r="AZ42" s="35">
        <v>193188.03800583002</v>
      </c>
      <c r="BA42" s="35">
        <v>3167245.1960597476</v>
      </c>
    </row>
    <row r="43" spans="1:53" s="31" customFormat="1" ht="12.75" thickBot="1" x14ac:dyDescent="0.25">
      <c r="A43" s="138" t="s">
        <v>726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-10522</v>
      </c>
      <c r="AG43" s="35">
        <v>0</v>
      </c>
      <c r="AH43" s="35">
        <v>0</v>
      </c>
      <c r="AI43" s="35">
        <v>0</v>
      </c>
      <c r="AJ43" s="35">
        <v>2615861</v>
      </c>
      <c r="AK43" s="35">
        <v>0</v>
      </c>
      <c r="AL43" s="35">
        <v>0</v>
      </c>
      <c r="AM43" s="35">
        <v>0</v>
      </c>
      <c r="AN43" s="35">
        <v>2605339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-6457</v>
      </c>
      <c r="AW43" s="35">
        <v>-8831</v>
      </c>
      <c r="AX43" s="35">
        <v>0</v>
      </c>
      <c r="AY43" s="35">
        <v>0</v>
      </c>
      <c r="AZ43" s="35">
        <v>0</v>
      </c>
      <c r="BA43" s="35">
        <v>-15288</v>
      </c>
    </row>
    <row r="44" spans="1:53" s="31" customFormat="1" ht="12" x14ac:dyDescent="0.2">
      <c r="A44" s="138" t="s">
        <v>727</v>
      </c>
      <c r="B44" s="139">
        <v>0</v>
      </c>
      <c r="C44" s="139">
        <v>0</v>
      </c>
      <c r="D44" s="139">
        <v>0</v>
      </c>
      <c r="E44" s="139">
        <v>0</v>
      </c>
      <c r="F44" s="139">
        <v>0</v>
      </c>
      <c r="G44" s="139">
        <v>0</v>
      </c>
      <c r="H44" s="139">
        <v>0</v>
      </c>
      <c r="I44" s="139">
        <v>0</v>
      </c>
      <c r="J44" s="139">
        <v>0</v>
      </c>
      <c r="K44" s="139">
        <v>0</v>
      </c>
      <c r="L44" s="139">
        <v>0</v>
      </c>
      <c r="M44" s="139">
        <v>0</v>
      </c>
      <c r="N44" s="139">
        <v>0</v>
      </c>
      <c r="O44" s="139">
        <v>500293.664514</v>
      </c>
      <c r="P44" s="139">
        <v>486443.906487</v>
      </c>
      <c r="Q44" s="139">
        <v>272012.81530499988</v>
      </c>
      <c r="R44" s="139">
        <v>168803.84820599991</v>
      </c>
      <c r="S44" s="139">
        <v>230839.81036199987</v>
      </c>
      <c r="T44" s="139">
        <v>43549.774665600293</v>
      </c>
      <c r="U44" s="139">
        <v>120338.61763560005</v>
      </c>
      <c r="V44" s="139">
        <v>196238.36683919997</v>
      </c>
      <c r="W44" s="139">
        <v>180116.2085604</v>
      </c>
      <c r="X44" s="139">
        <v>42741.534981599842</v>
      </c>
      <c r="Y44" s="139">
        <v>-40927.450075805849</v>
      </c>
      <c r="Z44" s="139">
        <v>-982364.78292934818</v>
      </c>
      <c r="AA44" s="139">
        <v>1218086.3145512464</v>
      </c>
      <c r="AB44" s="139">
        <v>170908.7607731701</v>
      </c>
      <c r="AC44" s="139">
        <v>213609.60374560798</v>
      </c>
      <c r="AD44" s="139">
        <v>-60959.413086306005</v>
      </c>
      <c r="AE44" s="139">
        <v>56536.766626115852</v>
      </c>
      <c r="AF44" s="139">
        <v>-287149.05802072596</v>
      </c>
      <c r="AG44" s="139">
        <v>79273.065829190004</v>
      </c>
      <c r="AH44" s="139">
        <v>220595.62969344595</v>
      </c>
      <c r="AI44" s="139">
        <v>212404.2702083819</v>
      </c>
      <c r="AJ44" s="139">
        <v>2590676.646876812</v>
      </c>
      <c r="AK44" s="139">
        <v>110147.60109183595</v>
      </c>
      <c r="AL44" s="139">
        <v>319258.94087774394</v>
      </c>
      <c r="AM44" s="139">
        <v>-558480.62091893458</v>
      </c>
      <c r="AN44" s="139">
        <v>3066822.1936963373</v>
      </c>
      <c r="AO44" s="139">
        <v>325878.06972974387</v>
      </c>
      <c r="AP44" s="139">
        <v>91266.24272140197</v>
      </c>
      <c r="AQ44" s="139">
        <v>-72679.305460440126</v>
      </c>
      <c r="AR44" s="139">
        <v>352896.32273733604</v>
      </c>
      <c r="AS44" s="139">
        <v>117047.12784748196</v>
      </c>
      <c r="AT44" s="139">
        <v>216410.71851571187</v>
      </c>
      <c r="AU44" s="139">
        <v>283363.37859328801</v>
      </c>
      <c r="AV44" s="139">
        <v>390427.37212004</v>
      </c>
      <c r="AW44" s="139">
        <v>616001.74419138883</v>
      </c>
      <c r="AX44" s="139">
        <v>346192.52325682482</v>
      </c>
      <c r="AY44" s="139">
        <v>291964.96380114002</v>
      </c>
      <c r="AZ44" s="139">
        <v>193188.03800583002</v>
      </c>
      <c r="BA44" s="139">
        <v>3151957.1960597476</v>
      </c>
    </row>
    <row r="45" spans="1:53" s="31" customFormat="1" ht="12.75" thickBot="1" x14ac:dyDescent="0.25">
      <c r="A45" s="138" t="s">
        <v>728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36728.300400000007</v>
      </c>
      <c r="AC45" s="35">
        <v>-22266.503200000006</v>
      </c>
      <c r="AD45" s="35">
        <v>224589.21460000004</v>
      </c>
      <c r="AE45" s="35">
        <v>41252.382499999978</v>
      </c>
      <c r="AF45" s="35">
        <v>227117.06445000006</v>
      </c>
      <c r="AG45" s="35">
        <v>-41933.833000000159</v>
      </c>
      <c r="AH45" s="35">
        <v>-148060.11785000001</v>
      </c>
      <c r="AI45" s="35">
        <v>-47302.78355000008</v>
      </c>
      <c r="AJ45" s="35">
        <v>-78972.986000000004</v>
      </c>
      <c r="AK45" s="35">
        <v>-104721.07419999997</v>
      </c>
      <c r="AL45" s="35">
        <v>-129452.05064999996</v>
      </c>
      <c r="AM45" s="35">
        <v>690971.35140000028</v>
      </c>
      <c r="AN45" s="35">
        <v>647948.96490000025</v>
      </c>
      <c r="AO45" s="35">
        <v>-81872.584900000016</v>
      </c>
      <c r="AP45" s="35">
        <v>236245.96805</v>
      </c>
      <c r="AQ45" s="35">
        <v>369025.7304</v>
      </c>
      <c r="AR45" s="35">
        <v>-68398.86899999989</v>
      </c>
      <c r="AS45" s="35">
        <v>66687.54555000001</v>
      </c>
      <c r="AT45" s="35">
        <v>-38287.211950000172</v>
      </c>
      <c r="AU45" s="35">
        <v>280.21514999994542</v>
      </c>
      <c r="AV45" s="35">
        <v>-153941.48070000001</v>
      </c>
      <c r="AW45" s="35">
        <v>-351320.42629999999</v>
      </c>
      <c r="AX45" s="35">
        <v>-84287.293999999994</v>
      </c>
      <c r="AY45" s="35">
        <v>67963.831000000064</v>
      </c>
      <c r="AZ45" s="35">
        <v>60783.977149999933</v>
      </c>
      <c r="BA45" s="35">
        <v>22879.400449999899</v>
      </c>
    </row>
    <row r="46" spans="1:53" s="31" customFormat="1" ht="12.75" thickBot="1" x14ac:dyDescent="0.25">
      <c r="A46" s="138" t="s">
        <v>729</v>
      </c>
      <c r="B46" s="141">
        <v>0</v>
      </c>
      <c r="C46" s="141">
        <v>0</v>
      </c>
      <c r="D46" s="141">
        <v>0</v>
      </c>
      <c r="E46" s="141">
        <v>0</v>
      </c>
      <c r="F46" s="141">
        <v>0</v>
      </c>
      <c r="G46" s="141">
        <v>0</v>
      </c>
      <c r="H46" s="141">
        <v>0</v>
      </c>
      <c r="I46" s="141">
        <v>0</v>
      </c>
      <c r="J46" s="141">
        <v>0</v>
      </c>
      <c r="K46" s="141">
        <v>0</v>
      </c>
      <c r="L46" s="141">
        <v>0</v>
      </c>
      <c r="M46" s="141">
        <v>0</v>
      </c>
      <c r="N46" s="141">
        <v>0</v>
      </c>
      <c r="O46" s="141">
        <v>500293.664514</v>
      </c>
      <c r="P46" s="141">
        <v>486443.906487</v>
      </c>
      <c r="Q46" s="141">
        <v>272012.81530499988</v>
      </c>
      <c r="R46" s="141">
        <v>168803.84820599991</v>
      </c>
      <c r="S46" s="141">
        <v>230839.81036199987</v>
      </c>
      <c r="T46" s="141">
        <v>43549.774665600293</v>
      </c>
      <c r="U46" s="141">
        <v>120338.61763560005</v>
      </c>
      <c r="V46" s="141">
        <v>196238.36683919997</v>
      </c>
      <c r="W46" s="141">
        <v>180116.2085604</v>
      </c>
      <c r="X46" s="141">
        <v>42741.534981599842</v>
      </c>
      <c r="Y46" s="141">
        <v>-40927.450075805849</v>
      </c>
      <c r="Z46" s="141">
        <v>-982364.78292934818</v>
      </c>
      <c r="AA46" s="141">
        <v>1218086.3145512464</v>
      </c>
      <c r="AB46" s="141">
        <v>207637.06117317011</v>
      </c>
      <c r="AC46" s="141">
        <v>191343.10054560797</v>
      </c>
      <c r="AD46" s="141">
        <v>163629.80151369402</v>
      </c>
      <c r="AE46" s="141">
        <v>97789.149126115837</v>
      </c>
      <c r="AF46" s="141">
        <v>-60031.993570725899</v>
      </c>
      <c r="AG46" s="141">
        <v>37339.232829189845</v>
      </c>
      <c r="AH46" s="141">
        <v>72535.511843445944</v>
      </c>
      <c r="AI46" s="141">
        <v>165101.48665838182</v>
      </c>
      <c r="AJ46" s="141">
        <v>2511703.6608768119</v>
      </c>
      <c r="AK46" s="141">
        <v>5426.5268918359798</v>
      </c>
      <c r="AL46" s="141">
        <v>189806.89022774398</v>
      </c>
      <c r="AM46" s="141">
        <v>132490.73048106569</v>
      </c>
      <c r="AN46" s="141">
        <v>3714771.1585963373</v>
      </c>
      <c r="AO46" s="141">
        <v>244005.48482974386</v>
      </c>
      <c r="AP46" s="141">
        <v>327512.21077140199</v>
      </c>
      <c r="AQ46" s="141">
        <v>296346.42493955989</v>
      </c>
      <c r="AR46" s="141">
        <v>284497.45373733615</v>
      </c>
      <c r="AS46" s="141">
        <v>183734.67339748197</v>
      </c>
      <c r="AT46" s="141">
        <v>178123.50656571169</v>
      </c>
      <c r="AU46" s="141">
        <v>283643.59374328796</v>
      </c>
      <c r="AV46" s="141">
        <v>236485.89142003999</v>
      </c>
      <c r="AW46" s="141">
        <v>264681.31789138884</v>
      </c>
      <c r="AX46" s="141">
        <v>261905.22925682482</v>
      </c>
      <c r="AY46" s="141">
        <v>359928.79480114009</v>
      </c>
      <c r="AZ46" s="141">
        <v>253972.01515582995</v>
      </c>
      <c r="BA46" s="141">
        <v>3174836.5965097477</v>
      </c>
    </row>
    <row r="47" spans="1:53" s="31" customFormat="1" ht="12" x14ac:dyDescent="0.2"/>
    <row r="48" spans="1:53" s="31" customFormat="1" ht="12" x14ac:dyDescent="0.2">
      <c r="A48" s="115" t="s">
        <v>730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</row>
    <row r="49" spans="1:53" s="31" customFormat="1" ht="12" x14ac:dyDescent="0.2">
      <c r="A49" s="138" t="s">
        <v>109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148656.21</v>
      </c>
      <c r="P49" s="35">
        <v>47208.14</v>
      </c>
      <c r="Q49" s="35">
        <v>-627617.82999999996</v>
      </c>
      <c r="R49" s="35">
        <v>-610552.88</v>
      </c>
      <c r="S49" s="35">
        <v>-590431.39</v>
      </c>
      <c r="T49" s="35">
        <v>-609939.04</v>
      </c>
      <c r="U49" s="35">
        <v>-614546.81000000006</v>
      </c>
      <c r="V49" s="35">
        <v>-617207.56999999995</v>
      </c>
      <c r="W49" s="35">
        <v>-623449.68000000005</v>
      </c>
      <c r="X49" s="35">
        <v>-801079.41999999993</v>
      </c>
      <c r="Y49" s="35">
        <v>-781640.87</v>
      </c>
      <c r="Z49" s="35">
        <v>-789053.11</v>
      </c>
      <c r="AA49" s="35">
        <v>-6469654.25</v>
      </c>
      <c r="AB49" s="35">
        <v>-807860.43</v>
      </c>
      <c r="AC49" s="35">
        <v>-537548.66</v>
      </c>
      <c r="AD49" s="35">
        <v>-550246.77</v>
      </c>
      <c r="AE49" s="35">
        <v>308060.63999999996</v>
      </c>
      <c r="AF49" s="35">
        <v>-285685.66000000003</v>
      </c>
      <c r="AG49" s="35">
        <v>-263136.58999999997</v>
      </c>
      <c r="AH49" s="35">
        <v>-277671.65999999997</v>
      </c>
      <c r="AI49" s="35">
        <v>-277667.03000000003</v>
      </c>
      <c r="AJ49" s="35">
        <v>-277969.33</v>
      </c>
      <c r="AK49" s="35">
        <v>-271977.15000000002</v>
      </c>
      <c r="AL49" s="35">
        <v>-271990.53000000003</v>
      </c>
      <c r="AM49" s="35">
        <v>-271779.73</v>
      </c>
      <c r="AN49" s="35">
        <v>-3785472.9</v>
      </c>
      <c r="AO49" s="35">
        <v>-265300.73000000004</v>
      </c>
      <c r="AP49" s="35">
        <v>-265323.03000000003</v>
      </c>
      <c r="AQ49" s="35">
        <v>-374765.98000000004</v>
      </c>
      <c r="AR49" s="35">
        <v>-260646.19</v>
      </c>
      <c r="AS49" s="35">
        <v>-260654.36000000002</v>
      </c>
      <c r="AT49" s="35">
        <v>-260660.08000000002</v>
      </c>
      <c r="AU49" s="35">
        <v>-253999.88</v>
      </c>
      <c r="AV49" s="35">
        <v>-253158.29</v>
      </c>
      <c r="AW49" s="35">
        <v>-253981.58</v>
      </c>
      <c r="AX49" s="35">
        <v>-247987.36</v>
      </c>
      <c r="AY49" s="35">
        <v>-294479.24</v>
      </c>
      <c r="AZ49" s="35">
        <v>-294461.46000000002</v>
      </c>
      <c r="BA49" s="35">
        <v>-3285418.1799999997</v>
      </c>
    </row>
    <row r="50" spans="1:53" s="31" customFormat="1" ht="12" x14ac:dyDescent="0.2">
      <c r="A50" s="138" t="s">
        <v>110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50468</v>
      </c>
      <c r="P50" s="35">
        <v>23513</v>
      </c>
      <c r="Q50" s="35">
        <v>18989</v>
      </c>
      <c r="R50" s="35">
        <v>19333</v>
      </c>
      <c r="S50" s="35">
        <v>18679</v>
      </c>
      <c r="T50" s="35">
        <v>10286</v>
      </c>
      <c r="U50" s="35">
        <v>14244</v>
      </c>
      <c r="V50" s="35">
        <v>15813</v>
      </c>
      <c r="W50" s="35">
        <v>13789</v>
      </c>
      <c r="X50" s="35">
        <v>11362</v>
      </c>
      <c r="Y50" s="35">
        <v>12642</v>
      </c>
      <c r="Z50" s="35">
        <v>8781</v>
      </c>
      <c r="AA50" s="35">
        <v>217899</v>
      </c>
      <c r="AB50" s="35">
        <v>6889</v>
      </c>
      <c r="AC50" s="35">
        <v>8253</v>
      </c>
      <c r="AD50" s="35">
        <v>2967</v>
      </c>
      <c r="AE50" s="35">
        <v>6754</v>
      </c>
      <c r="AF50" s="35">
        <v>2342</v>
      </c>
      <c r="AG50" s="35">
        <v>367</v>
      </c>
      <c r="AH50" s="35">
        <v>107</v>
      </c>
      <c r="AI50" s="35">
        <v>107</v>
      </c>
      <c r="AJ50" s="35">
        <v>10</v>
      </c>
      <c r="AK50" s="35">
        <v>8</v>
      </c>
      <c r="AL50" s="35">
        <v>3</v>
      </c>
      <c r="AM50" s="35">
        <v>72</v>
      </c>
      <c r="AN50" s="35">
        <v>27879</v>
      </c>
      <c r="AO50" s="35">
        <v>11</v>
      </c>
      <c r="AP50" s="35">
        <v>3</v>
      </c>
      <c r="AQ50" s="35">
        <v>6</v>
      </c>
      <c r="AR50" s="35">
        <v>7</v>
      </c>
      <c r="AS50" s="35">
        <v>2</v>
      </c>
      <c r="AT50" s="35">
        <v>4</v>
      </c>
      <c r="AU50" s="35">
        <v>0</v>
      </c>
      <c r="AV50" s="35">
        <v>-826</v>
      </c>
      <c r="AW50" s="35">
        <v>-8</v>
      </c>
      <c r="AX50" s="35">
        <v>5</v>
      </c>
      <c r="AY50" s="35">
        <v>6</v>
      </c>
      <c r="AZ50" s="35">
        <v>12</v>
      </c>
      <c r="BA50" s="35">
        <v>-778</v>
      </c>
    </row>
    <row r="51" spans="1:53" s="31" customFormat="1" ht="12.75" thickBot="1" x14ac:dyDescent="0.25">
      <c r="A51" s="138" t="s">
        <v>111</v>
      </c>
      <c r="B51" s="35">
        <v>0</v>
      </c>
      <c r="C51" s="35">
        <v>0</v>
      </c>
      <c r="D51" s="35">
        <v>0</v>
      </c>
      <c r="E51" s="35">
        <v>0</v>
      </c>
      <c r="F51" s="35">
        <v>0</v>
      </c>
      <c r="G51" s="35">
        <v>0</v>
      </c>
      <c r="H51" s="35">
        <v>0</v>
      </c>
      <c r="I51" s="35">
        <v>0</v>
      </c>
      <c r="J51" s="35">
        <v>0</v>
      </c>
      <c r="K51" s="35">
        <v>0</v>
      </c>
      <c r="L51" s="35">
        <v>0</v>
      </c>
      <c r="M51" s="35">
        <v>0</v>
      </c>
      <c r="N51" s="35">
        <v>0</v>
      </c>
      <c r="O51" s="35">
        <v>0</v>
      </c>
      <c r="P51" s="35">
        <v>22050</v>
      </c>
      <c r="Q51" s="35">
        <v>683550</v>
      </c>
      <c r="R51" s="35">
        <v>667500</v>
      </c>
      <c r="S51" s="35">
        <v>645450</v>
      </c>
      <c r="T51" s="35">
        <v>667500</v>
      </c>
      <c r="U51" s="35">
        <v>666000</v>
      </c>
      <c r="V51" s="35">
        <v>666000</v>
      </c>
      <c r="W51" s="35">
        <v>666000</v>
      </c>
      <c r="X51" s="35">
        <v>836194.44</v>
      </c>
      <c r="Y51" s="35">
        <v>816083.34</v>
      </c>
      <c r="Z51" s="35">
        <v>816083.33</v>
      </c>
      <c r="AA51" s="35">
        <v>7152411.1099999994</v>
      </c>
      <c r="AB51" s="35">
        <v>829066.67</v>
      </c>
      <c r="AC51" s="35">
        <v>562950</v>
      </c>
      <c r="AD51" s="35">
        <v>559377.78</v>
      </c>
      <c r="AE51" s="35">
        <v>-287272.23</v>
      </c>
      <c r="AF51" s="35">
        <v>292777.78000000003</v>
      </c>
      <c r="AG51" s="35">
        <v>264266.65999999997</v>
      </c>
      <c r="AH51" s="35">
        <v>278000</v>
      </c>
      <c r="AI51" s="35">
        <v>278000</v>
      </c>
      <c r="AJ51" s="35">
        <v>278000</v>
      </c>
      <c r="AK51" s="35">
        <v>272000</v>
      </c>
      <c r="AL51" s="35">
        <v>272000</v>
      </c>
      <c r="AM51" s="35">
        <v>272000</v>
      </c>
      <c r="AN51" s="35">
        <v>3871166.66</v>
      </c>
      <c r="AO51" s="35">
        <v>265333.33</v>
      </c>
      <c r="AP51" s="35">
        <v>265333.33</v>
      </c>
      <c r="AQ51" s="35">
        <v>374783.33</v>
      </c>
      <c r="AR51" s="35">
        <v>260666.67</v>
      </c>
      <c r="AS51" s="35">
        <v>260666.67</v>
      </c>
      <c r="AT51" s="35">
        <v>260666.67</v>
      </c>
      <c r="AU51" s="35">
        <v>254000</v>
      </c>
      <c r="AV51" s="35">
        <v>254000</v>
      </c>
      <c r="AW51" s="35">
        <v>254000</v>
      </c>
      <c r="AX51" s="35">
        <v>248000</v>
      </c>
      <c r="AY51" s="35">
        <v>294500</v>
      </c>
      <c r="AZ51" s="35">
        <v>294500</v>
      </c>
      <c r="BA51" s="35">
        <v>3286450</v>
      </c>
    </row>
    <row r="52" spans="1:53" s="31" customFormat="1" ht="12" x14ac:dyDescent="0.2">
      <c r="A52" s="138" t="s">
        <v>112</v>
      </c>
      <c r="B52" s="139">
        <v>0</v>
      </c>
      <c r="C52" s="139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</v>
      </c>
      <c r="O52" s="139">
        <v>199124.21</v>
      </c>
      <c r="P52" s="139">
        <v>92771.14</v>
      </c>
      <c r="Q52" s="139">
        <v>74921.170000000042</v>
      </c>
      <c r="R52" s="139">
        <v>76280.12</v>
      </c>
      <c r="S52" s="139">
        <v>73697.609999999986</v>
      </c>
      <c r="T52" s="139">
        <v>67846.959999999963</v>
      </c>
      <c r="U52" s="139">
        <v>65697.189999999944</v>
      </c>
      <c r="V52" s="139">
        <v>64605.430000000051</v>
      </c>
      <c r="W52" s="139">
        <v>56339.319999999949</v>
      </c>
      <c r="X52" s="139">
        <v>46477.020000000019</v>
      </c>
      <c r="Y52" s="139">
        <v>47084.469999999972</v>
      </c>
      <c r="Z52" s="139">
        <v>35811.219999999972</v>
      </c>
      <c r="AA52" s="139">
        <v>900655.85999999987</v>
      </c>
      <c r="AB52" s="139">
        <v>28095.239999999991</v>
      </c>
      <c r="AC52" s="139">
        <v>33654.339999999967</v>
      </c>
      <c r="AD52" s="139">
        <v>12098.010000000009</v>
      </c>
      <c r="AE52" s="139">
        <v>27542.409999999974</v>
      </c>
      <c r="AF52" s="139">
        <v>9434.1199999999953</v>
      </c>
      <c r="AG52" s="139">
        <v>1497.070000000007</v>
      </c>
      <c r="AH52" s="139">
        <v>435.34000000002561</v>
      </c>
      <c r="AI52" s="139">
        <v>439.96999999997206</v>
      </c>
      <c r="AJ52" s="139">
        <v>40.669999999983702</v>
      </c>
      <c r="AK52" s="139">
        <v>30.849999999976717</v>
      </c>
      <c r="AL52" s="139">
        <v>12.46999999997206</v>
      </c>
      <c r="AM52" s="139">
        <v>292.27000000001863</v>
      </c>
      <c r="AN52" s="139">
        <v>113572.75999999989</v>
      </c>
      <c r="AO52" s="139">
        <v>43.599999999976717</v>
      </c>
      <c r="AP52" s="139">
        <v>13.299999999988358</v>
      </c>
      <c r="AQ52" s="139">
        <v>23.349999999976717</v>
      </c>
      <c r="AR52" s="139">
        <v>27.480000000010477</v>
      </c>
      <c r="AS52" s="139">
        <v>14.309999999997672</v>
      </c>
      <c r="AT52" s="139">
        <v>10.589999999996508</v>
      </c>
      <c r="AU52" s="139">
        <v>0.11999999999534339</v>
      </c>
      <c r="AV52" s="139">
        <v>15.709999999991851</v>
      </c>
      <c r="AW52" s="139">
        <v>10.420000000012806</v>
      </c>
      <c r="AX52" s="139">
        <v>17.64000000001397</v>
      </c>
      <c r="AY52" s="139">
        <v>26.760000000009313</v>
      </c>
      <c r="AZ52" s="139">
        <v>50.539999999979045</v>
      </c>
      <c r="BA52" s="139">
        <v>253.81999999994878</v>
      </c>
    </row>
    <row r="53" spans="1:53" s="31" customFormat="1" ht="12" x14ac:dyDescent="0.2">
      <c r="A53" s="138" t="s">
        <v>731</v>
      </c>
      <c r="B53" s="35">
        <v>0</v>
      </c>
      <c r="C53" s="35">
        <v>0</v>
      </c>
      <c r="D53" s="35">
        <v>0</v>
      </c>
      <c r="E53" s="35">
        <v>0</v>
      </c>
      <c r="F53" s="35">
        <v>0</v>
      </c>
      <c r="G53" s="35">
        <v>0</v>
      </c>
      <c r="H53" s="35">
        <v>0</v>
      </c>
      <c r="I53" s="35">
        <v>0</v>
      </c>
      <c r="J53" s="35">
        <v>0</v>
      </c>
      <c r="K53" s="35">
        <v>0</v>
      </c>
      <c r="L53" s="35">
        <v>0</v>
      </c>
      <c r="M53" s="35">
        <v>0</v>
      </c>
      <c r="N53" s="35">
        <v>0</v>
      </c>
      <c r="O53" s="35">
        <v>0</v>
      </c>
      <c r="P53" s="35">
        <v>0</v>
      </c>
      <c r="Q53" s="35">
        <v>0</v>
      </c>
      <c r="R53" s="35">
        <v>0</v>
      </c>
      <c r="S53" s="35">
        <v>0</v>
      </c>
      <c r="T53" s="35">
        <v>0</v>
      </c>
      <c r="U53" s="35">
        <v>0</v>
      </c>
      <c r="V53" s="35">
        <v>0</v>
      </c>
      <c r="W53" s="35">
        <v>0</v>
      </c>
      <c r="X53" s="35">
        <v>0</v>
      </c>
      <c r="Y53" s="35">
        <v>0</v>
      </c>
      <c r="Z53" s="35">
        <v>0</v>
      </c>
      <c r="AA53" s="35">
        <v>0</v>
      </c>
      <c r="AB53" s="35">
        <v>0</v>
      </c>
      <c r="AC53" s="35">
        <v>16667</v>
      </c>
      <c r="AD53" s="35">
        <v>8333</v>
      </c>
      <c r="AE53" s="35">
        <v>8333</v>
      </c>
      <c r="AF53" s="35">
        <v>8333</v>
      </c>
      <c r="AG53" s="35">
        <v>8334</v>
      </c>
      <c r="AH53" s="35">
        <v>8333</v>
      </c>
      <c r="AI53" s="35">
        <v>8333</v>
      </c>
      <c r="AJ53" s="35">
        <v>8333</v>
      </c>
      <c r="AK53" s="35">
        <v>8334</v>
      </c>
      <c r="AL53" s="35">
        <v>8333</v>
      </c>
      <c r="AM53" s="35">
        <v>8333</v>
      </c>
      <c r="AN53" s="35">
        <v>99999</v>
      </c>
      <c r="AO53" s="35">
        <v>0</v>
      </c>
      <c r="AP53" s="35">
        <v>1200</v>
      </c>
      <c r="AQ53" s="35">
        <v>0</v>
      </c>
      <c r="AR53" s="35">
        <v>0</v>
      </c>
      <c r="AS53" s="35">
        <v>0</v>
      </c>
      <c r="AT53" s="35">
        <v>0</v>
      </c>
      <c r="AU53" s="35">
        <v>0</v>
      </c>
      <c r="AV53" s="35">
        <v>0</v>
      </c>
      <c r="AW53" s="35">
        <v>43</v>
      </c>
      <c r="AX53" s="35">
        <v>0</v>
      </c>
      <c r="AY53" s="35">
        <v>0</v>
      </c>
      <c r="AZ53" s="35">
        <v>0</v>
      </c>
      <c r="BA53" s="35">
        <v>1243</v>
      </c>
    </row>
    <row r="54" spans="1:53" s="31" customFormat="1" ht="12.75" thickBot="1" x14ac:dyDescent="0.25">
      <c r="A54" s="138" t="s">
        <v>732</v>
      </c>
      <c r="B54" s="35">
        <v>0</v>
      </c>
      <c r="C54" s="35">
        <v>0</v>
      </c>
      <c r="D54" s="35">
        <v>0</v>
      </c>
      <c r="E54" s="35">
        <v>0</v>
      </c>
      <c r="F54" s="35">
        <v>0</v>
      </c>
      <c r="G54" s="35">
        <v>0</v>
      </c>
      <c r="H54" s="35">
        <v>0</v>
      </c>
      <c r="I54" s="35">
        <v>0</v>
      </c>
      <c r="J54" s="35">
        <v>0</v>
      </c>
      <c r="K54" s="35">
        <v>0</v>
      </c>
      <c r="L54" s="35">
        <v>0</v>
      </c>
      <c r="M54" s="35">
        <v>0</v>
      </c>
      <c r="N54" s="35">
        <v>0</v>
      </c>
      <c r="O54" s="35">
        <v>0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5">
        <v>0</v>
      </c>
      <c r="W54" s="35">
        <v>0</v>
      </c>
      <c r="X54" s="35">
        <v>0</v>
      </c>
      <c r="Y54" s="35">
        <v>0</v>
      </c>
      <c r="Z54" s="35">
        <v>0</v>
      </c>
      <c r="AA54" s="35">
        <v>0</v>
      </c>
      <c r="AB54" s="35">
        <v>0</v>
      </c>
      <c r="AC54" s="35">
        <v>16667</v>
      </c>
      <c r="AD54" s="35">
        <v>8333</v>
      </c>
      <c r="AE54" s="35">
        <v>8333</v>
      </c>
      <c r="AF54" s="35">
        <v>8333</v>
      </c>
      <c r="AG54" s="35">
        <v>8334</v>
      </c>
      <c r="AH54" s="35">
        <v>8333</v>
      </c>
      <c r="AI54" s="35">
        <v>8333</v>
      </c>
      <c r="AJ54" s="35">
        <v>8333</v>
      </c>
      <c r="AK54" s="35">
        <v>8334</v>
      </c>
      <c r="AL54" s="35">
        <v>8333</v>
      </c>
      <c r="AM54" s="35">
        <v>8333</v>
      </c>
      <c r="AN54" s="35">
        <v>99999</v>
      </c>
      <c r="AO54" s="35">
        <v>0</v>
      </c>
      <c r="AP54" s="35">
        <v>1200</v>
      </c>
      <c r="AQ54" s="35">
        <v>0</v>
      </c>
      <c r="AR54" s="35">
        <v>0</v>
      </c>
      <c r="AS54" s="35">
        <v>0</v>
      </c>
      <c r="AT54" s="35">
        <v>0</v>
      </c>
      <c r="AU54" s="35">
        <v>0</v>
      </c>
      <c r="AV54" s="35">
        <v>0</v>
      </c>
      <c r="AW54" s="35">
        <v>43</v>
      </c>
      <c r="AX54" s="35">
        <v>0</v>
      </c>
      <c r="AY54" s="35">
        <v>0</v>
      </c>
      <c r="AZ54" s="35">
        <v>0</v>
      </c>
      <c r="BA54" s="35">
        <v>1243</v>
      </c>
    </row>
    <row r="55" spans="1:53" s="31" customFormat="1" ht="12" x14ac:dyDescent="0.2">
      <c r="A55" s="138" t="s">
        <v>733</v>
      </c>
      <c r="B55" s="139">
        <v>0</v>
      </c>
      <c r="C55" s="139">
        <v>0</v>
      </c>
      <c r="D55" s="139">
        <v>0</v>
      </c>
      <c r="E55" s="139">
        <v>0</v>
      </c>
      <c r="F55" s="139">
        <v>0</v>
      </c>
      <c r="G55" s="139">
        <v>0</v>
      </c>
      <c r="H55" s="139">
        <v>0</v>
      </c>
      <c r="I55" s="139">
        <v>0</v>
      </c>
      <c r="J55" s="139">
        <v>0</v>
      </c>
      <c r="K55" s="139">
        <v>0</v>
      </c>
      <c r="L55" s="139">
        <v>0</v>
      </c>
      <c r="M55" s="139">
        <v>0</v>
      </c>
      <c r="N55" s="139">
        <v>0</v>
      </c>
      <c r="O55" s="139">
        <v>199124.21</v>
      </c>
      <c r="P55" s="139">
        <v>92771.14</v>
      </c>
      <c r="Q55" s="139">
        <v>74921.170000000042</v>
      </c>
      <c r="R55" s="139">
        <v>76280.12</v>
      </c>
      <c r="S55" s="139">
        <v>73697.609999999986</v>
      </c>
      <c r="T55" s="139">
        <v>67846.959999999963</v>
      </c>
      <c r="U55" s="139">
        <v>65697.189999999944</v>
      </c>
      <c r="V55" s="139">
        <v>64605.430000000051</v>
      </c>
      <c r="W55" s="139">
        <v>56339.319999999949</v>
      </c>
      <c r="X55" s="139">
        <v>46477.020000000019</v>
      </c>
      <c r="Y55" s="139">
        <v>47084.469999999972</v>
      </c>
      <c r="Z55" s="139">
        <v>35811.219999999972</v>
      </c>
      <c r="AA55" s="139">
        <v>900655.85999999987</v>
      </c>
      <c r="AB55" s="139">
        <v>28095.239999999991</v>
      </c>
      <c r="AC55" s="139">
        <v>50321.339999999967</v>
      </c>
      <c r="AD55" s="139">
        <v>20431.010000000009</v>
      </c>
      <c r="AE55" s="139">
        <v>35875.409999999974</v>
      </c>
      <c r="AF55" s="139">
        <v>17767.119999999995</v>
      </c>
      <c r="AG55" s="139">
        <v>9831.070000000007</v>
      </c>
      <c r="AH55" s="139">
        <v>8768.3400000000256</v>
      </c>
      <c r="AI55" s="139">
        <v>8772.9699999999721</v>
      </c>
      <c r="AJ55" s="139">
        <v>8373.6699999999837</v>
      </c>
      <c r="AK55" s="139">
        <v>8364.8499999999767</v>
      </c>
      <c r="AL55" s="139">
        <v>8345.4699999999721</v>
      </c>
      <c r="AM55" s="139">
        <v>8625.2700000000186</v>
      </c>
      <c r="AN55" s="139">
        <v>213571.75999999989</v>
      </c>
      <c r="AO55" s="139">
        <v>43.599999999976717</v>
      </c>
      <c r="AP55" s="139">
        <v>1213.2999999999884</v>
      </c>
      <c r="AQ55" s="139">
        <v>23.349999999976717</v>
      </c>
      <c r="AR55" s="139">
        <v>27.480000000010477</v>
      </c>
      <c r="AS55" s="139">
        <v>14.309999999997672</v>
      </c>
      <c r="AT55" s="139">
        <v>10.589999999996508</v>
      </c>
      <c r="AU55" s="139">
        <v>0.11999999999534339</v>
      </c>
      <c r="AV55" s="139">
        <v>15.709999999991851</v>
      </c>
      <c r="AW55" s="139">
        <v>53.420000000012806</v>
      </c>
      <c r="AX55" s="139">
        <v>17.64000000001397</v>
      </c>
      <c r="AY55" s="139">
        <v>26.760000000009313</v>
      </c>
      <c r="AZ55" s="139">
        <v>50.539999999979045</v>
      </c>
      <c r="BA55" s="139">
        <v>1496.8199999999488</v>
      </c>
    </row>
    <row r="56" spans="1:53" s="31" customFormat="1" ht="12.75" thickBot="1" x14ac:dyDescent="0.25">
      <c r="A56" s="138" t="s">
        <v>734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-10951.831549999999</v>
      </c>
      <c r="P56" s="35">
        <v>-5102.4126999999999</v>
      </c>
      <c r="Q56" s="35">
        <v>-4120.6643500000027</v>
      </c>
      <c r="R56" s="35">
        <v>-4195.4065999999993</v>
      </c>
      <c r="S56" s="35">
        <v>-4053.3685499999992</v>
      </c>
      <c r="T56" s="35">
        <v>-2985.2662399999981</v>
      </c>
      <c r="U56" s="35">
        <v>-2890.6763599999972</v>
      </c>
      <c r="V56" s="35">
        <v>-2842.6389200000021</v>
      </c>
      <c r="W56" s="35">
        <v>-2478.9300799999978</v>
      </c>
      <c r="X56" s="35">
        <v>-2044.9888800000008</v>
      </c>
      <c r="Y56" s="35">
        <v>-2099.0256725999989</v>
      </c>
      <c r="Z56" s="35">
        <v>-1596.4641875999989</v>
      </c>
      <c r="AA56" s="35">
        <v>-45361.674090200002</v>
      </c>
      <c r="AB56" s="35">
        <v>-1252.4857991999995</v>
      </c>
      <c r="AC56" s="35">
        <v>-2243.3253371999986</v>
      </c>
      <c r="AD56" s="35">
        <v>-910.81442580000044</v>
      </c>
      <c r="AE56" s="35">
        <v>-1599.3257777999988</v>
      </c>
      <c r="AF56" s="35">
        <v>-792.05820959999983</v>
      </c>
      <c r="AG56" s="35">
        <v>-438.26910060000034</v>
      </c>
      <c r="AH56" s="35">
        <v>-390.89259720000115</v>
      </c>
      <c r="AI56" s="35">
        <v>-391.09900259999876</v>
      </c>
      <c r="AJ56" s="35">
        <v>-373.29820859999927</v>
      </c>
      <c r="AK56" s="35">
        <v>-372.90501299999897</v>
      </c>
      <c r="AL56" s="35">
        <v>-372.04105259999875</v>
      </c>
      <c r="AM56" s="35">
        <v>-384.51453660000084</v>
      </c>
      <c r="AN56" s="35">
        <v>-9521.0290607999978</v>
      </c>
      <c r="AO56" s="35">
        <v>-1.943687999998962</v>
      </c>
      <c r="AP56" s="35">
        <v>-54.088913999999484</v>
      </c>
      <c r="AQ56" s="35">
        <v>-1.0409429999989621</v>
      </c>
      <c r="AR56" s="35">
        <v>-1.2250584000004672</v>
      </c>
      <c r="AS56" s="35">
        <v>-0.63793979999989625</v>
      </c>
      <c r="AT56" s="35">
        <v>-0.47210219999984432</v>
      </c>
      <c r="AU56" s="35">
        <v>-5.3495999997924086E-3</v>
      </c>
      <c r="AV56" s="35">
        <v>0.44465150000028808</v>
      </c>
      <c r="AW56" s="35">
        <v>-1.8883970000004526</v>
      </c>
      <c r="AX56" s="35">
        <v>-0.62357400000049379</v>
      </c>
      <c r="AY56" s="35">
        <v>-0.94596600000032915</v>
      </c>
      <c r="AZ56" s="35">
        <v>-1.7865889999992592</v>
      </c>
      <c r="BA56" s="35">
        <v>-64.213869499997656</v>
      </c>
    </row>
    <row r="57" spans="1:53" s="31" customFormat="1" ht="12" x14ac:dyDescent="0.2">
      <c r="A57" s="138" t="s">
        <v>735</v>
      </c>
      <c r="B57" s="139">
        <v>0</v>
      </c>
      <c r="C57" s="139">
        <v>0</v>
      </c>
      <c r="D57" s="139">
        <v>0</v>
      </c>
      <c r="E57" s="139">
        <v>0</v>
      </c>
      <c r="F57" s="139">
        <v>0</v>
      </c>
      <c r="G57" s="139">
        <v>0</v>
      </c>
      <c r="H57" s="139">
        <v>0</v>
      </c>
      <c r="I57" s="139">
        <v>0</v>
      </c>
      <c r="J57" s="139">
        <v>0</v>
      </c>
      <c r="K57" s="139">
        <v>0</v>
      </c>
      <c r="L57" s="139">
        <v>0</v>
      </c>
      <c r="M57" s="139">
        <v>0</v>
      </c>
      <c r="N57" s="139">
        <v>0</v>
      </c>
      <c r="O57" s="139">
        <v>188172.37844999999</v>
      </c>
      <c r="P57" s="139">
        <v>87668.727299999999</v>
      </c>
      <c r="Q57" s="139">
        <v>70800.505650000036</v>
      </c>
      <c r="R57" s="139">
        <v>72084.713399999993</v>
      </c>
      <c r="S57" s="139">
        <v>69644.241449999987</v>
      </c>
      <c r="T57" s="139">
        <v>64861.693759999966</v>
      </c>
      <c r="U57" s="139">
        <v>62806.513639999946</v>
      </c>
      <c r="V57" s="139">
        <v>61762.791080000046</v>
      </c>
      <c r="W57" s="139">
        <v>53860.389919999951</v>
      </c>
      <c r="X57" s="139">
        <v>44432.031120000014</v>
      </c>
      <c r="Y57" s="139">
        <v>44985.444327399971</v>
      </c>
      <c r="Z57" s="139">
        <v>34214.75581239997</v>
      </c>
      <c r="AA57" s="139">
        <v>855294.18590979988</v>
      </c>
      <c r="AB57" s="139">
        <v>26842.754200799991</v>
      </c>
      <c r="AC57" s="139">
        <v>48078.014662799971</v>
      </c>
      <c r="AD57" s="139">
        <v>19520.19557420001</v>
      </c>
      <c r="AE57" s="139">
        <v>34276.084222199977</v>
      </c>
      <c r="AF57" s="139">
        <v>16975.061790399996</v>
      </c>
      <c r="AG57" s="139">
        <v>9392.8008994000065</v>
      </c>
      <c r="AH57" s="139">
        <v>8377.4474028000241</v>
      </c>
      <c r="AI57" s="139">
        <v>8381.8709973999739</v>
      </c>
      <c r="AJ57" s="139">
        <v>8000.3717913999844</v>
      </c>
      <c r="AK57" s="139">
        <v>7991.944986999978</v>
      </c>
      <c r="AL57" s="139">
        <v>7973.4289473999734</v>
      </c>
      <c r="AM57" s="139">
        <v>8240.7554634000171</v>
      </c>
      <c r="AN57" s="139">
        <v>204050.73093919989</v>
      </c>
      <c r="AO57" s="139">
        <v>41.656311999977753</v>
      </c>
      <c r="AP57" s="139">
        <v>1159.2110859999889</v>
      </c>
      <c r="AQ57" s="139">
        <v>22.309056999977756</v>
      </c>
      <c r="AR57" s="139">
        <v>26.25494160001001</v>
      </c>
      <c r="AS57" s="139">
        <v>13.672060199997775</v>
      </c>
      <c r="AT57" s="139">
        <v>10.117897799996664</v>
      </c>
      <c r="AU57" s="139">
        <v>0.11465039999555098</v>
      </c>
      <c r="AV57" s="139">
        <v>16.154651499992138</v>
      </c>
      <c r="AW57" s="139">
        <v>51.531603000012353</v>
      </c>
      <c r="AX57" s="139">
        <v>17.016426000013475</v>
      </c>
      <c r="AY57" s="139">
        <v>25.814034000008984</v>
      </c>
      <c r="AZ57" s="139">
        <v>48.753410999979785</v>
      </c>
      <c r="BA57" s="139">
        <v>1432.606130499951</v>
      </c>
    </row>
    <row r="58" spans="1:53" s="31" customFormat="1" ht="12" x14ac:dyDescent="0.2">
      <c r="A58" s="138" t="s">
        <v>736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188172.37844999999</v>
      </c>
      <c r="P58" s="35">
        <v>87668.727299999999</v>
      </c>
      <c r="Q58" s="35">
        <v>70800.505650000036</v>
      </c>
      <c r="R58" s="35">
        <v>72084.713399999993</v>
      </c>
      <c r="S58" s="35">
        <v>69644.241449999987</v>
      </c>
      <c r="T58" s="35">
        <v>64861.693759999966</v>
      </c>
      <c r="U58" s="35">
        <v>62806.513639999946</v>
      </c>
      <c r="V58" s="35">
        <v>61762.791080000046</v>
      </c>
      <c r="W58" s="35">
        <v>53860.389919999951</v>
      </c>
      <c r="X58" s="35">
        <v>44432.031120000014</v>
      </c>
      <c r="Y58" s="35">
        <v>44985.444327399971</v>
      </c>
      <c r="Z58" s="35">
        <v>34214.75581239997</v>
      </c>
      <c r="AA58" s="35">
        <v>855294.18590979988</v>
      </c>
      <c r="AB58" s="35">
        <v>26842.754200799991</v>
      </c>
      <c r="AC58" s="35">
        <v>48078.014662799971</v>
      </c>
      <c r="AD58" s="35">
        <v>19520.19557420001</v>
      </c>
      <c r="AE58" s="35">
        <v>34276.084222199977</v>
      </c>
      <c r="AF58" s="35">
        <v>16975.061790399996</v>
      </c>
      <c r="AG58" s="35">
        <v>9392.8008994000065</v>
      </c>
      <c r="AH58" s="35">
        <v>8377.4474028000241</v>
      </c>
      <c r="AI58" s="35">
        <v>8381.8709973999739</v>
      </c>
      <c r="AJ58" s="35">
        <v>8000.3717913999844</v>
      </c>
      <c r="AK58" s="35">
        <v>7991.944986999978</v>
      </c>
      <c r="AL58" s="35">
        <v>7973.4289473999734</v>
      </c>
      <c r="AM58" s="35">
        <v>8240.7554634000171</v>
      </c>
      <c r="AN58" s="35">
        <v>204050.73093919989</v>
      </c>
      <c r="AO58" s="35">
        <v>41.656311999977753</v>
      </c>
      <c r="AP58" s="35">
        <v>1159.2110859999889</v>
      </c>
      <c r="AQ58" s="35">
        <v>22.309056999977756</v>
      </c>
      <c r="AR58" s="35">
        <v>26.25494160001001</v>
      </c>
      <c r="AS58" s="35">
        <v>13.672060199997775</v>
      </c>
      <c r="AT58" s="35">
        <v>10.117897799996664</v>
      </c>
      <c r="AU58" s="35">
        <v>0.11465039999555098</v>
      </c>
      <c r="AV58" s="35">
        <v>16.154651499992138</v>
      </c>
      <c r="AW58" s="35">
        <v>51.531603000012353</v>
      </c>
      <c r="AX58" s="35">
        <v>17.016426000013475</v>
      </c>
      <c r="AY58" s="35">
        <v>25.814034000008984</v>
      </c>
      <c r="AZ58" s="35">
        <v>48.753410999979785</v>
      </c>
      <c r="BA58" s="35">
        <v>1432.606130499951</v>
      </c>
    </row>
    <row r="59" spans="1:53" s="31" customFormat="1" ht="12.75" thickBot="1" x14ac:dyDescent="0.25">
      <c r="A59" s="138" t="s">
        <v>737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0.21</v>
      </c>
      <c r="P59" s="35">
        <v>0.21</v>
      </c>
      <c r="Q59" s="35">
        <v>0.21</v>
      </c>
      <c r="R59" s="35">
        <v>0.21</v>
      </c>
      <c r="S59" s="35">
        <v>0.21</v>
      </c>
      <c r="T59" s="35">
        <v>0.21</v>
      </c>
      <c r="U59" s="35">
        <v>0.21</v>
      </c>
      <c r="V59" s="35">
        <v>0.21</v>
      </c>
      <c r="W59" s="35">
        <v>0.21</v>
      </c>
      <c r="X59" s="35">
        <v>0.21</v>
      </c>
      <c r="Y59" s="35">
        <v>0.21</v>
      </c>
      <c r="Z59" s="35">
        <v>0.21</v>
      </c>
      <c r="AA59" s="35">
        <v>0.21</v>
      </c>
      <c r="AB59" s="35">
        <v>0.21</v>
      </c>
      <c r="AC59" s="35">
        <v>0.21</v>
      </c>
      <c r="AD59" s="35">
        <v>0.21</v>
      </c>
      <c r="AE59" s="35">
        <v>0.21</v>
      </c>
      <c r="AF59" s="35">
        <v>0.21</v>
      </c>
      <c r="AG59" s="35">
        <v>0.21</v>
      </c>
      <c r="AH59" s="35">
        <v>0.21</v>
      </c>
      <c r="AI59" s="35">
        <v>0.21</v>
      </c>
      <c r="AJ59" s="35">
        <v>0.21</v>
      </c>
      <c r="AK59" s="35">
        <v>0.21</v>
      </c>
      <c r="AL59" s="35">
        <v>0.21</v>
      </c>
      <c r="AM59" s="35">
        <v>0.21</v>
      </c>
      <c r="AN59" s="35">
        <v>0.21</v>
      </c>
      <c r="AO59" s="35">
        <v>0.21</v>
      </c>
      <c r="AP59" s="35">
        <v>0.21</v>
      </c>
      <c r="AQ59" s="35">
        <v>0.21</v>
      </c>
      <c r="AR59" s="35">
        <v>0.21</v>
      </c>
      <c r="AS59" s="35">
        <v>0.21</v>
      </c>
      <c r="AT59" s="35">
        <v>0.21</v>
      </c>
      <c r="AU59" s="35">
        <v>0.21</v>
      </c>
      <c r="AV59" s="35">
        <v>0.21</v>
      </c>
      <c r="AW59" s="35">
        <v>0.21</v>
      </c>
      <c r="AX59" s="35">
        <v>0.21</v>
      </c>
      <c r="AY59" s="35">
        <v>0.21</v>
      </c>
      <c r="AZ59" s="35">
        <v>0.21</v>
      </c>
      <c r="BA59" s="35">
        <v>0.21</v>
      </c>
    </row>
    <row r="60" spans="1:53" s="31" customFormat="1" ht="12" x14ac:dyDescent="0.2">
      <c r="A60" s="138" t="s">
        <v>738</v>
      </c>
      <c r="B60" s="139">
        <v>0</v>
      </c>
      <c r="C60" s="139">
        <v>0</v>
      </c>
      <c r="D60" s="139">
        <v>0</v>
      </c>
      <c r="E60" s="139">
        <v>0</v>
      </c>
      <c r="F60" s="139">
        <v>0</v>
      </c>
      <c r="G60" s="139">
        <v>0</v>
      </c>
      <c r="H60" s="139">
        <v>0</v>
      </c>
      <c r="I60" s="139">
        <v>0</v>
      </c>
      <c r="J60" s="139">
        <v>0</v>
      </c>
      <c r="K60" s="139">
        <v>0</v>
      </c>
      <c r="L60" s="139">
        <v>0</v>
      </c>
      <c r="M60" s="139">
        <v>0</v>
      </c>
      <c r="N60" s="139">
        <v>0</v>
      </c>
      <c r="O60" s="139">
        <v>39516.199474499997</v>
      </c>
      <c r="P60" s="139">
        <v>18410.432732999998</v>
      </c>
      <c r="Q60" s="139">
        <v>14868.106186500007</v>
      </c>
      <c r="R60" s="139">
        <v>15137.789813999998</v>
      </c>
      <c r="S60" s="139">
        <v>14625.290704499997</v>
      </c>
      <c r="T60" s="139">
        <v>13620.955689599992</v>
      </c>
      <c r="U60" s="139">
        <v>13189.367864399988</v>
      </c>
      <c r="V60" s="139">
        <v>12970.186126800008</v>
      </c>
      <c r="W60" s="139">
        <v>11310.68188319999</v>
      </c>
      <c r="X60" s="139">
        <v>9330.7265352000031</v>
      </c>
      <c r="Y60" s="139">
        <v>9446.9433087539928</v>
      </c>
      <c r="Z60" s="139">
        <v>7185.0987206039936</v>
      </c>
      <c r="AA60" s="139">
        <v>179611.77904105795</v>
      </c>
      <c r="AB60" s="139">
        <v>5636.9783821679976</v>
      </c>
      <c r="AC60" s="139">
        <v>10096.383079187994</v>
      </c>
      <c r="AD60" s="139">
        <v>4099.2410705820021</v>
      </c>
      <c r="AE60" s="139">
        <v>7197.977686661995</v>
      </c>
      <c r="AF60" s="139">
        <v>3564.7629759839988</v>
      </c>
      <c r="AG60" s="139">
        <v>1972.4881888740013</v>
      </c>
      <c r="AH60" s="139">
        <v>1759.2639545880049</v>
      </c>
      <c r="AI60" s="139">
        <v>1760.1929094539944</v>
      </c>
      <c r="AJ60" s="139">
        <v>1680.0780761939966</v>
      </c>
      <c r="AK60" s="139">
        <v>1678.3084472699952</v>
      </c>
      <c r="AL60" s="139">
        <v>1674.4200789539943</v>
      </c>
      <c r="AM60" s="139">
        <v>1730.5586473140036</v>
      </c>
      <c r="AN60" s="139">
        <v>42850.653497231979</v>
      </c>
      <c r="AO60" s="139">
        <v>8.7478255199953274</v>
      </c>
      <c r="AP60" s="139">
        <v>243.43432805999765</v>
      </c>
      <c r="AQ60" s="139">
        <v>4.6849019699953285</v>
      </c>
      <c r="AR60" s="139">
        <v>5.5135377360021023</v>
      </c>
      <c r="AS60" s="139">
        <v>2.8711326419995324</v>
      </c>
      <c r="AT60" s="139">
        <v>2.1247585379992993</v>
      </c>
      <c r="AU60" s="139">
        <v>2.4076583999065704E-2</v>
      </c>
      <c r="AV60" s="139">
        <v>3.3924768149983486</v>
      </c>
      <c r="AW60" s="139">
        <v>10.821636630002594</v>
      </c>
      <c r="AX60" s="139">
        <v>3.5734494600028297</v>
      </c>
      <c r="AY60" s="139">
        <v>5.4209471400018865</v>
      </c>
      <c r="AZ60" s="139">
        <v>10.238216309995755</v>
      </c>
      <c r="BA60" s="139">
        <v>300.8472874049898</v>
      </c>
    </row>
    <row r="61" spans="1:53" s="31" customFormat="1" ht="12" x14ac:dyDescent="0.2">
      <c r="A61" s="138" t="s">
        <v>739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35">
        <v>39516.199474499997</v>
      </c>
      <c r="P61" s="35">
        <v>18410.432732999998</v>
      </c>
      <c r="Q61" s="35">
        <v>14868.106186500007</v>
      </c>
      <c r="R61" s="35">
        <v>15137.789813999998</v>
      </c>
      <c r="S61" s="35">
        <v>14625.290704499997</v>
      </c>
      <c r="T61" s="35">
        <v>13620.955689599992</v>
      </c>
      <c r="U61" s="35">
        <v>13189.367864399988</v>
      </c>
      <c r="V61" s="35">
        <v>12970.186126800008</v>
      </c>
      <c r="W61" s="35">
        <v>11310.68188319999</v>
      </c>
      <c r="X61" s="35">
        <v>9330.7265352000031</v>
      </c>
      <c r="Y61" s="35">
        <v>9446.9433087539928</v>
      </c>
      <c r="Z61" s="35">
        <v>7185.0987206039936</v>
      </c>
      <c r="AA61" s="35">
        <v>179611.77904105795</v>
      </c>
      <c r="AB61" s="35">
        <v>5636.9783821679976</v>
      </c>
      <c r="AC61" s="35">
        <v>10096.383079187994</v>
      </c>
      <c r="AD61" s="35">
        <v>4099.2410705820021</v>
      </c>
      <c r="AE61" s="35">
        <v>7197.977686661995</v>
      </c>
      <c r="AF61" s="35">
        <v>3564.7629759839988</v>
      </c>
      <c r="AG61" s="35">
        <v>1972.4881888740013</v>
      </c>
      <c r="AH61" s="35">
        <v>1759.2639545880049</v>
      </c>
      <c r="AI61" s="35">
        <v>1760.1929094539944</v>
      </c>
      <c r="AJ61" s="35">
        <v>1680.0780761939966</v>
      </c>
      <c r="AK61" s="35">
        <v>1678.3084472699952</v>
      </c>
      <c r="AL61" s="35">
        <v>1674.4200789539943</v>
      </c>
      <c r="AM61" s="35">
        <v>1730.5586473140036</v>
      </c>
      <c r="AN61" s="35">
        <v>42850.653497231979</v>
      </c>
      <c r="AO61" s="35">
        <v>8.7478255199953274</v>
      </c>
      <c r="AP61" s="35">
        <v>243.43432805999765</v>
      </c>
      <c r="AQ61" s="35">
        <v>4.6849019699953285</v>
      </c>
      <c r="AR61" s="35">
        <v>5.5135377360021023</v>
      </c>
      <c r="AS61" s="35">
        <v>2.8711326419995324</v>
      </c>
      <c r="AT61" s="35">
        <v>2.1247585379992993</v>
      </c>
      <c r="AU61" s="35">
        <v>2.4076583999065704E-2</v>
      </c>
      <c r="AV61" s="35">
        <v>3.3924768149983486</v>
      </c>
      <c r="AW61" s="35">
        <v>10.821636630002594</v>
      </c>
      <c r="AX61" s="35">
        <v>3.5734494600028297</v>
      </c>
      <c r="AY61" s="35">
        <v>5.4209471400018865</v>
      </c>
      <c r="AZ61" s="35">
        <v>10.238216309995755</v>
      </c>
      <c r="BA61" s="35">
        <v>300.8472874049898</v>
      </c>
    </row>
    <row r="62" spans="1:53" s="31" customFormat="1" ht="12.75" thickBot="1" x14ac:dyDescent="0.25">
      <c r="A62" s="138" t="s">
        <v>740</v>
      </c>
      <c r="B62" s="35">
        <v>0</v>
      </c>
      <c r="C62" s="35">
        <v>0</v>
      </c>
      <c r="D62" s="35">
        <v>0</v>
      </c>
      <c r="E62" s="35">
        <v>0</v>
      </c>
      <c r="F62" s="35">
        <v>0</v>
      </c>
      <c r="G62" s="35">
        <v>0</v>
      </c>
      <c r="H62" s="35">
        <v>0</v>
      </c>
      <c r="I62" s="35">
        <v>0</v>
      </c>
      <c r="J62" s="35">
        <v>0</v>
      </c>
      <c r="K62" s="35">
        <v>0</v>
      </c>
      <c r="L62" s="35">
        <v>0</v>
      </c>
      <c r="M62" s="35">
        <v>0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  <c r="AE62" s="35">
        <v>0</v>
      </c>
      <c r="AF62" s="35">
        <v>-8</v>
      </c>
      <c r="AG62" s="35">
        <v>0</v>
      </c>
      <c r="AH62" s="35">
        <v>0</v>
      </c>
      <c r="AI62" s="35">
        <v>0</v>
      </c>
      <c r="AJ62" s="35">
        <v>0</v>
      </c>
      <c r="AK62" s="35">
        <v>0</v>
      </c>
      <c r="AL62" s="35">
        <v>0</v>
      </c>
      <c r="AM62" s="35">
        <v>0</v>
      </c>
      <c r="AN62" s="35">
        <v>-8</v>
      </c>
      <c r="AO62" s="35">
        <v>0</v>
      </c>
      <c r="AP62" s="35">
        <v>0</v>
      </c>
      <c r="AQ62" s="35">
        <v>0</v>
      </c>
      <c r="AR62" s="35">
        <v>0</v>
      </c>
      <c r="AS62" s="35">
        <v>0</v>
      </c>
      <c r="AT62" s="35">
        <v>0</v>
      </c>
      <c r="AU62" s="35">
        <v>0</v>
      </c>
      <c r="AV62" s="35">
        <v>220</v>
      </c>
      <c r="AW62" s="35">
        <v>0</v>
      </c>
      <c r="AX62" s="35">
        <v>0</v>
      </c>
      <c r="AY62" s="35">
        <v>0</v>
      </c>
      <c r="AZ62" s="35">
        <v>0</v>
      </c>
      <c r="BA62" s="35">
        <v>220</v>
      </c>
    </row>
    <row r="63" spans="1:53" s="31" customFormat="1" ht="12.75" thickBot="1" x14ac:dyDescent="0.25">
      <c r="A63" s="138" t="s">
        <v>741</v>
      </c>
      <c r="B63" s="139">
        <v>0</v>
      </c>
      <c r="C63" s="139">
        <v>0</v>
      </c>
      <c r="D63" s="139">
        <v>0</v>
      </c>
      <c r="E63" s="139">
        <v>0</v>
      </c>
      <c r="F63" s="139">
        <v>0</v>
      </c>
      <c r="G63" s="139">
        <v>0</v>
      </c>
      <c r="H63" s="139">
        <v>0</v>
      </c>
      <c r="I63" s="139">
        <v>0</v>
      </c>
      <c r="J63" s="139">
        <v>0</v>
      </c>
      <c r="K63" s="139">
        <v>0</v>
      </c>
      <c r="L63" s="139">
        <v>0</v>
      </c>
      <c r="M63" s="139">
        <v>0</v>
      </c>
      <c r="N63" s="139">
        <v>0</v>
      </c>
      <c r="O63" s="139">
        <v>39516.199474499997</v>
      </c>
      <c r="P63" s="139">
        <v>18410.432732999998</v>
      </c>
      <c r="Q63" s="139">
        <v>14868.106186500007</v>
      </c>
      <c r="R63" s="139">
        <v>15137.789813999998</v>
      </c>
      <c r="S63" s="139">
        <v>14625.290704499997</v>
      </c>
      <c r="T63" s="139">
        <v>13620.955689599992</v>
      </c>
      <c r="U63" s="139">
        <v>13189.367864399988</v>
      </c>
      <c r="V63" s="139">
        <v>12970.186126800008</v>
      </c>
      <c r="W63" s="139">
        <v>11310.68188319999</v>
      </c>
      <c r="X63" s="139">
        <v>9330.7265352000031</v>
      </c>
      <c r="Y63" s="139">
        <v>9446.9433087539928</v>
      </c>
      <c r="Z63" s="139">
        <v>7185.0987206039936</v>
      </c>
      <c r="AA63" s="139">
        <v>179611.77904105795</v>
      </c>
      <c r="AB63" s="139">
        <v>5636.9783821679976</v>
      </c>
      <c r="AC63" s="139">
        <v>10096.383079187994</v>
      </c>
      <c r="AD63" s="139">
        <v>4099.2410705820021</v>
      </c>
      <c r="AE63" s="139">
        <v>7197.977686661995</v>
      </c>
      <c r="AF63" s="139">
        <v>3556.7629759839988</v>
      </c>
      <c r="AG63" s="139">
        <v>1972.4881888740013</v>
      </c>
      <c r="AH63" s="139">
        <v>1759.2639545880049</v>
      </c>
      <c r="AI63" s="139">
        <v>1760.1929094539944</v>
      </c>
      <c r="AJ63" s="139">
        <v>1680.0780761939966</v>
      </c>
      <c r="AK63" s="139">
        <v>1678.3084472699952</v>
      </c>
      <c r="AL63" s="139">
        <v>1674.4200789539943</v>
      </c>
      <c r="AM63" s="139">
        <v>1730.5586473140036</v>
      </c>
      <c r="AN63" s="139">
        <v>42842.653497231979</v>
      </c>
      <c r="AO63" s="139">
        <v>8.7478255199953274</v>
      </c>
      <c r="AP63" s="139">
        <v>243.43432805999765</v>
      </c>
      <c r="AQ63" s="139">
        <v>4.6849019699953285</v>
      </c>
      <c r="AR63" s="139">
        <v>5.5135377360021023</v>
      </c>
      <c r="AS63" s="139">
        <v>2.8711326419995324</v>
      </c>
      <c r="AT63" s="139">
        <v>2.1247585379992993</v>
      </c>
      <c r="AU63" s="139">
        <v>2.4076583999065704E-2</v>
      </c>
      <c r="AV63" s="139">
        <v>223.39247681499836</v>
      </c>
      <c r="AW63" s="139">
        <v>10.821636630002594</v>
      </c>
      <c r="AX63" s="139">
        <v>3.5734494600028297</v>
      </c>
      <c r="AY63" s="139">
        <v>5.4209471400018865</v>
      </c>
      <c r="AZ63" s="139">
        <v>10.238216309995755</v>
      </c>
      <c r="BA63" s="139">
        <v>520.84728740498974</v>
      </c>
    </row>
    <row r="64" spans="1:53" s="31" customFormat="1" ht="12.75" thickBot="1" x14ac:dyDescent="0.25">
      <c r="A64" s="138" t="s">
        <v>742</v>
      </c>
      <c r="B64" s="139">
        <v>0</v>
      </c>
      <c r="C64" s="139">
        <v>0</v>
      </c>
      <c r="D64" s="139">
        <v>0</v>
      </c>
      <c r="E64" s="139">
        <v>0</v>
      </c>
      <c r="F64" s="139">
        <v>0</v>
      </c>
      <c r="G64" s="139">
        <v>0</v>
      </c>
      <c r="H64" s="139">
        <v>0</v>
      </c>
      <c r="I64" s="139">
        <v>0</v>
      </c>
      <c r="J64" s="139">
        <v>0</v>
      </c>
      <c r="K64" s="139">
        <v>0</v>
      </c>
      <c r="L64" s="139">
        <v>0</v>
      </c>
      <c r="M64" s="139">
        <v>0</v>
      </c>
      <c r="N64" s="139">
        <v>0</v>
      </c>
      <c r="O64" s="139">
        <v>39516.199474499997</v>
      </c>
      <c r="P64" s="139">
        <v>18410.432732999998</v>
      </c>
      <c r="Q64" s="139">
        <v>14868.106186500007</v>
      </c>
      <c r="R64" s="139">
        <v>15137.789813999998</v>
      </c>
      <c r="S64" s="139">
        <v>14625.290704499997</v>
      </c>
      <c r="T64" s="139">
        <v>13620.955689599992</v>
      </c>
      <c r="U64" s="139">
        <v>13189.367864399988</v>
      </c>
      <c r="V64" s="139">
        <v>12970.186126800008</v>
      </c>
      <c r="W64" s="139">
        <v>11310.68188319999</v>
      </c>
      <c r="X64" s="139">
        <v>9330.7265352000031</v>
      </c>
      <c r="Y64" s="139">
        <v>9446.9433087539928</v>
      </c>
      <c r="Z64" s="139">
        <v>7185.0987206039936</v>
      </c>
      <c r="AA64" s="139">
        <v>179611.77904105795</v>
      </c>
      <c r="AB64" s="139">
        <v>5636.9783821679976</v>
      </c>
      <c r="AC64" s="139">
        <v>10096.383079187994</v>
      </c>
      <c r="AD64" s="139">
        <v>4099.2410705820021</v>
      </c>
      <c r="AE64" s="139">
        <v>7197.977686661995</v>
      </c>
      <c r="AF64" s="139">
        <v>3556.7629759839988</v>
      </c>
      <c r="AG64" s="139">
        <v>1972.4881888740013</v>
      </c>
      <c r="AH64" s="139">
        <v>1759.2639545880049</v>
      </c>
      <c r="AI64" s="139">
        <v>1760.1929094539944</v>
      </c>
      <c r="AJ64" s="139">
        <v>1680.0780761939966</v>
      </c>
      <c r="AK64" s="139">
        <v>1678.3084472699952</v>
      </c>
      <c r="AL64" s="139">
        <v>1674.4200789539943</v>
      </c>
      <c r="AM64" s="139">
        <v>1730.5586473140036</v>
      </c>
      <c r="AN64" s="139">
        <v>42842.653497231979</v>
      </c>
      <c r="AO64" s="139">
        <v>8.7478255199953274</v>
      </c>
      <c r="AP64" s="139">
        <v>243.43432805999765</v>
      </c>
      <c r="AQ64" s="139">
        <v>4.6849019699953285</v>
      </c>
      <c r="AR64" s="139">
        <v>5.5135377360021023</v>
      </c>
      <c r="AS64" s="139">
        <v>2.8711326419995324</v>
      </c>
      <c r="AT64" s="139">
        <v>2.1247585379992993</v>
      </c>
      <c r="AU64" s="139">
        <v>2.4076583999065704E-2</v>
      </c>
      <c r="AV64" s="139">
        <v>223.39247681499836</v>
      </c>
      <c r="AW64" s="139">
        <v>10.821636630002594</v>
      </c>
      <c r="AX64" s="139">
        <v>3.5734494600028297</v>
      </c>
      <c r="AY64" s="139">
        <v>5.4209471400018865</v>
      </c>
      <c r="AZ64" s="139">
        <v>10.238216309995755</v>
      </c>
      <c r="BA64" s="139">
        <v>520.84728740498974</v>
      </c>
    </row>
    <row r="65" spans="1:53" s="31" customFormat="1" ht="12" x14ac:dyDescent="0.2">
      <c r="A65" s="138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  <c r="O65" s="139"/>
      <c r="P65" s="139"/>
      <c r="Q65" s="139"/>
      <c r="R65" s="139"/>
      <c r="S65" s="139"/>
      <c r="T65" s="139"/>
      <c r="U65" s="139"/>
      <c r="V65" s="139"/>
      <c r="W65" s="139"/>
      <c r="X65" s="139"/>
      <c r="Y65" s="139"/>
      <c r="Z65" s="139"/>
      <c r="AA65" s="139"/>
      <c r="AB65" s="139"/>
      <c r="AC65" s="139"/>
      <c r="AD65" s="139"/>
      <c r="AE65" s="139"/>
      <c r="AF65" s="139"/>
      <c r="AG65" s="139"/>
      <c r="AH65" s="139"/>
      <c r="AI65" s="139"/>
      <c r="AJ65" s="139"/>
      <c r="AK65" s="139"/>
      <c r="AL65" s="139"/>
      <c r="AM65" s="139"/>
      <c r="AN65" s="139"/>
      <c r="AO65" s="139"/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</row>
    <row r="66" spans="1:53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</row>
    <row r="67" spans="1:53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</row>
    <row r="68" spans="1:53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</row>
    <row r="69" spans="1:53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</row>
    <row r="70" spans="1:53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</row>
    <row r="71" spans="1:53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</row>
    <row r="72" spans="1:53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</row>
    <row r="73" spans="1:53" s="48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</row>
    <row r="74" spans="1:53" s="48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</row>
    <row r="75" spans="1:53" s="48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</row>
    <row r="76" spans="1:53" s="48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</row>
    <row r="77" spans="1:53" s="48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</row>
    <row r="78" spans="1:53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</row>
    <row r="79" spans="1:53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</row>
    <row r="80" spans="1:53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</row>
    <row r="81" spans="1:53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</row>
  </sheetData>
  <autoFilter ref="A6:BA75" xr:uid="{38BD4600-AFDE-4EAB-8B11-103F3F713DF9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9" tint="0.79998168889431442"/>
  </sheetPr>
  <dimension ref="A1:BA29"/>
  <sheetViews>
    <sheetView zoomScaleNormal="100" workbookViewId="0">
      <pane xSplit="1" ySplit="6" topLeftCell="N7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7109375" defaultRowHeight="13.9" customHeight="1" outlineLevelCol="1" x14ac:dyDescent="0.2"/>
  <cols>
    <col min="1" max="1" width="32" style="45" customWidth="1"/>
    <col min="2" max="13" width="13" style="45" hidden="1" customWidth="1" outlineLevel="1"/>
    <col min="14" max="14" width="13" style="45" customWidth="1" collapsed="1"/>
    <col min="15" max="26" width="13" style="45" hidden="1" customWidth="1" outlineLevel="1"/>
    <col min="27" max="27" width="13" style="45" customWidth="1" collapsed="1"/>
    <col min="28" max="39" width="13" style="45" hidden="1" customWidth="1" outlineLevel="1"/>
    <col min="40" max="40" width="13" style="45" customWidth="1" collapsed="1"/>
    <col min="41" max="52" width="13" style="45" hidden="1" customWidth="1" outlineLevel="1"/>
    <col min="53" max="53" width="13" style="45" customWidth="1" collapsed="1"/>
    <col min="54" max="16384" width="8.7109375" style="45"/>
  </cols>
  <sheetData>
    <row r="1" spans="1:53" ht="13.9" customHeight="1" x14ac:dyDescent="0.2">
      <c r="A1" s="238" t="s">
        <v>885</v>
      </c>
    </row>
    <row r="2" spans="1:53" ht="13.9" customHeight="1" x14ac:dyDescent="0.2">
      <c r="A2" s="238" t="s">
        <v>870</v>
      </c>
    </row>
    <row r="3" spans="1:53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</row>
    <row r="4" spans="1:53" s="31" customFormat="1" ht="15" customHeight="1" x14ac:dyDescent="0.2">
      <c r="A4" s="30" t="s">
        <v>115</v>
      </c>
    </row>
    <row r="5" spans="1:53" s="31" customFormat="1" ht="12.75" thickBot="1" x14ac:dyDescent="0.2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</row>
    <row r="6" spans="1:53" s="31" customFormat="1" ht="12.75" thickBot="1" x14ac:dyDescent="0.25">
      <c r="A6" s="33" t="s">
        <v>672</v>
      </c>
      <c r="B6" s="33" t="s">
        <v>51</v>
      </c>
      <c r="C6" s="33" t="s">
        <v>52</v>
      </c>
      <c r="D6" s="33" t="s">
        <v>53</v>
      </c>
      <c r="E6" s="33" t="s">
        <v>54</v>
      </c>
      <c r="F6" s="33" t="s">
        <v>55</v>
      </c>
      <c r="G6" s="33" t="s">
        <v>56</v>
      </c>
      <c r="H6" s="33" t="s">
        <v>57</v>
      </c>
      <c r="I6" s="33" t="s">
        <v>58</v>
      </c>
      <c r="J6" s="33" t="s">
        <v>59</v>
      </c>
      <c r="K6" s="33" t="s">
        <v>60</v>
      </c>
      <c r="L6" s="33" t="s">
        <v>61</v>
      </c>
      <c r="M6" s="33" t="s">
        <v>62</v>
      </c>
      <c r="N6" s="33" t="s">
        <v>63</v>
      </c>
      <c r="O6" s="33" t="s">
        <v>64</v>
      </c>
      <c r="P6" s="33" t="s">
        <v>65</v>
      </c>
      <c r="Q6" s="33" t="s">
        <v>66</v>
      </c>
      <c r="R6" s="33" t="s">
        <v>67</v>
      </c>
      <c r="S6" s="33" t="s">
        <v>68</v>
      </c>
      <c r="T6" s="33" t="s">
        <v>69</v>
      </c>
      <c r="U6" s="33" t="s">
        <v>70</v>
      </c>
      <c r="V6" s="33" t="s">
        <v>71</v>
      </c>
      <c r="W6" s="33" t="s">
        <v>72</v>
      </c>
      <c r="X6" s="33" t="s">
        <v>73</v>
      </c>
      <c r="Y6" s="33" t="s">
        <v>74</v>
      </c>
      <c r="Z6" s="33" t="s">
        <v>75</v>
      </c>
      <c r="AA6" s="33" t="s">
        <v>76</v>
      </c>
      <c r="AB6" s="33" t="s">
        <v>77</v>
      </c>
      <c r="AC6" s="33" t="s">
        <v>78</v>
      </c>
      <c r="AD6" s="33" t="s">
        <v>79</v>
      </c>
      <c r="AE6" s="33" t="s">
        <v>80</v>
      </c>
      <c r="AF6" s="33" t="s">
        <v>81</v>
      </c>
      <c r="AG6" s="33" t="s">
        <v>82</v>
      </c>
      <c r="AH6" s="33" t="s">
        <v>83</v>
      </c>
      <c r="AI6" s="33" t="s">
        <v>84</v>
      </c>
      <c r="AJ6" s="33" t="s">
        <v>85</v>
      </c>
      <c r="AK6" s="33" t="s">
        <v>86</v>
      </c>
      <c r="AL6" s="33" t="s">
        <v>87</v>
      </c>
      <c r="AM6" s="33" t="s">
        <v>88</v>
      </c>
      <c r="AN6" s="33" t="s">
        <v>89</v>
      </c>
      <c r="AO6" s="33" t="s">
        <v>90</v>
      </c>
      <c r="AP6" s="33" t="s">
        <v>91</v>
      </c>
      <c r="AQ6" s="33" t="s">
        <v>92</v>
      </c>
      <c r="AR6" s="33" t="s">
        <v>93</v>
      </c>
      <c r="AS6" s="33" t="s">
        <v>94</v>
      </c>
      <c r="AT6" s="33" t="s">
        <v>95</v>
      </c>
      <c r="AU6" s="33" t="s">
        <v>96</v>
      </c>
      <c r="AV6" s="33" t="s">
        <v>97</v>
      </c>
      <c r="AW6" s="33" t="s">
        <v>98</v>
      </c>
      <c r="AX6" s="33" t="s">
        <v>99</v>
      </c>
      <c r="AY6" s="33" t="s">
        <v>100</v>
      </c>
      <c r="AZ6" s="33" t="s">
        <v>101</v>
      </c>
      <c r="BA6" s="33" t="s">
        <v>102</v>
      </c>
    </row>
    <row r="7" spans="1:53" s="31" customFormat="1" ht="12" x14ac:dyDescent="0.2">
      <c r="A7" s="137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s="31" customFormat="1" ht="12" x14ac:dyDescent="0.2">
      <c r="A8" s="114" t="s">
        <v>743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</row>
    <row r="9" spans="1:53" s="31" customFormat="1" ht="12" x14ac:dyDescent="0.2">
      <c r="A9" s="115" t="s">
        <v>169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</row>
    <row r="10" spans="1:53" s="31" customFormat="1" ht="12" x14ac:dyDescent="0.2">
      <c r="A10" s="138" t="s">
        <v>689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2120641.3300000005</v>
      </c>
      <c r="P10" s="35">
        <v>1978268.6000000003</v>
      </c>
      <c r="Q10" s="35">
        <v>1173190.0699999994</v>
      </c>
      <c r="R10" s="35">
        <v>779459.59999999951</v>
      </c>
      <c r="S10" s="35">
        <v>1011113.5699999995</v>
      </c>
      <c r="T10" s="35">
        <v>260716.52000000142</v>
      </c>
      <c r="U10" s="35">
        <v>284487.50000000023</v>
      </c>
      <c r="V10" s="35">
        <v>807331.85</v>
      </c>
      <c r="W10" s="35">
        <v>785852.11</v>
      </c>
      <c r="X10" s="35">
        <v>247216.67999999924</v>
      </c>
      <c r="Y10" s="35">
        <v>-223058.85999999929</v>
      </c>
      <c r="Z10" s="35">
        <v>-3903114.9200000018</v>
      </c>
      <c r="AA10" s="35">
        <v>5322104.0499999989</v>
      </c>
      <c r="AB10" s="35">
        <v>1022714.5900000004</v>
      </c>
      <c r="AC10" s="35">
        <v>966304.77999999991</v>
      </c>
      <c r="AD10" s="35">
        <v>840299.17999999993</v>
      </c>
      <c r="AE10" s="35">
        <v>565286.78999999934</v>
      </c>
      <c r="AF10" s="35">
        <v>6575.1900000000023</v>
      </c>
      <c r="AG10" s="35">
        <v>434414.41000001004</v>
      </c>
      <c r="AH10" s="35">
        <v>563315.86999999988</v>
      </c>
      <c r="AI10" s="35">
        <v>899019.97999999952</v>
      </c>
      <c r="AJ10" s="35">
        <v>312218.32999999943</v>
      </c>
      <c r="AK10" s="35">
        <v>205168.82999999973</v>
      </c>
      <c r="AL10" s="35">
        <v>915475.3899999999</v>
      </c>
      <c r="AM10" s="35">
        <v>344319.89999999735</v>
      </c>
      <c r="AN10" s="35">
        <v>7075113.2400000058</v>
      </c>
      <c r="AO10" s="35">
        <v>1168627.5199999996</v>
      </c>
      <c r="AP10" s="35">
        <v>1426045.41</v>
      </c>
      <c r="AQ10" s="35">
        <v>1332679.1499999994</v>
      </c>
      <c r="AR10" s="35">
        <v>1139987.9600000002</v>
      </c>
      <c r="AS10" s="35">
        <v>1084469.8199999996</v>
      </c>
      <c r="AT10" s="35">
        <v>968814.7499999993</v>
      </c>
      <c r="AU10" s="35">
        <v>1202189.96</v>
      </c>
      <c r="AV10" s="35">
        <v>1157309.07</v>
      </c>
      <c r="AW10" s="35">
        <v>1111752.6799999943</v>
      </c>
      <c r="AX10" s="35">
        <v>1154721.689999999</v>
      </c>
      <c r="AY10" s="35">
        <v>1535141.5200000003</v>
      </c>
      <c r="AZ10" s="35">
        <v>1341150.7600000002</v>
      </c>
      <c r="BA10" s="35">
        <v>14622890.28999999</v>
      </c>
    </row>
    <row r="11" spans="1:53" s="31" customFormat="1" ht="12" x14ac:dyDescent="0.2">
      <c r="A11" s="138" t="s">
        <v>702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599489</v>
      </c>
      <c r="P11" s="35">
        <v>565719</v>
      </c>
      <c r="Q11" s="35">
        <v>272418</v>
      </c>
      <c r="R11" s="35">
        <v>147432</v>
      </c>
      <c r="S11" s="35">
        <v>225798</v>
      </c>
      <c r="T11" s="35">
        <v>24055</v>
      </c>
      <c r="U11" s="35">
        <v>380625</v>
      </c>
      <c r="V11" s="35">
        <v>234751</v>
      </c>
      <c r="W11" s="35">
        <v>167659</v>
      </c>
      <c r="X11" s="35">
        <v>12159</v>
      </c>
      <c r="Y11" s="35">
        <v>66157</v>
      </c>
      <c r="Z11" s="35">
        <v>-957274</v>
      </c>
      <c r="AA11" s="35">
        <v>1738988</v>
      </c>
      <c r="AB11" s="35">
        <v>282921</v>
      </c>
      <c r="AC11" s="35">
        <v>260912</v>
      </c>
      <c r="AD11" s="35">
        <v>238097</v>
      </c>
      <c r="AE11" s="35">
        <v>146575</v>
      </c>
      <c r="AF11" s="35">
        <v>-65235</v>
      </c>
      <c r="AG11" s="35">
        <v>69829</v>
      </c>
      <c r="AH11" s="35">
        <v>105810</v>
      </c>
      <c r="AI11" s="35">
        <v>224335</v>
      </c>
      <c r="AJ11" s="35">
        <v>-60039</v>
      </c>
      <c r="AK11" s="35">
        <v>20495</v>
      </c>
      <c r="AL11" s="35">
        <v>245346</v>
      </c>
      <c r="AM11" s="35">
        <v>198347</v>
      </c>
      <c r="AN11" s="35">
        <v>1667393</v>
      </c>
      <c r="AO11" s="35">
        <v>314280</v>
      </c>
      <c r="AP11" s="35">
        <v>430397</v>
      </c>
      <c r="AQ11" s="35">
        <v>401560</v>
      </c>
      <c r="AR11" s="35">
        <v>362050</v>
      </c>
      <c r="AS11" s="35">
        <v>248561</v>
      </c>
      <c r="AT11" s="35">
        <v>238978</v>
      </c>
      <c r="AU11" s="35">
        <v>362314</v>
      </c>
      <c r="AV11" s="35">
        <v>288879</v>
      </c>
      <c r="AW11" s="35">
        <v>297007</v>
      </c>
      <c r="AX11" s="35">
        <v>322605</v>
      </c>
      <c r="AY11" s="35">
        <v>454234</v>
      </c>
      <c r="AZ11" s="35">
        <v>338751</v>
      </c>
      <c r="BA11" s="35">
        <v>4059616</v>
      </c>
    </row>
    <row r="12" spans="1:53" s="31" customFormat="1" ht="12" x14ac:dyDescent="0.2">
      <c r="A12" s="138" t="s">
        <v>113</v>
      </c>
      <c r="B12" s="35">
        <v>0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2720130.33</v>
      </c>
      <c r="P12" s="35">
        <v>2543987.6000000006</v>
      </c>
      <c r="Q12" s="35">
        <v>1445608.0699999994</v>
      </c>
      <c r="R12" s="35">
        <v>926891.59999999951</v>
      </c>
      <c r="S12" s="35">
        <v>1236911.5699999994</v>
      </c>
      <c r="T12" s="35">
        <v>284771.52000000142</v>
      </c>
      <c r="U12" s="35">
        <v>665112.50000000023</v>
      </c>
      <c r="V12" s="35">
        <v>1042082.85</v>
      </c>
      <c r="W12" s="35">
        <v>953511.11</v>
      </c>
      <c r="X12" s="35">
        <v>259375.67999999924</v>
      </c>
      <c r="Y12" s="35">
        <v>-156901.85999999929</v>
      </c>
      <c r="Z12" s="35">
        <v>-4860388.9200000018</v>
      </c>
      <c r="AA12" s="35">
        <v>7061092.049999997</v>
      </c>
      <c r="AB12" s="35">
        <v>1305635.5900000005</v>
      </c>
      <c r="AC12" s="35">
        <v>1227216.7799999998</v>
      </c>
      <c r="AD12" s="35">
        <v>1078396.18</v>
      </c>
      <c r="AE12" s="35">
        <v>711861.78999999934</v>
      </c>
      <c r="AF12" s="35">
        <v>-58659.81</v>
      </c>
      <c r="AG12" s="35">
        <v>504243.41000001004</v>
      </c>
      <c r="AH12" s="35">
        <v>669125.86999999988</v>
      </c>
      <c r="AI12" s="35">
        <v>1123354.9799999995</v>
      </c>
      <c r="AJ12" s="35">
        <v>252179.32999999943</v>
      </c>
      <c r="AK12" s="35">
        <v>225663.82999999973</v>
      </c>
      <c r="AL12" s="35">
        <v>1160821.3899999999</v>
      </c>
      <c r="AM12" s="35">
        <v>542666.89999999735</v>
      </c>
      <c r="AN12" s="35">
        <v>8742506.2400000058</v>
      </c>
      <c r="AO12" s="35">
        <v>1482907.5199999996</v>
      </c>
      <c r="AP12" s="35">
        <v>1856442.41</v>
      </c>
      <c r="AQ12" s="35">
        <v>1734239.1499999994</v>
      </c>
      <c r="AR12" s="35">
        <v>1502037.9600000002</v>
      </c>
      <c r="AS12" s="35">
        <v>1333030.8199999998</v>
      </c>
      <c r="AT12" s="35">
        <v>1207792.7499999995</v>
      </c>
      <c r="AU12" s="35">
        <v>1564503.96</v>
      </c>
      <c r="AV12" s="35">
        <v>1446188.07</v>
      </c>
      <c r="AW12" s="35">
        <v>1408759.6799999943</v>
      </c>
      <c r="AX12" s="35">
        <v>1477326.689999999</v>
      </c>
      <c r="AY12" s="35">
        <v>1989375.5200000003</v>
      </c>
      <c r="AZ12" s="35">
        <v>1679901.7600000002</v>
      </c>
      <c r="BA12" s="35">
        <v>18682506.289999995</v>
      </c>
    </row>
    <row r="13" spans="1:53" s="31" customFormat="1" ht="12" x14ac:dyDescent="0.2">
      <c r="A13" s="138" t="s">
        <v>703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16431</v>
      </c>
      <c r="AC13" s="35">
        <v>32613</v>
      </c>
      <c r="AD13" s="35">
        <v>26989</v>
      </c>
      <c r="AE13" s="35">
        <v>23762</v>
      </c>
      <c r="AF13" s="35">
        <v>22411</v>
      </c>
      <c r="AG13" s="35">
        <v>23619</v>
      </c>
      <c r="AH13" s="35">
        <v>23126</v>
      </c>
      <c r="AI13" s="35">
        <v>22569</v>
      </c>
      <c r="AJ13" s="35">
        <v>22173</v>
      </c>
      <c r="AK13" s="35">
        <v>24318</v>
      </c>
      <c r="AL13" s="35">
        <v>24131</v>
      </c>
      <c r="AM13" s="35">
        <v>23616</v>
      </c>
      <c r="AN13" s="35">
        <v>285758</v>
      </c>
      <c r="AO13" s="35">
        <v>17038</v>
      </c>
      <c r="AP13" s="35">
        <v>9956</v>
      </c>
      <c r="AQ13" s="35">
        <v>24712</v>
      </c>
      <c r="AR13" s="35">
        <v>155575</v>
      </c>
      <c r="AS13" s="35">
        <v>-129387</v>
      </c>
      <c r="AT13" s="35">
        <v>16735</v>
      </c>
      <c r="AU13" s="35">
        <v>15930</v>
      </c>
      <c r="AV13" s="35">
        <v>16967</v>
      </c>
      <c r="AW13" s="35">
        <v>16371</v>
      </c>
      <c r="AX13" s="35">
        <v>16123</v>
      </c>
      <c r="AY13" s="35">
        <v>18894</v>
      </c>
      <c r="AZ13" s="35">
        <v>8522</v>
      </c>
      <c r="BA13" s="35">
        <v>187436</v>
      </c>
    </row>
    <row r="14" spans="1:53" s="31" customFormat="1" ht="12" x14ac:dyDescent="0.2">
      <c r="A14" s="138" t="s">
        <v>704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-912632</v>
      </c>
      <c r="AC14" s="35">
        <v>-615344</v>
      </c>
      <c r="AD14" s="35">
        <v>-1859268</v>
      </c>
      <c r="AE14" s="35">
        <v>-888450</v>
      </c>
      <c r="AF14" s="35">
        <v>-1924881</v>
      </c>
      <c r="AG14" s="35">
        <v>-641460</v>
      </c>
      <c r="AH14" s="35">
        <v>-102547</v>
      </c>
      <c r="AI14" s="35">
        <v>-597041</v>
      </c>
      <c r="AJ14" s="35">
        <v>-326720</v>
      </c>
      <c r="AK14" s="35">
        <v>-211164</v>
      </c>
      <c r="AL14" s="35">
        <v>-103923</v>
      </c>
      <c r="AM14" s="35">
        <v>-3719812</v>
      </c>
      <c r="AN14" s="35">
        <v>-11903242</v>
      </c>
      <c r="AO14" s="35">
        <v>-326358</v>
      </c>
      <c r="AP14" s="35">
        <v>-1860969</v>
      </c>
      <c r="AQ14" s="35">
        <v>-2571832</v>
      </c>
      <c r="AR14" s="35">
        <v>-349380</v>
      </c>
      <c r="AS14" s="35">
        <v>-1070919</v>
      </c>
      <c r="AT14" s="35">
        <v>-596569</v>
      </c>
      <c r="AU14" s="35">
        <v>-791887</v>
      </c>
      <c r="AV14" s="35">
        <v>-152594</v>
      </c>
      <c r="AW14" s="35">
        <v>1031054</v>
      </c>
      <c r="AX14" s="35">
        <v>-402280</v>
      </c>
      <c r="AY14" s="35">
        <v>-1184780</v>
      </c>
      <c r="AZ14" s="35">
        <v>-1269047</v>
      </c>
      <c r="BA14" s="35">
        <v>-9545561</v>
      </c>
    </row>
    <row r="15" spans="1:53" s="31" customFormat="1" ht="12" x14ac:dyDescent="0.2">
      <c r="A15" s="138" t="s">
        <v>705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-896201</v>
      </c>
      <c r="AC15" s="35">
        <v>-582731</v>
      </c>
      <c r="AD15" s="35">
        <v>-1832279</v>
      </c>
      <c r="AE15" s="35">
        <v>-864688</v>
      </c>
      <c r="AF15" s="35">
        <v>-1902470</v>
      </c>
      <c r="AG15" s="35">
        <v>-617841</v>
      </c>
      <c r="AH15" s="35">
        <v>-79421</v>
      </c>
      <c r="AI15" s="35">
        <v>-574472</v>
      </c>
      <c r="AJ15" s="35">
        <v>-304547</v>
      </c>
      <c r="AK15" s="35">
        <v>-186846</v>
      </c>
      <c r="AL15" s="35">
        <v>-79792</v>
      </c>
      <c r="AM15" s="35">
        <v>-3696196</v>
      </c>
      <c r="AN15" s="35">
        <v>-11617484</v>
      </c>
      <c r="AO15" s="35">
        <v>-309320</v>
      </c>
      <c r="AP15" s="35">
        <v>-1851013</v>
      </c>
      <c r="AQ15" s="35">
        <v>-2547120</v>
      </c>
      <c r="AR15" s="35">
        <v>-193805</v>
      </c>
      <c r="AS15" s="35">
        <v>-1200306</v>
      </c>
      <c r="AT15" s="35">
        <v>-579834</v>
      </c>
      <c r="AU15" s="35">
        <v>-775957</v>
      </c>
      <c r="AV15" s="35">
        <v>-135627</v>
      </c>
      <c r="AW15" s="35">
        <v>1047425</v>
      </c>
      <c r="AX15" s="35">
        <v>-386157</v>
      </c>
      <c r="AY15" s="35">
        <v>-1165886</v>
      </c>
      <c r="AZ15" s="35">
        <v>-1260525</v>
      </c>
      <c r="BA15" s="35">
        <v>-9358125</v>
      </c>
    </row>
    <row r="16" spans="1:53" s="31" customFormat="1" ht="12" x14ac:dyDescent="0.2">
      <c r="A16" s="138" t="s">
        <v>744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2720130.33</v>
      </c>
      <c r="P16" s="35">
        <v>2543987.6000000006</v>
      </c>
      <c r="Q16" s="35">
        <v>1445608.0699999994</v>
      </c>
      <c r="R16" s="35">
        <v>926891.59999999951</v>
      </c>
      <c r="S16" s="35">
        <v>1236911.5699999994</v>
      </c>
      <c r="T16" s="35">
        <v>284771.52000000142</v>
      </c>
      <c r="U16" s="35">
        <v>665112.50000000023</v>
      </c>
      <c r="V16" s="35">
        <v>1042082.85</v>
      </c>
      <c r="W16" s="35">
        <v>953511.11</v>
      </c>
      <c r="X16" s="35">
        <v>259375.67999999924</v>
      </c>
      <c r="Y16" s="35">
        <v>-156901.85999999929</v>
      </c>
      <c r="Z16" s="35">
        <v>-4860388.9200000018</v>
      </c>
      <c r="AA16" s="35">
        <v>7061092.049999997</v>
      </c>
      <c r="AB16" s="35">
        <v>409434.59000000055</v>
      </c>
      <c r="AC16" s="35">
        <v>644485.7799999998</v>
      </c>
      <c r="AD16" s="35">
        <v>-753882.82000000007</v>
      </c>
      <c r="AE16" s="35">
        <v>-152826.21000000066</v>
      </c>
      <c r="AF16" s="35">
        <v>-1961129.81</v>
      </c>
      <c r="AG16" s="35">
        <v>-113597.58999998996</v>
      </c>
      <c r="AH16" s="35">
        <v>589704.86999999988</v>
      </c>
      <c r="AI16" s="35">
        <v>548882.97999999952</v>
      </c>
      <c r="AJ16" s="35">
        <v>-52367.670000000566</v>
      </c>
      <c r="AK16" s="35">
        <v>38817.829999999725</v>
      </c>
      <c r="AL16" s="35">
        <v>1081029.3899999999</v>
      </c>
      <c r="AM16" s="35">
        <v>-3153529.1000000024</v>
      </c>
      <c r="AN16" s="35">
        <v>-2874977.7599999942</v>
      </c>
      <c r="AO16" s="35">
        <v>1173587.5199999996</v>
      </c>
      <c r="AP16" s="35">
        <v>5429.4099999999162</v>
      </c>
      <c r="AQ16" s="35">
        <v>-812880.85000000056</v>
      </c>
      <c r="AR16" s="35">
        <v>1308232.9600000002</v>
      </c>
      <c r="AS16" s="35">
        <v>132724.81999999983</v>
      </c>
      <c r="AT16" s="35">
        <v>627958.74999999953</v>
      </c>
      <c r="AU16" s="35">
        <v>788546.96</v>
      </c>
      <c r="AV16" s="35">
        <v>1310561.07</v>
      </c>
      <c r="AW16" s="35">
        <v>2456184.6799999941</v>
      </c>
      <c r="AX16" s="35">
        <v>1091169.689999999</v>
      </c>
      <c r="AY16" s="35">
        <v>823489.52000000025</v>
      </c>
      <c r="AZ16" s="35">
        <v>419376.76000000024</v>
      </c>
      <c r="BA16" s="35">
        <v>9324381.2899999917</v>
      </c>
    </row>
    <row r="17" spans="1:53" s="31" customFormat="1" ht="12" x14ac:dyDescent="0.2">
      <c r="A17" s="138" t="s">
        <v>745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1</v>
      </c>
      <c r="P17" s="35">
        <v>1</v>
      </c>
      <c r="Q17" s="35">
        <v>1</v>
      </c>
      <c r="R17" s="35">
        <v>1</v>
      </c>
      <c r="S17" s="35">
        <v>1</v>
      </c>
      <c r="T17" s="35">
        <v>1</v>
      </c>
      <c r="U17" s="35">
        <v>1</v>
      </c>
      <c r="V17" s="35">
        <v>1</v>
      </c>
      <c r="W17" s="35">
        <v>1</v>
      </c>
      <c r="X17" s="35">
        <v>1</v>
      </c>
      <c r="Y17" s="35">
        <v>1</v>
      </c>
      <c r="Z17" s="35">
        <v>1</v>
      </c>
      <c r="AA17" s="35">
        <v>1</v>
      </c>
      <c r="AB17" s="35">
        <v>1</v>
      </c>
      <c r="AC17" s="35">
        <v>1</v>
      </c>
      <c r="AD17" s="35">
        <v>1</v>
      </c>
      <c r="AE17" s="35">
        <v>1</v>
      </c>
      <c r="AF17" s="35">
        <v>1</v>
      </c>
      <c r="AG17" s="35">
        <v>1</v>
      </c>
      <c r="AH17" s="35">
        <v>1</v>
      </c>
      <c r="AI17" s="35">
        <v>1</v>
      </c>
      <c r="AJ17" s="35">
        <v>1</v>
      </c>
      <c r="AK17" s="35">
        <v>1</v>
      </c>
      <c r="AL17" s="35">
        <v>1</v>
      </c>
      <c r="AM17" s="35">
        <v>1</v>
      </c>
      <c r="AN17" s="35">
        <v>1</v>
      </c>
      <c r="AO17" s="35">
        <v>1</v>
      </c>
      <c r="AP17" s="35">
        <v>1</v>
      </c>
      <c r="AQ17" s="35">
        <v>1</v>
      </c>
      <c r="AR17" s="35">
        <v>1</v>
      </c>
      <c r="AS17" s="35">
        <v>1</v>
      </c>
      <c r="AT17" s="35">
        <v>1</v>
      </c>
      <c r="AU17" s="35">
        <v>1</v>
      </c>
      <c r="AV17" s="35">
        <v>1</v>
      </c>
      <c r="AW17" s="35">
        <v>1</v>
      </c>
      <c r="AX17" s="35">
        <v>1</v>
      </c>
      <c r="AY17" s="35">
        <v>1</v>
      </c>
      <c r="AZ17" s="35">
        <v>1</v>
      </c>
      <c r="BA17" s="35">
        <v>1</v>
      </c>
    </row>
    <row r="18" spans="1:53" s="31" customFormat="1" ht="12" x14ac:dyDescent="0.2">
      <c r="A18" s="138" t="s">
        <v>707</v>
      </c>
      <c r="B18" s="35">
        <v>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2720130.33</v>
      </c>
      <c r="P18" s="35">
        <v>2543987.6000000006</v>
      </c>
      <c r="Q18" s="35">
        <v>1445608.0699999994</v>
      </c>
      <c r="R18" s="35">
        <v>926891.59999999951</v>
      </c>
      <c r="S18" s="35">
        <v>1236911.5699999994</v>
      </c>
      <c r="T18" s="35">
        <v>284771.52000000142</v>
      </c>
      <c r="U18" s="35">
        <v>665112.50000000023</v>
      </c>
      <c r="V18" s="35">
        <v>1042082.85</v>
      </c>
      <c r="W18" s="35">
        <v>953511.11</v>
      </c>
      <c r="X18" s="35">
        <v>259375.67999999924</v>
      </c>
      <c r="Y18" s="35">
        <v>-156901.85999999929</v>
      </c>
      <c r="Z18" s="35">
        <v>-4860388.9200000018</v>
      </c>
      <c r="AA18" s="35">
        <v>7061092.049999997</v>
      </c>
      <c r="AB18" s="35">
        <v>409434.59000000055</v>
      </c>
      <c r="AC18" s="35">
        <v>644485.7799999998</v>
      </c>
      <c r="AD18" s="35">
        <v>-753882.82000000007</v>
      </c>
      <c r="AE18" s="35">
        <v>-152826.21000000066</v>
      </c>
      <c r="AF18" s="35">
        <v>-1961129.81</v>
      </c>
      <c r="AG18" s="35">
        <v>-113597.58999998996</v>
      </c>
      <c r="AH18" s="35">
        <v>589704.86999999988</v>
      </c>
      <c r="AI18" s="35">
        <v>548882.97999999952</v>
      </c>
      <c r="AJ18" s="35">
        <v>-52367.670000000566</v>
      </c>
      <c r="AK18" s="35">
        <v>38817.829999999725</v>
      </c>
      <c r="AL18" s="35">
        <v>1081029.3899999999</v>
      </c>
      <c r="AM18" s="35">
        <v>-3153529.1000000024</v>
      </c>
      <c r="AN18" s="35">
        <v>-2874977.7599999942</v>
      </c>
      <c r="AO18" s="35">
        <v>1173587.5199999996</v>
      </c>
      <c r="AP18" s="35">
        <v>5429.4099999999162</v>
      </c>
      <c r="AQ18" s="35">
        <v>-812880.85000000056</v>
      </c>
      <c r="AR18" s="35">
        <v>1308232.9600000002</v>
      </c>
      <c r="AS18" s="35">
        <v>132724.81999999983</v>
      </c>
      <c r="AT18" s="35">
        <v>627958.74999999953</v>
      </c>
      <c r="AU18" s="35">
        <v>788546.96</v>
      </c>
      <c r="AV18" s="35">
        <v>1310561.07</v>
      </c>
      <c r="AW18" s="35">
        <v>2456184.6799999941</v>
      </c>
      <c r="AX18" s="35">
        <v>1091169.689999999</v>
      </c>
      <c r="AY18" s="35">
        <v>823489.52000000025</v>
      </c>
      <c r="AZ18" s="35">
        <v>419376.76000000024</v>
      </c>
      <c r="BA18" s="35">
        <v>9324381.2899999917</v>
      </c>
    </row>
    <row r="19" spans="1:53" s="31" customFormat="1" ht="12" x14ac:dyDescent="0.2">
      <c r="A19" s="138" t="s">
        <v>708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2720130.33</v>
      </c>
      <c r="P19" s="35">
        <v>2543987.6000000006</v>
      </c>
      <c r="Q19" s="35">
        <v>1445608.0699999994</v>
      </c>
      <c r="R19" s="35">
        <v>926891.59999999951</v>
      </c>
      <c r="S19" s="35">
        <v>1236911.5699999994</v>
      </c>
      <c r="T19" s="35">
        <v>284771.52000000142</v>
      </c>
      <c r="U19" s="35">
        <v>665112.50000000023</v>
      </c>
      <c r="V19" s="35">
        <v>1042082.85</v>
      </c>
      <c r="W19" s="35">
        <v>953511.11</v>
      </c>
      <c r="X19" s="35">
        <v>259375.67999999924</v>
      </c>
      <c r="Y19" s="35">
        <v>-156901.85999999929</v>
      </c>
      <c r="Z19" s="35">
        <v>-4860388.9200000018</v>
      </c>
      <c r="AA19" s="35">
        <v>7061092.049999997</v>
      </c>
      <c r="AB19" s="35">
        <v>409434.59000000055</v>
      </c>
      <c r="AC19" s="35">
        <v>644485.7799999998</v>
      </c>
      <c r="AD19" s="35">
        <v>-753882.82000000007</v>
      </c>
      <c r="AE19" s="35">
        <v>-152826.21000000066</v>
      </c>
      <c r="AF19" s="35">
        <v>-1961129.81</v>
      </c>
      <c r="AG19" s="35">
        <v>-113597.58999998996</v>
      </c>
      <c r="AH19" s="35">
        <v>589704.86999999988</v>
      </c>
      <c r="AI19" s="35">
        <v>548882.97999999952</v>
      </c>
      <c r="AJ19" s="35">
        <v>-52367.670000000566</v>
      </c>
      <c r="AK19" s="35">
        <v>38817.829999999725</v>
      </c>
      <c r="AL19" s="35">
        <v>1081029.3899999999</v>
      </c>
      <c r="AM19" s="35">
        <v>-3153529.1000000024</v>
      </c>
      <c r="AN19" s="35">
        <v>-2874977.7599999942</v>
      </c>
      <c r="AO19" s="35">
        <v>1173587.5199999996</v>
      </c>
      <c r="AP19" s="35">
        <v>5429.4099999999162</v>
      </c>
      <c r="AQ19" s="35">
        <v>-812880.85000000056</v>
      </c>
      <c r="AR19" s="35">
        <v>1308232.9600000002</v>
      </c>
      <c r="AS19" s="35">
        <v>132724.81999999983</v>
      </c>
      <c r="AT19" s="35">
        <v>627958.74999999953</v>
      </c>
      <c r="AU19" s="35">
        <v>788546.96</v>
      </c>
      <c r="AV19" s="35">
        <v>1310561.07</v>
      </c>
      <c r="AW19" s="35">
        <v>2456184.6799999941</v>
      </c>
      <c r="AX19" s="35">
        <v>1091169.689999999</v>
      </c>
      <c r="AY19" s="35">
        <v>823489.52000000025</v>
      </c>
      <c r="AZ19" s="35">
        <v>419376.76000000024</v>
      </c>
      <c r="BA19" s="35">
        <v>9324381.2899999917</v>
      </c>
    </row>
    <row r="20" spans="1:53" s="31" customFormat="1" ht="12" x14ac:dyDescent="0.2">
      <c r="A20" s="138" t="s">
        <v>20</v>
      </c>
      <c r="B20" s="140">
        <v>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0</v>
      </c>
      <c r="L20" s="140">
        <v>0</v>
      </c>
      <c r="M20" s="140">
        <v>0</v>
      </c>
      <c r="N20" s="140">
        <v>0</v>
      </c>
      <c r="O20" s="140">
        <v>5.5E-2</v>
      </c>
      <c r="P20" s="140">
        <v>5.5E-2</v>
      </c>
      <c r="Q20" s="140">
        <v>5.5E-2</v>
      </c>
      <c r="R20" s="140">
        <v>5.5E-2</v>
      </c>
      <c r="S20" s="140">
        <v>5.5E-2</v>
      </c>
      <c r="T20" s="140">
        <v>4.3999999999999997E-2</v>
      </c>
      <c r="U20" s="140">
        <v>4.3999999999999997E-2</v>
      </c>
      <c r="V20" s="140">
        <v>4.3999999999999997E-2</v>
      </c>
      <c r="W20" s="140">
        <v>4.3999999999999997E-2</v>
      </c>
      <c r="X20" s="140">
        <v>4.3999999999999997E-2</v>
      </c>
      <c r="Y20" s="140">
        <v>4.4580000000000002E-2</v>
      </c>
      <c r="Z20" s="140">
        <v>4.4580000000000002E-2</v>
      </c>
      <c r="AA20" s="140">
        <v>4.4580000000000002E-2</v>
      </c>
      <c r="AB20" s="140">
        <v>4.4580000000000002E-2</v>
      </c>
      <c r="AC20" s="140">
        <v>4.4580000000000002E-2</v>
      </c>
      <c r="AD20" s="140">
        <v>4.4580000000000002E-2</v>
      </c>
      <c r="AE20" s="140">
        <v>4.4580000000000002E-2</v>
      </c>
      <c r="AF20" s="140">
        <v>4.4580000000000002E-2</v>
      </c>
      <c r="AG20" s="140">
        <v>4.4580000000000002E-2</v>
      </c>
      <c r="AH20" s="140">
        <v>4.4580000000000002E-2</v>
      </c>
      <c r="AI20" s="140">
        <v>4.4580000000000002E-2</v>
      </c>
      <c r="AJ20" s="140">
        <v>4.4580000000000002E-2</v>
      </c>
      <c r="AK20" s="140">
        <v>4.4580000000000002E-2</v>
      </c>
      <c r="AL20" s="140">
        <v>4.4580000000000002E-2</v>
      </c>
      <c r="AM20" s="140">
        <v>4.4580000000000002E-2</v>
      </c>
      <c r="AN20" s="140">
        <v>4.4580000000000002E-2</v>
      </c>
      <c r="AO20" s="140">
        <v>4.4580000000000002E-2</v>
      </c>
      <c r="AP20" s="140">
        <v>4.4580000000000002E-2</v>
      </c>
      <c r="AQ20" s="140">
        <v>4.4580000000000002E-2</v>
      </c>
      <c r="AR20" s="140">
        <v>4.4580000000000002E-2</v>
      </c>
      <c r="AS20" s="140">
        <v>4.4580000000000002E-2</v>
      </c>
      <c r="AT20" s="140">
        <v>4.4580000000000002E-2</v>
      </c>
      <c r="AU20" s="140">
        <v>4.4580000000000002E-2</v>
      </c>
      <c r="AV20" s="140">
        <v>3.5349999999999999E-2</v>
      </c>
      <c r="AW20" s="140">
        <v>3.5349999999999999E-2</v>
      </c>
      <c r="AX20" s="140">
        <v>3.5349999999999999E-2</v>
      </c>
      <c r="AY20" s="140">
        <v>3.5349999999999999E-2</v>
      </c>
      <c r="AZ20" s="140">
        <v>3.5349999999999999E-2</v>
      </c>
      <c r="BA20" s="140">
        <v>3.5349999999999999E-2</v>
      </c>
    </row>
    <row r="21" spans="1:53" s="31" customFormat="1" ht="12" x14ac:dyDescent="0.2">
      <c r="A21" s="138" t="s">
        <v>709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149607.16815000001</v>
      </c>
      <c r="P21" s="35">
        <v>139919.31800000003</v>
      </c>
      <c r="Q21" s="35">
        <v>79508.443849999967</v>
      </c>
      <c r="R21" s="35">
        <v>50979.037999999971</v>
      </c>
      <c r="S21" s="35">
        <v>68030.136349999972</v>
      </c>
      <c r="T21" s="35">
        <v>12529.946880000061</v>
      </c>
      <c r="U21" s="35">
        <v>29264.950000000008</v>
      </c>
      <c r="V21" s="35">
        <v>45851.645399999994</v>
      </c>
      <c r="W21" s="35">
        <v>41954.488839999998</v>
      </c>
      <c r="X21" s="35">
        <v>11412.529919999966</v>
      </c>
      <c r="Y21" s="35">
        <v>-6994.6849187999687</v>
      </c>
      <c r="Z21" s="35">
        <v>-216676.13805360009</v>
      </c>
      <c r="AA21" s="35">
        <v>405386.84241759998</v>
      </c>
      <c r="AB21" s="35">
        <v>18252.594022200024</v>
      </c>
      <c r="AC21" s="35">
        <v>28731.176072399991</v>
      </c>
      <c r="AD21" s="35">
        <v>-33608.096115600005</v>
      </c>
      <c r="AE21" s="35">
        <v>-6812.9924418000301</v>
      </c>
      <c r="AF21" s="35">
        <v>-87427.166929800005</v>
      </c>
      <c r="AG21" s="35">
        <v>-5064.1805621995527</v>
      </c>
      <c r="AH21" s="35">
        <v>26289.043104599994</v>
      </c>
      <c r="AI21" s="35">
        <v>24469.203248399979</v>
      </c>
      <c r="AJ21" s="35">
        <v>-2334.5507286000252</v>
      </c>
      <c r="AK21" s="35">
        <v>1730.4988613999878</v>
      </c>
      <c r="AL21" s="35">
        <v>48192.290206199999</v>
      </c>
      <c r="AM21" s="35">
        <v>-140584.3272780001</v>
      </c>
      <c r="AN21" s="35">
        <v>-128166.50854079975</v>
      </c>
      <c r="AO21" s="35">
        <v>52318.531641599984</v>
      </c>
      <c r="AP21" s="35">
        <v>242.04309779999627</v>
      </c>
      <c r="AQ21" s="35">
        <v>-36238.228293000029</v>
      </c>
      <c r="AR21" s="35">
        <v>58321.025356800012</v>
      </c>
      <c r="AS21" s="35">
        <v>5916.8724755999929</v>
      </c>
      <c r="AT21" s="35">
        <v>27994.40107499998</v>
      </c>
      <c r="AU21" s="35">
        <v>35153.423476800002</v>
      </c>
      <c r="AV21" s="35">
        <v>46328.333824500005</v>
      </c>
      <c r="AW21" s="35">
        <v>86826.128437999796</v>
      </c>
      <c r="AX21" s="35">
        <v>38572.848541499967</v>
      </c>
      <c r="AY21" s="35">
        <v>29110.354532000008</v>
      </c>
      <c r="AZ21" s="35">
        <v>14824.968466000008</v>
      </c>
      <c r="BA21" s="35">
        <v>359370.70263259974</v>
      </c>
    </row>
    <row r="22" spans="1:53" s="31" customFormat="1" ht="12" x14ac:dyDescent="0.2">
      <c r="A22" s="138" t="s">
        <v>746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-29753</v>
      </c>
      <c r="AW22" s="35">
        <v>0</v>
      </c>
      <c r="AX22" s="35">
        <v>0</v>
      </c>
      <c r="AY22" s="35">
        <v>0</v>
      </c>
      <c r="AZ22" s="35">
        <v>0</v>
      </c>
      <c r="BA22" s="35">
        <v>-29753</v>
      </c>
    </row>
    <row r="23" spans="1:53" s="31" customFormat="1" ht="12" x14ac:dyDescent="0.2">
      <c r="A23" s="142" t="s">
        <v>710</v>
      </c>
      <c r="B23" s="38">
        <v>0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149607.16815000001</v>
      </c>
      <c r="P23" s="38">
        <v>139919.31800000003</v>
      </c>
      <c r="Q23" s="38">
        <v>79508.443849999967</v>
      </c>
      <c r="R23" s="38">
        <v>50979.037999999971</v>
      </c>
      <c r="S23" s="38">
        <v>68030.136349999972</v>
      </c>
      <c r="T23" s="38">
        <v>12529.946880000061</v>
      </c>
      <c r="U23" s="38">
        <v>29264.950000000008</v>
      </c>
      <c r="V23" s="38">
        <v>45851.645399999994</v>
      </c>
      <c r="W23" s="38">
        <v>41954.488839999998</v>
      </c>
      <c r="X23" s="38">
        <v>11412.529919999966</v>
      </c>
      <c r="Y23" s="38">
        <v>-6994.6849187999687</v>
      </c>
      <c r="Z23" s="38">
        <v>-216676.13805360009</v>
      </c>
      <c r="AA23" s="38">
        <v>405386.84241759998</v>
      </c>
      <c r="AB23" s="38">
        <v>18252.594022200024</v>
      </c>
      <c r="AC23" s="38">
        <v>28731.176072399991</v>
      </c>
      <c r="AD23" s="38">
        <v>-33608.096115600005</v>
      </c>
      <c r="AE23" s="38">
        <v>-6812.9924418000301</v>
      </c>
      <c r="AF23" s="38">
        <v>-87427.166929800005</v>
      </c>
      <c r="AG23" s="38">
        <v>-5064.1805621995527</v>
      </c>
      <c r="AH23" s="38">
        <v>26289.043104599994</v>
      </c>
      <c r="AI23" s="38">
        <v>24469.203248399979</v>
      </c>
      <c r="AJ23" s="38">
        <v>-2334.5507286000252</v>
      </c>
      <c r="AK23" s="38">
        <v>1730.4988613999878</v>
      </c>
      <c r="AL23" s="38">
        <v>48192.290206199999</v>
      </c>
      <c r="AM23" s="38">
        <v>-140584.3272780001</v>
      </c>
      <c r="AN23" s="38">
        <v>-128166.50854079975</v>
      </c>
      <c r="AO23" s="38">
        <v>52318.531641599984</v>
      </c>
      <c r="AP23" s="38">
        <v>242.04309779999627</v>
      </c>
      <c r="AQ23" s="38">
        <v>-36238.228293000029</v>
      </c>
      <c r="AR23" s="38">
        <v>58321.025356800012</v>
      </c>
      <c r="AS23" s="38">
        <v>5916.8724755999929</v>
      </c>
      <c r="AT23" s="38">
        <v>27994.40107499998</v>
      </c>
      <c r="AU23" s="38">
        <v>35153.423476800002</v>
      </c>
      <c r="AV23" s="38">
        <v>16575.333824500005</v>
      </c>
      <c r="AW23" s="38">
        <v>86826.128437999796</v>
      </c>
      <c r="AX23" s="38">
        <v>38572.848541499967</v>
      </c>
      <c r="AY23" s="38">
        <v>29110.354532000008</v>
      </c>
      <c r="AZ23" s="38">
        <v>14824.968466000008</v>
      </c>
      <c r="BA23" s="38">
        <v>329617.70263259974</v>
      </c>
    </row>
    <row r="24" spans="1:53" s="31" customFormat="1" ht="12" x14ac:dyDescent="0.2">
      <c r="A24" s="138" t="s">
        <v>711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-27848</v>
      </c>
      <c r="AG24" s="35">
        <v>0</v>
      </c>
      <c r="AH24" s="35">
        <v>0</v>
      </c>
      <c r="AI24" s="35">
        <v>0</v>
      </c>
      <c r="AJ24" s="35">
        <v>557309</v>
      </c>
      <c r="AK24" s="35">
        <v>0</v>
      </c>
      <c r="AL24" s="35">
        <v>0</v>
      </c>
      <c r="AM24" s="35">
        <v>0</v>
      </c>
      <c r="AN24" s="35">
        <v>529461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29700</v>
      </c>
      <c r="AW24" s="35">
        <v>-10131</v>
      </c>
      <c r="AX24" s="35">
        <v>0</v>
      </c>
      <c r="AY24" s="35">
        <v>0</v>
      </c>
      <c r="AZ24" s="35">
        <v>0</v>
      </c>
      <c r="BA24" s="35">
        <v>19569</v>
      </c>
    </row>
    <row r="25" spans="1:53" s="31" customFormat="1" ht="12" x14ac:dyDescent="0.2">
      <c r="A25" s="138" t="s">
        <v>712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149607.16815000001</v>
      </c>
      <c r="P25" s="35">
        <v>139919.31800000003</v>
      </c>
      <c r="Q25" s="35">
        <v>79508.443849999967</v>
      </c>
      <c r="R25" s="35">
        <v>50979.037999999971</v>
      </c>
      <c r="S25" s="35">
        <v>68030.136349999972</v>
      </c>
      <c r="T25" s="35">
        <v>12529.946880000061</v>
      </c>
      <c r="U25" s="35">
        <v>29264.950000000008</v>
      </c>
      <c r="V25" s="35">
        <v>45851.645399999994</v>
      </c>
      <c r="W25" s="35">
        <v>41954.488839999998</v>
      </c>
      <c r="X25" s="35">
        <v>11412.529919999966</v>
      </c>
      <c r="Y25" s="35">
        <v>-6994.6849187999687</v>
      </c>
      <c r="Z25" s="35">
        <v>-216676.13805360009</v>
      </c>
      <c r="AA25" s="35">
        <v>405386.84241759998</v>
      </c>
      <c r="AB25" s="35">
        <v>18252.594022200024</v>
      </c>
      <c r="AC25" s="35">
        <v>28731.176072399991</v>
      </c>
      <c r="AD25" s="35">
        <v>-33608.096115600005</v>
      </c>
      <c r="AE25" s="35">
        <v>-6812.9924418000301</v>
      </c>
      <c r="AF25" s="35">
        <v>-115275.16692980001</v>
      </c>
      <c r="AG25" s="35">
        <v>-5064.1805621995527</v>
      </c>
      <c r="AH25" s="35">
        <v>26289.043104599994</v>
      </c>
      <c r="AI25" s="35">
        <v>24469.203248399979</v>
      </c>
      <c r="AJ25" s="35">
        <v>554974.44927139999</v>
      </c>
      <c r="AK25" s="35">
        <v>1730.4988613999878</v>
      </c>
      <c r="AL25" s="35">
        <v>48192.290206199999</v>
      </c>
      <c r="AM25" s="35">
        <v>-140584.3272780001</v>
      </c>
      <c r="AN25" s="35">
        <v>401294.49145920028</v>
      </c>
      <c r="AO25" s="35">
        <v>52318.531641599984</v>
      </c>
      <c r="AP25" s="35">
        <v>242.04309779999627</v>
      </c>
      <c r="AQ25" s="35">
        <v>-36238.228293000029</v>
      </c>
      <c r="AR25" s="35">
        <v>58321.025356800012</v>
      </c>
      <c r="AS25" s="35">
        <v>5916.8724755999929</v>
      </c>
      <c r="AT25" s="35">
        <v>27994.40107499998</v>
      </c>
      <c r="AU25" s="35">
        <v>35153.423476800002</v>
      </c>
      <c r="AV25" s="35">
        <v>46275.333824500005</v>
      </c>
      <c r="AW25" s="35">
        <v>76695.128437999796</v>
      </c>
      <c r="AX25" s="35">
        <v>38572.848541499967</v>
      </c>
      <c r="AY25" s="35">
        <v>29110.354532000008</v>
      </c>
      <c r="AZ25" s="35">
        <v>14824.968466000008</v>
      </c>
      <c r="BA25" s="35">
        <v>349186.70263259974</v>
      </c>
    </row>
    <row r="26" spans="1:53" s="31" customFormat="1" ht="12" x14ac:dyDescent="0.2">
      <c r="A26" s="138" t="s">
        <v>713</v>
      </c>
      <c r="B26" s="35">
        <v>0</v>
      </c>
      <c r="C26" s="35">
        <v>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50194.76</v>
      </c>
      <c r="AC26" s="35">
        <v>33843.920000000013</v>
      </c>
      <c r="AD26" s="35">
        <v>102259.73999999998</v>
      </c>
      <c r="AE26" s="35">
        <v>48864.749999999993</v>
      </c>
      <c r="AF26" s="35">
        <v>105868.45499999999</v>
      </c>
      <c r="AG26" s="35">
        <v>35280.299999999988</v>
      </c>
      <c r="AH26" s="35">
        <v>5640.0849999999973</v>
      </c>
      <c r="AI26" s="35">
        <v>32837.255000000012</v>
      </c>
      <c r="AJ26" s="35">
        <v>17969.600000000013</v>
      </c>
      <c r="AK26" s="35">
        <v>11614.019999999995</v>
      </c>
      <c r="AL26" s="35">
        <v>5715.765000000034</v>
      </c>
      <c r="AM26" s="35">
        <v>204589.66</v>
      </c>
      <c r="AN26" s="35">
        <v>654678.31000000006</v>
      </c>
      <c r="AO26" s="35">
        <v>17949.689999999991</v>
      </c>
      <c r="AP26" s="35">
        <v>102353.29499999998</v>
      </c>
      <c r="AQ26" s="35">
        <v>141450.75999999998</v>
      </c>
      <c r="AR26" s="35">
        <v>19215.900000000012</v>
      </c>
      <c r="AS26" s="35">
        <v>58900.544999999955</v>
      </c>
      <c r="AT26" s="35">
        <v>32811.295000000013</v>
      </c>
      <c r="AU26" s="35">
        <v>43553.785000000018</v>
      </c>
      <c r="AV26" s="35">
        <v>8392.6699999999837</v>
      </c>
      <c r="AW26" s="35">
        <v>-56707.970000000016</v>
      </c>
      <c r="AX26" s="35">
        <v>22125.400000000009</v>
      </c>
      <c r="AY26" s="35">
        <v>65162.89999999998</v>
      </c>
      <c r="AZ26" s="35">
        <v>69797.585000000021</v>
      </c>
      <c r="BA26" s="35">
        <v>525005.85499999998</v>
      </c>
    </row>
    <row r="27" spans="1:53" s="31" customFormat="1" ht="12" x14ac:dyDescent="0.2">
      <c r="A27" s="138" t="s">
        <v>714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149607.16815000001</v>
      </c>
      <c r="P27" s="35">
        <v>139919.31800000003</v>
      </c>
      <c r="Q27" s="35">
        <v>79508.443849999967</v>
      </c>
      <c r="R27" s="35">
        <v>50979.037999999971</v>
      </c>
      <c r="S27" s="35">
        <v>68030.136349999972</v>
      </c>
      <c r="T27" s="35">
        <v>12529.946880000061</v>
      </c>
      <c r="U27" s="35">
        <v>29264.950000000008</v>
      </c>
      <c r="V27" s="35">
        <v>45851.645399999994</v>
      </c>
      <c r="W27" s="35">
        <v>41954.488839999998</v>
      </c>
      <c r="X27" s="35">
        <v>11412.529919999966</v>
      </c>
      <c r="Y27" s="35">
        <v>-6994.6849187999687</v>
      </c>
      <c r="Z27" s="35">
        <v>-216676.13805360009</v>
      </c>
      <c r="AA27" s="35">
        <v>405386.84241759998</v>
      </c>
      <c r="AB27" s="35">
        <v>68447.35402220003</v>
      </c>
      <c r="AC27" s="35">
        <v>62575.096072400003</v>
      </c>
      <c r="AD27" s="35">
        <v>68651.643884399964</v>
      </c>
      <c r="AE27" s="35">
        <v>42051.757558199963</v>
      </c>
      <c r="AF27" s="35">
        <v>-9406.711929800018</v>
      </c>
      <c r="AG27" s="35">
        <v>30216.119437800437</v>
      </c>
      <c r="AH27" s="35">
        <v>31929.128104599993</v>
      </c>
      <c r="AI27" s="35">
        <v>57306.458248399991</v>
      </c>
      <c r="AJ27" s="35">
        <v>572944.04927139997</v>
      </c>
      <c r="AK27" s="35">
        <v>13344.518861399984</v>
      </c>
      <c r="AL27" s="35">
        <v>53908.055206200035</v>
      </c>
      <c r="AM27" s="35">
        <v>64005.332721999905</v>
      </c>
      <c r="AN27" s="35">
        <v>1055972.8014592002</v>
      </c>
      <c r="AO27" s="35">
        <v>70268.221641599972</v>
      </c>
      <c r="AP27" s="35">
        <v>102595.33809779998</v>
      </c>
      <c r="AQ27" s="35">
        <v>105212.53170699996</v>
      </c>
      <c r="AR27" s="35">
        <v>77536.925356800028</v>
      </c>
      <c r="AS27" s="35">
        <v>64817.417475599948</v>
      </c>
      <c r="AT27" s="35">
        <v>60805.696074999993</v>
      </c>
      <c r="AU27" s="35">
        <v>78707.20847680002</v>
      </c>
      <c r="AV27" s="35">
        <v>54668.003824499989</v>
      </c>
      <c r="AW27" s="35">
        <v>19987.15843799978</v>
      </c>
      <c r="AX27" s="35">
        <v>60698.248541499976</v>
      </c>
      <c r="AY27" s="35">
        <v>94273.254531999992</v>
      </c>
      <c r="AZ27" s="35">
        <v>84622.553466000027</v>
      </c>
      <c r="BA27" s="35">
        <v>874192.55763259961</v>
      </c>
    </row>
    <row r="28" spans="1:53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</row>
    <row r="29" spans="1:53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</row>
  </sheetData>
  <autoFilter ref="A4:BA28" xr:uid="{6EC53FBF-F56F-4260-B1B1-2B4D96D1BBEB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9" tint="0.79998168889431442"/>
  </sheetPr>
  <dimension ref="A1:BE128"/>
  <sheetViews>
    <sheetView zoomScaleNormal="100" workbookViewId="0">
      <pane xSplit="5" ySplit="6" topLeftCell="AE7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85546875" defaultRowHeight="13.9" customHeight="1" outlineLevelCol="1" x14ac:dyDescent="0.2"/>
  <cols>
    <col min="1" max="1" width="23.28515625" style="45" customWidth="1"/>
    <col min="2" max="2" width="16.140625" style="45" customWidth="1"/>
    <col min="3" max="3" width="19.5703125" style="45" customWidth="1"/>
    <col min="4" max="4" width="32.28515625" style="45" customWidth="1"/>
    <col min="5" max="5" width="36.7109375" style="45" customWidth="1"/>
    <col min="6" max="13" width="9.28515625" style="45" hidden="1" customWidth="1" outlineLevel="1"/>
    <col min="14" max="15" width="9.7109375" style="45" hidden="1" customWidth="1" outlineLevel="1"/>
    <col min="16" max="16" width="9.28515625" style="45" hidden="1" customWidth="1" outlineLevel="1"/>
    <col min="17" max="17" width="9.7109375" style="45" hidden="1" customWidth="1" outlineLevel="1"/>
    <col min="18" max="18" width="11" style="45" bestFit="1" customWidth="1" collapsed="1"/>
    <col min="19" max="23" width="9.28515625" style="45" hidden="1" customWidth="1" outlineLevel="1"/>
    <col min="24" max="24" width="9.7109375" style="45" hidden="1" customWidth="1" outlineLevel="1"/>
    <col min="25" max="26" width="9.28515625" style="45" hidden="1" customWidth="1" outlineLevel="1"/>
    <col min="27" max="28" width="9.7109375" style="45" hidden="1" customWidth="1" outlineLevel="1"/>
    <col min="29" max="29" width="9.28515625" style="45" hidden="1" customWidth="1" outlineLevel="1"/>
    <col min="30" max="30" width="9.7109375" style="45" hidden="1" customWidth="1" outlineLevel="1"/>
    <col min="31" max="31" width="11" style="45" bestFit="1" customWidth="1" collapsed="1"/>
    <col min="32" max="32" width="9.7109375" style="45" hidden="1" customWidth="1" outlineLevel="1"/>
    <col min="33" max="35" width="9.28515625" style="45" hidden="1" customWidth="1" outlineLevel="1"/>
    <col min="36" max="36" width="9.7109375" style="45" hidden="1" customWidth="1" outlineLevel="1"/>
    <col min="37" max="39" width="9.28515625" style="45" hidden="1" customWidth="1" outlineLevel="1"/>
    <col min="40" max="40" width="9.7109375" style="45" hidden="1" customWidth="1" outlineLevel="1"/>
    <col min="41" max="42" width="9.28515625" style="45" hidden="1" customWidth="1" outlineLevel="1"/>
    <col min="43" max="43" width="9.7109375" style="45" hidden="1" customWidth="1" outlineLevel="1"/>
    <col min="44" max="44" width="11" style="45" bestFit="1" customWidth="1" collapsed="1"/>
    <col min="45" max="45" width="9.7109375" style="45" hidden="1" customWidth="1" outlineLevel="1"/>
    <col min="46" max="46" width="9.28515625" style="45" hidden="1" customWidth="1" outlineLevel="1"/>
    <col min="47" max="47" width="9.7109375" style="45" hidden="1" customWidth="1" outlineLevel="1"/>
    <col min="48" max="48" width="9.28515625" style="45" hidden="1" customWidth="1" outlineLevel="1"/>
    <col min="49" max="49" width="9.7109375" style="45" hidden="1" customWidth="1" outlineLevel="1"/>
    <col min="50" max="52" width="9.28515625" style="45" hidden="1" customWidth="1" outlineLevel="1"/>
    <col min="53" max="56" width="9.7109375" style="45" hidden="1" customWidth="1" outlineLevel="1"/>
    <col min="57" max="57" width="11" style="45" bestFit="1" customWidth="1" collapsed="1"/>
    <col min="58" max="16384" width="8.85546875" style="45"/>
  </cols>
  <sheetData>
    <row r="1" spans="1:57" ht="13.9" customHeight="1" x14ac:dyDescent="0.2">
      <c r="A1" s="238" t="s">
        <v>886</v>
      </c>
    </row>
    <row r="2" spans="1:57" ht="13.9" customHeight="1" x14ac:dyDescent="0.2">
      <c r="A2" s="238" t="s">
        <v>870</v>
      </c>
    </row>
    <row r="4" spans="1:57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</row>
    <row r="5" spans="1:57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</row>
    <row r="6" spans="1:57" ht="51" customHeight="1" thickBot="1" x14ac:dyDescent="0.25">
      <c r="A6" s="43" t="s">
        <v>231</v>
      </c>
      <c r="B6" s="43" t="s">
        <v>232</v>
      </c>
      <c r="C6" s="43" t="s">
        <v>233</v>
      </c>
      <c r="D6" s="43" t="s">
        <v>234</v>
      </c>
      <c r="E6" s="43" t="s">
        <v>235</v>
      </c>
      <c r="F6" s="43" t="s">
        <v>236</v>
      </c>
      <c r="G6" s="43" t="s">
        <v>237</v>
      </c>
      <c r="H6" s="43" t="s">
        <v>238</v>
      </c>
      <c r="I6" s="43" t="s">
        <v>239</v>
      </c>
      <c r="J6" s="43" t="s">
        <v>240</v>
      </c>
      <c r="K6" s="43" t="s">
        <v>241</v>
      </c>
      <c r="L6" s="43" t="s">
        <v>242</v>
      </c>
      <c r="M6" s="43" t="s">
        <v>243</v>
      </c>
      <c r="N6" s="43" t="s">
        <v>244</v>
      </c>
      <c r="O6" s="43" t="s">
        <v>245</v>
      </c>
      <c r="P6" s="43" t="s">
        <v>246</v>
      </c>
      <c r="Q6" s="43" t="s">
        <v>247</v>
      </c>
      <c r="R6" s="43" t="s">
        <v>248</v>
      </c>
      <c r="S6" s="43" t="s">
        <v>249</v>
      </c>
      <c r="T6" s="43" t="s">
        <v>250</v>
      </c>
      <c r="U6" s="43" t="s">
        <v>251</v>
      </c>
      <c r="V6" s="43" t="s">
        <v>252</v>
      </c>
      <c r="W6" s="43" t="s">
        <v>253</v>
      </c>
      <c r="X6" s="43" t="s">
        <v>254</v>
      </c>
      <c r="Y6" s="43" t="s">
        <v>255</v>
      </c>
      <c r="Z6" s="43" t="s">
        <v>256</v>
      </c>
      <c r="AA6" s="43" t="s">
        <v>257</v>
      </c>
      <c r="AB6" s="43" t="s">
        <v>258</v>
      </c>
      <c r="AC6" s="43" t="s">
        <v>259</v>
      </c>
      <c r="AD6" s="43" t="s">
        <v>260</v>
      </c>
      <c r="AE6" s="43" t="s">
        <v>261</v>
      </c>
      <c r="AF6" s="43" t="s">
        <v>262</v>
      </c>
      <c r="AG6" s="43" t="s">
        <v>263</v>
      </c>
      <c r="AH6" s="43" t="s">
        <v>264</v>
      </c>
      <c r="AI6" s="43" t="s">
        <v>265</v>
      </c>
      <c r="AJ6" s="43" t="s">
        <v>266</v>
      </c>
      <c r="AK6" s="43" t="s">
        <v>267</v>
      </c>
      <c r="AL6" s="43" t="s">
        <v>268</v>
      </c>
      <c r="AM6" s="43" t="s">
        <v>269</v>
      </c>
      <c r="AN6" s="43" t="s">
        <v>270</v>
      </c>
      <c r="AO6" s="43" t="s">
        <v>271</v>
      </c>
      <c r="AP6" s="43" t="s">
        <v>272</v>
      </c>
      <c r="AQ6" s="43" t="s">
        <v>273</v>
      </c>
      <c r="AR6" s="43" t="s">
        <v>189</v>
      </c>
      <c r="AS6" s="43" t="s">
        <v>274</v>
      </c>
      <c r="AT6" s="43" t="s">
        <v>275</v>
      </c>
      <c r="AU6" s="43" t="s">
        <v>276</v>
      </c>
      <c r="AV6" s="43" t="s">
        <v>277</v>
      </c>
      <c r="AW6" s="43" t="s">
        <v>278</v>
      </c>
      <c r="AX6" s="43" t="s">
        <v>279</v>
      </c>
      <c r="AY6" s="43" t="s">
        <v>280</v>
      </c>
      <c r="AZ6" s="43" t="s">
        <v>281</v>
      </c>
      <c r="BA6" s="43" t="s">
        <v>282</v>
      </c>
      <c r="BB6" s="43" t="s">
        <v>283</v>
      </c>
      <c r="BC6" s="43" t="s">
        <v>284</v>
      </c>
      <c r="BD6" s="43" t="s">
        <v>285</v>
      </c>
      <c r="BE6" s="43" t="s">
        <v>188</v>
      </c>
    </row>
    <row r="7" spans="1:57" ht="13.9" customHeight="1" x14ac:dyDescent="0.2">
      <c r="A7" s="54" t="s">
        <v>103</v>
      </c>
      <c r="B7" s="54" t="s">
        <v>286</v>
      </c>
      <c r="C7" s="54" t="s">
        <v>287</v>
      </c>
      <c r="D7" s="54" t="s">
        <v>288</v>
      </c>
      <c r="E7" s="54" t="s">
        <v>289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</row>
    <row r="8" spans="1:57" ht="13.9" customHeight="1" x14ac:dyDescent="0.2">
      <c r="A8" s="54" t="s">
        <v>103</v>
      </c>
      <c r="B8" s="54" t="s">
        <v>286</v>
      </c>
      <c r="C8" s="54" t="s">
        <v>287</v>
      </c>
      <c r="D8" s="54" t="s">
        <v>290</v>
      </c>
      <c r="E8" s="54" t="s">
        <v>291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</row>
    <row r="9" spans="1:57" ht="13.9" customHeight="1" x14ac:dyDescent="0.2">
      <c r="A9" s="54" t="s">
        <v>103</v>
      </c>
      <c r="B9" s="54" t="s">
        <v>286</v>
      </c>
      <c r="C9" s="54" t="s">
        <v>287</v>
      </c>
      <c r="D9" s="54" t="s">
        <v>292</v>
      </c>
      <c r="E9" s="54" t="s">
        <v>293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</row>
    <row r="10" spans="1:57" ht="13.9" customHeight="1" x14ac:dyDescent="0.2">
      <c r="A10" s="54" t="s">
        <v>103</v>
      </c>
      <c r="B10" s="54" t="s">
        <v>286</v>
      </c>
      <c r="C10" s="54" t="s">
        <v>287</v>
      </c>
      <c r="D10" s="54" t="s">
        <v>292</v>
      </c>
      <c r="E10" s="54" t="s">
        <v>294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</row>
    <row r="11" spans="1:57" ht="13.9" customHeight="1" x14ac:dyDescent="0.2">
      <c r="A11" s="54" t="s">
        <v>103</v>
      </c>
      <c r="B11" s="54" t="s">
        <v>286</v>
      </c>
      <c r="C11" s="54" t="s">
        <v>287</v>
      </c>
      <c r="D11" s="54" t="s">
        <v>295</v>
      </c>
      <c r="E11" s="54" t="s">
        <v>296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</row>
    <row r="12" spans="1:57" ht="13.9" customHeight="1" x14ac:dyDescent="0.2">
      <c r="A12" s="54" t="s">
        <v>103</v>
      </c>
      <c r="B12" s="54" t="s">
        <v>286</v>
      </c>
      <c r="C12" s="54" t="s">
        <v>287</v>
      </c>
      <c r="D12" s="54" t="s">
        <v>297</v>
      </c>
      <c r="E12" s="54" t="s">
        <v>298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</row>
    <row r="13" spans="1:57" ht="13.9" customHeight="1" x14ac:dyDescent="0.2">
      <c r="A13" s="54" t="s">
        <v>103</v>
      </c>
      <c r="B13" s="54" t="s">
        <v>286</v>
      </c>
      <c r="C13" s="54" t="s">
        <v>299</v>
      </c>
      <c r="D13" s="54" t="s">
        <v>300</v>
      </c>
      <c r="E13" s="54" t="s">
        <v>215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</row>
    <row r="14" spans="1:57" ht="13.9" customHeight="1" x14ac:dyDescent="0.2">
      <c r="A14" s="54" t="s">
        <v>103</v>
      </c>
      <c r="B14" s="54" t="s">
        <v>286</v>
      </c>
      <c r="C14" s="54" t="s">
        <v>299</v>
      </c>
      <c r="D14" s="54" t="s">
        <v>301</v>
      </c>
      <c r="E14" s="54" t="s">
        <v>221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</row>
    <row r="15" spans="1:57" ht="13.9" customHeight="1" x14ac:dyDescent="0.2">
      <c r="A15" s="54" t="s">
        <v>103</v>
      </c>
      <c r="B15" s="54" t="s">
        <v>286</v>
      </c>
      <c r="C15" s="54" t="s">
        <v>299</v>
      </c>
      <c r="D15" s="54" t="s">
        <v>302</v>
      </c>
      <c r="E15" s="54" t="s">
        <v>218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</row>
    <row r="16" spans="1:57" ht="13.9" customHeight="1" x14ac:dyDescent="0.2">
      <c r="A16" s="54" t="s">
        <v>103</v>
      </c>
      <c r="B16" s="54" t="s">
        <v>286</v>
      </c>
      <c r="C16" s="54" t="s">
        <v>299</v>
      </c>
      <c r="D16" s="54" t="s">
        <v>303</v>
      </c>
      <c r="E16" s="54" t="s">
        <v>219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</row>
    <row r="17" spans="1:57" ht="13.9" customHeight="1" x14ac:dyDescent="0.2">
      <c r="A17" s="54" t="s">
        <v>103</v>
      </c>
      <c r="B17" s="54" t="s">
        <v>286</v>
      </c>
      <c r="C17" s="54" t="s">
        <v>299</v>
      </c>
      <c r="D17" s="54" t="s">
        <v>304</v>
      </c>
      <c r="E17" s="54" t="s">
        <v>225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</row>
    <row r="18" spans="1:57" ht="13.9" customHeight="1" x14ac:dyDescent="0.2">
      <c r="A18" s="54" t="s">
        <v>103</v>
      </c>
      <c r="B18" s="54" t="s">
        <v>286</v>
      </c>
      <c r="C18" s="54" t="s">
        <v>299</v>
      </c>
      <c r="D18" s="54" t="s">
        <v>305</v>
      </c>
      <c r="E18" s="54" t="s">
        <v>224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</row>
    <row r="19" spans="1:57" ht="13.9" customHeight="1" x14ac:dyDescent="0.2">
      <c r="A19" s="54" t="s">
        <v>103</v>
      </c>
      <c r="B19" s="54" t="s">
        <v>286</v>
      </c>
      <c r="C19" s="54" t="s">
        <v>306</v>
      </c>
      <c r="D19" s="54" t="s">
        <v>307</v>
      </c>
      <c r="E19" s="54" t="s">
        <v>308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</row>
    <row r="20" spans="1:57" ht="13.9" customHeight="1" x14ac:dyDescent="0.2">
      <c r="A20" s="54" t="s">
        <v>103</v>
      </c>
      <c r="B20" s="54" t="s">
        <v>286</v>
      </c>
      <c r="C20" s="54" t="s">
        <v>306</v>
      </c>
      <c r="D20" s="54" t="s">
        <v>309</v>
      </c>
      <c r="E20" s="54" t="s">
        <v>310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</row>
    <row r="21" spans="1:57" ht="13.9" customHeight="1" x14ac:dyDescent="0.2">
      <c r="A21" s="54" t="s">
        <v>103</v>
      </c>
      <c r="B21" s="54" t="s">
        <v>286</v>
      </c>
      <c r="C21" s="54" t="s">
        <v>306</v>
      </c>
      <c r="D21" s="54" t="s">
        <v>309</v>
      </c>
      <c r="E21" s="54" t="s">
        <v>311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</row>
    <row r="22" spans="1:57" ht="13.9" customHeight="1" x14ac:dyDescent="0.2">
      <c r="A22" s="54" t="s">
        <v>103</v>
      </c>
      <c r="B22" s="54" t="s">
        <v>286</v>
      </c>
      <c r="C22" s="54" t="s">
        <v>306</v>
      </c>
      <c r="D22" s="54" t="s">
        <v>312</v>
      </c>
      <c r="E22" s="54" t="s">
        <v>313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</row>
    <row r="23" spans="1:57" ht="13.9" customHeight="1" x14ac:dyDescent="0.2">
      <c r="A23" s="54" t="s">
        <v>103</v>
      </c>
      <c r="B23" s="54" t="s">
        <v>286</v>
      </c>
      <c r="C23" s="54" t="s">
        <v>306</v>
      </c>
      <c r="D23" s="54" t="s">
        <v>314</v>
      </c>
      <c r="E23" s="54" t="s">
        <v>315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</row>
    <row r="24" spans="1:57" ht="13.9" customHeight="1" x14ac:dyDescent="0.2">
      <c r="A24" s="54" t="s">
        <v>103</v>
      </c>
      <c r="B24" s="54" t="s">
        <v>286</v>
      </c>
      <c r="C24" s="54" t="s">
        <v>316</v>
      </c>
      <c r="D24" s="54" t="s">
        <v>317</v>
      </c>
      <c r="E24" s="54" t="s">
        <v>318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</row>
    <row r="25" spans="1:57" ht="13.9" customHeight="1" x14ac:dyDescent="0.2">
      <c r="A25" s="54" t="s">
        <v>103</v>
      </c>
      <c r="B25" s="54" t="s">
        <v>286</v>
      </c>
      <c r="C25" s="54" t="s">
        <v>316</v>
      </c>
      <c r="D25" s="54" t="s">
        <v>319</v>
      </c>
      <c r="E25" s="54" t="s">
        <v>320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</row>
    <row r="26" spans="1:57" ht="13.9" customHeight="1" x14ac:dyDescent="0.2">
      <c r="A26" s="54" t="s">
        <v>103</v>
      </c>
      <c r="B26" s="54" t="s">
        <v>286</v>
      </c>
      <c r="C26" s="54" t="s">
        <v>316</v>
      </c>
      <c r="D26" s="54" t="s">
        <v>319</v>
      </c>
      <c r="E26" s="54" t="s">
        <v>321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</row>
    <row r="27" spans="1:57" ht="13.9" customHeight="1" x14ac:dyDescent="0.2">
      <c r="A27" s="54" t="s">
        <v>103</v>
      </c>
      <c r="B27" s="54" t="s">
        <v>286</v>
      </c>
      <c r="C27" s="54" t="s">
        <v>322</v>
      </c>
      <c r="D27" s="54" t="s">
        <v>323</v>
      </c>
      <c r="E27" s="54" t="s">
        <v>324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</row>
    <row r="28" spans="1:57" ht="13.9" customHeight="1" x14ac:dyDescent="0.2">
      <c r="A28" s="54" t="s">
        <v>103</v>
      </c>
      <c r="B28" s="54" t="s">
        <v>286</v>
      </c>
      <c r="C28" s="54" t="s">
        <v>322</v>
      </c>
      <c r="D28" s="54" t="s">
        <v>325</v>
      </c>
      <c r="E28" s="54" t="s">
        <v>326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</row>
    <row r="29" spans="1:57" ht="13.9" customHeight="1" x14ac:dyDescent="0.2">
      <c r="A29" s="54" t="s">
        <v>103</v>
      </c>
      <c r="B29" s="54" t="s">
        <v>286</v>
      </c>
      <c r="C29" s="54" t="s">
        <v>322</v>
      </c>
      <c r="D29" s="54" t="s">
        <v>327</v>
      </c>
      <c r="E29" s="54" t="s">
        <v>328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</row>
    <row r="30" spans="1:57" ht="13.9" customHeight="1" x14ac:dyDescent="0.2">
      <c r="A30" s="54" t="s">
        <v>103</v>
      </c>
      <c r="B30" s="54" t="s">
        <v>286</v>
      </c>
      <c r="C30" s="54" t="s">
        <v>322</v>
      </c>
      <c r="D30" s="54" t="s">
        <v>327</v>
      </c>
      <c r="E30" s="54" t="s">
        <v>329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</row>
    <row r="31" spans="1:57" ht="13.9" customHeight="1" x14ac:dyDescent="0.2">
      <c r="A31" s="54" t="s">
        <v>103</v>
      </c>
      <c r="B31" s="54" t="s">
        <v>286</v>
      </c>
      <c r="C31" s="54" t="s">
        <v>322</v>
      </c>
      <c r="D31" s="54" t="s">
        <v>327</v>
      </c>
      <c r="E31" s="54" t="s">
        <v>330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</row>
    <row r="32" spans="1:57" ht="13.9" customHeight="1" x14ac:dyDescent="0.2">
      <c r="A32" s="54" t="s">
        <v>103</v>
      </c>
      <c r="B32" s="54" t="s">
        <v>286</v>
      </c>
      <c r="C32" s="54" t="s">
        <v>322</v>
      </c>
      <c r="D32" s="54" t="s">
        <v>327</v>
      </c>
      <c r="E32" s="54" t="s">
        <v>331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</row>
    <row r="33" spans="1:57" ht="13.9" customHeight="1" x14ac:dyDescent="0.2">
      <c r="A33" s="54" t="s">
        <v>103</v>
      </c>
      <c r="B33" s="54" t="s">
        <v>286</v>
      </c>
      <c r="C33" s="54" t="s">
        <v>322</v>
      </c>
      <c r="D33" s="54" t="s">
        <v>327</v>
      </c>
      <c r="E33" s="54" t="s">
        <v>332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</row>
    <row r="34" spans="1:57" ht="13.9" customHeight="1" x14ac:dyDescent="0.2">
      <c r="A34" s="54" t="s">
        <v>103</v>
      </c>
      <c r="B34" s="54" t="s">
        <v>286</v>
      </c>
      <c r="C34" s="54" t="s">
        <v>322</v>
      </c>
      <c r="D34" s="54" t="s">
        <v>327</v>
      </c>
      <c r="E34" s="54" t="s">
        <v>333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</row>
    <row r="35" spans="1:57" ht="13.9" customHeight="1" x14ac:dyDescent="0.2">
      <c r="A35" s="54" t="s">
        <v>103</v>
      </c>
      <c r="B35" s="54" t="s">
        <v>286</v>
      </c>
      <c r="C35" s="54" t="s">
        <v>322</v>
      </c>
      <c r="D35" s="54" t="s">
        <v>327</v>
      </c>
      <c r="E35" s="54" t="s">
        <v>334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</row>
    <row r="36" spans="1:57" ht="13.9" customHeight="1" x14ac:dyDescent="0.2">
      <c r="A36" s="54" t="s">
        <v>103</v>
      </c>
      <c r="B36" s="54" t="s">
        <v>286</v>
      </c>
      <c r="C36" s="54" t="s">
        <v>322</v>
      </c>
      <c r="D36" s="54" t="s">
        <v>327</v>
      </c>
      <c r="E36" s="54" t="s">
        <v>335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</row>
    <row r="37" spans="1:57" ht="13.9" customHeight="1" x14ac:dyDescent="0.2">
      <c r="A37" s="54" t="s">
        <v>103</v>
      </c>
      <c r="B37" s="54" t="s">
        <v>286</v>
      </c>
      <c r="C37" s="54" t="s">
        <v>322</v>
      </c>
      <c r="D37" s="54" t="s">
        <v>327</v>
      </c>
      <c r="E37" s="54" t="s">
        <v>336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</row>
    <row r="38" spans="1:57" ht="13.9" customHeight="1" x14ac:dyDescent="0.2">
      <c r="A38" s="54" t="s">
        <v>103</v>
      </c>
      <c r="B38" s="54" t="s">
        <v>286</v>
      </c>
      <c r="C38" s="54" t="s">
        <v>322</v>
      </c>
      <c r="D38" s="54" t="s">
        <v>337</v>
      </c>
      <c r="E38" s="54" t="s">
        <v>338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</row>
    <row r="39" spans="1:57" ht="13.9" customHeight="1" x14ac:dyDescent="0.2">
      <c r="A39" s="54" t="s">
        <v>103</v>
      </c>
      <c r="B39" s="54" t="s">
        <v>286</v>
      </c>
      <c r="C39" s="54" t="s">
        <v>322</v>
      </c>
      <c r="D39" s="54" t="s">
        <v>339</v>
      </c>
      <c r="E39" s="54" t="s">
        <v>340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</row>
    <row r="40" spans="1:57" ht="13.9" customHeight="1" x14ac:dyDescent="0.2">
      <c r="A40" s="54" t="s">
        <v>103</v>
      </c>
      <c r="B40" s="54" t="s">
        <v>286</v>
      </c>
      <c r="C40" s="54" t="s">
        <v>322</v>
      </c>
      <c r="D40" s="54" t="s">
        <v>341</v>
      </c>
      <c r="E40" s="54" t="s">
        <v>342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</row>
    <row r="41" spans="1:57" ht="13.9" customHeight="1" x14ac:dyDescent="0.2">
      <c r="A41" s="54" t="s">
        <v>103</v>
      </c>
      <c r="B41" s="54" t="s">
        <v>286</v>
      </c>
      <c r="C41" s="54" t="s">
        <v>322</v>
      </c>
      <c r="D41" s="54" t="s">
        <v>341</v>
      </c>
      <c r="E41" s="54" t="s">
        <v>343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</row>
    <row r="42" spans="1:57" ht="13.9" customHeight="1" x14ac:dyDescent="0.2">
      <c r="A42" s="54" t="s">
        <v>103</v>
      </c>
      <c r="B42" s="54" t="s">
        <v>286</v>
      </c>
      <c r="C42" s="54" t="s">
        <v>322</v>
      </c>
      <c r="D42" s="54" t="s">
        <v>341</v>
      </c>
      <c r="E42" s="54" t="s">
        <v>344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</row>
    <row r="43" spans="1:57" ht="13.9" customHeight="1" x14ac:dyDescent="0.2">
      <c r="A43" s="54" t="s">
        <v>103</v>
      </c>
      <c r="B43" s="54" t="s">
        <v>286</v>
      </c>
      <c r="C43" s="54" t="s">
        <v>322</v>
      </c>
      <c r="D43" s="54" t="s">
        <v>345</v>
      </c>
      <c r="E43" s="54" t="s">
        <v>346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</row>
    <row r="44" spans="1:57" ht="13.9" customHeight="1" x14ac:dyDescent="0.2">
      <c r="A44" s="54" t="s">
        <v>103</v>
      </c>
      <c r="B44" s="54" t="s">
        <v>286</v>
      </c>
      <c r="C44" s="54" t="s">
        <v>322</v>
      </c>
      <c r="D44" s="54" t="s">
        <v>345</v>
      </c>
      <c r="E44" s="54" t="s">
        <v>347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</row>
    <row r="45" spans="1:57" ht="13.9" customHeight="1" x14ac:dyDescent="0.2">
      <c r="A45" s="54" t="s">
        <v>103</v>
      </c>
      <c r="B45" s="54" t="s">
        <v>286</v>
      </c>
      <c r="C45" s="54" t="s">
        <v>322</v>
      </c>
      <c r="D45" s="54" t="s">
        <v>348</v>
      </c>
      <c r="E45" s="54" t="s">
        <v>349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</row>
    <row r="46" spans="1:57" ht="13.9" customHeight="1" x14ac:dyDescent="0.2">
      <c r="A46" s="54" t="s">
        <v>103</v>
      </c>
      <c r="B46" s="54" t="s">
        <v>286</v>
      </c>
      <c r="C46" s="54" t="s">
        <v>322</v>
      </c>
      <c r="D46" s="54" t="s">
        <v>350</v>
      </c>
      <c r="E46" s="54" t="s">
        <v>351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</row>
    <row r="47" spans="1:57" ht="13.9" customHeight="1" x14ac:dyDescent="0.2">
      <c r="A47" s="54" t="s">
        <v>103</v>
      </c>
      <c r="B47" s="54" t="s">
        <v>286</v>
      </c>
      <c r="C47" s="54" t="s">
        <v>322</v>
      </c>
      <c r="D47" s="54" t="s">
        <v>352</v>
      </c>
      <c r="E47" s="54" t="s">
        <v>353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</row>
    <row r="48" spans="1:57" ht="13.9" customHeight="1" x14ac:dyDescent="0.2">
      <c r="A48" s="54" t="s">
        <v>103</v>
      </c>
      <c r="B48" s="54" t="s">
        <v>286</v>
      </c>
      <c r="C48" s="54" t="s">
        <v>322</v>
      </c>
      <c r="D48" s="54" t="s">
        <v>354</v>
      </c>
      <c r="E48" s="54" t="s">
        <v>355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</row>
    <row r="49" spans="1:57" ht="13.9" customHeight="1" x14ac:dyDescent="0.2">
      <c r="A49" s="54" t="s">
        <v>103</v>
      </c>
      <c r="B49" s="54" t="s">
        <v>286</v>
      </c>
      <c r="C49" s="54" t="s">
        <v>322</v>
      </c>
      <c r="D49" s="54" t="s">
        <v>356</v>
      </c>
      <c r="E49" s="54" t="s">
        <v>357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</row>
    <row r="50" spans="1:57" ht="13.9" customHeight="1" x14ac:dyDescent="0.2">
      <c r="A50" s="54" t="s">
        <v>103</v>
      </c>
      <c r="B50" s="54" t="s">
        <v>286</v>
      </c>
      <c r="C50" s="54" t="s">
        <v>322</v>
      </c>
      <c r="D50" s="54" t="s">
        <v>358</v>
      </c>
      <c r="E50" s="54" t="s">
        <v>359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</row>
    <row r="51" spans="1:57" ht="13.9" customHeight="1" x14ac:dyDescent="0.2">
      <c r="A51" s="54" t="s">
        <v>103</v>
      </c>
      <c r="B51" s="54" t="s">
        <v>286</v>
      </c>
      <c r="C51" s="54" t="s">
        <v>322</v>
      </c>
      <c r="D51" s="54" t="s">
        <v>360</v>
      </c>
      <c r="E51" s="54" t="s">
        <v>361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</row>
    <row r="52" spans="1:57" ht="13.9" customHeight="1" x14ac:dyDescent="0.2">
      <c r="A52" s="54" t="s">
        <v>103</v>
      </c>
      <c r="B52" s="54" t="s">
        <v>286</v>
      </c>
      <c r="C52" s="54" t="s">
        <v>322</v>
      </c>
      <c r="D52" s="54" t="s">
        <v>362</v>
      </c>
      <c r="E52" s="54" t="s">
        <v>363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</row>
    <row r="53" spans="1:57" ht="13.9" customHeight="1" x14ac:dyDescent="0.2">
      <c r="A53" s="54" t="s">
        <v>103</v>
      </c>
      <c r="B53" s="54" t="s">
        <v>286</v>
      </c>
      <c r="C53" s="54" t="s">
        <v>322</v>
      </c>
      <c r="D53" s="54" t="s">
        <v>364</v>
      </c>
      <c r="E53" s="54" t="s">
        <v>365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</row>
    <row r="54" spans="1:57" ht="13.9" customHeight="1" x14ac:dyDescent="0.2">
      <c r="A54" s="54" t="s">
        <v>103</v>
      </c>
      <c r="B54" s="54" t="s">
        <v>286</v>
      </c>
      <c r="C54" s="54" t="s">
        <v>322</v>
      </c>
      <c r="D54" s="54" t="s">
        <v>366</v>
      </c>
      <c r="E54" s="54" t="s">
        <v>367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</row>
    <row r="55" spans="1:57" ht="13.9" customHeight="1" x14ac:dyDescent="0.2">
      <c r="A55" s="54" t="s">
        <v>103</v>
      </c>
      <c r="B55" s="54" t="s">
        <v>286</v>
      </c>
      <c r="C55" s="54" t="s">
        <v>322</v>
      </c>
      <c r="D55" s="54" t="s">
        <v>368</v>
      </c>
      <c r="E55" s="54" t="s">
        <v>369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</row>
    <row r="56" spans="1:57" ht="13.9" customHeight="1" x14ac:dyDescent="0.2">
      <c r="A56" s="54" t="s">
        <v>103</v>
      </c>
      <c r="B56" s="54" t="s">
        <v>286</v>
      </c>
      <c r="C56" s="54" t="s">
        <v>322</v>
      </c>
      <c r="D56" s="54" t="s">
        <v>368</v>
      </c>
      <c r="E56" s="54" t="s">
        <v>370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</row>
    <row r="57" spans="1:57" ht="13.9" customHeight="1" x14ac:dyDescent="0.2">
      <c r="A57" s="54" t="s">
        <v>103</v>
      </c>
      <c r="B57" s="54" t="s">
        <v>286</v>
      </c>
      <c r="C57" s="54" t="s">
        <v>322</v>
      </c>
      <c r="D57" s="54" t="s">
        <v>368</v>
      </c>
      <c r="E57" s="54" t="s">
        <v>371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</row>
    <row r="58" spans="1:57" ht="13.9" customHeight="1" x14ac:dyDescent="0.2">
      <c r="A58" s="54" t="s">
        <v>103</v>
      </c>
      <c r="B58" s="54" t="s">
        <v>286</v>
      </c>
      <c r="C58" s="54" t="s">
        <v>322</v>
      </c>
      <c r="D58" s="54" t="s">
        <v>368</v>
      </c>
      <c r="E58" s="54" t="s">
        <v>372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</row>
    <row r="59" spans="1:57" ht="13.9" customHeight="1" x14ac:dyDescent="0.2">
      <c r="A59" s="54" t="s">
        <v>103</v>
      </c>
      <c r="B59" s="54" t="s">
        <v>286</v>
      </c>
      <c r="C59" s="54" t="s">
        <v>322</v>
      </c>
      <c r="D59" s="54" t="s">
        <v>373</v>
      </c>
      <c r="E59" s="54" t="s">
        <v>374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</row>
    <row r="60" spans="1:57" ht="13.9" customHeight="1" x14ac:dyDescent="0.2">
      <c r="A60" s="54" t="s">
        <v>103</v>
      </c>
      <c r="B60" s="54" t="s">
        <v>286</v>
      </c>
      <c r="C60" s="54" t="s">
        <v>322</v>
      </c>
      <c r="D60" s="54" t="s">
        <v>375</v>
      </c>
      <c r="E60" s="54" t="s">
        <v>376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</row>
    <row r="61" spans="1:57" ht="13.9" customHeight="1" x14ac:dyDescent="0.2">
      <c r="A61" s="54" t="s">
        <v>103</v>
      </c>
      <c r="B61" s="54" t="s">
        <v>286</v>
      </c>
      <c r="C61" s="54" t="s">
        <v>322</v>
      </c>
      <c r="D61" s="54" t="s">
        <v>375</v>
      </c>
      <c r="E61" s="54" t="s">
        <v>377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</row>
    <row r="62" spans="1:57" ht="13.9" customHeight="1" x14ac:dyDescent="0.2">
      <c r="A62" s="54" t="s">
        <v>103</v>
      </c>
      <c r="B62" s="54" t="s">
        <v>286</v>
      </c>
      <c r="C62" s="54" t="s">
        <v>322</v>
      </c>
      <c r="D62" s="54" t="s">
        <v>378</v>
      </c>
      <c r="E62" s="54" t="s">
        <v>379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</row>
    <row r="63" spans="1:57" ht="13.9" customHeight="1" x14ac:dyDescent="0.2">
      <c r="A63" s="54" t="s">
        <v>103</v>
      </c>
      <c r="B63" s="54" t="s">
        <v>286</v>
      </c>
      <c r="C63" s="54" t="s">
        <v>322</v>
      </c>
      <c r="D63" s="54" t="s">
        <v>380</v>
      </c>
      <c r="E63" s="54" t="s">
        <v>381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</row>
    <row r="64" spans="1:57" ht="13.9" customHeight="1" x14ac:dyDescent="0.2">
      <c r="A64" s="54" t="s">
        <v>103</v>
      </c>
      <c r="B64" s="54" t="s">
        <v>286</v>
      </c>
      <c r="C64" s="54" t="s">
        <v>322</v>
      </c>
      <c r="D64" s="54" t="s">
        <v>382</v>
      </c>
      <c r="E64" s="54" t="s">
        <v>383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</row>
    <row r="65" spans="1:57" ht="13.9" customHeight="1" x14ac:dyDescent="0.2">
      <c r="A65" s="54" t="s">
        <v>103</v>
      </c>
      <c r="B65" s="54" t="s">
        <v>286</v>
      </c>
      <c r="C65" s="54" t="s">
        <v>322</v>
      </c>
      <c r="D65" s="54" t="s">
        <v>384</v>
      </c>
      <c r="E65" s="54" t="s">
        <v>385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</row>
    <row r="66" spans="1:57" ht="13.9" customHeight="1" x14ac:dyDescent="0.2">
      <c r="A66" s="54" t="s">
        <v>103</v>
      </c>
      <c r="B66" s="54" t="s">
        <v>286</v>
      </c>
      <c r="C66" s="54" t="s">
        <v>322</v>
      </c>
      <c r="D66" s="54" t="s">
        <v>386</v>
      </c>
      <c r="E66" s="54" t="s">
        <v>663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  <c r="AO66" s="55">
        <v>0</v>
      </c>
      <c r="AP66" s="55">
        <v>0</v>
      </c>
      <c r="AQ66" s="55">
        <v>0</v>
      </c>
      <c r="AR66" s="55">
        <v>0</v>
      </c>
      <c r="AS66" s="55">
        <v>0</v>
      </c>
      <c r="AT66" s="55">
        <v>0</v>
      </c>
      <c r="AU66" s="55">
        <v>0</v>
      </c>
      <c r="AV66" s="55">
        <v>0</v>
      </c>
      <c r="AW66" s="55">
        <v>0</v>
      </c>
      <c r="AX66" s="55">
        <v>0</v>
      </c>
      <c r="AY66" s="55">
        <v>0</v>
      </c>
      <c r="AZ66" s="55">
        <v>0</v>
      </c>
      <c r="BA66" s="55">
        <v>0</v>
      </c>
      <c r="BB66" s="55">
        <v>0</v>
      </c>
      <c r="BC66" s="55">
        <v>0</v>
      </c>
      <c r="BD66" s="55">
        <v>0</v>
      </c>
      <c r="BE66" s="55">
        <v>0</v>
      </c>
    </row>
    <row r="67" spans="1:57" ht="13.9" customHeight="1" x14ac:dyDescent="0.2">
      <c r="A67" s="54" t="s">
        <v>103</v>
      </c>
      <c r="B67" s="54" t="s">
        <v>286</v>
      </c>
      <c r="C67" s="54" t="s">
        <v>322</v>
      </c>
      <c r="D67" s="54" t="s">
        <v>386</v>
      </c>
      <c r="E67" s="54" t="s">
        <v>387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125.12</v>
      </c>
      <c r="N67" s="55">
        <v>310.47000000000003</v>
      </c>
      <c r="O67" s="55">
        <v>8.6300000000000008</v>
      </c>
      <c r="P67" s="55">
        <v>0</v>
      </c>
      <c r="Q67" s="55">
        <v>4936.3100000000004</v>
      </c>
      <c r="R67" s="55">
        <v>5380.5300000000007</v>
      </c>
      <c r="S67" s="55">
        <v>1622.4</v>
      </c>
      <c r="T67" s="55">
        <v>626.79</v>
      </c>
      <c r="U67" s="55">
        <v>269.64</v>
      </c>
      <c r="V67" s="55">
        <v>79</v>
      </c>
      <c r="W67" s="55">
        <v>0</v>
      </c>
      <c r="X67" s="55">
        <v>158</v>
      </c>
      <c r="Y67" s="55">
        <v>811.92</v>
      </c>
      <c r="Z67" s="55">
        <v>278.27999999999997</v>
      </c>
      <c r="AA67" s="55">
        <v>742.0200000000001</v>
      </c>
      <c r="AB67" s="55">
        <v>7339.79</v>
      </c>
      <c r="AC67" s="55">
        <v>3149.51</v>
      </c>
      <c r="AD67" s="55">
        <v>853.07</v>
      </c>
      <c r="AE67" s="55">
        <v>15930.42</v>
      </c>
      <c r="AF67" s="55">
        <v>3566.64</v>
      </c>
      <c r="AG67" s="55">
        <v>3296.55</v>
      </c>
      <c r="AH67" s="55">
        <v>297.99</v>
      </c>
      <c r="AI67" s="55">
        <v>197.81</v>
      </c>
      <c r="AJ67" s="55">
        <v>4228.63</v>
      </c>
      <c r="AK67" s="55">
        <v>1932.61</v>
      </c>
      <c r="AL67" s="55">
        <v>6842.99</v>
      </c>
      <c r="AM67" s="55">
        <v>-5747.96</v>
      </c>
      <c r="AN67" s="55">
        <v>-33421.479999999996</v>
      </c>
      <c r="AO67" s="55">
        <v>1078</v>
      </c>
      <c r="AP67" s="55">
        <v>997.71</v>
      </c>
      <c r="AQ67" s="55">
        <v>53349.29</v>
      </c>
      <c r="AR67" s="55">
        <v>36618.780000000006</v>
      </c>
      <c r="AS67" s="55">
        <v>1298.22</v>
      </c>
      <c r="AT67" s="55">
        <v>272.17</v>
      </c>
      <c r="AU67" s="55">
        <v>-1570.39</v>
      </c>
      <c r="AV67" s="55">
        <v>702.21</v>
      </c>
      <c r="AW67" s="55">
        <v>3306.7799999999997</v>
      </c>
      <c r="AX67" s="55">
        <v>-4008.9899999999993</v>
      </c>
      <c r="AY67" s="55">
        <v>1278.42</v>
      </c>
      <c r="AZ67" s="55">
        <v>7046.32</v>
      </c>
      <c r="BA67" s="55">
        <v>-8324.739999999998</v>
      </c>
      <c r="BB67" s="55">
        <v>1442.3</v>
      </c>
      <c r="BC67" s="55">
        <v>1167.5</v>
      </c>
      <c r="BD67" s="55">
        <v>-2609.8000000000002</v>
      </c>
      <c r="BE67" s="55">
        <v>0</v>
      </c>
    </row>
    <row r="68" spans="1:57" ht="13.9" customHeight="1" x14ac:dyDescent="0.2">
      <c r="A68" s="54" t="s">
        <v>103</v>
      </c>
      <c r="B68" s="54" t="s">
        <v>286</v>
      </c>
      <c r="C68" s="54" t="s">
        <v>322</v>
      </c>
      <c r="D68" s="54" t="s">
        <v>297</v>
      </c>
      <c r="E68" s="54" t="s">
        <v>388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51815.519999999997</v>
      </c>
      <c r="N68" s="55">
        <v>-35131.620000000003</v>
      </c>
      <c r="O68" s="55">
        <v>-16683.900000000001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0</v>
      </c>
      <c r="BE68" s="55">
        <v>0</v>
      </c>
    </row>
    <row r="69" spans="1:57" ht="13.9" customHeight="1" x14ac:dyDescent="0.2">
      <c r="A69" s="54" t="s">
        <v>103</v>
      </c>
      <c r="B69" s="54" t="s">
        <v>286</v>
      </c>
      <c r="C69" s="54" t="s">
        <v>322</v>
      </c>
      <c r="D69" s="54" t="s">
        <v>297</v>
      </c>
      <c r="E69" s="54" t="s">
        <v>389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55">
        <v>0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728.76</v>
      </c>
      <c r="BE69" s="55">
        <v>728.76</v>
      </c>
    </row>
    <row r="70" spans="1:57" ht="13.9" customHeight="1" x14ac:dyDescent="0.2">
      <c r="A70" s="54" t="s">
        <v>103</v>
      </c>
      <c r="B70" s="54" t="s">
        <v>286</v>
      </c>
      <c r="C70" s="54" t="s">
        <v>322</v>
      </c>
      <c r="D70" s="54" t="s">
        <v>297</v>
      </c>
      <c r="E70" s="54" t="s">
        <v>390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0</v>
      </c>
      <c r="N70" s="55">
        <v>0</v>
      </c>
      <c r="O70" s="55">
        <v>0</v>
      </c>
      <c r="P70" s="55">
        <v>0</v>
      </c>
      <c r="Q70" s="55">
        <v>0</v>
      </c>
      <c r="R70" s="55">
        <v>0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3929339.96</v>
      </c>
      <c r="AE70" s="55">
        <v>3929339.96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</row>
    <row r="71" spans="1:57" ht="13.9" customHeight="1" x14ac:dyDescent="0.2">
      <c r="A71" s="54" t="s">
        <v>103</v>
      </c>
      <c r="B71" s="54" t="s">
        <v>286</v>
      </c>
      <c r="C71" s="54" t="s">
        <v>322</v>
      </c>
      <c r="D71" s="54" t="s">
        <v>297</v>
      </c>
      <c r="E71" s="54" t="s">
        <v>391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9187.76</v>
      </c>
      <c r="N71" s="55">
        <v>0</v>
      </c>
      <c r="O71" s="55">
        <v>0</v>
      </c>
      <c r="P71" s="55">
        <v>0</v>
      </c>
      <c r="Q71" s="55">
        <v>0</v>
      </c>
      <c r="R71" s="55">
        <v>9187.76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</row>
    <row r="72" spans="1:57" ht="13.9" customHeight="1" x14ac:dyDescent="0.2">
      <c r="A72" s="54" t="s">
        <v>103</v>
      </c>
      <c r="B72" s="54" t="s">
        <v>286</v>
      </c>
      <c r="C72" s="54" t="s">
        <v>322</v>
      </c>
      <c r="D72" s="54" t="s">
        <v>297</v>
      </c>
      <c r="E72" s="54" t="s">
        <v>392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575.16999999999996</v>
      </c>
      <c r="P72" s="55">
        <v>0</v>
      </c>
      <c r="Q72" s="55">
        <v>0</v>
      </c>
      <c r="R72" s="55">
        <v>575.16999999999996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  <c r="AE72" s="55">
        <v>0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</row>
    <row r="73" spans="1:57" ht="13.9" customHeight="1" x14ac:dyDescent="0.2">
      <c r="A73" s="54" t="s">
        <v>103</v>
      </c>
      <c r="B73" s="54" t="s">
        <v>286</v>
      </c>
      <c r="C73" s="54" t="s">
        <v>322</v>
      </c>
      <c r="D73" s="54" t="s">
        <v>297</v>
      </c>
      <c r="E73" s="54" t="s">
        <v>393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25.81</v>
      </c>
      <c r="AC73" s="55">
        <v>0</v>
      </c>
      <c r="AD73" s="55">
        <v>0</v>
      </c>
      <c r="AE73" s="55">
        <v>25.81</v>
      </c>
      <c r="AF73" s="55">
        <v>0</v>
      </c>
      <c r="AG73" s="55">
        <v>0</v>
      </c>
      <c r="AH73" s="55">
        <v>0</v>
      </c>
      <c r="AI73" s="55">
        <v>0</v>
      </c>
      <c r="AJ73" s="55">
        <v>0</v>
      </c>
      <c r="AK73" s="55">
        <v>0</v>
      </c>
      <c r="AL73" s="55">
        <v>0</v>
      </c>
      <c r="AM73" s="55">
        <v>0</v>
      </c>
      <c r="AN73" s="55">
        <v>0</v>
      </c>
      <c r="AO73" s="55">
        <v>0</v>
      </c>
      <c r="AP73" s="55">
        <v>0</v>
      </c>
      <c r="AQ73" s="55">
        <v>0</v>
      </c>
      <c r="AR73" s="55">
        <v>0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</row>
    <row r="74" spans="1:57" ht="13.9" customHeight="1" x14ac:dyDescent="0.2">
      <c r="A74" s="54" t="s">
        <v>103</v>
      </c>
      <c r="B74" s="54" t="s">
        <v>286</v>
      </c>
      <c r="C74" s="54" t="s">
        <v>322</v>
      </c>
      <c r="D74" s="54" t="s">
        <v>297</v>
      </c>
      <c r="E74" s="54" t="s">
        <v>394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0</v>
      </c>
      <c r="P74" s="55">
        <v>0</v>
      </c>
      <c r="Q74" s="55">
        <v>0</v>
      </c>
      <c r="R74" s="55">
        <v>0</v>
      </c>
      <c r="S74" s="55">
        <v>0</v>
      </c>
      <c r="T74" s="55">
        <v>0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16145.69</v>
      </c>
      <c r="AC74" s="55">
        <v>5233.3100000000004</v>
      </c>
      <c r="AD74" s="55">
        <v>11729.59</v>
      </c>
      <c r="AE74" s="55">
        <v>33108.589999999997</v>
      </c>
      <c r="AF74" s="55">
        <v>-2573.4899999999998</v>
      </c>
      <c r="AG74" s="55">
        <v>0</v>
      </c>
      <c r="AH74" s="55">
        <v>149.49</v>
      </c>
      <c r="AI74" s="55">
        <v>0</v>
      </c>
      <c r="AJ74" s="55">
        <v>0</v>
      </c>
      <c r="AK74" s="55">
        <v>346.22</v>
      </c>
      <c r="AL74" s="55">
        <v>2377.8200000000002</v>
      </c>
      <c r="AM74" s="55">
        <v>0</v>
      </c>
      <c r="AN74" s="55">
        <v>757.06</v>
      </c>
      <c r="AO74" s="55">
        <v>0</v>
      </c>
      <c r="AP74" s="55">
        <v>0</v>
      </c>
      <c r="AQ74" s="55">
        <v>0</v>
      </c>
      <c r="AR74" s="55">
        <v>1057.1000000000004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</row>
    <row r="75" spans="1:57" ht="13.9" customHeight="1" x14ac:dyDescent="0.2">
      <c r="A75" s="54" t="s">
        <v>103</v>
      </c>
      <c r="B75" s="54" t="s">
        <v>286</v>
      </c>
      <c r="C75" s="54" t="s">
        <v>322</v>
      </c>
      <c r="D75" s="54" t="s">
        <v>297</v>
      </c>
      <c r="E75" s="54" t="s">
        <v>395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157906.21</v>
      </c>
      <c r="P75" s="55">
        <v>192220.18</v>
      </c>
      <c r="Q75" s="55">
        <v>0</v>
      </c>
      <c r="R75" s="55">
        <v>350126.39</v>
      </c>
      <c r="S75" s="55">
        <v>128128.15</v>
      </c>
      <c r="T75" s="55">
        <v>201361.06</v>
      </c>
      <c r="U75" s="55">
        <v>413249.02</v>
      </c>
      <c r="V75" s="55">
        <v>0</v>
      </c>
      <c r="W75" s="55">
        <v>166431.14000000001</v>
      </c>
      <c r="X75" s="55">
        <v>184398.56</v>
      </c>
      <c r="Y75" s="55">
        <v>403287.33</v>
      </c>
      <c r="Z75" s="55">
        <v>0</v>
      </c>
      <c r="AA75" s="55">
        <v>138389.65</v>
      </c>
      <c r="AB75" s="55">
        <v>-799238.03</v>
      </c>
      <c r="AC75" s="55">
        <v>-315123.40999999997</v>
      </c>
      <c r="AD75" s="55">
        <v>625.6</v>
      </c>
      <c r="AE75" s="55">
        <v>521509.06999999989</v>
      </c>
      <c r="AF75" s="55">
        <v>152725.74</v>
      </c>
      <c r="AG75" s="55">
        <v>152644.12</v>
      </c>
      <c r="AH75" s="55">
        <v>-126368.31</v>
      </c>
      <c r="AI75" s="55">
        <v>178734.85</v>
      </c>
      <c r="AJ75" s="55">
        <v>-199.95</v>
      </c>
      <c r="AK75" s="55">
        <v>-755.53</v>
      </c>
      <c r="AL75" s="55">
        <v>-5859.01</v>
      </c>
      <c r="AM75" s="55">
        <v>-160634.03</v>
      </c>
      <c r="AN75" s="55">
        <v>-27929.82</v>
      </c>
      <c r="AO75" s="55">
        <v>0</v>
      </c>
      <c r="AP75" s="55">
        <v>0</v>
      </c>
      <c r="AQ75" s="55">
        <v>0</v>
      </c>
      <c r="AR75" s="55">
        <v>162358.05999999997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</row>
    <row r="76" spans="1:57" ht="13.9" customHeight="1" x14ac:dyDescent="0.2">
      <c r="A76" s="54" t="s">
        <v>103</v>
      </c>
      <c r="B76" s="54" t="s">
        <v>286</v>
      </c>
      <c r="C76" s="54" t="s">
        <v>322</v>
      </c>
      <c r="D76" s="54" t="s">
        <v>297</v>
      </c>
      <c r="E76" s="54" t="s">
        <v>396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55">
        <v>0</v>
      </c>
      <c r="O76" s="55">
        <v>0</v>
      </c>
      <c r="P76" s="55">
        <v>0</v>
      </c>
      <c r="Q76" s="55">
        <v>0</v>
      </c>
      <c r="R76" s="55">
        <v>0</v>
      </c>
      <c r="S76" s="55">
        <v>0</v>
      </c>
      <c r="T76" s="55">
        <v>0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  <c r="AE76" s="55">
        <v>0</v>
      </c>
      <c r="AF76" s="55">
        <v>0</v>
      </c>
      <c r="AG76" s="55">
        <v>0</v>
      </c>
      <c r="AH76" s="55">
        <v>0</v>
      </c>
      <c r="AI76" s="55">
        <v>0</v>
      </c>
      <c r="AJ76" s="55">
        <v>0</v>
      </c>
      <c r="AK76" s="55">
        <v>1251.25</v>
      </c>
      <c r="AL76" s="55">
        <v>0</v>
      </c>
      <c r="AM76" s="55">
        <v>0</v>
      </c>
      <c r="AN76" s="55">
        <v>0</v>
      </c>
      <c r="AO76" s="55">
        <v>0</v>
      </c>
      <c r="AP76" s="55">
        <v>0</v>
      </c>
      <c r="AQ76" s="55">
        <v>0</v>
      </c>
      <c r="AR76" s="55">
        <v>1251.25</v>
      </c>
      <c r="AS76" s="55">
        <v>0</v>
      </c>
      <c r="AT76" s="55">
        <v>0</v>
      </c>
      <c r="AU76" s="55">
        <v>0</v>
      </c>
      <c r="AV76" s="55">
        <v>0</v>
      </c>
      <c r="AW76" s="55">
        <v>0</v>
      </c>
      <c r="AX76" s="55">
        <v>0</v>
      </c>
      <c r="AY76" s="55">
        <v>0</v>
      </c>
      <c r="AZ76" s="55">
        <v>0</v>
      </c>
      <c r="BA76" s="55">
        <v>0</v>
      </c>
      <c r="BB76" s="55">
        <v>0</v>
      </c>
      <c r="BC76" s="55">
        <v>0</v>
      </c>
      <c r="BD76" s="55">
        <v>0</v>
      </c>
      <c r="BE76" s="55">
        <v>0</v>
      </c>
    </row>
    <row r="77" spans="1:57" ht="13.9" customHeight="1" x14ac:dyDescent="0.2">
      <c r="A77" s="54" t="s">
        <v>103</v>
      </c>
      <c r="B77" s="54" t="s">
        <v>286</v>
      </c>
      <c r="C77" s="54" t="s">
        <v>397</v>
      </c>
      <c r="D77" s="54" t="s">
        <v>398</v>
      </c>
      <c r="E77" s="54" t="s">
        <v>399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148000</v>
      </c>
      <c r="N77" s="55">
        <v>148400</v>
      </c>
      <c r="O77" s="55">
        <v>148200</v>
      </c>
      <c r="P77" s="55">
        <v>148200</v>
      </c>
      <c r="Q77" s="55">
        <v>108818.15</v>
      </c>
      <c r="R77" s="55">
        <v>701618.15</v>
      </c>
      <c r="S77" s="55">
        <v>147930.88</v>
      </c>
      <c r="T77" s="55">
        <v>147480.42000000001</v>
      </c>
      <c r="U77" s="55">
        <v>147412.44</v>
      </c>
      <c r="V77" s="55">
        <v>145786.98000000001</v>
      </c>
      <c r="W77" s="55">
        <v>151081.28</v>
      </c>
      <c r="X77" s="55">
        <v>141488</v>
      </c>
      <c r="Y77" s="55">
        <v>144460</v>
      </c>
      <c r="Z77" s="55">
        <v>144960.91</v>
      </c>
      <c r="AA77" s="55">
        <v>144658</v>
      </c>
      <c r="AB77" s="55">
        <v>452929.9</v>
      </c>
      <c r="AC77" s="55">
        <v>169050</v>
      </c>
      <c r="AD77" s="55">
        <v>144964.18</v>
      </c>
      <c r="AE77" s="55">
        <v>2082202.99</v>
      </c>
      <c r="AF77" s="55">
        <v>174689</v>
      </c>
      <c r="AG77" s="55">
        <v>175179</v>
      </c>
      <c r="AH77" s="55">
        <v>174497</v>
      </c>
      <c r="AI77" s="55">
        <v>173315</v>
      </c>
      <c r="AJ77" s="55">
        <v>173183</v>
      </c>
      <c r="AK77" s="55">
        <v>173184</v>
      </c>
      <c r="AL77" s="55">
        <v>173040</v>
      </c>
      <c r="AM77" s="55">
        <v>173044</v>
      </c>
      <c r="AN77" s="55">
        <v>171223</v>
      </c>
      <c r="AO77" s="55">
        <v>170527</v>
      </c>
      <c r="AP77" s="55">
        <v>168133</v>
      </c>
      <c r="AQ77" s="55">
        <v>942006.11</v>
      </c>
      <c r="AR77" s="55">
        <v>2842020.11</v>
      </c>
      <c r="AS77" s="55">
        <v>275215</v>
      </c>
      <c r="AT77" s="55">
        <v>290167</v>
      </c>
      <c r="AU77" s="55">
        <v>234358</v>
      </c>
      <c r="AV77" s="55">
        <v>213581</v>
      </c>
      <c r="AW77" s="55">
        <v>250629</v>
      </c>
      <c r="AX77" s="55">
        <v>250124</v>
      </c>
      <c r="AY77" s="55">
        <v>242444</v>
      </c>
      <c r="AZ77" s="55">
        <v>246861</v>
      </c>
      <c r="BA77" s="55">
        <v>247203</v>
      </c>
      <c r="BB77" s="55">
        <v>243984</v>
      </c>
      <c r="BC77" s="55">
        <v>-434391.06</v>
      </c>
      <c r="BD77" s="55">
        <v>198307.13</v>
      </c>
      <c r="BE77" s="55">
        <v>2258482.0699999998</v>
      </c>
    </row>
    <row r="78" spans="1:57" ht="13.9" customHeight="1" x14ac:dyDescent="0.2">
      <c r="A78" s="54" t="s">
        <v>103</v>
      </c>
      <c r="B78" s="54" t="s">
        <v>286</v>
      </c>
      <c r="C78" s="54" t="s">
        <v>397</v>
      </c>
      <c r="D78" s="54" t="s">
        <v>400</v>
      </c>
      <c r="E78" s="54" t="s">
        <v>401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102024.35</v>
      </c>
      <c r="N78" s="55">
        <v>48894.17</v>
      </c>
      <c r="O78" s="55">
        <v>49920.35</v>
      </c>
      <c r="P78" s="55">
        <v>46292.979999999996</v>
      </c>
      <c r="Q78" s="55">
        <v>1406.3199999999961</v>
      </c>
      <c r="R78" s="55">
        <v>248538.17000000004</v>
      </c>
      <c r="S78" s="55">
        <v>57350.31</v>
      </c>
      <c r="T78" s="55">
        <v>51128.05</v>
      </c>
      <c r="U78" s="55">
        <v>80336.790000000008</v>
      </c>
      <c r="V78" s="55">
        <v>32096.41</v>
      </c>
      <c r="W78" s="55">
        <v>50771.78</v>
      </c>
      <c r="X78" s="55">
        <v>48908.89</v>
      </c>
      <c r="Y78" s="55">
        <v>65387.87</v>
      </c>
      <c r="Z78" s="55">
        <v>56751.040000000001</v>
      </c>
      <c r="AA78" s="55">
        <v>57525.61</v>
      </c>
      <c r="AB78" s="55">
        <v>86661.079999999987</v>
      </c>
      <c r="AC78" s="55">
        <v>54869.7</v>
      </c>
      <c r="AD78" s="55">
        <v>58896.44</v>
      </c>
      <c r="AE78" s="55">
        <v>700683.97</v>
      </c>
      <c r="AF78" s="55">
        <v>77448.760000000009</v>
      </c>
      <c r="AG78" s="55">
        <v>52110.29</v>
      </c>
      <c r="AH78" s="55">
        <v>70725.59</v>
      </c>
      <c r="AI78" s="55">
        <v>57628.32</v>
      </c>
      <c r="AJ78" s="55">
        <v>58172.42</v>
      </c>
      <c r="AK78" s="55">
        <v>47515.16</v>
      </c>
      <c r="AL78" s="55">
        <v>66973.490000000005</v>
      </c>
      <c r="AM78" s="55">
        <v>62513.24</v>
      </c>
      <c r="AN78" s="55">
        <v>70190.3</v>
      </c>
      <c r="AO78" s="55">
        <v>64644.35</v>
      </c>
      <c r="AP78" s="55">
        <v>64248.84</v>
      </c>
      <c r="AQ78" s="55">
        <v>75557.97</v>
      </c>
      <c r="AR78" s="55">
        <v>767728.73</v>
      </c>
      <c r="AS78" s="55">
        <v>74568.88</v>
      </c>
      <c r="AT78" s="55">
        <v>86966.25</v>
      </c>
      <c r="AU78" s="55">
        <v>47318.68</v>
      </c>
      <c r="AV78" s="55">
        <v>66208.460000000006</v>
      </c>
      <c r="AW78" s="55">
        <v>61234.41</v>
      </c>
      <c r="AX78" s="55">
        <v>67856.299999999988</v>
      </c>
      <c r="AY78" s="55">
        <v>63170.3</v>
      </c>
      <c r="AZ78" s="55">
        <v>57214.310000000005</v>
      </c>
      <c r="BA78" s="55">
        <v>60252.75</v>
      </c>
      <c r="BB78" s="55">
        <v>44275.49</v>
      </c>
      <c r="BC78" s="55">
        <v>68214.180000000008</v>
      </c>
      <c r="BD78" s="55">
        <v>73041.09</v>
      </c>
      <c r="BE78" s="55">
        <v>770321.10000000009</v>
      </c>
    </row>
    <row r="79" spans="1:57" ht="13.9" customHeight="1" x14ac:dyDescent="0.2">
      <c r="A79" s="54" t="s">
        <v>103</v>
      </c>
      <c r="B79" s="54" t="s">
        <v>286</v>
      </c>
      <c r="C79" s="54" t="s">
        <v>402</v>
      </c>
      <c r="D79" s="54" t="s">
        <v>403</v>
      </c>
      <c r="E79" s="54" t="s">
        <v>404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1853701</v>
      </c>
      <c r="N79" s="55">
        <v>1618613.86</v>
      </c>
      <c r="O79" s="55">
        <v>1762354.51</v>
      </c>
      <c r="P79" s="55">
        <v>1629576.54</v>
      </c>
      <c r="Q79" s="55">
        <v>1922232.73</v>
      </c>
      <c r="R79" s="55">
        <v>8786478.6400000006</v>
      </c>
      <c r="S79" s="55">
        <v>2238814.09</v>
      </c>
      <c r="T79" s="55">
        <v>2003111.86</v>
      </c>
      <c r="U79" s="55">
        <v>1876220.31</v>
      </c>
      <c r="V79" s="55">
        <v>1878399.99</v>
      </c>
      <c r="W79" s="55">
        <v>1778611.58</v>
      </c>
      <c r="X79" s="55">
        <v>1649730.83</v>
      </c>
      <c r="Y79" s="55">
        <v>1683964.88</v>
      </c>
      <c r="Z79" s="55">
        <v>1745438.71</v>
      </c>
      <c r="AA79" s="55">
        <v>2111834.3199999998</v>
      </c>
      <c r="AB79" s="55">
        <v>1860541.11</v>
      </c>
      <c r="AC79" s="55">
        <v>1586583.82</v>
      </c>
      <c r="AD79" s="55">
        <v>2094923.35</v>
      </c>
      <c r="AE79" s="55">
        <v>22508174.850000001</v>
      </c>
      <c r="AF79" s="55">
        <v>2271466.42</v>
      </c>
      <c r="AG79" s="55">
        <v>2006504.5</v>
      </c>
      <c r="AH79" s="55">
        <v>2207371.59</v>
      </c>
      <c r="AI79" s="55">
        <v>2102507.12</v>
      </c>
      <c r="AJ79" s="55">
        <v>2011449.89</v>
      </c>
      <c r="AK79" s="55">
        <v>1532953.42</v>
      </c>
      <c r="AL79" s="55">
        <v>1869280.95</v>
      </c>
      <c r="AM79" s="55">
        <v>2137564.11</v>
      </c>
      <c r="AN79" s="55">
        <v>1796211.99</v>
      </c>
      <c r="AO79" s="55">
        <v>1962352.57</v>
      </c>
      <c r="AP79" s="55">
        <v>1959527.04</v>
      </c>
      <c r="AQ79" s="55">
        <v>2158031.0499999998</v>
      </c>
      <c r="AR79" s="55">
        <v>24015220.649999999</v>
      </c>
      <c r="AS79" s="55">
        <v>2413782.64</v>
      </c>
      <c r="AT79" s="55">
        <v>2242043.1800000002</v>
      </c>
      <c r="AU79" s="55">
        <v>2269858.92</v>
      </c>
      <c r="AV79" s="55">
        <v>2108387.39</v>
      </c>
      <c r="AW79" s="55">
        <v>2113075.11</v>
      </c>
      <c r="AX79" s="55">
        <v>1947730.16</v>
      </c>
      <c r="AY79" s="55">
        <v>1971258.44</v>
      </c>
      <c r="AZ79" s="55">
        <v>1999166.63</v>
      </c>
      <c r="BA79" s="55">
        <v>1925372.3</v>
      </c>
      <c r="BB79" s="55">
        <v>2042414.65</v>
      </c>
      <c r="BC79" s="55">
        <v>2097604.1800000002</v>
      </c>
      <c r="BD79" s="55">
        <v>2226208.61</v>
      </c>
      <c r="BE79" s="55">
        <v>25356902.209999997</v>
      </c>
    </row>
    <row r="80" spans="1:57" ht="13.9" customHeight="1" x14ac:dyDescent="0.2">
      <c r="A80" s="54" t="s">
        <v>103</v>
      </c>
      <c r="B80" s="54" t="s">
        <v>286</v>
      </c>
      <c r="C80" s="54" t="s">
        <v>402</v>
      </c>
      <c r="D80" s="54" t="s">
        <v>403</v>
      </c>
      <c r="E80" s="54" t="s">
        <v>405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0</v>
      </c>
      <c r="N80" s="55">
        <v>0</v>
      </c>
      <c r="O80" s="55">
        <v>28167.119999999999</v>
      </c>
      <c r="P80" s="55">
        <v>29341.26</v>
      </c>
      <c r="Q80" s="55">
        <v>33177.79</v>
      </c>
      <c r="R80" s="55">
        <v>90686.17</v>
      </c>
      <c r="S80" s="55">
        <v>40023.629999999997</v>
      </c>
      <c r="T80" s="55">
        <v>38998.19</v>
      </c>
      <c r="U80" s="55">
        <v>33047.07</v>
      </c>
      <c r="V80" s="55">
        <v>35910.589999999997</v>
      </c>
      <c r="W80" s="55">
        <v>34094.720000000001</v>
      </c>
      <c r="X80" s="55">
        <v>31754.17</v>
      </c>
      <c r="Y80" s="55">
        <v>30569.46</v>
      </c>
      <c r="Z80" s="55">
        <v>31912.959999999999</v>
      </c>
      <c r="AA80" s="55">
        <v>32053.72</v>
      </c>
      <c r="AB80" s="55">
        <v>31343.07</v>
      </c>
      <c r="AC80" s="55">
        <v>62933.24</v>
      </c>
      <c r="AD80" s="55">
        <v>4280.58</v>
      </c>
      <c r="AE80" s="55">
        <v>406921.4</v>
      </c>
      <c r="AF80" s="55">
        <v>9117.69</v>
      </c>
      <c r="AG80" s="55">
        <v>8504.23</v>
      </c>
      <c r="AH80" s="55">
        <v>7956.37</v>
      </c>
      <c r="AI80" s="55">
        <v>7856.57</v>
      </c>
      <c r="AJ80" s="55">
        <v>-44373.8</v>
      </c>
      <c r="AK80" s="55">
        <v>0</v>
      </c>
      <c r="AL80" s="55">
        <v>-33434.86</v>
      </c>
      <c r="AM80" s="55">
        <v>0</v>
      </c>
      <c r="AN80" s="55">
        <v>0</v>
      </c>
      <c r="AO80" s="55">
        <v>0</v>
      </c>
      <c r="AP80" s="55">
        <v>0</v>
      </c>
      <c r="AQ80" s="55">
        <v>0</v>
      </c>
      <c r="AR80" s="55">
        <v>-44373.8</v>
      </c>
      <c r="AS80" s="55">
        <v>0</v>
      </c>
      <c r="AT80" s="55">
        <v>0</v>
      </c>
      <c r="AU80" s="55">
        <v>0</v>
      </c>
      <c r="AV80" s="55">
        <v>0</v>
      </c>
      <c r="AW80" s="55">
        <v>0</v>
      </c>
      <c r="AX80" s="55">
        <v>0</v>
      </c>
      <c r="AY80" s="55">
        <v>0</v>
      </c>
      <c r="AZ80" s="55">
        <v>0</v>
      </c>
      <c r="BA80" s="55">
        <v>0</v>
      </c>
      <c r="BB80" s="55">
        <v>0</v>
      </c>
      <c r="BC80" s="55">
        <v>0</v>
      </c>
      <c r="BD80" s="55">
        <v>0</v>
      </c>
      <c r="BE80" s="55">
        <v>0</v>
      </c>
    </row>
    <row r="81" spans="1:57" ht="13.9" customHeight="1" x14ac:dyDescent="0.2">
      <c r="A81" s="54" t="s">
        <v>103</v>
      </c>
      <c r="B81" s="54" t="s">
        <v>286</v>
      </c>
      <c r="C81" s="54" t="s">
        <v>402</v>
      </c>
      <c r="D81" s="54" t="s">
        <v>403</v>
      </c>
      <c r="E81" s="54" t="s">
        <v>406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1823221</v>
      </c>
      <c r="N81" s="55">
        <v>1800182.83</v>
      </c>
      <c r="O81" s="55">
        <v>1888917.97</v>
      </c>
      <c r="P81" s="55">
        <v>1837411.11</v>
      </c>
      <c r="Q81" s="55">
        <v>2095117.23</v>
      </c>
      <c r="R81" s="55">
        <v>9444850.1400000006</v>
      </c>
      <c r="S81" s="55">
        <v>1974456.5</v>
      </c>
      <c r="T81" s="55">
        <v>1923874.5</v>
      </c>
      <c r="U81" s="55">
        <v>1970279.97</v>
      </c>
      <c r="V81" s="55">
        <v>1979371.07</v>
      </c>
      <c r="W81" s="55">
        <v>2037102.66</v>
      </c>
      <c r="X81" s="55">
        <v>1793780.12</v>
      </c>
      <c r="Y81" s="55">
        <v>1838281.8</v>
      </c>
      <c r="Z81" s="55">
        <v>1868712.55</v>
      </c>
      <c r="AA81" s="55">
        <v>2314090.58</v>
      </c>
      <c r="AB81" s="55">
        <v>1967349.87</v>
      </c>
      <c r="AC81" s="55">
        <v>1698144.1</v>
      </c>
      <c r="AD81" s="55">
        <v>2104588.77</v>
      </c>
      <c r="AE81" s="55">
        <v>23470032.490000002</v>
      </c>
      <c r="AF81" s="55">
        <v>2014269.42</v>
      </c>
      <c r="AG81" s="55">
        <v>1903136.46</v>
      </c>
      <c r="AH81" s="55">
        <v>2001907.8</v>
      </c>
      <c r="AI81" s="55">
        <v>1465266.15</v>
      </c>
      <c r="AJ81" s="55">
        <v>1324527.72</v>
      </c>
      <c r="AK81" s="55">
        <v>733659.47</v>
      </c>
      <c r="AL81" s="55">
        <v>658007.52</v>
      </c>
      <c r="AM81" s="55">
        <v>754189.11</v>
      </c>
      <c r="AN81" s="55">
        <v>-5045496.9800000004</v>
      </c>
      <c r="AO81" s="55">
        <v>738193.57</v>
      </c>
      <c r="AP81" s="55">
        <v>678016.44</v>
      </c>
      <c r="AQ81" s="55">
        <v>950209.35</v>
      </c>
      <c r="AR81" s="55">
        <v>8175886.0299999993</v>
      </c>
      <c r="AS81" s="55">
        <v>848567.29</v>
      </c>
      <c r="AT81" s="55">
        <v>839919.99</v>
      </c>
      <c r="AU81" s="55">
        <v>-169389.72</v>
      </c>
      <c r="AV81" s="55">
        <v>855325.86</v>
      </c>
      <c r="AW81" s="55">
        <v>857341.18</v>
      </c>
      <c r="AX81" s="55">
        <v>1053278.05</v>
      </c>
      <c r="AY81" s="55">
        <v>675936.46</v>
      </c>
      <c r="AZ81" s="55">
        <v>714709.62</v>
      </c>
      <c r="BA81" s="55">
        <v>779663.38</v>
      </c>
      <c r="BB81" s="55">
        <v>791701.84</v>
      </c>
      <c r="BC81" s="55">
        <v>858285.54</v>
      </c>
      <c r="BD81" s="55">
        <v>850733.7</v>
      </c>
      <c r="BE81" s="55">
        <v>8956073.1899999995</v>
      </c>
    </row>
    <row r="82" spans="1:57" ht="13.9" customHeight="1" x14ac:dyDescent="0.2">
      <c r="A82" s="54" t="s">
        <v>103</v>
      </c>
      <c r="B82" s="54" t="s">
        <v>286</v>
      </c>
      <c r="C82" s="54" t="s">
        <v>402</v>
      </c>
      <c r="D82" s="54" t="s">
        <v>403</v>
      </c>
      <c r="E82" s="54" t="s">
        <v>407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61709</v>
      </c>
      <c r="N82" s="55">
        <v>60948.800000000003</v>
      </c>
      <c r="O82" s="55">
        <v>30297.46</v>
      </c>
      <c r="P82" s="55">
        <v>33164.910000000003</v>
      </c>
      <c r="Q82" s="55">
        <v>36161.79</v>
      </c>
      <c r="R82" s="55">
        <v>222281.96000000002</v>
      </c>
      <c r="S82" s="55">
        <v>35297.67</v>
      </c>
      <c r="T82" s="55">
        <v>37455.54</v>
      </c>
      <c r="U82" s="55">
        <v>34703.800000000003</v>
      </c>
      <c r="V82" s="55">
        <v>37840.910000000003</v>
      </c>
      <c r="W82" s="55">
        <v>39049.81</v>
      </c>
      <c r="X82" s="55">
        <v>34526.85</v>
      </c>
      <c r="Y82" s="55">
        <v>33370.82</v>
      </c>
      <c r="Z82" s="55">
        <v>34166.85</v>
      </c>
      <c r="AA82" s="55">
        <v>36140.31</v>
      </c>
      <c r="AB82" s="55">
        <v>33139.519999999997</v>
      </c>
      <c r="AC82" s="55">
        <v>0</v>
      </c>
      <c r="AD82" s="55">
        <v>70666.649999999994</v>
      </c>
      <c r="AE82" s="55">
        <v>426358.73</v>
      </c>
      <c r="AF82" s="55">
        <v>56476.26</v>
      </c>
      <c r="AG82" s="55">
        <v>59749.68</v>
      </c>
      <c r="AH82" s="55">
        <v>51530.5</v>
      </c>
      <c r="AI82" s="55">
        <v>27921.48</v>
      </c>
      <c r="AJ82" s="55">
        <v>45706.82</v>
      </c>
      <c r="AK82" s="55">
        <v>0</v>
      </c>
      <c r="AL82" s="55">
        <v>-195677.92</v>
      </c>
      <c r="AM82" s="55">
        <v>0</v>
      </c>
      <c r="AN82" s="55">
        <v>0</v>
      </c>
      <c r="AO82" s="55">
        <v>0</v>
      </c>
      <c r="AP82" s="55">
        <v>0</v>
      </c>
      <c r="AQ82" s="55">
        <v>0</v>
      </c>
      <c r="AR82" s="55">
        <v>45706.820000000007</v>
      </c>
      <c r="AS82" s="55">
        <v>0</v>
      </c>
      <c r="AT82" s="55">
        <v>0</v>
      </c>
      <c r="AU82" s="55">
        <v>0</v>
      </c>
      <c r="AV82" s="55">
        <v>0</v>
      </c>
      <c r="AW82" s="55">
        <v>0</v>
      </c>
      <c r="AX82" s="55">
        <v>0</v>
      </c>
      <c r="AY82" s="55">
        <v>0</v>
      </c>
      <c r="AZ82" s="55">
        <v>0</v>
      </c>
      <c r="BA82" s="55">
        <v>0</v>
      </c>
      <c r="BB82" s="55">
        <v>0</v>
      </c>
      <c r="BC82" s="55">
        <v>0</v>
      </c>
      <c r="BD82" s="55">
        <v>0</v>
      </c>
      <c r="BE82" s="55">
        <v>0</v>
      </c>
    </row>
    <row r="83" spans="1:57" ht="13.9" customHeight="1" x14ac:dyDescent="0.2">
      <c r="A83" s="54" t="s">
        <v>103</v>
      </c>
      <c r="B83" s="54" t="s">
        <v>286</v>
      </c>
      <c r="C83" s="54" t="s">
        <v>402</v>
      </c>
      <c r="D83" s="54" t="s">
        <v>408</v>
      </c>
      <c r="E83" s="54" t="s">
        <v>409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1042226.34</v>
      </c>
      <c r="N83" s="55">
        <v>1010194.97</v>
      </c>
      <c r="O83" s="55">
        <v>997038.17</v>
      </c>
      <c r="P83" s="55">
        <v>1117024.29</v>
      </c>
      <c r="Q83" s="55">
        <v>1064509.9099999999</v>
      </c>
      <c r="R83" s="55">
        <v>5230993.68</v>
      </c>
      <c r="S83" s="55">
        <v>1080643.56</v>
      </c>
      <c r="T83" s="55">
        <v>1155055.05</v>
      </c>
      <c r="U83" s="55">
        <v>1020038.21</v>
      </c>
      <c r="V83" s="55">
        <v>1100315.6000000001</v>
      </c>
      <c r="W83" s="55">
        <v>1123659.75</v>
      </c>
      <c r="X83" s="55">
        <v>1145734.21</v>
      </c>
      <c r="Y83" s="55">
        <v>1051178.24</v>
      </c>
      <c r="Z83" s="55">
        <v>1079680.53</v>
      </c>
      <c r="AA83" s="55">
        <v>1111494.33</v>
      </c>
      <c r="AB83" s="55">
        <v>982052.54</v>
      </c>
      <c r="AC83" s="55">
        <v>1030404.12</v>
      </c>
      <c r="AD83" s="55">
        <v>1111595.8799999999</v>
      </c>
      <c r="AE83" s="55">
        <v>12991852.02</v>
      </c>
      <c r="AF83" s="55">
        <v>1041825.02</v>
      </c>
      <c r="AG83" s="55">
        <v>1124515.51</v>
      </c>
      <c r="AH83" s="55">
        <v>1024748.37</v>
      </c>
      <c r="AI83" s="55">
        <v>1084071.31</v>
      </c>
      <c r="AJ83" s="55">
        <v>1263228.54</v>
      </c>
      <c r="AK83" s="55">
        <v>1211759.6100000001</v>
      </c>
      <c r="AL83" s="55">
        <v>1842625.33</v>
      </c>
      <c r="AM83" s="55">
        <v>2012388.91</v>
      </c>
      <c r="AN83" s="55">
        <v>7583647.1799999997</v>
      </c>
      <c r="AO83" s="55">
        <v>2086167.42</v>
      </c>
      <c r="AP83" s="55">
        <v>1987017.39</v>
      </c>
      <c r="AQ83" s="55">
        <v>2491673.81</v>
      </c>
      <c r="AR83" s="55">
        <v>24753668.400000002</v>
      </c>
      <c r="AS83" s="55">
        <v>2329893.02</v>
      </c>
      <c r="AT83" s="55">
        <v>2004281.24</v>
      </c>
      <c r="AU83" s="55">
        <v>2813685.86</v>
      </c>
      <c r="AV83" s="55">
        <v>2036052.39</v>
      </c>
      <c r="AW83" s="55">
        <v>2193808.96</v>
      </c>
      <c r="AX83" s="55">
        <v>1831524.81</v>
      </c>
      <c r="AY83" s="55">
        <v>2425002.39</v>
      </c>
      <c r="AZ83" s="55">
        <v>2234392.2000000002</v>
      </c>
      <c r="BA83" s="55">
        <v>2223813.7799999998</v>
      </c>
      <c r="BB83" s="55">
        <v>2286495.11</v>
      </c>
      <c r="BC83" s="55">
        <v>2134127.46</v>
      </c>
      <c r="BD83" s="55">
        <v>2295471.2799999998</v>
      </c>
      <c r="BE83" s="55">
        <v>26808548.500000004</v>
      </c>
    </row>
    <row r="84" spans="1:57" ht="13.9" customHeight="1" x14ac:dyDescent="0.2">
      <c r="A84" s="54" t="s">
        <v>103</v>
      </c>
      <c r="B84" s="54" t="s">
        <v>410</v>
      </c>
      <c r="C84" s="54" t="s">
        <v>306</v>
      </c>
      <c r="D84" s="54" t="s">
        <v>307</v>
      </c>
      <c r="E84" s="54" t="s">
        <v>411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-93.86</v>
      </c>
      <c r="AP84" s="55">
        <v>-838.37</v>
      </c>
      <c r="AQ84" s="55">
        <v>-84.449999999999932</v>
      </c>
      <c r="AR84" s="55">
        <v>-1016.68</v>
      </c>
      <c r="AS84" s="55">
        <v>-74.489999999999995</v>
      </c>
      <c r="AT84" s="55">
        <v>-42</v>
      </c>
      <c r="AU84" s="55">
        <v>-21.68</v>
      </c>
      <c r="AV84" s="55">
        <v>-15.41</v>
      </c>
      <c r="AW84" s="55">
        <v>-13.58</v>
      </c>
      <c r="AX84" s="55">
        <v>-15.48</v>
      </c>
      <c r="AY84" s="55">
        <v>-25.65</v>
      </c>
      <c r="AZ84" s="55">
        <v>-31.25</v>
      </c>
      <c r="BA84" s="55">
        <v>-32.58</v>
      </c>
      <c r="BB84" s="55">
        <v>-38.659999999999997</v>
      </c>
      <c r="BC84" s="55">
        <v>-44.95</v>
      </c>
      <c r="BD84" s="55">
        <v>-60.68</v>
      </c>
      <c r="BE84" s="55">
        <v>-416.40999999999997</v>
      </c>
    </row>
    <row r="85" spans="1:57" ht="13.9" customHeight="1" x14ac:dyDescent="0.2">
      <c r="A85" s="54" t="s">
        <v>103</v>
      </c>
      <c r="B85" s="54" t="s">
        <v>410</v>
      </c>
      <c r="C85" s="54" t="s">
        <v>316</v>
      </c>
      <c r="D85" s="54" t="s">
        <v>319</v>
      </c>
      <c r="E85" s="54" t="s">
        <v>412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62260.9</v>
      </c>
      <c r="AP85" s="55">
        <v>412381.77</v>
      </c>
      <c r="AQ85" s="55">
        <v>5320109.3099999996</v>
      </c>
      <c r="AR85" s="55">
        <v>5794751.9799999995</v>
      </c>
      <c r="AS85" s="55">
        <v>304529.67</v>
      </c>
      <c r="AT85" s="55">
        <v>264455.63</v>
      </c>
      <c r="AU85" s="55">
        <v>392550.36</v>
      </c>
      <c r="AV85" s="55">
        <v>636321.24</v>
      </c>
      <c r="AW85" s="55">
        <v>481651.59</v>
      </c>
      <c r="AX85" s="55">
        <v>680182.28</v>
      </c>
      <c r="AY85" s="55">
        <v>615332</v>
      </c>
      <c r="AZ85" s="55">
        <v>479422.68</v>
      </c>
      <c r="BA85" s="55">
        <v>533883.82999999996</v>
      </c>
      <c r="BB85" s="55">
        <v>544333.16</v>
      </c>
      <c r="BC85" s="55">
        <v>402914.17</v>
      </c>
      <c r="BD85" s="55">
        <v>1086316.08</v>
      </c>
      <c r="BE85" s="55">
        <v>6421892.6900000004</v>
      </c>
    </row>
    <row r="86" spans="1:57" ht="13.9" customHeight="1" x14ac:dyDescent="0.2">
      <c r="A86" s="54" t="s">
        <v>103</v>
      </c>
      <c r="B86" s="54" t="s">
        <v>410</v>
      </c>
      <c r="C86" s="54" t="s">
        <v>316</v>
      </c>
      <c r="D86" s="54" t="s">
        <v>319</v>
      </c>
      <c r="E86" s="54" t="s">
        <v>413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0</v>
      </c>
      <c r="N86" s="55">
        <v>0</v>
      </c>
      <c r="O86" s="55">
        <v>0</v>
      </c>
      <c r="P86" s="55">
        <v>0</v>
      </c>
      <c r="Q86" s="55">
        <v>0</v>
      </c>
      <c r="R86" s="55">
        <v>0</v>
      </c>
      <c r="S86" s="55">
        <v>0</v>
      </c>
      <c r="T86" s="55">
        <v>0</v>
      </c>
      <c r="U86" s="55">
        <v>0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  <c r="AE86" s="55">
        <v>0</v>
      </c>
      <c r="AF86" s="55">
        <v>0</v>
      </c>
      <c r="AG86" s="55">
        <v>0</v>
      </c>
      <c r="AH86" s="55">
        <v>0</v>
      </c>
      <c r="AI86" s="55">
        <v>0</v>
      </c>
      <c r="AJ86" s="55">
        <v>0</v>
      </c>
      <c r="AK86" s="55">
        <v>0</v>
      </c>
      <c r="AL86" s="55">
        <v>0</v>
      </c>
      <c r="AM86" s="55">
        <v>0</v>
      </c>
      <c r="AN86" s="55">
        <v>0</v>
      </c>
      <c r="AO86" s="55">
        <v>0</v>
      </c>
      <c r="AP86" s="55">
        <v>0</v>
      </c>
      <c r="AQ86" s="55">
        <v>0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</row>
    <row r="87" spans="1:57" ht="13.9" customHeight="1" x14ac:dyDescent="0.2">
      <c r="A87" s="54" t="s">
        <v>103</v>
      </c>
      <c r="B87" s="54" t="s">
        <v>410</v>
      </c>
      <c r="C87" s="54" t="s">
        <v>316</v>
      </c>
      <c r="D87" s="54" t="s">
        <v>297</v>
      </c>
      <c r="E87" s="54" t="s">
        <v>414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288922.7</v>
      </c>
      <c r="N87" s="55">
        <v>248357.88</v>
      </c>
      <c r="O87" s="55">
        <v>572973.73</v>
      </c>
      <c r="P87" s="55">
        <v>471828.2</v>
      </c>
      <c r="Q87" s="55">
        <v>313796.78000000003</v>
      </c>
      <c r="R87" s="55">
        <v>1895879.29</v>
      </c>
      <c r="S87" s="55">
        <v>417612.37</v>
      </c>
      <c r="T87" s="55">
        <v>403379.51</v>
      </c>
      <c r="U87" s="55">
        <v>410435.94</v>
      </c>
      <c r="V87" s="55">
        <v>443381.8</v>
      </c>
      <c r="W87" s="55">
        <v>551962.28</v>
      </c>
      <c r="X87" s="55">
        <v>482760.98</v>
      </c>
      <c r="Y87" s="55">
        <v>328229.03999999998</v>
      </c>
      <c r="Z87" s="55">
        <v>453249.97</v>
      </c>
      <c r="AA87" s="55">
        <v>861849.57</v>
      </c>
      <c r="AB87" s="55">
        <v>319581.12</v>
      </c>
      <c r="AC87" s="55">
        <v>350603.34</v>
      </c>
      <c r="AD87" s="55">
        <v>541132.28</v>
      </c>
      <c r="AE87" s="55">
        <v>5564178.2000000011</v>
      </c>
      <c r="AF87" s="55">
        <v>436221.5</v>
      </c>
      <c r="AG87" s="55">
        <v>412860.81</v>
      </c>
      <c r="AH87" s="55">
        <v>666941.13</v>
      </c>
      <c r="AI87" s="55">
        <v>507741.48</v>
      </c>
      <c r="AJ87" s="55">
        <v>618033.89</v>
      </c>
      <c r="AK87" s="55">
        <v>451860.91</v>
      </c>
      <c r="AL87" s="55">
        <v>564098.93999999994</v>
      </c>
      <c r="AM87" s="55">
        <v>446735.95</v>
      </c>
      <c r="AN87" s="55">
        <v>468330.87</v>
      </c>
      <c r="AO87" s="55">
        <v>395976.63</v>
      </c>
      <c r="AP87" s="55">
        <v>393630.04</v>
      </c>
      <c r="AQ87" s="55">
        <v>-5362432.1500000004</v>
      </c>
      <c r="AR87" s="55">
        <v>0</v>
      </c>
      <c r="AS87" s="55">
        <v>0</v>
      </c>
      <c r="AT87" s="55">
        <v>0</v>
      </c>
      <c r="AU87" s="55">
        <v>0</v>
      </c>
      <c r="AV87" s="55">
        <v>0</v>
      </c>
      <c r="AW87" s="55">
        <v>0</v>
      </c>
      <c r="AX87" s="55">
        <v>0</v>
      </c>
      <c r="AY87" s="55">
        <v>0</v>
      </c>
      <c r="AZ87" s="55">
        <v>0</v>
      </c>
      <c r="BA87" s="55">
        <v>0</v>
      </c>
      <c r="BB87" s="55">
        <v>0</v>
      </c>
      <c r="BC87" s="55">
        <v>0</v>
      </c>
      <c r="BD87" s="55">
        <v>0</v>
      </c>
      <c r="BE87" s="55">
        <v>0</v>
      </c>
    </row>
    <row r="88" spans="1:57" ht="13.9" customHeight="1" x14ac:dyDescent="0.2">
      <c r="A88" s="54" t="s">
        <v>103</v>
      </c>
      <c r="B88" s="54" t="s">
        <v>410</v>
      </c>
      <c r="C88" s="54" t="s">
        <v>322</v>
      </c>
      <c r="D88" s="54" t="s">
        <v>339</v>
      </c>
      <c r="E88" s="54" t="s">
        <v>415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9367.42</v>
      </c>
      <c r="N88" s="55">
        <v>14575</v>
      </c>
      <c r="O88" s="55">
        <v>10607.8</v>
      </c>
      <c r="P88" s="55">
        <v>12115.15</v>
      </c>
      <c r="Q88" s="55">
        <v>12486.57</v>
      </c>
      <c r="R88" s="55">
        <v>59151.94</v>
      </c>
      <c r="S88" s="55">
        <v>12645.44</v>
      </c>
      <c r="T88" s="55">
        <v>13730.57</v>
      </c>
      <c r="U88" s="55">
        <v>20874.919999999998</v>
      </c>
      <c r="V88" s="55">
        <v>15307.38</v>
      </c>
      <c r="W88" s="55">
        <v>16718.62</v>
      </c>
      <c r="X88" s="55">
        <v>-44975.08</v>
      </c>
      <c r="Y88" s="55">
        <v>6056.24</v>
      </c>
      <c r="Z88" s="55">
        <v>7684.14</v>
      </c>
      <c r="AA88" s="55">
        <v>5725.69</v>
      </c>
      <c r="AB88" s="55">
        <v>5840.71</v>
      </c>
      <c r="AC88" s="55">
        <v>6427.85</v>
      </c>
      <c r="AD88" s="55">
        <v>7143.75</v>
      </c>
      <c r="AE88" s="55">
        <v>73180.23</v>
      </c>
      <c r="AF88" s="55">
        <v>7266.08</v>
      </c>
      <c r="AG88" s="55">
        <v>5399.81</v>
      </c>
      <c r="AH88" s="55">
        <v>10228.74</v>
      </c>
      <c r="AI88" s="55">
        <v>7886.57</v>
      </c>
      <c r="AJ88" s="55">
        <v>7868.22</v>
      </c>
      <c r="AK88" s="55">
        <v>7604.47</v>
      </c>
      <c r="AL88" s="55">
        <v>7057.13</v>
      </c>
      <c r="AM88" s="55">
        <v>9527.5300000000007</v>
      </c>
      <c r="AN88" s="55">
        <v>7269.22</v>
      </c>
      <c r="AO88" s="55">
        <v>6810.79</v>
      </c>
      <c r="AP88" s="55">
        <v>7067.64</v>
      </c>
      <c r="AQ88" s="55">
        <v>6744.34</v>
      </c>
      <c r="AR88" s="55">
        <v>90730.539999999979</v>
      </c>
      <c r="AS88" s="55">
        <v>6820.67</v>
      </c>
      <c r="AT88" s="55">
        <v>5982.44</v>
      </c>
      <c r="AU88" s="55">
        <v>6379.51</v>
      </c>
      <c r="AV88" s="55">
        <v>6131.49</v>
      </c>
      <c r="AW88" s="55">
        <v>6857.59</v>
      </c>
      <c r="AX88" s="55">
        <v>6394.62</v>
      </c>
      <c r="AY88" s="55">
        <v>6223.07</v>
      </c>
      <c r="AZ88" s="55">
        <v>8047.49</v>
      </c>
      <c r="BA88" s="55">
        <v>6017.66</v>
      </c>
      <c r="BB88" s="55">
        <v>6083.72</v>
      </c>
      <c r="BC88" s="55">
        <v>7075.2</v>
      </c>
      <c r="BD88" s="55">
        <v>6926.35</v>
      </c>
      <c r="BE88" s="55">
        <v>78939.81</v>
      </c>
    </row>
    <row r="89" spans="1:57" ht="13.9" customHeight="1" x14ac:dyDescent="0.2">
      <c r="A89" s="54" t="s">
        <v>103</v>
      </c>
      <c r="B89" s="54" t="s">
        <v>410</v>
      </c>
      <c r="C89" s="54" t="s">
        <v>322</v>
      </c>
      <c r="D89" s="54" t="s">
        <v>362</v>
      </c>
      <c r="E89" s="54" t="s">
        <v>416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2.29</v>
      </c>
      <c r="N89" s="55">
        <v>5.69</v>
      </c>
      <c r="O89" s="55">
        <v>0.16</v>
      </c>
      <c r="P89" s="55">
        <v>0</v>
      </c>
      <c r="Q89" s="55">
        <v>0</v>
      </c>
      <c r="R89" s="55">
        <v>8.14</v>
      </c>
      <c r="S89" s="55">
        <v>887.9</v>
      </c>
      <c r="T89" s="55">
        <v>1060.95</v>
      </c>
      <c r="U89" s="55">
        <v>1338.2</v>
      </c>
      <c r="V89" s="55">
        <v>912.73</v>
      </c>
      <c r="W89" s="55">
        <v>701.43</v>
      </c>
      <c r="X89" s="55">
        <v>782</v>
      </c>
      <c r="Y89" s="55">
        <v>-371.16</v>
      </c>
      <c r="Z89" s="55">
        <v>751.59</v>
      </c>
      <c r="AA89" s="55">
        <v>723.73</v>
      </c>
      <c r="AB89" s="55">
        <v>608.41999999999996</v>
      </c>
      <c r="AC89" s="55">
        <v>840.89</v>
      </c>
      <c r="AD89" s="55">
        <v>46.15</v>
      </c>
      <c r="AE89" s="55">
        <v>8282.83</v>
      </c>
      <c r="AF89" s="55">
        <v>55.85</v>
      </c>
      <c r="AG89" s="55">
        <v>1879.74</v>
      </c>
      <c r="AH89" s="55">
        <v>74.83</v>
      </c>
      <c r="AI89" s="55">
        <v>62.45</v>
      </c>
      <c r="AJ89" s="55">
        <v>61.74</v>
      </c>
      <c r="AK89" s="55">
        <v>54.32</v>
      </c>
      <c r="AL89" s="55">
        <v>-319.75</v>
      </c>
      <c r="AM89" s="55">
        <v>84.35</v>
      </c>
      <c r="AN89" s="55">
        <v>53.5</v>
      </c>
      <c r="AO89" s="55">
        <v>132.72999999999999</v>
      </c>
      <c r="AP89" s="55">
        <v>52.23</v>
      </c>
      <c r="AQ89" s="55">
        <v>876.81</v>
      </c>
      <c r="AR89" s="55">
        <v>3068.7999999999997</v>
      </c>
      <c r="AS89" s="55">
        <v>56.68</v>
      </c>
      <c r="AT89" s="55">
        <v>206.46</v>
      </c>
      <c r="AU89" s="55">
        <v>32.020000000000003</v>
      </c>
      <c r="AV89" s="55">
        <v>34.43</v>
      </c>
      <c r="AW89" s="55">
        <v>-136.13999999999999</v>
      </c>
      <c r="AX89" s="55">
        <v>750.32</v>
      </c>
      <c r="AY89" s="55">
        <v>159.91</v>
      </c>
      <c r="AZ89" s="55">
        <v>298.64999999999998</v>
      </c>
      <c r="BA89" s="55">
        <v>8.49</v>
      </c>
      <c r="BB89" s="55">
        <v>7.35</v>
      </c>
      <c r="BC89" s="55">
        <v>6.99</v>
      </c>
      <c r="BD89" s="55">
        <v>68.37</v>
      </c>
      <c r="BE89" s="55">
        <v>1493.5299999999997</v>
      </c>
    </row>
    <row r="90" spans="1:57" ht="13.9" customHeight="1" x14ac:dyDescent="0.2">
      <c r="A90" s="54" t="s">
        <v>103</v>
      </c>
      <c r="B90" s="54" t="s">
        <v>410</v>
      </c>
      <c r="C90" s="54" t="s">
        <v>322</v>
      </c>
      <c r="D90" s="54" t="s">
        <v>380</v>
      </c>
      <c r="E90" s="54" t="s">
        <v>417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275742.99</v>
      </c>
      <c r="N90" s="55">
        <v>346140.45</v>
      </c>
      <c r="O90" s="55">
        <v>439018.43</v>
      </c>
      <c r="P90" s="55">
        <v>477476.21</v>
      </c>
      <c r="Q90" s="55">
        <v>271131.40999999997</v>
      </c>
      <c r="R90" s="55">
        <v>1809509.4899999998</v>
      </c>
      <c r="S90" s="55">
        <v>372195.76</v>
      </c>
      <c r="T90" s="55">
        <v>412201.74</v>
      </c>
      <c r="U90" s="55">
        <v>381871.12</v>
      </c>
      <c r="V90" s="55">
        <v>422329.28</v>
      </c>
      <c r="W90" s="55">
        <v>529264.29</v>
      </c>
      <c r="X90" s="55">
        <v>522054.17</v>
      </c>
      <c r="Y90" s="55">
        <v>317746.77</v>
      </c>
      <c r="Z90" s="55">
        <v>438598.88</v>
      </c>
      <c r="AA90" s="55">
        <v>850780.82</v>
      </c>
      <c r="AB90" s="55">
        <v>308419.90000000002</v>
      </c>
      <c r="AC90" s="55">
        <v>363148.81</v>
      </c>
      <c r="AD90" s="55">
        <v>502869.12</v>
      </c>
      <c r="AE90" s="55">
        <v>5421480.6600000001</v>
      </c>
      <c r="AF90" s="55">
        <v>423079.52</v>
      </c>
      <c r="AG90" s="55">
        <v>401256.06</v>
      </c>
      <c r="AH90" s="55">
        <v>648444.43999999994</v>
      </c>
      <c r="AI90" s="55">
        <v>493475.39</v>
      </c>
      <c r="AJ90" s="55">
        <v>603801.54</v>
      </c>
      <c r="AK90" s="55">
        <v>438111.02</v>
      </c>
      <c r="AL90" s="55">
        <v>551708.87</v>
      </c>
      <c r="AM90" s="55">
        <v>429492.62</v>
      </c>
      <c r="AN90" s="55">
        <v>455185.57</v>
      </c>
      <c r="AO90" s="55">
        <v>445838.65</v>
      </c>
      <c r="AP90" s="55">
        <v>423129.94</v>
      </c>
      <c r="AQ90" s="55">
        <v>344386.53</v>
      </c>
      <c r="AR90" s="55">
        <v>5657910.1500000013</v>
      </c>
      <c r="AS90" s="55">
        <v>289704.42</v>
      </c>
      <c r="AT90" s="55">
        <v>251550.74</v>
      </c>
      <c r="AU90" s="55">
        <v>380591.97</v>
      </c>
      <c r="AV90" s="55">
        <v>624765.06000000006</v>
      </c>
      <c r="AW90" s="55">
        <v>465356.19</v>
      </c>
      <c r="AX90" s="55">
        <v>667043.61</v>
      </c>
      <c r="AY90" s="55">
        <v>602075.02</v>
      </c>
      <c r="AZ90" s="55">
        <v>462820.74</v>
      </c>
      <c r="BA90" s="55">
        <v>521403.77</v>
      </c>
      <c r="BB90" s="55">
        <v>532648.18999999994</v>
      </c>
      <c r="BC90" s="55">
        <v>389930.2</v>
      </c>
      <c r="BD90" s="55">
        <v>1074121.6000000001</v>
      </c>
      <c r="BE90" s="55">
        <v>6262011.5099999998</v>
      </c>
    </row>
    <row r="91" spans="1:57" ht="13.9" customHeight="1" x14ac:dyDescent="0.2">
      <c r="A91" s="54" t="s">
        <v>103</v>
      </c>
      <c r="B91" s="54" t="s">
        <v>410</v>
      </c>
      <c r="C91" s="54" t="s">
        <v>397</v>
      </c>
      <c r="D91" s="54" t="s">
        <v>400</v>
      </c>
      <c r="E91" s="54" t="s">
        <v>418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3900.5</v>
      </c>
      <c r="N91" s="55">
        <v>6083.09</v>
      </c>
      <c r="O91" s="55">
        <v>4400.6499999999996</v>
      </c>
      <c r="P91" s="55">
        <v>5024.76</v>
      </c>
      <c r="Q91" s="55">
        <v>5178.8</v>
      </c>
      <c r="R91" s="55">
        <v>24587.8</v>
      </c>
      <c r="S91" s="55">
        <v>3992.07</v>
      </c>
      <c r="T91" s="55">
        <v>4334.63</v>
      </c>
      <c r="U91" s="55">
        <v>6590.04</v>
      </c>
      <c r="V91" s="55">
        <v>4832.41</v>
      </c>
      <c r="W91" s="55">
        <v>5277.94</v>
      </c>
      <c r="X91" s="55">
        <v>4899.8900000000003</v>
      </c>
      <c r="Y91" s="55">
        <v>4885.99</v>
      </c>
      <c r="Z91" s="55">
        <v>6199.3</v>
      </c>
      <c r="AA91" s="55">
        <v>4619.33</v>
      </c>
      <c r="AB91" s="55">
        <v>4712.09</v>
      </c>
      <c r="AC91" s="55">
        <v>5185.79</v>
      </c>
      <c r="AD91" s="55">
        <v>5763.36</v>
      </c>
      <c r="AE91" s="55">
        <v>61292.840000000004</v>
      </c>
      <c r="AF91" s="55">
        <v>5820.05</v>
      </c>
      <c r="AG91" s="55">
        <v>4325.2</v>
      </c>
      <c r="AH91" s="55">
        <v>8193.1200000000008</v>
      </c>
      <c r="AI91" s="55">
        <v>6317.07</v>
      </c>
      <c r="AJ91" s="55">
        <v>6302.39</v>
      </c>
      <c r="AK91" s="55">
        <v>6091.1</v>
      </c>
      <c r="AL91" s="55">
        <v>5652.69</v>
      </c>
      <c r="AM91" s="55">
        <v>7631.45</v>
      </c>
      <c r="AN91" s="55">
        <v>5822.58</v>
      </c>
      <c r="AO91" s="55">
        <v>5455.36</v>
      </c>
      <c r="AP91" s="55">
        <v>5661.13</v>
      </c>
      <c r="AQ91" s="55">
        <v>5400.87</v>
      </c>
      <c r="AR91" s="55">
        <v>72673.009999999995</v>
      </c>
      <c r="AS91" s="55">
        <v>7947.9</v>
      </c>
      <c r="AT91" s="55">
        <v>6715.99</v>
      </c>
      <c r="AU91" s="55">
        <v>5546.86</v>
      </c>
      <c r="AV91" s="55">
        <v>5390.26</v>
      </c>
      <c r="AW91" s="55">
        <v>6861.03</v>
      </c>
      <c r="AX91" s="55">
        <v>6014.17</v>
      </c>
      <c r="AY91" s="55">
        <v>5658.94</v>
      </c>
      <c r="AZ91" s="55">
        <v>7680.99</v>
      </c>
      <c r="BA91" s="55">
        <v>5966.16</v>
      </c>
      <c r="BB91" s="55">
        <v>5171.2299999999996</v>
      </c>
      <c r="BC91" s="55">
        <v>5500.26</v>
      </c>
      <c r="BD91" s="55">
        <v>4861.63</v>
      </c>
      <c r="BE91" s="55">
        <v>73315.42</v>
      </c>
    </row>
    <row r="92" spans="1:57" ht="13.9" customHeight="1" x14ac:dyDescent="0.2">
      <c r="A92" s="54" t="s">
        <v>103</v>
      </c>
      <c r="B92" s="54" t="s">
        <v>419</v>
      </c>
      <c r="C92" s="54" t="s">
        <v>306</v>
      </c>
      <c r="D92" s="54" t="s">
        <v>307</v>
      </c>
      <c r="E92" s="54" t="s">
        <v>420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126.87</v>
      </c>
      <c r="AP92" s="55">
        <v>21067.13</v>
      </c>
      <c r="AQ92" s="55">
        <v>25.169999999998254</v>
      </c>
      <c r="AR92" s="55">
        <v>21219.17</v>
      </c>
      <c r="AS92" s="55">
        <v>-27.14</v>
      </c>
      <c r="AT92" s="55">
        <v>-53.94</v>
      </c>
      <c r="AU92" s="55">
        <v>-87.82</v>
      </c>
      <c r="AV92" s="55">
        <v>-67.959999999999994</v>
      </c>
      <c r="AW92" s="55">
        <v>-46.61</v>
      </c>
      <c r="AX92" s="55">
        <v>-35.4</v>
      </c>
      <c r="AY92" s="55">
        <v>-33.08</v>
      </c>
      <c r="AZ92" s="55">
        <v>-26.9</v>
      </c>
      <c r="BA92" s="55">
        <v>-11.91</v>
      </c>
      <c r="BB92" s="55">
        <v>-6.02</v>
      </c>
      <c r="BC92" s="55">
        <v>-62.03</v>
      </c>
      <c r="BD92" s="55">
        <v>-147.05000000000001</v>
      </c>
      <c r="BE92" s="55">
        <v>-605.8599999999999</v>
      </c>
    </row>
    <row r="93" spans="1:57" ht="13.9" customHeight="1" x14ac:dyDescent="0.2">
      <c r="A93" s="54" t="s">
        <v>103</v>
      </c>
      <c r="B93" s="54" t="s">
        <v>419</v>
      </c>
      <c r="C93" s="54" t="s">
        <v>316</v>
      </c>
      <c r="D93" s="54" t="s">
        <v>319</v>
      </c>
      <c r="E93" s="54" t="s">
        <v>421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>
        <v>0</v>
      </c>
      <c r="O93" s="55">
        <v>0</v>
      </c>
      <c r="P93" s="55">
        <v>0</v>
      </c>
      <c r="Q93" s="55">
        <v>0</v>
      </c>
      <c r="R93" s="55">
        <v>0</v>
      </c>
      <c r="S93" s="55">
        <v>0</v>
      </c>
      <c r="T93" s="55">
        <v>0</v>
      </c>
      <c r="U93" s="55">
        <v>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55">
        <v>0</v>
      </c>
      <c r="AE93" s="55">
        <v>0</v>
      </c>
      <c r="AF93" s="55">
        <v>0</v>
      </c>
      <c r="AG93" s="55">
        <v>0</v>
      </c>
      <c r="AH93" s="55">
        <v>0</v>
      </c>
      <c r="AI93" s="55">
        <v>0</v>
      </c>
      <c r="AJ93" s="55">
        <v>0</v>
      </c>
      <c r="AK93" s="55">
        <v>0</v>
      </c>
      <c r="AL93" s="55">
        <v>0</v>
      </c>
      <c r="AM93" s="55">
        <v>0</v>
      </c>
      <c r="AN93" s="55">
        <v>0</v>
      </c>
      <c r="AO93" s="55">
        <v>0</v>
      </c>
      <c r="AP93" s="55">
        <v>0</v>
      </c>
      <c r="AQ93" s="55">
        <v>0</v>
      </c>
      <c r="AR93" s="55">
        <v>0</v>
      </c>
      <c r="AS93" s="55">
        <v>0</v>
      </c>
      <c r="AT93" s="55">
        <v>0</v>
      </c>
      <c r="AU93" s="55">
        <v>0</v>
      </c>
      <c r="AV93" s="55">
        <v>0</v>
      </c>
      <c r="AW93" s="55">
        <v>0</v>
      </c>
      <c r="AX93" s="55">
        <v>0</v>
      </c>
      <c r="AY93" s="55">
        <v>0</v>
      </c>
      <c r="AZ93" s="55">
        <v>0</v>
      </c>
      <c r="BA93" s="55">
        <v>0</v>
      </c>
      <c r="BB93" s="55">
        <v>0</v>
      </c>
      <c r="BC93" s="55">
        <v>0</v>
      </c>
      <c r="BD93" s="55">
        <v>0</v>
      </c>
      <c r="BE93" s="55">
        <v>0</v>
      </c>
    </row>
    <row r="94" spans="1:57" ht="13.9" customHeight="1" x14ac:dyDescent="0.2">
      <c r="A94" s="54" t="s">
        <v>103</v>
      </c>
      <c r="B94" s="54" t="s">
        <v>419</v>
      </c>
      <c r="C94" s="54" t="s">
        <v>322</v>
      </c>
      <c r="D94" s="54" t="s">
        <v>325</v>
      </c>
      <c r="E94" s="54" t="s">
        <v>422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1447037.64</v>
      </c>
      <c r="N94" s="55">
        <v>1268951.94</v>
      </c>
      <c r="O94" s="55">
        <v>1418132.66</v>
      </c>
      <c r="P94" s="55">
        <v>1460665.68</v>
      </c>
      <c r="Q94" s="55">
        <v>1958792.56</v>
      </c>
      <c r="R94" s="55">
        <v>7553580.4800000004</v>
      </c>
      <c r="S94" s="55">
        <v>2079645.95</v>
      </c>
      <c r="T94" s="55">
        <v>2205068.54</v>
      </c>
      <c r="U94" s="55">
        <v>1936294.1</v>
      </c>
      <c r="V94" s="55">
        <v>2080657.7599999998</v>
      </c>
      <c r="W94" s="55">
        <v>1836137.25</v>
      </c>
      <c r="X94" s="55">
        <v>1625491.65</v>
      </c>
      <c r="Y94" s="55">
        <v>1524049.67</v>
      </c>
      <c r="Z94" s="55">
        <v>1405855.1600000001</v>
      </c>
      <c r="AA94" s="55">
        <v>1669394.97</v>
      </c>
      <c r="AB94" s="55">
        <v>1487768.02</v>
      </c>
      <c r="AC94" s="55">
        <v>1269202.9099999999</v>
      </c>
      <c r="AD94" s="55">
        <v>1771876.1400000001</v>
      </c>
      <c r="AE94" s="55">
        <v>20891442.120000001</v>
      </c>
      <c r="AF94" s="55">
        <v>1954940.14</v>
      </c>
      <c r="AG94" s="55">
        <v>1871148.6</v>
      </c>
      <c r="AH94" s="55">
        <v>1928222.92</v>
      </c>
      <c r="AI94" s="55">
        <v>1503937.69</v>
      </c>
      <c r="AJ94" s="55">
        <v>1347323.71</v>
      </c>
      <c r="AK94" s="55">
        <v>1455279.23999999</v>
      </c>
      <c r="AL94" s="55">
        <v>467471.34</v>
      </c>
      <c r="AM94" s="55">
        <v>1396993.68</v>
      </c>
      <c r="AN94" s="55">
        <v>1230949.95</v>
      </c>
      <c r="AO94" s="55">
        <v>1259619.4200000002</v>
      </c>
      <c r="AP94" s="55">
        <v>1201466.3899999999</v>
      </c>
      <c r="AQ94" s="55">
        <v>1423987.5799999996</v>
      </c>
      <c r="AR94" s="55">
        <v>17041340.659999989</v>
      </c>
      <c r="AS94" s="55">
        <v>1864086.9100000001</v>
      </c>
      <c r="AT94" s="55">
        <v>1874654.5799999996</v>
      </c>
      <c r="AU94" s="55">
        <v>1822146.66</v>
      </c>
      <c r="AV94" s="55">
        <v>2023529.0099999998</v>
      </c>
      <c r="AW94" s="55">
        <v>1851922.71</v>
      </c>
      <c r="AX94" s="55">
        <v>2138628.48</v>
      </c>
      <c r="AY94" s="55">
        <v>1713896.88</v>
      </c>
      <c r="AZ94" s="55">
        <v>1764357.4399999995</v>
      </c>
      <c r="BA94" s="55">
        <v>1839299.2999999998</v>
      </c>
      <c r="BB94" s="55">
        <v>1881213.7800000003</v>
      </c>
      <c r="BC94" s="55">
        <v>1927835.6400000001</v>
      </c>
      <c r="BD94" s="55">
        <v>2647522.3299999996</v>
      </c>
      <c r="BE94" s="55">
        <v>23349093.719999999</v>
      </c>
    </row>
    <row r="95" spans="1:57" ht="13.9" customHeight="1" x14ac:dyDescent="0.2">
      <c r="A95" s="54" t="s">
        <v>103</v>
      </c>
      <c r="B95" s="54" t="s">
        <v>419</v>
      </c>
      <c r="C95" s="54" t="s">
        <v>322</v>
      </c>
      <c r="D95" s="54" t="s">
        <v>325</v>
      </c>
      <c r="E95" s="54" t="s">
        <v>423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55">
        <v>0</v>
      </c>
      <c r="O95" s="55">
        <v>0</v>
      </c>
      <c r="P95" s="55">
        <v>0</v>
      </c>
      <c r="Q95" s="55">
        <v>0</v>
      </c>
      <c r="R95" s="55">
        <v>0</v>
      </c>
      <c r="S95" s="55">
        <v>0</v>
      </c>
      <c r="T95" s="55">
        <v>0</v>
      </c>
      <c r="U95" s="55">
        <v>0</v>
      </c>
      <c r="V95" s="55">
        <v>4606.93</v>
      </c>
      <c r="W95" s="55">
        <v>11149.12</v>
      </c>
      <c r="X95" s="55">
        <v>6531.06</v>
      </c>
      <c r="Y95" s="55">
        <v>15944.08</v>
      </c>
      <c r="Z95" s="55">
        <v>6096.82</v>
      </c>
      <c r="AA95" s="55">
        <v>5486</v>
      </c>
      <c r="AB95" s="55">
        <v>9289.2900000000009</v>
      </c>
      <c r="AC95" s="55">
        <v>5369.06</v>
      </c>
      <c r="AD95" s="55">
        <v>6351.26</v>
      </c>
      <c r="AE95" s="55">
        <v>70823.62</v>
      </c>
      <c r="AF95" s="55">
        <v>8704.64</v>
      </c>
      <c r="AG95" s="55">
        <v>7895.17</v>
      </c>
      <c r="AH95" s="55">
        <v>6915.68</v>
      </c>
      <c r="AI95" s="55">
        <v>9665.4699999999993</v>
      </c>
      <c r="AJ95" s="55">
        <v>6904.42</v>
      </c>
      <c r="AK95" s="55">
        <v>5141.28</v>
      </c>
      <c r="AL95" s="55">
        <v>8180.48</v>
      </c>
      <c r="AM95" s="55">
        <v>5313.94</v>
      </c>
      <c r="AN95" s="55">
        <v>7192.15</v>
      </c>
      <c r="AO95" s="55">
        <v>12854.42</v>
      </c>
      <c r="AP95" s="55">
        <v>12397.15</v>
      </c>
      <c r="AQ95" s="55">
        <v>13710.95</v>
      </c>
      <c r="AR95" s="55">
        <v>104875.74999999999</v>
      </c>
      <c r="AS95" s="55">
        <v>790.85</v>
      </c>
      <c r="AT95" s="55">
        <v>7556.97</v>
      </c>
      <c r="AU95" s="55">
        <v>3696.45</v>
      </c>
      <c r="AV95" s="55">
        <v>4750.0599999999995</v>
      </c>
      <c r="AW95" s="55">
        <v>14383.57</v>
      </c>
      <c r="AX95" s="55">
        <v>6338.73</v>
      </c>
      <c r="AY95" s="55">
        <v>9011.34</v>
      </c>
      <c r="AZ95" s="55">
        <v>20397.52</v>
      </c>
      <c r="BA95" s="55">
        <v>12638.55</v>
      </c>
      <c r="BB95" s="55">
        <v>13869.83</v>
      </c>
      <c r="BC95" s="55">
        <v>12881.5</v>
      </c>
      <c r="BD95" s="55">
        <v>12103.36</v>
      </c>
      <c r="BE95" s="55">
        <v>118418.73000000001</v>
      </c>
    </row>
    <row r="96" spans="1:57" ht="13.9" customHeight="1" x14ac:dyDescent="0.2">
      <c r="A96" s="54" t="s">
        <v>103</v>
      </c>
      <c r="B96" s="54" t="s">
        <v>419</v>
      </c>
      <c r="C96" s="54" t="s">
        <v>322</v>
      </c>
      <c r="D96" s="54" t="s">
        <v>325</v>
      </c>
      <c r="E96" s="54" t="s">
        <v>424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9707.94</v>
      </c>
      <c r="N96" s="55">
        <v>141642.79999999999</v>
      </c>
      <c r="O96" s="55">
        <v>0</v>
      </c>
      <c r="P96" s="55">
        <v>0</v>
      </c>
      <c r="Q96" s="55">
        <v>0</v>
      </c>
      <c r="R96" s="55">
        <v>151350.74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  <c r="AE96" s="55">
        <v>0</v>
      </c>
      <c r="AF96" s="55">
        <v>0</v>
      </c>
      <c r="AG96" s="55">
        <v>0</v>
      </c>
      <c r="AH96" s="55">
        <v>0</v>
      </c>
      <c r="AI96" s="55">
        <v>0</v>
      </c>
      <c r="AJ96" s="55">
        <v>0</v>
      </c>
      <c r="AK96" s="55">
        <v>0</v>
      </c>
      <c r="AL96" s="55">
        <v>0</v>
      </c>
      <c r="AM96" s="55">
        <v>0</v>
      </c>
      <c r="AN96" s="55">
        <v>0</v>
      </c>
      <c r="AO96" s="55">
        <v>0</v>
      </c>
      <c r="AP96" s="55">
        <v>0</v>
      </c>
      <c r="AQ96" s="55">
        <v>0</v>
      </c>
      <c r="AR96" s="55">
        <v>0</v>
      </c>
      <c r="AS96" s="55">
        <v>71855.5</v>
      </c>
      <c r="AT96" s="55">
        <v>0</v>
      </c>
      <c r="AU96" s="55">
        <v>0</v>
      </c>
      <c r="AV96" s="55">
        <v>0</v>
      </c>
      <c r="AW96" s="55">
        <v>0</v>
      </c>
      <c r="AX96" s="55">
        <v>0</v>
      </c>
      <c r="AY96" s="55">
        <v>0</v>
      </c>
      <c r="AZ96" s="55">
        <v>0</v>
      </c>
      <c r="BA96" s="55">
        <v>-71855.5</v>
      </c>
      <c r="BB96" s="55">
        <v>0</v>
      </c>
      <c r="BC96" s="55">
        <v>0</v>
      </c>
      <c r="BD96" s="55">
        <v>0</v>
      </c>
      <c r="BE96" s="55">
        <v>0</v>
      </c>
    </row>
    <row r="97" spans="1:57" ht="13.9" customHeight="1" x14ac:dyDescent="0.2">
      <c r="A97" s="54" t="s">
        <v>103</v>
      </c>
      <c r="B97" s="54" t="s">
        <v>419</v>
      </c>
      <c r="C97" s="54" t="s">
        <v>322</v>
      </c>
      <c r="D97" s="54" t="s">
        <v>325</v>
      </c>
      <c r="E97" s="54" t="s">
        <v>425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-11987.49</v>
      </c>
      <c r="AE97" s="55">
        <v>-11987.49</v>
      </c>
      <c r="AF97" s="55">
        <v>1204.5899999999999</v>
      </c>
      <c r="AG97" s="55">
        <v>-2943.15</v>
      </c>
      <c r="AH97" s="55">
        <v>-710.39</v>
      </c>
      <c r="AI97" s="55">
        <v>-828.66</v>
      </c>
      <c r="AJ97" s="55">
        <v>-887.05</v>
      </c>
      <c r="AK97" s="55">
        <v>0</v>
      </c>
      <c r="AL97" s="55">
        <v>-2602.08</v>
      </c>
      <c r="AM97" s="55">
        <v>0</v>
      </c>
      <c r="AN97" s="55">
        <v>-2161.5500000000002</v>
      </c>
      <c r="AO97" s="55">
        <v>-860.81</v>
      </c>
      <c r="AP97" s="55">
        <v>-628.29</v>
      </c>
      <c r="AQ97" s="55">
        <v>-384.43</v>
      </c>
      <c r="AR97" s="55">
        <v>-10801.82</v>
      </c>
      <c r="AS97" s="55">
        <v>-368.98</v>
      </c>
      <c r="AT97" s="55">
        <v>31.28</v>
      </c>
      <c r="AU97" s="55">
        <v>-1019.47</v>
      </c>
      <c r="AV97" s="55">
        <v>-641.9</v>
      </c>
      <c r="AW97" s="55">
        <v>-901.96</v>
      </c>
      <c r="AX97" s="55">
        <v>-1089.17</v>
      </c>
      <c r="AY97" s="55">
        <v>-1157.94</v>
      </c>
      <c r="AZ97" s="55">
        <v>463.38</v>
      </c>
      <c r="BA97" s="55">
        <v>-3469.55</v>
      </c>
      <c r="BB97" s="55">
        <v>-1207.4100000000001</v>
      </c>
      <c r="BC97" s="55">
        <v>-996.96</v>
      </c>
      <c r="BD97" s="55">
        <v>-868.51</v>
      </c>
      <c r="BE97" s="55">
        <v>-11227.19</v>
      </c>
    </row>
    <row r="98" spans="1:57" ht="13.9" customHeight="1" x14ac:dyDescent="0.2">
      <c r="A98" s="54" t="s">
        <v>103</v>
      </c>
      <c r="B98" s="54" t="s">
        <v>419</v>
      </c>
      <c r="C98" s="54" t="s">
        <v>322</v>
      </c>
      <c r="D98" s="54" t="s">
        <v>327</v>
      </c>
      <c r="E98" s="54" t="s">
        <v>426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497.04</v>
      </c>
      <c r="W98" s="55">
        <v>3268.41</v>
      </c>
      <c r="X98" s="55">
        <v>2250.88</v>
      </c>
      <c r="Y98" s="55">
        <v>2395.11</v>
      </c>
      <c r="Z98" s="55">
        <v>809.59</v>
      </c>
      <c r="AA98" s="55">
        <v>412.51</v>
      </c>
      <c r="AB98" s="55">
        <v>1335.8</v>
      </c>
      <c r="AC98" s="55">
        <v>903.22</v>
      </c>
      <c r="AD98" s="55">
        <v>1083.8599999999999</v>
      </c>
      <c r="AE98" s="55">
        <v>12956.42</v>
      </c>
      <c r="AF98" s="55">
        <v>1241.3800000000001</v>
      </c>
      <c r="AG98" s="55">
        <v>1073.5999999999999</v>
      </c>
      <c r="AH98" s="55">
        <v>718.73</v>
      </c>
      <c r="AI98" s="55">
        <v>1603.33</v>
      </c>
      <c r="AJ98" s="55">
        <v>744.99</v>
      </c>
      <c r="AK98" s="55">
        <v>350.13</v>
      </c>
      <c r="AL98" s="55">
        <v>1695.82</v>
      </c>
      <c r="AM98" s="55">
        <v>620.41999999999996</v>
      </c>
      <c r="AN98" s="55">
        <v>0</v>
      </c>
      <c r="AO98" s="55">
        <v>3060.76</v>
      </c>
      <c r="AP98" s="55">
        <v>2481.6999999999998</v>
      </c>
      <c r="AQ98" s="55">
        <v>2812.59</v>
      </c>
      <c r="AR98" s="55">
        <v>16403.45</v>
      </c>
      <c r="AS98" s="55">
        <v>0</v>
      </c>
      <c r="AT98" s="55">
        <v>0</v>
      </c>
      <c r="AU98" s="55">
        <v>32.1</v>
      </c>
      <c r="AV98" s="55">
        <v>1.71</v>
      </c>
      <c r="AW98" s="55">
        <v>2717.05</v>
      </c>
      <c r="AX98" s="55">
        <v>742.15</v>
      </c>
      <c r="AY98" s="55">
        <v>487.54</v>
      </c>
      <c r="AZ98" s="55">
        <v>602.91000000000008</v>
      </c>
      <c r="BA98" s="55">
        <v>495.15999999999997</v>
      </c>
      <c r="BB98" s="55">
        <v>481.58000000000004</v>
      </c>
      <c r="BC98" s="55">
        <v>441.90000000000003</v>
      </c>
      <c r="BD98" s="55">
        <v>338.13</v>
      </c>
      <c r="BE98" s="55">
        <v>6340.23</v>
      </c>
    </row>
    <row r="99" spans="1:57" ht="13.9" customHeight="1" x14ac:dyDescent="0.2">
      <c r="A99" s="54" t="s">
        <v>103</v>
      </c>
      <c r="B99" s="54" t="s">
        <v>419</v>
      </c>
      <c r="C99" s="54" t="s">
        <v>322</v>
      </c>
      <c r="D99" s="54" t="s">
        <v>339</v>
      </c>
      <c r="E99" s="54" t="s">
        <v>427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737.56</v>
      </c>
      <c r="W99" s="55">
        <v>895.93</v>
      </c>
      <c r="X99" s="55">
        <v>380.1</v>
      </c>
      <c r="Y99" s="55">
        <v>1131.3599999999999</v>
      </c>
      <c r="Z99" s="55">
        <v>439.59</v>
      </c>
      <c r="AA99" s="55">
        <v>416.29</v>
      </c>
      <c r="AB99" s="55">
        <v>663.06</v>
      </c>
      <c r="AC99" s="55">
        <v>374.63</v>
      </c>
      <c r="AD99" s="55">
        <v>442.16</v>
      </c>
      <c r="AE99" s="55">
        <v>5480.6799999999994</v>
      </c>
      <c r="AF99" s="55">
        <v>611.14</v>
      </c>
      <c r="AG99" s="55">
        <v>558.49</v>
      </c>
      <c r="AH99" s="55">
        <v>506.98</v>
      </c>
      <c r="AI99" s="55">
        <v>660.54</v>
      </c>
      <c r="AJ99" s="55">
        <v>503.97</v>
      </c>
      <c r="AK99" s="55">
        <v>391.68</v>
      </c>
      <c r="AL99" s="55">
        <v>531.88</v>
      </c>
      <c r="AM99" s="55">
        <v>384.1</v>
      </c>
      <c r="AN99" s="55">
        <v>587.23</v>
      </c>
      <c r="AO99" s="55">
        <v>804</v>
      </c>
      <c r="AP99" s="55">
        <v>813.13</v>
      </c>
      <c r="AQ99" s="55">
        <v>893.84</v>
      </c>
      <c r="AR99" s="55">
        <v>7246.9800000000005</v>
      </c>
      <c r="AS99" s="55">
        <v>57.48</v>
      </c>
      <c r="AT99" s="55">
        <v>549.29</v>
      </c>
      <c r="AU99" s="55">
        <v>264.70999999999998</v>
      </c>
      <c r="AV99" s="55">
        <v>345.07000000000005</v>
      </c>
      <c r="AW99" s="55">
        <v>662.34999999999991</v>
      </c>
      <c r="AX99" s="55">
        <v>374.75</v>
      </c>
      <c r="AY99" s="55">
        <v>607.54</v>
      </c>
      <c r="AZ99" s="55">
        <v>1307.8399999999999</v>
      </c>
      <c r="BA99" s="55">
        <v>663.89</v>
      </c>
      <c r="BB99" s="55">
        <v>921.63</v>
      </c>
      <c r="BC99" s="55">
        <v>617.29999999999995</v>
      </c>
      <c r="BD99" s="55">
        <v>846.83</v>
      </c>
      <c r="BE99" s="55">
        <v>7218.68</v>
      </c>
    </row>
    <row r="100" spans="1:57" ht="13.9" customHeight="1" x14ac:dyDescent="0.2">
      <c r="A100" s="54" t="s">
        <v>103</v>
      </c>
      <c r="B100" s="54" t="s">
        <v>419</v>
      </c>
      <c r="C100" s="54" t="s">
        <v>322</v>
      </c>
      <c r="D100" s="54" t="s">
        <v>354</v>
      </c>
      <c r="E100" s="54" t="s">
        <v>428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  <c r="AE100" s="55">
        <v>0</v>
      </c>
      <c r="AF100" s="55">
        <v>0</v>
      </c>
      <c r="AG100" s="55">
        <v>0</v>
      </c>
      <c r="AH100" s="55">
        <v>0</v>
      </c>
      <c r="AI100" s="55">
        <v>0</v>
      </c>
      <c r="AJ100" s="55">
        <v>0</v>
      </c>
      <c r="AK100" s="55">
        <v>0</v>
      </c>
      <c r="AL100" s="55">
        <v>0</v>
      </c>
      <c r="AM100" s="55">
        <v>0</v>
      </c>
      <c r="AN100" s="55">
        <v>0</v>
      </c>
      <c r="AO100" s="55">
        <v>0</v>
      </c>
      <c r="AP100" s="55">
        <v>0</v>
      </c>
      <c r="AQ100" s="55">
        <v>0</v>
      </c>
      <c r="AR100" s="55">
        <v>0</v>
      </c>
      <c r="AS100" s="55">
        <v>0</v>
      </c>
      <c r="AT100" s="55">
        <v>0</v>
      </c>
      <c r="AU100" s="55">
        <v>0</v>
      </c>
      <c r="AV100" s="55">
        <v>0</v>
      </c>
      <c r="AW100" s="55">
        <v>0</v>
      </c>
      <c r="AX100" s="55">
        <v>0</v>
      </c>
      <c r="AY100" s="55">
        <v>0</v>
      </c>
      <c r="AZ100" s="55">
        <v>0</v>
      </c>
      <c r="BA100" s="55">
        <v>3442</v>
      </c>
      <c r="BB100" s="55">
        <v>0</v>
      </c>
      <c r="BC100" s="55">
        <v>0</v>
      </c>
      <c r="BD100" s="55">
        <v>0</v>
      </c>
      <c r="BE100" s="55">
        <v>3442</v>
      </c>
    </row>
    <row r="101" spans="1:57" ht="13.9" customHeight="1" x14ac:dyDescent="0.2">
      <c r="A101" s="54" t="s">
        <v>103</v>
      </c>
      <c r="B101" s="54" t="s">
        <v>419</v>
      </c>
      <c r="C101" s="54" t="s">
        <v>322</v>
      </c>
      <c r="D101" s="54" t="s">
        <v>362</v>
      </c>
      <c r="E101" s="54" t="s">
        <v>429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49</v>
      </c>
      <c r="W101" s="55">
        <v>80.37</v>
      </c>
      <c r="X101" s="55">
        <v>45.41</v>
      </c>
      <c r="Y101" s="55">
        <v>3.77</v>
      </c>
      <c r="Z101" s="55">
        <v>45.95</v>
      </c>
      <c r="AA101" s="55">
        <v>52.13</v>
      </c>
      <c r="AB101" s="55">
        <v>72.52</v>
      </c>
      <c r="AC101" s="55">
        <v>47.28</v>
      </c>
      <c r="AD101" s="55">
        <v>23.55</v>
      </c>
      <c r="AE101" s="55">
        <v>419.97999999999996</v>
      </c>
      <c r="AF101" s="55">
        <v>28.3</v>
      </c>
      <c r="AG101" s="55">
        <v>157.31</v>
      </c>
      <c r="AH101" s="55">
        <v>17.41</v>
      </c>
      <c r="AI101" s="55">
        <v>35.65</v>
      </c>
      <c r="AJ101" s="55">
        <v>18.100000000000001</v>
      </c>
      <c r="AK101" s="55">
        <v>9.49</v>
      </c>
      <c r="AL101" s="55">
        <v>22.29</v>
      </c>
      <c r="AM101" s="55">
        <v>15.09</v>
      </c>
      <c r="AN101" s="55">
        <v>4.32</v>
      </c>
      <c r="AO101" s="55">
        <v>68.17</v>
      </c>
      <c r="AP101" s="55">
        <v>53.3</v>
      </c>
      <c r="AQ101" s="55">
        <v>115.58</v>
      </c>
      <c r="AR101" s="55">
        <v>545.0100000000001</v>
      </c>
      <c r="AS101" s="55">
        <v>0.48</v>
      </c>
      <c r="AT101" s="55">
        <v>18.96</v>
      </c>
      <c r="AU101" s="55">
        <v>1.96</v>
      </c>
      <c r="AV101" s="55">
        <v>1.97</v>
      </c>
      <c r="AW101" s="55">
        <v>36.909999999999997</v>
      </c>
      <c r="AX101" s="55">
        <v>42.18</v>
      </c>
      <c r="AY101" s="55">
        <v>20.99</v>
      </c>
      <c r="AZ101" s="55">
        <v>54.04</v>
      </c>
      <c r="BA101" s="55">
        <v>8.6100000000000012</v>
      </c>
      <c r="BB101" s="55">
        <v>8.3699999999999992</v>
      </c>
      <c r="BC101" s="55">
        <v>7.6800000000000006</v>
      </c>
      <c r="BD101" s="55">
        <v>12.73</v>
      </c>
      <c r="BE101" s="55">
        <v>214.88000000000002</v>
      </c>
    </row>
    <row r="102" spans="1:57" ht="13.9" customHeight="1" x14ac:dyDescent="0.2">
      <c r="A102" s="54" t="s">
        <v>103</v>
      </c>
      <c r="B102" s="54" t="s">
        <v>419</v>
      </c>
      <c r="C102" s="54" t="s">
        <v>397</v>
      </c>
      <c r="D102" s="54" t="s">
        <v>400</v>
      </c>
      <c r="E102" s="54" t="s">
        <v>430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0</v>
      </c>
      <c r="N102" s="55">
        <v>0</v>
      </c>
      <c r="O102" s="55">
        <v>0</v>
      </c>
      <c r="P102" s="55">
        <v>0</v>
      </c>
      <c r="Q102" s="55">
        <v>0</v>
      </c>
      <c r="R102" s="55">
        <v>0</v>
      </c>
      <c r="S102" s="55">
        <v>0</v>
      </c>
      <c r="T102" s="55">
        <v>0</v>
      </c>
      <c r="U102" s="55">
        <v>0</v>
      </c>
      <c r="V102" s="55">
        <v>300.37</v>
      </c>
      <c r="W102" s="55">
        <v>726.92</v>
      </c>
      <c r="X102" s="55">
        <v>425.83</v>
      </c>
      <c r="Y102" s="55">
        <v>1039.55</v>
      </c>
      <c r="Z102" s="55">
        <v>397.51</v>
      </c>
      <c r="AA102" s="55">
        <v>357.69</v>
      </c>
      <c r="AB102" s="55">
        <v>662.25</v>
      </c>
      <c r="AC102" s="55">
        <v>388.32</v>
      </c>
      <c r="AD102" s="55">
        <v>460.02</v>
      </c>
      <c r="AE102" s="55">
        <v>4758.4600000000009</v>
      </c>
      <c r="AF102" s="55">
        <v>569.28</v>
      </c>
      <c r="AG102" s="55">
        <v>651.73</v>
      </c>
      <c r="AH102" s="55">
        <v>458.64</v>
      </c>
      <c r="AI102" s="55">
        <v>575.01</v>
      </c>
      <c r="AJ102" s="55">
        <v>451.55</v>
      </c>
      <c r="AK102" s="55">
        <v>336.24</v>
      </c>
      <c r="AL102" s="55">
        <v>537.97</v>
      </c>
      <c r="AM102" s="55">
        <v>358.55</v>
      </c>
      <c r="AN102" s="55">
        <v>470.37</v>
      </c>
      <c r="AO102" s="55">
        <v>1098.1099999999999</v>
      </c>
      <c r="AP102" s="55">
        <v>735.66</v>
      </c>
      <c r="AQ102" s="55">
        <v>762.46</v>
      </c>
      <c r="AR102" s="55">
        <v>7005.57</v>
      </c>
      <c r="AS102" s="55">
        <v>66.98</v>
      </c>
      <c r="AT102" s="55">
        <v>616.65</v>
      </c>
      <c r="AU102" s="55">
        <v>234.16</v>
      </c>
      <c r="AV102" s="55">
        <v>303.52999999999997</v>
      </c>
      <c r="AW102" s="55">
        <v>989</v>
      </c>
      <c r="AX102" s="55">
        <v>409.42</v>
      </c>
      <c r="AY102" s="55">
        <v>584.55999999999995</v>
      </c>
      <c r="AZ102" s="55">
        <v>1291.49</v>
      </c>
      <c r="BA102" s="55">
        <v>646.66</v>
      </c>
      <c r="BB102" s="55">
        <v>810.5</v>
      </c>
      <c r="BC102" s="55">
        <v>502.75</v>
      </c>
      <c r="BD102" s="55">
        <v>596.01</v>
      </c>
      <c r="BE102" s="55">
        <v>7051.71</v>
      </c>
    </row>
    <row r="103" spans="1:57" ht="13.9" customHeight="1" x14ac:dyDescent="0.2">
      <c r="A103" s="54" t="s">
        <v>103</v>
      </c>
      <c r="B103" s="54" t="s">
        <v>419</v>
      </c>
      <c r="C103" s="54" t="s">
        <v>402</v>
      </c>
      <c r="D103" s="54" t="s">
        <v>403</v>
      </c>
      <c r="E103" s="54" t="s">
        <v>431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531170</v>
      </c>
      <c r="N103" s="55">
        <v>672788.34</v>
      </c>
      <c r="O103" s="55">
        <v>682586.03</v>
      </c>
      <c r="P103" s="55">
        <v>685656.76</v>
      </c>
      <c r="Q103" s="55">
        <v>937248.49</v>
      </c>
      <c r="R103" s="55">
        <v>3509449.62</v>
      </c>
      <c r="S103" s="55">
        <v>1105065.6599999999</v>
      </c>
      <c r="T103" s="55">
        <v>1098856.1499999999</v>
      </c>
      <c r="U103" s="55">
        <v>969263.16</v>
      </c>
      <c r="V103" s="55">
        <v>966620.74</v>
      </c>
      <c r="W103" s="55">
        <v>910770.32</v>
      </c>
      <c r="X103" s="55">
        <v>783362.11</v>
      </c>
      <c r="Y103" s="55">
        <v>738446.5</v>
      </c>
      <c r="Z103" s="55">
        <v>743465.04</v>
      </c>
      <c r="AA103" s="55">
        <v>728710.59</v>
      </c>
      <c r="AB103" s="55">
        <v>729003.78</v>
      </c>
      <c r="AC103" s="55">
        <v>604880.15</v>
      </c>
      <c r="AD103" s="55">
        <v>882089.88</v>
      </c>
      <c r="AE103" s="55">
        <v>10260534.080000002</v>
      </c>
      <c r="AF103" s="55">
        <v>885636.08</v>
      </c>
      <c r="AG103" s="55">
        <v>842530.67</v>
      </c>
      <c r="AH103" s="55">
        <v>859255.67</v>
      </c>
      <c r="AI103" s="55">
        <v>764945.29</v>
      </c>
      <c r="AJ103" s="55">
        <v>700093.57</v>
      </c>
      <c r="AK103" s="55">
        <v>692335.16</v>
      </c>
      <c r="AL103" s="55">
        <v>543319.17000000004</v>
      </c>
      <c r="AM103" s="55">
        <v>591095.82999999996</v>
      </c>
      <c r="AN103" s="55">
        <v>488212.32</v>
      </c>
      <c r="AO103" s="55">
        <v>527832.4</v>
      </c>
      <c r="AP103" s="55">
        <v>499529.11</v>
      </c>
      <c r="AQ103" s="55">
        <v>648739.47</v>
      </c>
      <c r="AR103" s="55">
        <v>8043524.7400000002</v>
      </c>
      <c r="AS103" s="55">
        <v>1013564.21</v>
      </c>
      <c r="AT103" s="55">
        <v>928336.47</v>
      </c>
      <c r="AU103" s="55">
        <v>834075.8</v>
      </c>
      <c r="AV103" s="55">
        <v>859192.7</v>
      </c>
      <c r="AW103" s="55">
        <v>774242.03</v>
      </c>
      <c r="AX103" s="55">
        <v>733086.15</v>
      </c>
      <c r="AY103" s="55">
        <v>683266.58</v>
      </c>
      <c r="AZ103" s="55">
        <v>720620.32</v>
      </c>
      <c r="BA103" s="55">
        <v>654426.85</v>
      </c>
      <c r="BB103" s="55">
        <v>740478.12</v>
      </c>
      <c r="BC103" s="55">
        <v>758524.57</v>
      </c>
      <c r="BD103" s="55">
        <v>1173751.96</v>
      </c>
      <c r="BE103" s="55">
        <v>9873565.7600000016</v>
      </c>
    </row>
    <row r="104" spans="1:57" ht="13.9" customHeight="1" x14ac:dyDescent="0.2">
      <c r="A104" s="54" t="s">
        <v>103</v>
      </c>
      <c r="B104" s="54" t="s">
        <v>419</v>
      </c>
      <c r="C104" s="54" t="s">
        <v>402</v>
      </c>
      <c r="D104" s="54" t="s">
        <v>403</v>
      </c>
      <c r="E104" s="54" t="s">
        <v>432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925575.58</v>
      </c>
      <c r="N104" s="55">
        <v>746259.66</v>
      </c>
      <c r="O104" s="55">
        <v>734211.47</v>
      </c>
      <c r="P104" s="55">
        <v>775008.92</v>
      </c>
      <c r="Q104" s="55">
        <v>1021544.07</v>
      </c>
      <c r="R104" s="55">
        <v>4202599.7</v>
      </c>
      <c r="S104" s="55">
        <v>974580.29</v>
      </c>
      <c r="T104" s="55">
        <v>1055388.55</v>
      </c>
      <c r="U104" s="55">
        <v>1017854.78</v>
      </c>
      <c r="V104" s="55">
        <v>1018580.24</v>
      </c>
      <c r="W104" s="55">
        <v>1043135.36</v>
      </c>
      <c r="X104" s="55">
        <v>851762.82</v>
      </c>
      <c r="Y104" s="55">
        <v>806117.04</v>
      </c>
      <c r="Z104" s="55">
        <v>795973.2</v>
      </c>
      <c r="AA104" s="55">
        <v>821615.38</v>
      </c>
      <c r="AB104" s="55">
        <v>770787.16</v>
      </c>
      <c r="AC104" s="55">
        <v>671405.27</v>
      </c>
      <c r="AD104" s="55">
        <v>886159.62</v>
      </c>
      <c r="AE104" s="55">
        <v>10713359.709999999</v>
      </c>
      <c r="AF104" s="55">
        <v>1081663.3899999999</v>
      </c>
      <c r="AG104" s="55">
        <v>1036011.08</v>
      </c>
      <c r="AH104" s="55">
        <v>1076874.3</v>
      </c>
      <c r="AI104" s="55">
        <v>750703.74</v>
      </c>
      <c r="AJ104" s="55">
        <v>654966.12</v>
      </c>
      <c r="AK104" s="55">
        <v>770082.3</v>
      </c>
      <c r="AL104" s="55">
        <v>710954.09</v>
      </c>
      <c r="AM104" s="55">
        <v>819678.41</v>
      </c>
      <c r="AN104" s="55">
        <v>755019.7</v>
      </c>
      <c r="AO104" s="55">
        <v>755041.28000000003</v>
      </c>
      <c r="AP104" s="55">
        <v>723792.34</v>
      </c>
      <c r="AQ104" s="55">
        <v>800375.97</v>
      </c>
      <c r="AR104" s="55">
        <v>9935162.7200000007</v>
      </c>
      <c r="AS104" s="55">
        <v>932628.26</v>
      </c>
      <c r="AT104" s="55">
        <v>964570.85</v>
      </c>
      <c r="AU104" s="55">
        <v>1001027.11</v>
      </c>
      <c r="AV104" s="55">
        <v>1179299.55</v>
      </c>
      <c r="AW104" s="55">
        <v>1104959.27</v>
      </c>
      <c r="AX104" s="55">
        <v>1423128.04</v>
      </c>
      <c r="AY104" s="55">
        <v>1048896.23</v>
      </c>
      <c r="AZ104" s="55">
        <v>1076807.72</v>
      </c>
      <c r="BA104" s="55">
        <v>1136367.79</v>
      </c>
      <c r="BB104" s="55">
        <v>1163173.3899999999</v>
      </c>
      <c r="BC104" s="55">
        <v>1192495.83</v>
      </c>
      <c r="BD104" s="55">
        <v>1500068.47</v>
      </c>
      <c r="BE104" s="55">
        <v>13723422.510000002</v>
      </c>
    </row>
    <row r="105" spans="1:57" ht="13.9" customHeight="1" x14ac:dyDescent="0.2">
      <c r="A105" s="54" t="s">
        <v>103</v>
      </c>
      <c r="B105" s="54" t="s">
        <v>433</v>
      </c>
      <c r="C105" s="54" t="s">
        <v>434</v>
      </c>
      <c r="D105" s="54" t="s">
        <v>435</v>
      </c>
      <c r="E105" s="54" t="s">
        <v>436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0</v>
      </c>
      <c r="P105" s="55">
        <v>0</v>
      </c>
      <c r="Q105" s="55">
        <v>0</v>
      </c>
      <c r="R105" s="55">
        <v>0</v>
      </c>
      <c r="S105" s="55">
        <v>0</v>
      </c>
      <c r="T105" s="55">
        <v>0</v>
      </c>
      <c r="U105" s="55">
        <v>0</v>
      </c>
      <c r="V105" s="55">
        <v>0</v>
      </c>
      <c r="W105" s="55">
        <v>0</v>
      </c>
      <c r="X105" s="55">
        <v>0</v>
      </c>
      <c r="Y105" s="55">
        <v>7500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  <c r="AE105" s="55">
        <v>7500</v>
      </c>
      <c r="AF105" s="55">
        <v>0</v>
      </c>
      <c r="AG105" s="55">
        <v>0</v>
      </c>
      <c r="AH105" s="55">
        <v>0</v>
      </c>
      <c r="AI105" s="55">
        <v>0</v>
      </c>
      <c r="AJ105" s="55">
        <v>0</v>
      </c>
      <c r="AK105" s="55">
        <v>0</v>
      </c>
      <c r="AL105" s="55">
        <v>0</v>
      </c>
      <c r="AM105" s="55">
        <v>0</v>
      </c>
      <c r="AN105" s="55">
        <v>0</v>
      </c>
      <c r="AO105" s="55">
        <v>0</v>
      </c>
      <c r="AP105" s="55">
        <v>0</v>
      </c>
      <c r="AQ105" s="55">
        <v>0</v>
      </c>
      <c r="AR105" s="55">
        <v>0</v>
      </c>
      <c r="AS105" s="55">
        <v>0</v>
      </c>
      <c r="AT105" s="55">
        <v>0</v>
      </c>
      <c r="AU105" s="55">
        <v>0</v>
      </c>
      <c r="AV105" s="55">
        <v>0</v>
      </c>
      <c r="AW105" s="55">
        <v>0</v>
      </c>
      <c r="AX105" s="55">
        <v>0</v>
      </c>
      <c r="AY105" s="55">
        <v>0</v>
      </c>
      <c r="AZ105" s="55">
        <v>0</v>
      </c>
      <c r="BA105" s="55">
        <v>0</v>
      </c>
      <c r="BB105" s="55">
        <v>0</v>
      </c>
      <c r="BC105" s="55">
        <v>0</v>
      </c>
      <c r="BD105" s="55">
        <v>0</v>
      </c>
      <c r="BE105" s="55">
        <v>0</v>
      </c>
    </row>
    <row r="106" spans="1:57" ht="13.9" customHeight="1" x14ac:dyDescent="0.2">
      <c r="A106" s="54" t="s">
        <v>103</v>
      </c>
      <c r="B106" s="54" t="s">
        <v>433</v>
      </c>
      <c r="C106" s="54" t="s">
        <v>434</v>
      </c>
      <c r="D106" s="54" t="s">
        <v>437</v>
      </c>
      <c r="E106" s="54" t="s">
        <v>438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-3166.55</v>
      </c>
      <c r="P106" s="55">
        <v>-96614.97</v>
      </c>
      <c r="Q106" s="55">
        <v>-110671.67</v>
      </c>
      <c r="R106" s="55">
        <v>-210453.19</v>
      </c>
      <c r="S106" s="55">
        <v>-199124.21</v>
      </c>
      <c r="T106" s="55">
        <v>-92771.14</v>
      </c>
      <c r="U106" s="55">
        <v>-74921.17</v>
      </c>
      <c r="V106" s="55">
        <v>-76280.12</v>
      </c>
      <c r="W106" s="55">
        <v>-73697.61</v>
      </c>
      <c r="X106" s="55">
        <v>-72846.960000000006</v>
      </c>
      <c r="Y106" s="55">
        <v>-60697.19</v>
      </c>
      <c r="Z106" s="55">
        <v>-64605.43</v>
      </c>
      <c r="AA106" s="55">
        <v>-56339.32</v>
      </c>
      <c r="AB106" s="55">
        <v>-46477.02</v>
      </c>
      <c r="AC106" s="55">
        <v>-47084.47</v>
      </c>
      <c r="AD106" s="55">
        <v>-35811.22</v>
      </c>
      <c r="AE106" s="55">
        <v>-900655.85999999987</v>
      </c>
      <c r="AF106" s="55">
        <v>-28095.24</v>
      </c>
      <c r="AG106" s="55">
        <v>-33654.339999999997</v>
      </c>
      <c r="AH106" s="55">
        <v>-12098.01</v>
      </c>
      <c r="AI106" s="55">
        <v>-27542.41</v>
      </c>
      <c r="AJ106" s="55">
        <v>-9434.1200000000008</v>
      </c>
      <c r="AK106" s="55">
        <v>-1497.07</v>
      </c>
      <c r="AL106" s="55">
        <v>-435.34</v>
      </c>
      <c r="AM106" s="55">
        <v>-439.97</v>
      </c>
      <c r="AN106" s="55">
        <v>-40.67</v>
      </c>
      <c r="AO106" s="55">
        <v>-30.85</v>
      </c>
      <c r="AP106" s="55">
        <v>-12.47</v>
      </c>
      <c r="AQ106" s="55">
        <v>-292.27</v>
      </c>
      <c r="AR106" s="55">
        <v>-113572.76000000001</v>
      </c>
      <c r="AS106" s="55">
        <v>-43.6</v>
      </c>
      <c r="AT106" s="55">
        <v>-13.3</v>
      </c>
      <c r="AU106" s="55">
        <v>-23.35</v>
      </c>
      <c r="AV106" s="55">
        <v>-27.48</v>
      </c>
      <c r="AW106" s="55">
        <v>-14.31</v>
      </c>
      <c r="AX106" s="55">
        <v>-10.59</v>
      </c>
      <c r="AY106" s="55">
        <v>-0.12</v>
      </c>
      <c r="AZ106" s="55">
        <v>-15.71</v>
      </c>
      <c r="BA106" s="55">
        <v>-10.42</v>
      </c>
      <c r="BB106" s="55">
        <v>-17.64</v>
      </c>
      <c r="BC106" s="55">
        <v>-26.76</v>
      </c>
      <c r="BD106" s="55">
        <v>-50.54</v>
      </c>
      <c r="BE106" s="55">
        <v>-253.81999999999996</v>
      </c>
    </row>
    <row r="107" spans="1:57" ht="13.9" customHeight="1" x14ac:dyDescent="0.2">
      <c r="A107" s="54" t="s">
        <v>103</v>
      </c>
      <c r="B107" s="54" t="s">
        <v>433</v>
      </c>
      <c r="C107" s="54" t="s">
        <v>434</v>
      </c>
      <c r="D107" s="54" t="s">
        <v>297</v>
      </c>
      <c r="E107" s="54" t="s">
        <v>439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60</v>
      </c>
      <c r="AC107" s="55">
        <v>0</v>
      </c>
      <c r="AD107" s="55">
        <v>0</v>
      </c>
      <c r="AE107" s="55">
        <v>60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43.41</v>
      </c>
      <c r="BB107" s="55">
        <v>0</v>
      </c>
      <c r="BC107" s="55">
        <v>0</v>
      </c>
      <c r="BD107" s="55">
        <v>0</v>
      </c>
      <c r="BE107" s="55">
        <v>43.41</v>
      </c>
    </row>
    <row r="108" spans="1:57" ht="13.9" customHeight="1" x14ac:dyDescent="0.2">
      <c r="A108" s="54" t="s">
        <v>103</v>
      </c>
      <c r="B108" s="54" t="s">
        <v>433</v>
      </c>
      <c r="C108" s="54" t="s">
        <v>434</v>
      </c>
      <c r="D108" s="54" t="s">
        <v>297</v>
      </c>
      <c r="E108" s="54" t="s">
        <v>440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0</v>
      </c>
      <c r="P108" s="55">
        <v>0</v>
      </c>
      <c r="Q108" s="55">
        <v>0</v>
      </c>
      <c r="R108" s="55">
        <v>0</v>
      </c>
      <c r="S108" s="55">
        <v>0</v>
      </c>
      <c r="T108" s="55">
        <v>0</v>
      </c>
      <c r="U108" s="55">
        <v>0</v>
      </c>
      <c r="V108" s="55">
        <v>0</v>
      </c>
      <c r="W108" s="55">
        <v>0</v>
      </c>
      <c r="X108" s="55">
        <v>5000</v>
      </c>
      <c r="Y108" s="55">
        <v>-5000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  <c r="AE108" s="55">
        <v>0</v>
      </c>
      <c r="AF108" s="55">
        <v>0</v>
      </c>
      <c r="AG108" s="55">
        <v>0</v>
      </c>
      <c r="AH108" s="55">
        <v>0</v>
      </c>
      <c r="AI108" s="55">
        <v>0</v>
      </c>
      <c r="AJ108" s="55">
        <v>0</v>
      </c>
      <c r="AK108" s="55">
        <v>0</v>
      </c>
      <c r="AL108" s="55">
        <v>0</v>
      </c>
      <c r="AM108" s="55">
        <v>0</v>
      </c>
      <c r="AN108" s="55">
        <v>0</v>
      </c>
      <c r="AO108" s="55">
        <v>0</v>
      </c>
      <c r="AP108" s="55">
        <v>0</v>
      </c>
      <c r="AQ108" s="55">
        <v>0</v>
      </c>
      <c r="AR108" s="55">
        <v>0</v>
      </c>
      <c r="AS108" s="55">
        <v>0</v>
      </c>
      <c r="AT108" s="55">
        <v>0</v>
      </c>
      <c r="AU108" s="55">
        <v>0</v>
      </c>
      <c r="AV108" s="55">
        <v>0</v>
      </c>
      <c r="AW108" s="55">
        <v>0</v>
      </c>
      <c r="AX108" s="55">
        <v>0</v>
      </c>
      <c r="AY108" s="55">
        <v>0</v>
      </c>
      <c r="AZ108" s="55">
        <v>0</v>
      </c>
      <c r="BA108" s="55">
        <v>0</v>
      </c>
      <c r="BB108" s="55">
        <v>0</v>
      </c>
      <c r="BC108" s="55">
        <v>0</v>
      </c>
      <c r="BD108" s="55">
        <v>0</v>
      </c>
      <c r="BE108" s="55">
        <v>0</v>
      </c>
    </row>
    <row r="109" spans="1:57" ht="13.9" customHeight="1" x14ac:dyDescent="0.2">
      <c r="A109" s="54" t="s">
        <v>103</v>
      </c>
      <c r="B109" s="54" t="s">
        <v>433</v>
      </c>
      <c r="C109" s="54" t="s">
        <v>441</v>
      </c>
      <c r="D109" s="54" t="s">
        <v>442</v>
      </c>
      <c r="E109" s="54" t="s">
        <v>216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628</v>
      </c>
      <c r="P109" s="55">
        <v>19174</v>
      </c>
      <c r="Q109" s="55">
        <v>21962</v>
      </c>
      <c r="R109" s="55">
        <v>41764</v>
      </c>
      <c r="S109" s="55">
        <v>39516</v>
      </c>
      <c r="T109" s="55">
        <v>18411</v>
      </c>
      <c r="U109" s="55">
        <v>14868</v>
      </c>
      <c r="V109" s="55">
        <v>15138</v>
      </c>
      <c r="W109" s="55">
        <v>14625</v>
      </c>
      <c r="X109" s="55">
        <v>15301</v>
      </c>
      <c r="Y109" s="55">
        <v>11683</v>
      </c>
      <c r="Z109" s="55">
        <v>12970</v>
      </c>
      <c r="AA109" s="55">
        <v>11311</v>
      </c>
      <c r="AB109" s="55">
        <v>9319</v>
      </c>
      <c r="AC109" s="55">
        <v>9837</v>
      </c>
      <c r="AD109" s="55">
        <v>7185</v>
      </c>
      <c r="AE109" s="55">
        <v>180164</v>
      </c>
      <c r="AF109" s="55">
        <v>5637</v>
      </c>
      <c r="AG109" s="55">
        <v>6752</v>
      </c>
      <c r="AH109" s="55">
        <v>2428</v>
      </c>
      <c r="AI109" s="55">
        <v>5526</v>
      </c>
      <c r="AJ109" s="55">
        <v>1884</v>
      </c>
      <c r="AK109" s="55">
        <v>301</v>
      </c>
      <c r="AL109" s="55">
        <v>87</v>
      </c>
      <c r="AM109" s="55">
        <v>88</v>
      </c>
      <c r="AN109" s="55">
        <v>8</v>
      </c>
      <c r="AO109" s="55">
        <v>7</v>
      </c>
      <c r="AP109" s="55">
        <v>2</v>
      </c>
      <c r="AQ109" s="55">
        <v>59</v>
      </c>
      <c r="AR109" s="55">
        <v>22779</v>
      </c>
      <c r="AS109" s="55">
        <v>9</v>
      </c>
      <c r="AT109" s="55">
        <v>2</v>
      </c>
      <c r="AU109" s="55">
        <v>5</v>
      </c>
      <c r="AV109" s="55">
        <v>6</v>
      </c>
      <c r="AW109" s="55">
        <v>2</v>
      </c>
      <c r="AX109" s="55">
        <v>3</v>
      </c>
      <c r="AY109" s="55">
        <v>0</v>
      </c>
      <c r="AZ109" s="55">
        <v>223</v>
      </c>
      <c r="BA109" s="55">
        <v>-7</v>
      </c>
      <c r="BB109" s="55">
        <v>4</v>
      </c>
      <c r="BC109" s="55">
        <v>5</v>
      </c>
      <c r="BD109" s="55">
        <v>11</v>
      </c>
      <c r="BE109" s="55">
        <v>263</v>
      </c>
    </row>
    <row r="110" spans="1:57" ht="13.9" customHeight="1" x14ac:dyDescent="0.2">
      <c r="A110" s="54" t="s">
        <v>103</v>
      </c>
      <c r="B110" s="54" t="s">
        <v>433</v>
      </c>
      <c r="C110" s="54" t="s">
        <v>441</v>
      </c>
      <c r="D110" s="54" t="s">
        <v>443</v>
      </c>
      <c r="E110" s="54" t="s">
        <v>222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174</v>
      </c>
      <c r="P110" s="55">
        <v>5314</v>
      </c>
      <c r="Q110" s="55">
        <v>6087</v>
      </c>
      <c r="R110" s="55">
        <v>11575</v>
      </c>
      <c r="S110" s="55">
        <v>10952</v>
      </c>
      <c r="T110" s="55">
        <v>5102</v>
      </c>
      <c r="U110" s="55">
        <v>4121</v>
      </c>
      <c r="V110" s="55">
        <v>4195</v>
      </c>
      <c r="W110" s="55">
        <v>4054</v>
      </c>
      <c r="X110" s="55">
        <v>-5015</v>
      </c>
      <c r="Y110" s="55">
        <v>2561</v>
      </c>
      <c r="Z110" s="55">
        <v>2843</v>
      </c>
      <c r="AA110" s="55">
        <v>2478</v>
      </c>
      <c r="AB110" s="55">
        <v>2043</v>
      </c>
      <c r="AC110" s="55">
        <v>2805</v>
      </c>
      <c r="AD110" s="55">
        <v>1596</v>
      </c>
      <c r="AE110" s="55">
        <v>37735</v>
      </c>
      <c r="AF110" s="55">
        <v>1252</v>
      </c>
      <c r="AG110" s="55">
        <v>1501</v>
      </c>
      <c r="AH110" s="55">
        <v>539</v>
      </c>
      <c r="AI110" s="55">
        <v>1228</v>
      </c>
      <c r="AJ110" s="55">
        <v>458</v>
      </c>
      <c r="AK110" s="55">
        <v>66</v>
      </c>
      <c r="AL110" s="55">
        <v>20</v>
      </c>
      <c r="AM110" s="55">
        <v>19</v>
      </c>
      <c r="AN110" s="55">
        <v>2</v>
      </c>
      <c r="AO110" s="55">
        <v>1</v>
      </c>
      <c r="AP110" s="55">
        <v>1</v>
      </c>
      <c r="AQ110" s="55">
        <v>13</v>
      </c>
      <c r="AR110" s="55">
        <v>5100</v>
      </c>
      <c r="AS110" s="55">
        <v>2</v>
      </c>
      <c r="AT110" s="55">
        <v>1</v>
      </c>
      <c r="AU110" s="55">
        <v>1</v>
      </c>
      <c r="AV110" s="55">
        <v>1</v>
      </c>
      <c r="AW110" s="55">
        <v>0</v>
      </c>
      <c r="AX110" s="55">
        <v>1</v>
      </c>
      <c r="AY110" s="55">
        <v>0</v>
      </c>
      <c r="AZ110" s="55">
        <v>-1049</v>
      </c>
      <c r="BA110" s="55">
        <v>-1</v>
      </c>
      <c r="BB110" s="55">
        <v>1</v>
      </c>
      <c r="BC110" s="55">
        <v>1</v>
      </c>
      <c r="BD110" s="55">
        <v>1</v>
      </c>
      <c r="BE110" s="55">
        <v>-1041</v>
      </c>
    </row>
    <row r="111" spans="1:57" ht="13.9" customHeight="1" x14ac:dyDescent="0.2">
      <c r="A111" s="54" t="s">
        <v>103</v>
      </c>
      <c r="B111" s="54" t="s">
        <v>444</v>
      </c>
      <c r="C111" s="54" t="s">
        <v>287</v>
      </c>
      <c r="D111" s="54" t="s">
        <v>297</v>
      </c>
      <c r="E111" s="54" t="s">
        <v>445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0</v>
      </c>
      <c r="N111" s="55">
        <v>0</v>
      </c>
      <c r="O111" s="55">
        <v>0</v>
      </c>
      <c r="P111" s="55">
        <v>0</v>
      </c>
      <c r="Q111" s="55">
        <v>0</v>
      </c>
      <c r="R111" s="55">
        <v>0</v>
      </c>
      <c r="S111" s="55">
        <v>0</v>
      </c>
      <c r="T111" s="55">
        <v>0</v>
      </c>
      <c r="U111" s="55">
        <v>0</v>
      </c>
      <c r="V111" s="55">
        <v>0</v>
      </c>
      <c r="W111" s="55">
        <v>2745.25</v>
      </c>
      <c r="X111" s="55">
        <v>6603.41</v>
      </c>
      <c r="Y111" s="55">
        <v>7808.8</v>
      </c>
      <c r="Z111" s="55">
        <v>-17157.46</v>
      </c>
      <c r="AA111" s="55">
        <v>0</v>
      </c>
      <c r="AB111" s="55">
        <v>0</v>
      </c>
      <c r="AC111" s="55">
        <v>0</v>
      </c>
      <c r="AD111" s="55">
        <v>0</v>
      </c>
      <c r="AE111" s="55">
        <v>0</v>
      </c>
      <c r="AF111" s="55">
        <v>0</v>
      </c>
      <c r="AG111" s="55">
        <v>0</v>
      </c>
      <c r="AH111" s="55">
        <v>0</v>
      </c>
      <c r="AI111" s="55">
        <v>0</v>
      </c>
      <c r="AJ111" s="55">
        <v>0</v>
      </c>
      <c r="AK111" s="55">
        <v>0</v>
      </c>
      <c r="AL111" s="55">
        <v>0</v>
      </c>
      <c r="AM111" s="55">
        <v>0</v>
      </c>
      <c r="AN111" s="55">
        <v>0</v>
      </c>
      <c r="AO111" s="55">
        <v>0</v>
      </c>
      <c r="AP111" s="55">
        <v>0</v>
      </c>
      <c r="AQ111" s="55">
        <v>0</v>
      </c>
      <c r="AR111" s="55">
        <v>0</v>
      </c>
      <c r="AS111" s="55">
        <v>0</v>
      </c>
      <c r="AT111" s="55">
        <v>0</v>
      </c>
      <c r="AU111" s="55">
        <v>0</v>
      </c>
      <c r="AV111" s="55">
        <v>0</v>
      </c>
      <c r="AW111" s="55">
        <v>0</v>
      </c>
      <c r="AX111" s="55">
        <v>0</v>
      </c>
      <c r="AY111" s="55">
        <v>0</v>
      </c>
      <c r="AZ111" s="55">
        <v>0</v>
      </c>
      <c r="BA111" s="55">
        <v>0</v>
      </c>
      <c r="BB111" s="55">
        <v>0</v>
      </c>
      <c r="BC111" s="55">
        <v>0</v>
      </c>
      <c r="BD111" s="55">
        <v>0</v>
      </c>
      <c r="BE111" s="55">
        <v>0</v>
      </c>
    </row>
    <row r="112" spans="1:57" ht="13.9" customHeight="1" x14ac:dyDescent="0.2">
      <c r="A112" s="54" t="s">
        <v>103</v>
      </c>
      <c r="B112" s="54" t="s">
        <v>446</v>
      </c>
      <c r="C112" s="54" t="s">
        <v>397</v>
      </c>
      <c r="D112" s="54" t="s">
        <v>447</v>
      </c>
      <c r="E112" s="54" t="s">
        <v>448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147543.04999999999</v>
      </c>
      <c r="N112" s="55">
        <v>228386.99</v>
      </c>
      <c r="O112" s="55">
        <v>205753.46</v>
      </c>
      <c r="P112" s="55">
        <v>198459.19</v>
      </c>
      <c r="Q112" s="55">
        <v>251984.65</v>
      </c>
      <c r="R112" s="55">
        <v>1032127.34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192612.04</v>
      </c>
      <c r="AM112" s="55">
        <v>197713.48</v>
      </c>
      <c r="AN112" s="55">
        <v>178649.4</v>
      </c>
      <c r="AO112" s="55">
        <v>195027.26</v>
      </c>
      <c r="AP112" s="55">
        <v>193621.17</v>
      </c>
      <c r="AQ112" s="55">
        <v>240609.65</v>
      </c>
      <c r="AR112" s="55">
        <v>2583701.4300000002</v>
      </c>
      <c r="AS112" s="55">
        <v>276560.78999999998</v>
      </c>
      <c r="AT112" s="55">
        <v>246735.6</v>
      </c>
      <c r="AU112" s="55">
        <v>243275.97</v>
      </c>
      <c r="AV112" s="55">
        <v>244841.25</v>
      </c>
      <c r="AW112" s="55">
        <v>216616.43</v>
      </c>
      <c r="AX112" s="55">
        <v>221015.89</v>
      </c>
      <c r="AY112" s="55">
        <v>217875.72</v>
      </c>
      <c r="AZ112" s="55">
        <v>203036.97</v>
      </c>
      <c r="BA112" s="55">
        <v>177905.49</v>
      </c>
      <c r="BB112" s="55">
        <v>214726.26</v>
      </c>
      <c r="BC112" s="55">
        <v>213699.58</v>
      </c>
      <c r="BD112" s="55">
        <v>257909.65</v>
      </c>
      <c r="BE112" s="55">
        <v>2734199.6</v>
      </c>
    </row>
    <row r="113" spans="1:57" ht="13.9" customHeight="1" x14ac:dyDescent="0.2">
      <c r="A113" s="54" t="s">
        <v>103</v>
      </c>
      <c r="B113" s="54" t="s">
        <v>446</v>
      </c>
      <c r="C113" s="54" t="s">
        <v>402</v>
      </c>
      <c r="D113" s="54" t="s">
        <v>449</v>
      </c>
      <c r="E113" s="54" t="s">
        <v>450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190353.69</v>
      </c>
      <c r="N113" s="55">
        <v>185576.35</v>
      </c>
      <c r="O113" s="55">
        <v>195056.52</v>
      </c>
      <c r="P113" s="55">
        <v>198459.19</v>
      </c>
      <c r="Q113" s="55">
        <v>251984.65</v>
      </c>
      <c r="R113" s="55">
        <v>1021430.4</v>
      </c>
      <c r="S113" s="55">
        <v>269453</v>
      </c>
      <c r="T113" s="55">
        <v>255731.21</v>
      </c>
      <c r="U113" s="55">
        <v>235327.95</v>
      </c>
      <c r="V113" s="55">
        <v>245597.82</v>
      </c>
      <c r="W113" s="55">
        <v>235105.64</v>
      </c>
      <c r="X113" s="55">
        <v>210969.52</v>
      </c>
      <c r="Y113" s="55">
        <v>210645.97</v>
      </c>
      <c r="Z113" s="55">
        <v>212356.69</v>
      </c>
      <c r="AA113" s="55">
        <v>213623.76</v>
      </c>
      <c r="AB113" s="55">
        <v>215823.01</v>
      </c>
      <c r="AC113" s="55">
        <v>190987</v>
      </c>
      <c r="AD113" s="55">
        <v>252857.79</v>
      </c>
      <c r="AE113" s="55">
        <v>2748479.3600000003</v>
      </c>
      <c r="AF113" s="55">
        <v>262415.84000000003</v>
      </c>
      <c r="AG113" s="55">
        <v>256817.86</v>
      </c>
      <c r="AH113" s="55">
        <v>261266.48</v>
      </c>
      <c r="AI113" s="55">
        <v>212385.54</v>
      </c>
      <c r="AJ113" s="55">
        <v>187774.17</v>
      </c>
      <c r="AK113" s="55">
        <v>204808.54</v>
      </c>
      <c r="AL113" s="55">
        <v>189714.95</v>
      </c>
      <c r="AM113" s="55">
        <v>200610.57</v>
      </c>
      <c r="AN113" s="55">
        <v>178608.48</v>
      </c>
      <c r="AO113" s="55">
        <v>194956.34</v>
      </c>
      <c r="AP113" s="55">
        <v>193559.78</v>
      </c>
      <c r="AQ113" s="55">
        <v>240566.65</v>
      </c>
      <c r="AR113" s="55">
        <v>2583485.1999999997</v>
      </c>
      <c r="AS113" s="55">
        <v>276517.78999999998</v>
      </c>
      <c r="AT113" s="55">
        <v>246713.39</v>
      </c>
      <c r="AU113" s="55">
        <v>243275.97</v>
      </c>
      <c r="AV113" s="55">
        <v>244649.23</v>
      </c>
      <c r="AW113" s="55">
        <v>216746.5</v>
      </c>
      <c r="AX113" s="55">
        <v>220998.32</v>
      </c>
      <c r="AY113" s="55">
        <v>217835.47</v>
      </c>
      <c r="AZ113" s="55">
        <v>202988.1</v>
      </c>
      <c r="BA113" s="55">
        <v>177846.25</v>
      </c>
      <c r="BB113" s="55">
        <v>214694.03</v>
      </c>
      <c r="BC113" s="55">
        <v>213645.29</v>
      </c>
      <c r="BD113" s="55">
        <v>257866.68</v>
      </c>
      <c r="BE113" s="55">
        <v>2733777.02</v>
      </c>
    </row>
    <row r="114" spans="1:57" ht="13.9" customHeight="1" x14ac:dyDescent="0.2">
      <c r="A114" s="54" t="s">
        <v>103</v>
      </c>
      <c r="B114" s="54" t="s">
        <v>451</v>
      </c>
      <c r="C114" s="54" t="s">
        <v>397</v>
      </c>
      <c r="D114" s="54" t="s">
        <v>452</v>
      </c>
      <c r="E114" s="54" t="s">
        <v>453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-71307.72</v>
      </c>
      <c r="O114" s="55">
        <v>163504.9</v>
      </c>
      <c r="P114" s="55">
        <v>355835.43</v>
      </c>
      <c r="Q114" s="55">
        <v>211012.73</v>
      </c>
      <c r="R114" s="55">
        <v>829113.44</v>
      </c>
      <c r="S114" s="55">
        <v>222623.57</v>
      </c>
      <c r="T114" s="55">
        <v>206910.11</v>
      </c>
      <c r="U114" s="55">
        <v>202275.56</v>
      </c>
      <c r="V114" s="55">
        <v>198461.73</v>
      </c>
      <c r="W114" s="55">
        <v>202435.22</v>
      </c>
      <c r="X114" s="55">
        <v>168130.57</v>
      </c>
      <c r="Y114" s="55">
        <v>171911.56</v>
      </c>
      <c r="Z114" s="55">
        <v>180474.69</v>
      </c>
      <c r="AA114" s="55">
        <v>166312.12</v>
      </c>
      <c r="AB114" s="55">
        <v>186381.88</v>
      </c>
      <c r="AC114" s="55">
        <v>153557.25</v>
      </c>
      <c r="AD114" s="55">
        <v>211159.39</v>
      </c>
      <c r="AE114" s="55">
        <v>2270633.65</v>
      </c>
      <c r="AF114" s="55">
        <v>223290.17</v>
      </c>
      <c r="AG114" s="55">
        <v>199881.44</v>
      </c>
      <c r="AH114" s="55">
        <v>223831.7</v>
      </c>
      <c r="AI114" s="55">
        <v>182340.77</v>
      </c>
      <c r="AJ114" s="55">
        <v>163442.63</v>
      </c>
      <c r="AK114" s="55">
        <v>184956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180474.14</v>
      </c>
      <c r="AQ114" s="55">
        <v>209270.35</v>
      </c>
      <c r="AR114" s="55">
        <v>2278685.17</v>
      </c>
      <c r="AS114" s="55">
        <v>243156.27</v>
      </c>
      <c r="AT114" s="55">
        <v>225114.38</v>
      </c>
      <c r="AU114" s="55">
        <v>235159.78</v>
      </c>
      <c r="AV114" s="55">
        <v>234557.99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216002.49</v>
      </c>
      <c r="BC114" s="55">
        <v>214430.94</v>
      </c>
      <c r="BD114" s="55">
        <v>270272.78999999998</v>
      </c>
      <c r="BE114" s="55">
        <v>2705595.1300000004</v>
      </c>
    </row>
    <row r="115" spans="1:57" ht="13.9" customHeight="1" x14ac:dyDescent="0.2">
      <c r="A115" s="54" t="s">
        <v>103</v>
      </c>
      <c r="B115" s="54" t="s">
        <v>451</v>
      </c>
      <c r="C115" s="54" t="s">
        <v>402</v>
      </c>
      <c r="D115" s="54" t="s">
        <v>454</v>
      </c>
      <c r="E115" s="54" t="s">
        <v>455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170068.1</v>
      </c>
      <c r="N115" s="55">
        <v>153631.16</v>
      </c>
      <c r="O115" s="55">
        <v>170173.19</v>
      </c>
      <c r="P115" s="55">
        <v>160862.29</v>
      </c>
      <c r="Q115" s="55">
        <v>207754.74</v>
      </c>
      <c r="R115" s="55">
        <v>862489.48</v>
      </c>
      <c r="S115" s="55">
        <v>217918.92</v>
      </c>
      <c r="T115" s="55">
        <v>202508.4</v>
      </c>
      <c r="U115" s="55">
        <v>199480.53</v>
      </c>
      <c r="V115" s="55">
        <v>196512.77</v>
      </c>
      <c r="W115" s="55">
        <v>201813.29</v>
      </c>
      <c r="X115" s="55">
        <v>167548.32999999999</v>
      </c>
      <c r="Y115" s="55">
        <v>171110.89</v>
      </c>
      <c r="Z115" s="55">
        <v>179969.32</v>
      </c>
      <c r="AA115" s="55">
        <v>164158.15</v>
      </c>
      <c r="AB115" s="55">
        <v>184706.32</v>
      </c>
      <c r="AC115" s="55">
        <v>150709.88</v>
      </c>
      <c r="AD115" s="55">
        <v>207246.73</v>
      </c>
      <c r="AE115" s="55">
        <v>2243683.5299999998</v>
      </c>
      <c r="AF115" s="55">
        <v>219621.14</v>
      </c>
      <c r="AG115" s="55">
        <v>194581.29</v>
      </c>
      <c r="AH115" s="55">
        <v>217806.84</v>
      </c>
      <c r="AI115" s="55">
        <v>176929.1</v>
      </c>
      <c r="AJ115" s="55">
        <v>158467.82</v>
      </c>
      <c r="AK115" s="55">
        <v>179236.83</v>
      </c>
      <c r="AL115" s="55">
        <v>159586.39000000001</v>
      </c>
      <c r="AM115" s="55">
        <v>199679.26</v>
      </c>
      <c r="AN115" s="55">
        <v>174001.9</v>
      </c>
      <c r="AO115" s="55">
        <v>177930.42</v>
      </c>
      <c r="AP115" s="55">
        <v>180479.8</v>
      </c>
      <c r="AQ115" s="55">
        <v>209264.69</v>
      </c>
      <c r="AR115" s="55">
        <v>2247585.48</v>
      </c>
      <c r="AS115" s="55">
        <v>243156.27</v>
      </c>
      <c r="AT115" s="55">
        <v>225114.38</v>
      </c>
      <c r="AU115" s="55">
        <v>90444.56</v>
      </c>
      <c r="AV115" s="55">
        <v>379076.82</v>
      </c>
      <c r="AW115" s="55">
        <v>211581.29</v>
      </c>
      <c r="AX115" s="55">
        <v>230432.76</v>
      </c>
      <c r="AY115" s="55">
        <v>208514.6</v>
      </c>
      <c r="AZ115" s="55">
        <v>202441.97</v>
      </c>
      <c r="BA115" s="55">
        <v>213929.87</v>
      </c>
      <c r="BB115" s="55">
        <v>216003.04</v>
      </c>
      <c r="BC115" s="55">
        <v>214435.37</v>
      </c>
      <c r="BD115" s="55">
        <v>270267.8</v>
      </c>
      <c r="BE115" s="55">
        <v>2705398.73</v>
      </c>
    </row>
    <row r="116" spans="1:57" ht="13.9" customHeight="1" x14ac:dyDescent="0.2">
      <c r="A116" s="54" t="s">
        <v>103</v>
      </c>
      <c r="B116" s="54" t="s">
        <v>456</v>
      </c>
      <c r="C116" s="54" t="s">
        <v>402</v>
      </c>
      <c r="D116" s="54" t="s">
        <v>297</v>
      </c>
      <c r="E116" s="54" t="s">
        <v>457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56.5</v>
      </c>
      <c r="N116" s="55">
        <v>63.16</v>
      </c>
      <c r="O116" s="55">
        <v>-27.81</v>
      </c>
      <c r="P116" s="55">
        <v>-81.34</v>
      </c>
      <c r="Q116" s="55">
        <v>-5.41</v>
      </c>
      <c r="R116" s="55">
        <v>5.0999999999999908</v>
      </c>
      <c r="S116" s="55">
        <v>3646.3</v>
      </c>
      <c r="T116" s="55">
        <v>-3646.3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  <c r="AE116" s="55">
        <v>0</v>
      </c>
      <c r="AF116" s="55">
        <v>0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  <c r="AO116" s="55">
        <v>0</v>
      </c>
      <c r="AP116" s="55">
        <v>0</v>
      </c>
      <c r="AQ116" s="55">
        <v>0</v>
      </c>
      <c r="AR116" s="55">
        <v>0</v>
      </c>
      <c r="AS116" s="55">
        <v>0</v>
      </c>
      <c r="AT116" s="55">
        <v>0</v>
      </c>
      <c r="AU116" s="55">
        <v>0</v>
      </c>
      <c r="AV116" s="55">
        <v>0</v>
      </c>
      <c r="AW116" s="55">
        <v>0</v>
      </c>
      <c r="AX116" s="55">
        <v>0</v>
      </c>
      <c r="AY116" s="55">
        <v>0</v>
      </c>
      <c r="AZ116" s="55">
        <v>0</v>
      </c>
      <c r="BA116" s="55">
        <v>0</v>
      </c>
      <c r="BB116" s="55">
        <v>0</v>
      </c>
      <c r="BC116" s="55">
        <v>0</v>
      </c>
      <c r="BD116" s="55">
        <v>0</v>
      </c>
      <c r="BE116" s="55">
        <v>0</v>
      </c>
    </row>
    <row r="117" spans="1:57" ht="13.9" customHeight="1" x14ac:dyDescent="0.2">
      <c r="A117" s="54" t="s">
        <v>103</v>
      </c>
      <c r="B117" s="54" t="s">
        <v>458</v>
      </c>
      <c r="C117" s="54" t="s">
        <v>287</v>
      </c>
      <c r="D117" s="54" t="s">
        <v>292</v>
      </c>
      <c r="E117" s="54" t="s">
        <v>459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151853.81</v>
      </c>
      <c r="N117" s="55">
        <v>-24581.38</v>
      </c>
      <c r="O117" s="55">
        <v>63296.22</v>
      </c>
      <c r="P117" s="55">
        <v>64766.58</v>
      </c>
      <c r="Q117" s="55">
        <v>63198.23</v>
      </c>
      <c r="R117" s="55">
        <v>318533.45999999996</v>
      </c>
      <c r="S117" s="55">
        <v>185415.88</v>
      </c>
      <c r="T117" s="55">
        <v>227582.98</v>
      </c>
      <c r="U117" s="55">
        <v>112847.34</v>
      </c>
      <c r="V117" s="55">
        <v>220163.96</v>
      </c>
      <c r="W117" s="55">
        <v>263464.38</v>
      </c>
      <c r="X117" s="55">
        <v>220454.66</v>
      </c>
      <c r="Y117" s="55">
        <v>57493.7</v>
      </c>
      <c r="Z117" s="55">
        <v>57550.97</v>
      </c>
      <c r="AA117" s="55">
        <v>58871.839999999997</v>
      </c>
      <c r="AB117" s="55">
        <v>71809.38</v>
      </c>
      <c r="AC117" s="55">
        <v>69299.649999999994</v>
      </c>
      <c r="AD117" s="55">
        <v>83686.41</v>
      </c>
      <c r="AE117" s="55">
        <v>1628641.1499999997</v>
      </c>
      <c r="AF117" s="55">
        <v>106182.73</v>
      </c>
      <c r="AG117" s="55">
        <v>95192.05</v>
      </c>
      <c r="AH117" s="55">
        <v>93029</v>
      </c>
      <c r="AI117" s="55">
        <v>92266.03</v>
      </c>
      <c r="AJ117" s="55">
        <v>75759.539999999994</v>
      </c>
      <c r="AK117" s="55">
        <v>68055.759999999995</v>
      </c>
      <c r="AL117" s="55">
        <v>66658.850000000006</v>
      </c>
      <c r="AM117" s="55">
        <v>57913.16</v>
      </c>
      <c r="AN117" s="55">
        <v>62708.03</v>
      </c>
      <c r="AO117" s="55">
        <v>50186.31</v>
      </c>
      <c r="AP117" s="55">
        <v>60160.21</v>
      </c>
      <c r="AQ117" s="55">
        <v>47952.78</v>
      </c>
      <c r="AR117" s="55">
        <v>876064.45</v>
      </c>
      <c r="AS117" s="55">
        <v>72242.94</v>
      </c>
      <c r="AT117" s="55">
        <v>68087.86</v>
      </c>
      <c r="AU117" s="55">
        <v>59841.38</v>
      </c>
      <c r="AV117" s="55">
        <v>61645.64</v>
      </c>
      <c r="AW117" s="55">
        <v>60351.040000000001</v>
      </c>
      <c r="AX117" s="55">
        <v>56755.27</v>
      </c>
      <c r="AY117" s="55">
        <v>45432.7</v>
      </c>
      <c r="AZ117" s="55">
        <v>46362.06</v>
      </c>
      <c r="BA117" s="55">
        <v>6687824.7400000002</v>
      </c>
      <c r="BB117" s="55">
        <v>49164.73</v>
      </c>
      <c r="BC117" s="55">
        <v>49329.68</v>
      </c>
      <c r="BD117" s="55">
        <v>56730.15</v>
      </c>
      <c r="BE117" s="55">
        <v>7313768.1900000004</v>
      </c>
    </row>
    <row r="118" spans="1:57" ht="13.9" customHeight="1" x14ac:dyDescent="0.2">
      <c r="A118" s="54" t="s">
        <v>103</v>
      </c>
      <c r="B118" s="54" t="s">
        <v>458</v>
      </c>
      <c r="C118" s="54" t="s">
        <v>287</v>
      </c>
      <c r="D118" s="54" t="s">
        <v>297</v>
      </c>
      <c r="E118" s="54" t="s">
        <v>460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113513.73</v>
      </c>
      <c r="N118" s="55">
        <v>113513.73</v>
      </c>
      <c r="O118" s="55">
        <v>110068.53</v>
      </c>
      <c r="P118" s="55">
        <v>-337095.99</v>
      </c>
      <c r="Q118" s="55">
        <v>0</v>
      </c>
      <c r="R118" s="55">
        <v>0</v>
      </c>
      <c r="S118" s="55">
        <v>0</v>
      </c>
      <c r="T118" s="55">
        <v>0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  <c r="AE118" s="55">
        <v>0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  <c r="AO118" s="55">
        <v>0</v>
      </c>
      <c r="AP118" s="55">
        <v>0</v>
      </c>
      <c r="AQ118" s="55">
        <v>0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</row>
    <row r="119" spans="1:57" ht="13.9" customHeight="1" x14ac:dyDescent="0.2">
      <c r="A119" s="54" t="s">
        <v>103</v>
      </c>
      <c r="B119" s="54" t="s">
        <v>458</v>
      </c>
      <c r="C119" s="54" t="s">
        <v>316</v>
      </c>
      <c r="D119" s="54" t="s">
        <v>319</v>
      </c>
      <c r="E119" s="54" t="s">
        <v>461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13561.34</v>
      </c>
      <c r="N119" s="55">
        <v>13261.05</v>
      </c>
      <c r="O119" s="55">
        <v>13193.27</v>
      </c>
      <c r="P119" s="55">
        <v>-3765.92</v>
      </c>
      <c r="Q119" s="55">
        <v>10443.48</v>
      </c>
      <c r="R119" s="55">
        <v>46693.22</v>
      </c>
      <c r="S119" s="55">
        <v>10336.01</v>
      </c>
      <c r="T119" s="55">
        <v>10225.19</v>
      </c>
      <c r="U119" s="55">
        <v>10129.48</v>
      </c>
      <c r="V119" s="55">
        <v>10038.65</v>
      </c>
      <c r="W119" s="55">
        <v>9944.89</v>
      </c>
      <c r="X119" s="55">
        <v>9857.7199999999993</v>
      </c>
      <c r="Y119" s="55">
        <v>12147.16</v>
      </c>
      <c r="Z119" s="55">
        <v>10093.07</v>
      </c>
      <c r="AA119" s="55">
        <v>9093.7999999999993</v>
      </c>
      <c r="AB119" s="55">
        <v>9909.89</v>
      </c>
      <c r="AC119" s="55">
        <v>-3705.7</v>
      </c>
      <c r="AD119" s="55">
        <v>-1892364.13</v>
      </c>
      <c r="AE119" s="55">
        <v>-1794293.97</v>
      </c>
      <c r="AF119" s="55">
        <v>14312.59</v>
      </c>
      <c r="AG119" s="55">
        <v>9337.33</v>
      </c>
      <c r="AH119" s="55">
        <v>9240.6299999999992</v>
      </c>
      <c r="AI119" s="55">
        <v>9170.64</v>
      </c>
      <c r="AJ119" s="55">
        <v>9134.2099999999991</v>
      </c>
      <c r="AK119" s="55">
        <v>9519.9</v>
      </c>
      <c r="AL119" s="55">
        <v>9114.18</v>
      </c>
      <c r="AM119" s="55">
        <v>10324.49</v>
      </c>
      <c r="AN119" s="55">
        <v>9005.31</v>
      </c>
      <c r="AO119" s="55">
        <v>8935.89</v>
      </c>
      <c r="AP119" s="55">
        <v>8868.5300000000007</v>
      </c>
      <c r="AQ119" s="55">
        <v>-106963.7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0</v>
      </c>
      <c r="BA119" s="55">
        <v>0</v>
      </c>
      <c r="BB119" s="55">
        <v>0</v>
      </c>
      <c r="BC119" s="55">
        <v>0</v>
      </c>
      <c r="BD119" s="55">
        <v>0</v>
      </c>
      <c r="BE119" s="55">
        <v>0</v>
      </c>
    </row>
    <row r="120" spans="1:57" ht="13.9" customHeight="1" x14ac:dyDescent="0.2">
      <c r="A120" s="54" t="s">
        <v>103</v>
      </c>
      <c r="B120" s="54" t="s">
        <v>458</v>
      </c>
      <c r="C120" s="54" t="s">
        <v>316</v>
      </c>
      <c r="D120" s="54" t="s">
        <v>319</v>
      </c>
      <c r="E120" s="54" t="s">
        <v>462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0</v>
      </c>
      <c r="N120" s="55">
        <v>0</v>
      </c>
      <c r="O120" s="55">
        <v>0</v>
      </c>
      <c r="P120" s="55">
        <v>0</v>
      </c>
      <c r="Q120" s="55">
        <v>0</v>
      </c>
      <c r="R120" s="55">
        <v>0</v>
      </c>
      <c r="S120" s="55">
        <v>0</v>
      </c>
      <c r="T120" s="55">
        <v>0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  <c r="AE120" s="55">
        <v>0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  <c r="AO120" s="55">
        <v>0</v>
      </c>
      <c r="AP120" s="55">
        <v>0</v>
      </c>
      <c r="AQ120" s="55">
        <v>0</v>
      </c>
      <c r="AR120" s="55">
        <v>0</v>
      </c>
      <c r="AS120" s="55">
        <v>0</v>
      </c>
      <c r="AT120" s="55">
        <v>0</v>
      </c>
      <c r="AU120" s="55">
        <v>0</v>
      </c>
      <c r="AV120" s="55">
        <v>0</v>
      </c>
      <c r="AW120" s="55">
        <v>0</v>
      </c>
      <c r="AX120" s="55">
        <v>0</v>
      </c>
      <c r="AY120" s="55">
        <v>0</v>
      </c>
      <c r="AZ120" s="55">
        <v>53427.69</v>
      </c>
      <c r="BA120" s="55">
        <v>6729709.75</v>
      </c>
      <c r="BB120" s="55">
        <v>57405.9</v>
      </c>
      <c r="BC120" s="55">
        <v>57490.720000000001</v>
      </c>
      <c r="BD120" s="55">
        <v>64836.47</v>
      </c>
      <c r="BE120" s="55">
        <v>6962870.5300000003</v>
      </c>
    </row>
    <row r="121" spans="1:57" ht="13.9" customHeight="1" x14ac:dyDescent="0.2">
      <c r="A121" s="54" t="s">
        <v>103</v>
      </c>
      <c r="B121" s="54" t="s">
        <v>458</v>
      </c>
      <c r="C121" s="54" t="s">
        <v>316</v>
      </c>
      <c r="D121" s="54" t="s">
        <v>319</v>
      </c>
      <c r="E121" s="54" t="s">
        <v>463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62075.28</v>
      </c>
      <c r="N121" s="55">
        <v>65840.570000000007</v>
      </c>
      <c r="O121" s="55">
        <v>63616.22</v>
      </c>
      <c r="P121" s="55">
        <v>65094</v>
      </c>
      <c r="Q121" s="55">
        <v>63517.73</v>
      </c>
      <c r="R121" s="55">
        <v>320143.8</v>
      </c>
      <c r="S121" s="55">
        <v>186353.24</v>
      </c>
      <c r="T121" s="55">
        <v>228733.5</v>
      </c>
      <c r="U121" s="55">
        <v>113417.83</v>
      </c>
      <c r="V121" s="55">
        <v>221276.99</v>
      </c>
      <c r="W121" s="55">
        <v>264796.31</v>
      </c>
      <c r="X121" s="55">
        <v>221569.15</v>
      </c>
      <c r="Y121" s="55">
        <v>57784.37</v>
      </c>
      <c r="Z121" s="55">
        <v>57841.93</v>
      </c>
      <c r="AA121" s="55">
        <v>59169.47</v>
      </c>
      <c r="AB121" s="55">
        <v>72172.42</v>
      </c>
      <c r="AC121" s="55">
        <v>69649.990000000005</v>
      </c>
      <c r="AD121" s="55">
        <v>84109.48</v>
      </c>
      <c r="AE121" s="55">
        <v>1636874.6799999997</v>
      </c>
      <c r="AF121" s="55">
        <v>106719.52</v>
      </c>
      <c r="AG121" s="55">
        <v>95673.29</v>
      </c>
      <c r="AH121" s="55">
        <v>93499.3</v>
      </c>
      <c r="AI121" s="55">
        <v>92732.479999999996</v>
      </c>
      <c r="AJ121" s="55">
        <v>76142.53</v>
      </c>
      <c r="AK121" s="55">
        <v>68399.820000000007</v>
      </c>
      <c r="AL121" s="55">
        <v>66995.839999999997</v>
      </c>
      <c r="AM121" s="55">
        <v>58205.94</v>
      </c>
      <c r="AN121" s="55">
        <v>63025.05</v>
      </c>
      <c r="AO121" s="55">
        <v>50440.03</v>
      </c>
      <c r="AP121" s="55">
        <v>60464.35</v>
      </c>
      <c r="AQ121" s="55">
        <v>163974.14000000001</v>
      </c>
      <c r="AR121" s="55">
        <v>996272.29</v>
      </c>
      <c r="AS121" s="55">
        <v>81359.09</v>
      </c>
      <c r="AT121" s="55">
        <v>77105.94</v>
      </c>
      <c r="AU121" s="55">
        <v>68917.039999999994</v>
      </c>
      <c r="AV121" s="55">
        <v>70530.89</v>
      </c>
      <c r="AW121" s="55">
        <v>69132.42</v>
      </c>
      <c r="AX121" s="55">
        <v>65428.85</v>
      </c>
      <c r="AY121" s="55">
        <v>53966.49</v>
      </c>
      <c r="AZ121" s="55">
        <v>0</v>
      </c>
      <c r="BA121" s="55">
        <v>0</v>
      </c>
      <c r="BB121" s="55">
        <v>0</v>
      </c>
      <c r="BC121" s="55">
        <v>0</v>
      </c>
      <c r="BD121" s="55">
        <v>0</v>
      </c>
      <c r="BE121" s="55">
        <v>486440.72</v>
      </c>
    </row>
    <row r="122" spans="1:57" ht="13.9" customHeight="1" x14ac:dyDescent="0.2">
      <c r="A122" s="54" t="s">
        <v>103</v>
      </c>
      <c r="B122" s="54" t="s">
        <v>464</v>
      </c>
      <c r="C122" s="54" t="s">
        <v>287</v>
      </c>
      <c r="D122" s="54" t="s">
        <v>290</v>
      </c>
      <c r="E122" s="54" t="s">
        <v>465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0</v>
      </c>
      <c r="T122" s="55">
        <v>0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26459.4</v>
      </c>
      <c r="AA122" s="55">
        <v>12771.76</v>
      </c>
      <c r="AB122" s="55">
        <v>16075.55</v>
      </c>
      <c r="AC122" s="55">
        <v>17931.36</v>
      </c>
      <c r="AD122" s="55">
        <v>14158.62</v>
      </c>
      <c r="AE122" s="55">
        <v>87396.69</v>
      </c>
      <c r="AF122" s="55">
        <v>16558.16</v>
      </c>
      <c r="AG122" s="55">
        <v>24085.29</v>
      </c>
      <c r="AH122" s="55">
        <v>26825.65</v>
      </c>
      <c r="AI122" s="55">
        <v>29290.49</v>
      </c>
      <c r="AJ122" s="55">
        <v>29991.53</v>
      </c>
      <c r="AK122" s="55">
        <v>30627.94</v>
      </c>
      <c r="AL122" s="55">
        <v>30942.58</v>
      </c>
      <c r="AM122" s="55">
        <v>31502.22</v>
      </c>
      <c r="AN122" s="55">
        <v>32450.22</v>
      </c>
      <c r="AO122" s="55">
        <v>33019.519999999997</v>
      </c>
      <c r="AP122" s="55">
        <v>33232.35</v>
      </c>
      <c r="AQ122" s="55">
        <v>33590.17</v>
      </c>
      <c r="AR122" s="55">
        <v>352116.12</v>
      </c>
      <c r="AS122" s="55">
        <v>34199.919999999998</v>
      </c>
      <c r="AT122" s="55">
        <v>34582.410000000003</v>
      </c>
      <c r="AU122" s="55">
        <v>34442.99</v>
      </c>
      <c r="AV122" s="55">
        <v>42900.58</v>
      </c>
      <c r="AW122" s="55">
        <v>52482.36</v>
      </c>
      <c r="AX122" s="55">
        <v>53982.879999999997</v>
      </c>
      <c r="AY122" s="55">
        <v>58683.51</v>
      </c>
      <c r="AZ122" s="55">
        <v>63093.72</v>
      </c>
      <c r="BA122" s="55">
        <v>64306.98</v>
      </c>
      <c r="BB122" s="55">
        <v>66621.11</v>
      </c>
      <c r="BC122" s="55">
        <v>70055.64</v>
      </c>
      <c r="BD122" s="55">
        <v>74050.58</v>
      </c>
      <c r="BE122" s="55">
        <v>649402.67999999993</v>
      </c>
    </row>
    <row r="123" spans="1:57" ht="13.9" customHeight="1" x14ac:dyDescent="0.2">
      <c r="A123" s="54" t="s">
        <v>103</v>
      </c>
      <c r="B123" s="54" t="s">
        <v>464</v>
      </c>
      <c r="C123" s="54" t="s">
        <v>306</v>
      </c>
      <c r="D123" s="54" t="s">
        <v>307</v>
      </c>
      <c r="E123" s="54" t="s">
        <v>466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613.55999999999995</v>
      </c>
      <c r="T123" s="55">
        <v>691.31</v>
      </c>
      <c r="U123" s="55">
        <v>772.39</v>
      </c>
      <c r="V123" s="55">
        <v>783.56</v>
      </c>
      <c r="W123" s="55">
        <v>851.06</v>
      </c>
      <c r="X123" s="55">
        <v>815.63</v>
      </c>
      <c r="Y123" s="55">
        <v>735.72</v>
      </c>
      <c r="Z123" s="55">
        <v>767.46</v>
      </c>
      <c r="AA123" s="55">
        <v>625.83000000000004</v>
      </c>
      <c r="AB123" s="55">
        <v>462.94</v>
      </c>
      <c r="AC123" s="55">
        <v>517.66</v>
      </c>
      <c r="AD123" s="55">
        <v>316.56</v>
      </c>
      <c r="AE123" s="55">
        <v>7953.6799999999994</v>
      </c>
      <c r="AF123" s="55">
        <v>326.79000000000002</v>
      </c>
      <c r="AG123" s="55">
        <v>319.7</v>
      </c>
      <c r="AH123" s="55">
        <v>398.64</v>
      </c>
      <c r="AI123" s="55">
        <v>252.72</v>
      </c>
      <c r="AJ123" s="55">
        <v>38.729999999999997</v>
      </c>
      <c r="AK123" s="55">
        <v>20.83</v>
      </c>
      <c r="AL123" s="55">
        <v>24.88</v>
      </c>
      <c r="AM123" s="55">
        <v>-7.7</v>
      </c>
      <c r="AN123" s="55">
        <v>16.649999999999999</v>
      </c>
      <c r="AO123" s="55">
        <v>15.13</v>
      </c>
      <c r="AP123" s="55">
        <v>12.6</v>
      </c>
      <c r="AQ123" s="55">
        <v>9.14</v>
      </c>
      <c r="AR123" s="55">
        <v>1428.1100000000004</v>
      </c>
      <c r="AS123" s="55">
        <v>7.05</v>
      </c>
      <c r="AT123" s="55">
        <v>5.67</v>
      </c>
      <c r="AU123" s="55">
        <v>2.4900000000000002</v>
      </c>
      <c r="AV123" s="55">
        <v>2.29</v>
      </c>
      <c r="AW123" s="55">
        <v>1.3</v>
      </c>
      <c r="AX123" s="55">
        <v>-0.02</v>
      </c>
      <c r="AY123" s="55">
        <v>-1.87</v>
      </c>
      <c r="AZ123" s="55">
        <v>-4.12</v>
      </c>
      <c r="BA123" s="55">
        <v>-6.79</v>
      </c>
      <c r="BB123" s="55">
        <v>-10.59</v>
      </c>
      <c r="BC123" s="55">
        <v>-17.39</v>
      </c>
      <c r="BD123" s="55">
        <v>-24.46</v>
      </c>
      <c r="BE123" s="55">
        <v>-46.44</v>
      </c>
    </row>
    <row r="124" spans="1:57" ht="13.9" customHeight="1" x14ac:dyDescent="0.2">
      <c r="A124" s="54" t="s">
        <v>103</v>
      </c>
      <c r="B124" s="54" t="s">
        <v>464</v>
      </c>
      <c r="C124" s="54" t="s">
        <v>316</v>
      </c>
      <c r="D124" s="54" t="s">
        <v>319</v>
      </c>
      <c r="E124" s="54" t="s">
        <v>467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-84647.65</v>
      </c>
      <c r="U124" s="55">
        <v>-14836.97</v>
      </c>
      <c r="V124" s="55">
        <v>5317.63</v>
      </c>
      <c r="W124" s="55">
        <v>-52494.99</v>
      </c>
      <c r="X124" s="55">
        <v>33886.620000000003</v>
      </c>
      <c r="Y124" s="55">
        <v>24659.13</v>
      </c>
      <c r="Z124" s="55">
        <v>32463.56</v>
      </c>
      <c r="AA124" s="55">
        <v>21908.32</v>
      </c>
      <c r="AB124" s="55">
        <v>48332.6</v>
      </c>
      <c r="AC124" s="55">
        <v>14368.7</v>
      </c>
      <c r="AD124" s="55">
        <v>51502.96</v>
      </c>
      <c r="AE124" s="55">
        <v>80459.910000000018</v>
      </c>
      <c r="AF124" s="55">
        <v>-60277.98</v>
      </c>
      <c r="AG124" s="55">
        <v>2680.21</v>
      </c>
      <c r="AH124" s="55">
        <v>-10025.299999999999</v>
      </c>
      <c r="AI124" s="55">
        <v>803.46</v>
      </c>
      <c r="AJ124" s="55">
        <v>5896.39</v>
      </c>
      <c r="AK124" s="55">
        <v>2723.21</v>
      </c>
      <c r="AL124" s="55">
        <v>9242.91</v>
      </c>
      <c r="AM124" s="55">
        <v>2721.65</v>
      </c>
      <c r="AN124" s="55">
        <v>28579.45</v>
      </c>
      <c r="AO124" s="55">
        <v>43903.29</v>
      </c>
      <c r="AP124" s="55">
        <v>47392</v>
      </c>
      <c r="AQ124" s="55">
        <v>54797.94</v>
      </c>
      <c r="AR124" s="55">
        <v>128437.23</v>
      </c>
      <c r="AS124" s="55">
        <v>-32649.52</v>
      </c>
      <c r="AT124" s="55">
        <v>27615.599999999999</v>
      </c>
      <c r="AU124" s="55">
        <v>22401.48</v>
      </c>
      <c r="AV124" s="55">
        <v>7133.19</v>
      </c>
      <c r="AW124" s="55">
        <v>40956.379999999997</v>
      </c>
      <c r="AX124" s="55">
        <v>49242.76</v>
      </c>
      <c r="AY124" s="55">
        <v>49512.61</v>
      </c>
      <c r="AZ124" s="55">
        <v>58698.080000000002</v>
      </c>
      <c r="BA124" s="55">
        <v>59049.99</v>
      </c>
      <c r="BB124" s="55">
        <v>77130.740000000005</v>
      </c>
      <c r="BC124" s="55">
        <v>102992.81</v>
      </c>
      <c r="BD124" s="55">
        <v>93547.99</v>
      </c>
      <c r="BE124" s="55">
        <v>555632.11</v>
      </c>
    </row>
    <row r="125" spans="1:57" ht="13.9" customHeight="1" x14ac:dyDescent="0.2">
      <c r="A125" s="54" t="s">
        <v>103</v>
      </c>
      <c r="B125" s="54" t="s">
        <v>464</v>
      </c>
      <c r="C125" s="54" t="s">
        <v>316</v>
      </c>
      <c r="D125" s="54" t="s">
        <v>319</v>
      </c>
      <c r="E125" s="54" t="s">
        <v>468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0</v>
      </c>
      <c r="T125" s="55">
        <v>47047.4</v>
      </c>
      <c r="U125" s="55">
        <v>23613.49</v>
      </c>
      <c r="V125" s="55">
        <v>23874.03</v>
      </c>
      <c r="W125" s="55">
        <v>24653.32</v>
      </c>
      <c r="X125" s="55">
        <v>22974.69</v>
      </c>
      <c r="Y125" s="55">
        <v>23904.29</v>
      </c>
      <c r="Z125" s="55">
        <v>24784.23</v>
      </c>
      <c r="AA125" s="55">
        <v>23142.45</v>
      </c>
      <c r="AB125" s="55">
        <v>26050.81</v>
      </c>
      <c r="AC125" s="55">
        <v>21520.28</v>
      </c>
      <c r="AD125" s="55">
        <v>24956.42</v>
      </c>
      <c r="AE125" s="55">
        <v>286521.41000000003</v>
      </c>
      <c r="AF125" s="55">
        <v>121841.52</v>
      </c>
      <c r="AG125" s="55">
        <v>109004.5</v>
      </c>
      <c r="AH125" s="55">
        <v>124001.76</v>
      </c>
      <c r="AI125" s="55">
        <v>120910.27</v>
      </c>
      <c r="AJ125" s="55">
        <v>117200.54</v>
      </c>
      <c r="AK125" s="55">
        <v>124991.75</v>
      </c>
      <c r="AL125" s="55">
        <v>116073.37</v>
      </c>
      <c r="AM125" s="55">
        <v>134971.69</v>
      </c>
      <c r="AN125" s="55">
        <v>114112.53</v>
      </c>
      <c r="AO125" s="55">
        <v>122308.69</v>
      </c>
      <c r="AP125" s="55">
        <v>121392.74</v>
      </c>
      <c r="AQ125" s="55">
        <v>121507.13</v>
      </c>
      <c r="AR125" s="55">
        <v>1448316.4900000002</v>
      </c>
      <c r="AS125" s="55">
        <v>221062.31</v>
      </c>
      <c r="AT125" s="55">
        <v>203890.96</v>
      </c>
      <c r="AU125" s="55">
        <v>224085.48</v>
      </c>
      <c r="AV125" s="55">
        <v>218178.34</v>
      </c>
      <c r="AW125" s="55">
        <v>216279.09</v>
      </c>
      <c r="AX125" s="55">
        <v>218226.93</v>
      </c>
      <c r="AY125" s="55">
        <v>218820.36</v>
      </c>
      <c r="AZ125" s="55">
        <v>219691.32</v>
      </c>
      <c r="BA125" s="55">
        <v>218918.74</v>
      </c>
      <c r="BB125" s="55">
        <v>219088.45</v>
      </c>
      <c r="BC125" s="55">
        <v>210836.55</v>
      </c>
      <c r="BD125" s="55">
        <v>226803.5</v>
      </c>
      <c r="BE125" s="55">
        <v>2615882.0299999998</v>
      </c>
    </row>
    <row r="126" spans="1:57" ht="13.9" customHeight="1" x14ac:dyDescent="0.2">
      <c r="A126" s="54" t="s">
        <v>103</v>
      </c>
      <c r="B126" s="54" t="s">
        <v>464</v>
      </c>
      <c r="C126" s="54" t="s">
        <v>397</v>
      </c>
      <c r="D126" s="54" t="s">
        <v>400</v>
      </c>
      <c r="E126" s="54" t="s">
        <v>469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269.12</v>
      </c>
      <c r="T126" s="55">
        <v>719.58</v>
      </c>
      <c r="U126" s="55">
        <v>787.56</v>
      </c>
      <c r="V126" s="55">
        <v>2413.02</v>
      </c>
      <c r="W126" s="55">
        <v>-2881.28</v>
      </c>
      <c r="X126" s="55">
        <v>6712</v>
      </c>
      <c r="Y126" s="55">
        <v>3740</v>
      </c>
      <c r="Z126" s="55">
        <v>4340</v>
      </c>
      <c r="AA126" s="55">
        <v>3542</v>
      </c>
      <c r="AB126" s="55">
        <v>5862</v>
      </c>
      <c r="AC126" s="55">
        <v>6250</v>
      </c>
      <c r="AD126" s="55">
        <v>6831</v>
      </c>
      <c r="AE126" s="55">
        <v>38585</v>
      </c>
      <c r="AF126" s="55">
        <v>7311</v>
      </c>
      <c r="AG126" s="55">
        <v>6821</v>
      </c>
      <c r="AH126" s="55">
        <v>7503</v>
      </c>
      <c r="AI126" s="55">
        <v>8685</v>
      </c>
      <c r="AJ126" s="55">
        <v>8817</v>
      </c>
      <c r="AK126" s="55">
        <v>8816</v>
      </c>
      <c r="AL126" s="55">
        <v>8960</v>
      </c>
      <c r="AM126" s="55">
        <v>8956</v>
      </c>
      <c r="AN126" s="55">
        <v>10777</v>
      </c>
      <c r="AO126" s="55">
        <v>11473</v>
      </c>
      <c r="AP126" s="55">
        <v>13867</v>
      </c>
      <c r="AQ126" s="55">
        <v>13076</v>
      </c>
      <c r="AR126" s="55">
        <v>115062</v>
      </c>
      <c r="AS126" s="55">
        <v>14952</v>
      </c>
      <c r="AT126" s="55">
        <v>0</v>
      </c>
      <c r="AU126" s="55">
        <v>55809</v>
      </c>
      <c r="AV126" s="55">
        <v>76586</v>
      </c>
      <c r="AW126" s="55">
        <v>39538</v>
      </c>
      <c r="AX126" s="55">
        <v>40043</v>
      </c>
      <c r="AY126" s="55">
        <v>47723</v>
      </c>
      <c r="AZ126" s="55">
        <v>43306</v>
      </c>
      <c r="BA126" s="55">
        <v>42964</v>
      </c>
      <c r="BB126" s="55">
        <v>46183</v>
      </c>
      <c r="BC126" s="55">
        <v>48966</v>
      </c>
      <c r="BD126" s="55">
        <v>49413</v>
      </c>
      <c r="BE126" s="55">
        <v>505483</v>
      </c>
    </row>
    <row r="127" spans="1:57" ht="13.9" customHeight="1" x14ac:dyDescent="0.2">
      <c r="A127" s="54" t="s">
        <v>103</v>
      </c>
      <c r="B127" s="54" t="s">
        <v>297</v>
      </c>
      <c r="C127" s="54" t="s">
        <v>287</v>
      </c>
      <c r="D127" s="54" t="s">
        <v>297</v>
      </c>
      <c r="E127" s="54" t="s">
        <v>470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0</v>
      </c>
      <c r="N127" s="55">
        <v>0</v>
      </c>
      <c r="O127" s="55">
        <v>0</v>
      </c>
      <c r="P127" s="55">
        <v>0</v>
      </c>
      <c r="Q127" s="55">
        <v>0</v>
      </c>
      <c r="R127" s="55">
        <v>0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2565.0500000000002</v>
      </c>
      <c r="Y127" s="55">
        <v>-2565.0500000000002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  <c r="AE127" s="55">
        <v>0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</row>
    <row r="128" spans="1:57" ht="13.9" customHeight="1" x14ac:dyDescent="0.2">
      <c r="A128" s="54" t="s">
        <v>103</v>
      </c>
      <c r="B128" s="54" t="s">
        <v>297</v>
      </c>
      <c r="C128" s="54" t="s">
        <v>397</v>
      </c>
      <c r="D128" s="54" t="s">
        <v>297</v>
      </c>
      <c r="E128" s="54" t="s">
        <v>471</v>
      </c>
      <c r="F128" s="55">
        <v>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36820</v>
      </c>
      <c r="N128" s="55">
        <v>36820</v>
      </c>
      <c r="O128" s="55">
        <v>36820</v>
      </c>
      <c r="P128" s="55">
        <v>36820</v>
      </c>
      <c r="Q128" s="55">
        <v>36820</v>
      </c>
      <c r="R128" s="55">
        <v>184100</v>
      </c>
      <c r="S128" s="55">
        <v>41551.760000000002</v>
      </c>
      <c r="T128" s="55">
        <v>47047.61</v>
      </c>
      <c r="U128" s="55">
        <v>42393.71</v>
      </c>
      <c r="V128" s="55">
        <v>38498.129999999997</v>
      </c>
      <c r="W128" s="55">
        <v>38932.449999999997</v>
      </c>
      <c r="X128" s="55">
        <v>48968.1</v>
      </c>
      <c r="Y128" s="55">
        <v>32439.16</v>
      </c>
      <c r="Z128" s="55">
        <v>34140.870000000003</v>
      </c>
      <c r="AA128" s="55">
        <v>38543.26</v>
      </c>
      <c r="AB128" s="55">
        <v>49743.83</v>
      </c>
      <c r="AC128" s="55">
        <v>30931.5</v>
      </c>
      <c r="AD128" s="55">
        <v>29699.91</v>
      </c>
      <c r="AE128" s="55">
        <v>472890.29</v>
      </c>
      <c r="AF128" s="55">
        <v>33471.449999999997</v>
      </c>
      <c r="AG128" s="55">
        <v>63479.72</v>
      </c>
      <c r="AH128" s="55">
        <v>38977.35</v>
      </c>
      <c r="AI128" s="55">
        <v>41418</v>
      </c>
      <c r="AJ128" s="55">
        <v>36388.559999999998</v>
      </c>
      <c r="AK128" s="55">
        <v>35554.269999999997</v>
      </c>
      <c r="AL128" s="55">
        <v>24531.17</v>
      </c>
      <c r="AM128" s="55">
        <v>-273820.52</v>
      </c>
      <c r="AN128" s="55">
        <v>0</v>
      </c>
      <c r="AO128" s="55">
        <v>0</v>
      </c>
      <c r="AP128" s="55">
        <v>0</v>
      </c>
      <c r="AQ128" s="55">
        <v>0</v>
      </c>
      <c r="AR128" s="55">
        <v>0</v>
      </c>
      <c r="AS128" s="55">
        <v>0</v>
      </c>
      <c r="AT128" s="55">
        <v>0</v>
      </c>
      <c r="AU128" s="55">
        <v>0</v>
      </c>
      <c r="AV128" s="55">
        <v>0</v>
      </c>
      <c r="AW128" s="55">
        <v>0</v>
      </c>
      <c r="AX128" s="55">
        <v>0</v>
      </c>
      <c r="AY128" s="55">
        <v>0</v>
      </c>
      <c r="AZ128" s="55">
        <v>0</v>
      </c>
      <c r="BA128" s="55">
        <v>0</v>
      </c>
      <c r="BB128" s="55">
        <v>0</v>
      </c>
      <c r="BC128" s="55">
        <v>0</v>
      </c>
      <c r="BD128" s="55">
        <v>0</v>
      </c>
      <c r="BE128" s="55">
        <v>0</v>
      </c>
    </row>
  </sheetData>
  <autoFilter ref="A6:BE6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 filterMode="1">
    <tabColor theme="9" tint="0.79998168889431442"/>
  </sheetPr>
  <dimension ref="A1:BD111"/>
  <sheetViews>
    <sheetView tabSelected="1" zoomScaleNormal="100" workbookViewId="0">
      <pane xSplit="4" ySplit="6" topLeftCell="AQ7" activePane="bottomRight" state="frozen"/>
      <selection activeCell="D17" sqref="D17"/>
      <selection pane="topRight" activeCell="D17" sqref="D17"/>
      <selection pane="bottomLeft" activeCell="D17" sqref="D17"/>
      <selection pane="bottomRight" activeCell="C1" sqref="C1"/>
    </sheetView>
  </sheetViews>
  <sheetFormatPr defaultColWidth="8.85546875" defaultRowHeight="13.9" customHeight="1" outlineLevelCol="1" x14ac:dyDescent="0.2"/>
  <cols>
    <col min="1" max="1" width="24.28515625" style="45" customWidth="1"/>
    <col min="2" max="2" width="17.7109375" style="45" customWidth="1"/>
    <col min="3" max="3" width="33.28515625" style="45" customWidth="1"/>
    <col min="4" max="4" width="38.7109375" style="45" customWidth="1"/>
    <col min="5" max="16" width="11.7109375" style="45" hidden="1" customWidth="1" outlineLevel="1"/>
    <col min="17" max="17" width="11.7109375" style="45" bestFit="1" customWidth="1" collapsed="1"/>
    <col min="18" max="29" width="11.7109375" style="45" hidden="1" customWidth="1" outlineLevel="1"/>
    <col min="30" max="30" width="11.7109375" style="45" bestFit="1" customWidth="1" collapsed="1"/>
    <col min="31" max="42" width="11.7109375" style="45" customWidth="1" outlineLevel="1"/>
    <col min="43" max="43" width="11.7109375" style="45" bestFit="1" customWidth="1"/>
    <col min="44" max="55" width="11.7109375" style="45" hidden="1" customWidth="1" outlineLevel="1"/>
    <col min="56" max="56" width="11.7109375" style="45" bestFit="1" customWidth="1" collapsed="1"/>
    <col min="57" max="16384" width="8.85546875" style="45"/>
  </cols>
  <sheetData>
    <row r="1" spans="1:56" ht="13.9" customHeight="1" x14ac:dyDescent="0.2">
      <c r="A1" s="238" t="s">
        <v>887</v>
      </c>
    </row>
    <row r="2" spans="1:56" ht="13.9" customHeight="1" x14ac:dyDescent="0.2">
      <c r="A2" s="238" t="s">
        <v>870</v>
      </c>
    </row>
    <row r="4" spans="1:56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</row>
    <row r="5" spans="1:56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</row>
    <row r="6" spans="1:56" ht="51" customHeight="1" thickBot="1" x14ac:dyDescent="0.25">
      <c r="A6" s="43" t="s">
        <v>231</v>
      </c>
      <c r="B6" s="43" t="s">
        <v>232</v>
      </c>
      <c r="C6" s="43" t="s">
        <v>234</v>
      </c>
      <c r="D6" s="43" t="s">
        <v>235</v>
      </c>
      <c r="E6" s="43" t="s">
        <v>236</v>
      </c>
      <c r="F6" s="43" t="s">
        <v>237</v>
      </c>
      <c r="G6" s="43" t="s">
        <v>238</v>
      </c>
      <c r="H6" s="43" t="s">
        <v>239</v>
      </c>
      <c r="I6" s="43" t="s">
        <v>240</v>
      </c>
      <c r="J6" s="43" t="s">
        <v>241</v>
      </c>
      <c r="K6" s="43" t="s">
        <v>242</v>
      </c>
      <c r="L6" s="43" t="s">
        <v>243</v>
      </c>
      <c r="M6" s="43" t="s">
        <v>244</v>
      </c>
      <c r="N6" s="43" t="s">
        <v>245</v>
      </c>
      <c r="O6" s="43" t="s">
        <v>246</v>
      </c>
      <c r="P6" s="43" t="s">
        <v>247</v>
      </c>
      <c r="Q6" s="43" t="s">
        <v>248</v>
      </c>
      <c r="R6" s="43" t="s">
        <v>249</v>
      </c>
      <c r="S6" s="43" t="s">
        <v>250</v>
      </c>
      <c r="T6" s="43" t="s">
        <v>251</v>
      </c>
      <c r="U6" s="43" t="s">
        <v>252</v>
      </c>
      <c r="V6" s="43" t="s">
        <v>253</v>
      </c>
      <c r="W6" s="43" t="s">
        <v>254</v>
      </c>
      <c r="X6" s="43" t="s">
        <v>255</v>
      </c>
      <c r="Y6" s="43" t="s">
        <v>256</v>
      </c>
      <c r="Z6" s="43" t="s">
        <v>257</v>
      </c>
      <c r="AA6" s="43" t="s">
        <v>258</v>
      </c>
      <c r="AB6" s="43" t="s">
        <v>259</v>
      </c>
      <c r="AC6" s="43" t="s">
        <v>260</v>
      </c>
      <c r="AD6" s="43" t="s">
        <v>261</v>
      </c>
      <c r="AE6" s="43" t="s">
        <v>262</v>
      </c>
      <c r="AF6" s="43" t="s">
        <v>263</v>
      </c>
      <c r="AG6" s="43" t="s">
        <v>264</v>
      </c>
      <c r="AH6" s="43" t="s">
        <v>265</v>
      </c>
      <c r="AI6" s="43" t="s">
        <v>266</v>
      </c>
      <c r="AJ6" s="43" t="s">
        <v>267</v>
      </c>
      <c r="AK6" s="43" t="s">
        <v>268</v>
      </c>
      <c r="AL6" s="43" t="s">
        <v>269</v>
      </c>
      <c r="AM6" s="43" t="s">
        <v>270</v>
      </c>
      <c r="AN6" s="43" t="s">
        <v>271</v>
      </c>
      <c r="AO6" s="43" t="s">
        <v>272</v>
      </c>
      <c r="AP6" s="43" t="s">
        <v>273</v>
      </c>
      <c r="AQ6" s="43" t="s">
        <v>189</v>
      </c>
      <c r="AR6" s="43" t="s">
        <v>274</v>
      </c>
      <c r="AS6" s="43" t="s">
        <v>275</v>
      </c>
      <c r="AT6" s="43" t="s">
        <v>276</v>
      </c>
      <c r="AU6" s="43" t="s">
        <v>277</v>
      </c>
      <c r="AV6" s="43" t="s">
        <v>278</v>
      </c>
      <c r="AW6" s="43" t="s">
        <v>279</v>
      </c>
      <c r="AX6" s="43" t="s">
        <v>280</v>
      </c>
      <c r="AY6" s="43" t="s">
        <v>281</v>
      </c>
      <c r="AZ6" s="43" t="s">
        <v>282</v>
      </c>
      <c r="BA6" s="43" t="s">
        <v>283</v>
      </c>
      <c r="BB6" s="43" t="s">
        <v>284</v>
      </c>
      <c r="BC6" s="43" t="s">
        <v>285</v>
      </c>
      <c r="BD6" s="43" t="s">
        <v>188</v>
      </c>
    </row>
    <row r="7" spans="1:56" ht="13.9" hidden="1" customHeight="1" x14ac:dyDescent="0.2">
      <c r="A7" s="54" t="s">
        <v>103</v>
      </c>
      <c r="B7" s="54" t="s">
        <v>286</v>
      </c>
      <c r="C7" s="54" t="s">
        <v>472</v>
      </c>
      <c r="D7" s="54" t="s">
        <v>473</v>
      </c>
      <c r="E7" s="107">
        <v>0</v>
      </c>
      <c r="F7" s="107">
        <v>0</v>
      </c>
      <c r="G7" s="107">
        <v>0</v>
      </c>
      <c r="H7" s="107">
        <v>0</v>
      </c>
      <c r="I7" s="107">
        <v>0</v>
      </c>
      <c r="J7" s="107">
        <v>0</v>
      </c>
      <c r="K7" s="107">
        <v>0</v>
      </c>
      <c r="L7" s="107">
        <v>65557393.109999999</v>
      </c>
      <c r="M7" s="107">
        <v>68056044.629999995</v>
      </c>
      <c r="N7" s="107">
        <v>68517634.879999995</v>
      </c>
      <c r="O7" s="107">
        <v>64422195.449999996</v>
      </c>
      <c r="P7" s="107">
        <v>61861918.240000002</v>
      </c>
      <c r="Q7" s="107">
        <v>61861918.240000002</v>
      </c>
      <c r="R7" s="107">
        <v>60799916.149999999</v>
      </c>
      <c r="S7" s="107">
        <v>-120790906.23999998</v>
      </c>
      <c r="T7" s="107">
        <v>52139070.209999993</v>
      </c>
      <c r="U7" s="107">
        <v>51834996.090000004</v>
      </c>
      <c r="V7" s="107">
        <v>51269134.720000006</v>
      </c>
      <c r="W7" s="107">
        <v>46237149.079999998</v>
      </c>
      <c r="X7" s="107">
        <v>45155739.659999996</v>
      </c>
      <c r="Y7" s="107">
        <v>43880496.169999994</v>
      </c>
      <c r="Z7" s="107">
        <v>50464258.990000002</v>
      </c>
      <c r="AA7" s="107">
        <v>49333226.359999999</v>
      </c>
      <c r="AB7" s="107">
        <v>42433361.93</v>
      </c>
      <c r="AC7" s="107">
        <v>1174594.4799999967</v>
      </c>
      <c r="AD7" s="107">
        <v>1174594.4799999967</v>
      </c>
      <c r="AE7" s="107">
        <v>2705418.15</v>
      </c>
      <c r="AF7" s="107">
        <v>1200144.98</v>
      </c>
      <c r="AG7" s="107">
        <v>2270152.37</v>
      </c>
      <c r="AH7" s="107">
        <v>234146.88</v>
      </c>
      <c r="AI7" s="107">
        <v>942486.77</v>
      </c>
      <c r="AJ7" s="107">
        <v>2104067.44</v>
      </c>
      <c r="AK7" s="107">
        <v>7304082.7999999998</v>
      </c>
      <c r="AL7" s="107">
        <v>5273167.8899999997</v>
      </c>
      <c r="AM7" s="107">
        <v>4302058.18</v>
      </c>
      <c r="AN7" s="107">
        <v>1751767.4099999997</v>
      </c>
      <c r="AO7" s="107">
        <v>272293.8899999999</v>
      </c>
      <c r="AP7" s="107">
        <v>3627210.19</v>
      </c>
      <c r="AQ7" s="107">
        <v>3627210.19</v>
      </c>
      <c r="AR7" s="107">
        <v>2669372.7999999998</v>
      </c>
      <c r="AS7" s="107">
        <v>2529524.13</v>
      </c>
      <c r="AT7" s="107">
        <v>2016530.52</v>
      </c>
      <c r="AU7" s="107">
        <v>2282443.08</v>
      </c>
      <c r="AV7" s="107">
        <v>1765083.4300000002</v>
      </c>
      <c r="AW7" s="107">
        <v>2250557.5499999998</v>
      </c>
      <c r="AX7" s="107">
        <v>-1323871.2600000002</v>
      </c>
      <c r="AY7" s="107">
        <v>3057637.3500000006</v>
      </c>
      <c r="AZ7" s="107">
        <v>4899518.59</v>
      </c>
      <c r="BA7" s="107">
        <v>2447998.56</v>
      </c>
      <c r="BB7" s="107">
        <v>-543230.37999999989</v>
      </c>
      <c r="BC7" s="107">
        <v>2350818.94</v>
      </c>
      <c r="BD7" s="107">
        <v>2350818.94</v>
      </c>
    </row>
    <row r="8" spans="1:56" ht="13.9" hidden="1" customHeight="1" x14ac:dyDescent="0.2">
      <c r="A8" s="54" t="s">
        <v>103</v>
      </c>
      <c r="B8" s="54" t="s">
        <v>286</v>
      </c>
      <c r="C8" s="54" t="s">
        <v>474</v>
      </c>
      <c r="D8" s="54" t="s">
        <v>475</v>
      </c>
      <c r="E8" s="107">
        <v>0</v>
      </c>
      <c r="F8" s="107">
        <v>0</v>
      </c>
      <c r="G8" s="107">
        <v>0</v>
      </c>
      <c r="H8" s="107">
        <v>0</v>
      </c>
      <c r="I8" s="107">
        <v>0</v>
      </c>
      <c r="J8" s="107">
        <v>0</v>
      </c>
      <c r="K8" s="107">
        <v>0</v>
      </c>
      <c r="L8" s="107">
        <v>0</v>
      </c>
      <c r="M8" s="107">
        <v>0</v>
      </c>
      <c r="N8" s="107">
        <v>0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0</v>
      </c>
      <c r="U8" s="107">
        <v>0</v>
      </c>
      <c r="V8" s="107">
        <v>0</v>
      </c>
      <c r="W8" s="107">
        <v>0</v>
      </c>
      <c r="X8" s="107">
        <v>0</v>
      </c>
      <c r="Y8" s="107">
        <v>0</v>
      </c>
      <c r="Z8" s="107">
        <v>0</v>
      </c>
      <c r="AA8" s="107">
        <v>0</v>
      </c>
      <c r="AB8" s="107">
        <v>0</v>
      </c>
      <c r="AC8" s="107">
        <v>38864136.189999998</v>
      </c>
      <c r="AD8" s="107">
        <v>38864136.189999998</v>
      </c>
      <c r="AE8" s="107">
        <v>35111875.589999996</v>
      </c>
      <c r="AF8" s="107">
        <v>35977990.240000002</v>
      </c>
      <c r="AG8" s="107">
        <v>30319410.32</v>
      </c>
      <c r="AH8" s="107">
        <v>29944484.68</v>
      </c>
      <c r="AI8" s="107">
        <v>26932614.739999998</v>
      </c>
      <c r="AJ8" s="107">
        <v>16052977.449999999</v>
      </c>
      <c r="AK8" s="107">
        <v>7533350.4399999902</v>
      </c>
      <c r="AL8" s="107">
        <v>7404522.3799999999</v>
      </c>
      <c r="AM8" s="107">
        <v>3506800.8</v>
      </c>
      <c r="AN8" s="107">
        <v>645049.48</v>
      </c>
      <c r="AO8" s="107">
        <v>7756131.8100000005</v>
      </c>
      <c r="AP8" s="107">
        <v>3640841.7899999996</v>
      </c>
      <c r="AQ8" s="107">
        <v>3640841.7899999996</v>
      </c>
      <c r="AR8" s="107">
        <v>1766208.7</v>
      </c>
      <c r="AS8" s="107">
        <v>2698010.77</v>
      </c>
      <c r="AT8" s="107">
        <v>2498835.15</v>
      </c>
      <c r="AU8" s="107">
        <v>2368734.58</v>
      </c>
      <c r="AV8" s="107">
        <v>2768211.71</v>
      </c>
      <c r="AW8" s="107">
        <v>4016718.5999999996</v>
      </c>
      <c r="AX8" s="107">
        <v>6099678.6600000001</v>
      </c>
      <c r="AY8" s="107">
        <v>4362478.0600000005</v>
      </c>
      <c r="AZ8" s="107">
        <v>10158943.369999999</v>
      </c>
      <c r="BA8" s="107">
        <v>11707481.619999999</v>
      </c>
      <c r="BB8" s="107">
        <v>13351257.16</v>
      </c>
      <c r="BC8" s="107">
        <v>4929690.01</v>
      </c>
      <c r="BD8" s="107">
        <v>4929690.01</v>
      </c>
    </row>
    <row r="9" spans="1:56" ht="13.9" hidden="1" customHeight="1" x14ac:dyDescent="0.2">
      <c r="A9" s="54" t="s">
        <v>103</v>
      </c>
      <c r="B9" s="54" t="s">
        <v>286</v>
      </c>
      <c r="C9" s="54" t="s">
        <v>476</v>
      </c>
      <c r="D9" s="54" t="s">
        <v>477</v>
      </c>
      <c r="E9" s="107">
        <v>0</v>
      </c>
      <c r="F9" s="107">
        <v>0</v>
      </c>
      <c r="G9" s="107">
        <v>0</v>
      </c>
      <c r="H9" s="107">
        <v>0</v>
      </c>
      <c r="I9" s="107">
        <v>0</v>
      </c>
      <c r="J9" s="107">
        <v>0</v>
      </c>
      <c r="K9" s="107">
        <v>0</v>
      </c>
      <c r="L9" s="107">
        <v>958733.4</v>
      </c>
      <c r="M9" s="107">
        <v>372498.61</v>
      </c>
      <c r="N9" s="107">
        <v>353772.38</v>
      </c>
      <c r="O9" s="107">
        <v>155198.95000000001</v>
      </c>
      <c r="P9" s="107">
        <v>-6552.179999999993</v>
      </c>
      <c r="Q9" s="107">
        <v>-6552.179999999993</v>
      </c>
      <c r="R9" s="107">
        <v>194577.11</v>
      </c>
      <c r="S9" s="107">
        <v>215613.75</v>
      </c>
      <c r="T9" s="107">
        <v>167898.46</v>
      </c>
      <c r="U9" s="107">
        <v>131093.12</v>
      </c>
      <c r="V9" s="107">
        <v>301358.23</v>
      </c>
      <c r="W9" s="107">
        <v>229111.93</v>
      </c>
      <c r="X9" s="107">
        <v>125196.44999999998</v>
      </c>
      <c r="Y9" s="107">
        <v>91170.76</v>
      </c>
      <c r="Z9" s="107">
        <v>267167.83999999997</v>
      </c>
      <c r="AA9" s="107">
        <v>138435.63000000003</v>
      </c>
      <c r="AB9" s="107">
        <v>252375.55</v>
      </c>
      <c r="AC9" s="107">
        <v>261323.09999999998</v>
      </c>
      <c r="AD9" s="107">
        <v>261323.09999999998</v>
      </c>
      <c r="AE9" s="107">
        <v>243849.38</v>
      </c>
      <c r="AF9" s="107">
        <v>572377.38</v>
      </c>
      <c r="AG9" s="107">
        <v>723176.29</v>
      </c>
      <c r="AH9" s="107">
        <v>366554.09</v>
      </c>
      <c r="AI9" s="107">
        <v>494979.51</v>
      </c>
      <c r="AJ9" s="107">
        <v>48926.52</v>
      </c>
      <c r="AK9" s="107">
        <v>510876.9</v>
      </c>
      <c r="AL9" s="107">
        <v>470996.12</v>
      </c>
      <c r="AM9" s="107">
        <v>265302.95999999996</v>
      </c>
      <c r="AN9" s="107">
        <v>242960.66000000003</v>
      </c>
      <c r="AO9" s="107">
        <v>80065.49000000002</v>
      </c>
      <c r="AP9" s="107">
        <v>1884.6300000000047</v>
      </c>
      <c r="AQ9" s="107">
        <v>1884.6300000000047</v>
      </c>
      <c r="AR9" s="107">
        <v>99.270000000000209</v>
      </c>
      <c r="AS9" s="107">
        <v>-502509.25</v>
      </c>
      <c r="AT9" s="107">
        <v>-1265.7299999999814</v>
      </c>
      <c r="AU9" s="107">
        <v>7518.84</v>
      </c>
      <c r="AV9" s="107">
        <v>-3283.8600000000006</v>
      </c>
      <c r="AW9" s="107">
        <v>-25101</v>
      </c>
      <c r="AX9" s="107">
        <v>422469.36</v>
      </c>
      <c r="AY9" s="107">
        <v>-6181.0499999999884</v>
      </c>
      <c r="AZ9" s="107">
        <v>-398.82000000000062</v>
      </c>
      <c r="BA9" s="107">
        <v>183205.75999999998</v>
      </c>
      <c r="BB9" s="107">
        <v>117969.29000000001</v>
      </c>
      <c r="BC9" s="107">
        <v>109501.93999999999</v>
      </c>
      <c r="BD9" s="107">
        <v>109501.93999999999</v>
      </c>
    </row>
    <row r="10" spans="1:56" ht="13.9" hidden="1" customHeight="1" x14ac:dyDescent="0.2">
      <c r="A10" s="54" t="s">
        <v>103</v>
      </c>
      <c r="B10" s="54" t="s">
        <v>286</v>
      </c>
      <c r="C10" s="54" t="s">
        <v>478</v>
      </c>
      <c r="D10" s="54" t="s">
        <v>479</v>
      </c>
      <c r="E10" s="107">
        <v>0</v>
      </c>
      <c r="F10" s="107">
        <v>0</v>
      </c>
      <c r="G10" s="107">
        <v>0</v>
      </c>
      <c r="H10" s="107">
        <v>0</v>
      </c>
      <c r="I10" s="107">
        <v>0</v>
      </c>
      <c r="J10" s="107">
        <v>0</v>
      </c>
      <c r="K10" s="107">
        <v>0</v>
      </c>
      <c r="L10" s="107">
        <v>10019977.32</v>
      </c>
      <c r="M10" s="107">
        <v>10065769.050000001</v>
      </c>
      <c r="N10" s="107">
        <v>8910167.6099999994</v>
      </c>
      <c r="O10" s="107">
        <v>9291307.9100000001</v>
      </c>
      <c r="P10" s="107">
        <v>10650918.33</v>
      </c>
      <c r="Q10" s="107">
        <v>10650918.33</v>
      </c>
      <c r="R10" s="107">
        <v>9835936.8800000008</v>
      </c>
      <c r="S10" s="107">
        <v>10006590.4</v>
      </c>
      <c r="T10" s="107">
        <v>9898522.1400000006</v>
      </c>
      <c r="U10" s="107">
        <v>10245039.65</v>
      </c>
      <c r="V10" s="107">
        <v>10688497.620000001</v>
      </c>
      <c r="W10" s="107">
        <v>10415777.17</v>
      </c>
      <c r="X10" s="107">
        <v>9216762.4199999999</v>
      </c>
      <c r="Y10" s="107">
        <v>9169195.1600000001</v>
      </c>
      <c r="Z10" s="107">
        <v>9940837.7599999998</v>
      </c>
      <c r="AA10" s="107">
        <v>9618011.5299999993</v>
      </c>
      <c r="AB10" s="107">
        <v>9935018.0899999999</v>
      </c>
      <c r="AC10" s="107">
        <v>9681675.4199999999</v>
      </c>
      <c r="AD10" s="107">
        <v>9681675.4199999999</v>
      </c>
      <c r="AE10" s="107">
        <v>9412185.9299999997</v>
      </c>
      <c r="AF10" s="107">
        <v>10863337.66</v>
      </c>
      <c r="AG10" s="107">
        <v>10527823.140000001</v>
      </c>
      <c r="AH10" s="107">
        <v>10150308.15</v>
      </c>
      <c r="AI10" s="107">
        <v>10565008.92</v>
      </c>
      <c r="AJ10" s="107">
        <v>11206072.300000001</v>
      </c>
      <c r="AK10" s="107">
        <v>11348033.439999999</v>
      </c>
      <c r="AL10" s="107">
        <v>12659309.5599999</v>
      </c>
      <c r="AM10" s="107">
        <v>12989918.07</v>
      </c>
      <c r="AN10" s="107">
        <v>13693372.620000001</v>
      </c>
      <c r="AO10" s="107">
        <v>13322468.17</v>
      </c>
      <c r="AP10" s="107">
        <v>13523313.42</v>
      </c>
      <c r="AQ10" s="107">
        <v>13523313.42</v>
      </c>
      <c r="AR10" s="107">
        <v>13975689.1</v>
      </c>
      <c r="AS10" s="107">
        <v>13764997.76</v>
      </c>
      <c r="AT10" s="107">
        <v>11835411.52</v>
      </c>
      <c r="AU10" s="107">
        <v>13031988.619999999</v>
      </c>
      <c r="AV10" s="107">
        <v>13273368.109999999</v>
      </c>
      <c r="AW10" s="107">
        <v>7505704.8599999994</v>
      </c>
      <c r="AX10" s="107">
        <v>13242735.379999999</v>
      </c>
      <c r="AY10" s="107">
        <v>12455930.120000001</v>
      </c>
      <c r="AZ10" s="107">
        <v>12738534.67</v>
      </c>
      <c r="BA10" s="107">
        <v>13165586.880000001</v>
      </c>
      <c r="BB10" s="107">
        <v>12888786.690000001</v>
      </c>
      <c r="BC10" s="107">
        <v>13181708.369999999</v>
      </c>
      <c r="BD10" s="107">
        <v>13181708.369999999</v>
      </c>
    </row>
    <row r="11" spans="1:56" ht="13.9" hidden="1" customHeight="1" x14ac:dyDescent="0.2">
      <c r="A11" s="54" t="s">
        <v>103</v>
      </c>
      <c r="B11" s="54" t="s">
        <v>286</v>
      </c>
      <c r="C11" s="54" t="s">
        <v>480</v>
      </c>
      <c r="D11" s="54" t="s">
        <v>481</v>
      </c>
      <c r="E11" s="107">
        <v>0</v>
      </c>
      <c r="F11" s="107">
        <v>0</v>
      </c>
      <c r="G11" s="107">
        <v>0</v>
      </c>
      <c r="H11" s="107">
        <v>0</v>
      </c>
      <c r="I11" s="107">
        <v>0</v>
      </c>
      <c r="J11" s="107">
        <v>0</v>
      </c>
      <c r="K11" s="107">
        <v>0</v>
      </c>
      <c r="L11" s="107">
        <v>20181.599999999999</v>
      </c>
      <c r="M11" s="107">
        <v>11000.95</v>
      </c>
      <c r="N11" s="107">
        <v>119295.06</v>
      </c>
      <c r="O11" s="107">
        <v>114732.62</v>
      </c>
      <c r="P11" s="107">
        <v>133366.29999999999</v>
      </c>
      <c r="Q11" s="107">
        <v>133366.29999999999</v>
      </c>
      <c r="R11" s="107">
        <v>123308.00999999998</v>
      </c>
      <c r="S11" s="107">
        <v>681922.06</v>
      </c>
      <c r="T11" s="107">
        <v>142737.57000000007</v>
      </c>
      <c r="U11" s="107">
        <v>264688.37</v>
      </c>
      <c r="V11" s="107">
        <v>11448.289999999979</v>
      </c>
      <c r="W11" s="107">
        <v>32927.32</v>
      </c>
      <c r="X11" s="107">
        <v>358087</v>
      </c>
      <c r="Y11" s="107">
        <v>-12583.010000000009</v>
      </c>
      <c r="Z11" s="107">
        <v>729999.63</v>
      </c>
      <c r="AA11" s="107">
        <v>790832.29</v>
      </c>
      <c r="AB11" s="107">
        <v>362880.05000000005</v>
      </c>
      <c r="AC11" s="107">
        <v>406549.08</v>
      </c>
      <c r="AD11" s="107">
        <v>406549.08</v>
      </c>
      <c r="AE11" s="107">
        <v>318264.13</v>
      </c>
      <c r="AF11" s="107">
        <v>325359.14</v>
      </c>
      <c r="AG11" s="107">
        <v>398455.32</v>
      </c>
      <c r="AH11" s="107">
        <v>348620.87</v>
      </c>
      <c r="AI11" s="107">
        <v>344812.33</v>
      </c>
      <c r="AJ11" s="107">
        <v>379014.76</v>
      </c>
      <c r="AK11" s="107">
        <v>544515.14</v>
      </c>
      <c r="AL11" s="107">
        <v>122274.03</v>
      </c>
      <c r="AM11" s="107">
        <v>7960.6699999999983</v>
      </c>
      <c r="AN11" s="107">
        <v>-34485.550000000003</v>
      </c>
      <c r="AO11" s="107">
        <v>-6666.9700000000012</v>
      </c>
      <c r="AP11" s="107">
        <v>282537.39</v>
      </c>
      <c r="AQ11" s="107">
        <v>282537.39</v>
      </c>
      <c r="AR11" s="107">
        <v>1885.9800000000396</v>
      </c>
      <c r="AS11" s="107">
        <v>23219.8</v>
      </c>
      <c r="AT11" s="107">
        <v>105077.84</v>
      </c>
      <c r="AU11" s="107">
        <v>34616.53</v>
      </c>
      <c r="AV11" s="107">
        <v>53851.91</v>
      </c>
      <c r="AW11" s="107">
        <v>23879.63</v>
      </c>
      <c r="AX11" s="107">
        <v>68913.210000000006</v>
      </c>
      <c r="AY11" s="107">
        <v>56095.750000000007</v>
      </c>
      <c r="AZ11" s="107">
        <v>42413.55</v>
      </c>
      <c r="BA11" s="107">
        <v>354508.35000000003</v>
      </c>
      <c r="BB11" s="107">
        <v>52683.309999999939</v>
      </c>
      <c r="BC11" s="107">
        <v>-1604.0200000000041</v>
      </c>
      <c r="BD11" s="107">
        <v>-1604.0200000000041</v>
      </c>
    </row>
    <row r="12" spans="1:56" ht="13.9" hidden="1" customHeight="1" x14ac:dyDescent="0.2">
      <c r="A12" s="54" t="s">
        <v>103</v>
      </c>
      <c r="B12" s="54" t="s">
        <v>286</v>
      </c>
      <c r="C12" s="54" t="s">
        <v>482</v>
      </c>
      <c r="D12" s="54" t="s">
        <v>483</v>
      </c>
      <c r="E12" s="107">
        <v>0</v>
      </c>
      <c r="F12" s="107">
        <v>0</v>
      </c>
      <c r="G12" s="107">
        <v>0</v>
      </c>
      <c r="H12" s="107">
        <v>0</v>
      </c>
      <c r="I12" s="107">
        <v>0</v>
      </c>
      <c r="J12" s="107">
        <v>0</v>
      </c>
      <c r="K12" s="107">
        <v>0</v>
      </c>
      <c r="L12" s="107">
        <v>0</v>
      </c>
      <c r="M12" s="107">
        <v>0</v>
      </c>
      <c r="N12" s="107">
        <v>0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07">
        <v>0</v>
      </c>
      <c r="V12" s="107">
        <v>0</v>
      </c>
      <c r="W12" s="107">
        <v>0</v>
      </c>
      <c r="X12" s="107">
        <v>0</v>
      </c>
      <c r="Y12" s="107">
        <v>0</v>
      </c>
      <c r="Z12" s="107">
        <v>40000000</v>
      </c>
      <c r="AA12" s="107">
        <v>40000000</v>
      </c>
      <c r="AB12" s="107">
        <v>40000000</v>
      </c>
      <c r="AC12" s="107">
        <v>0</v>
      </c>
      <c r="AD12" s="107">
        <v>0</v>
      </c>
      <c r="AE12" s="107">
        <v>0</v>
      </c>
      <c r="AF12" s="107">
        <v>0</v>
      </c>
      <c r="AG12" s="107">
        <v>0</v>
      </c>
      <c r="AH12" s="107">
        <v>0</v>
      </c>
      <c r="AI12" s="107">
        <v>0</v>
      </c>
      <c r="AJ12" s="107">
        <v>0</v>
      </c>
      <c r="AK12" s="107">
        <v>0</v>
      </c>
      <c r="AL12" s="107">
        <v>0</v>
      </c>
      <c r="AM12" s="107">
        <v>0</v>
      </c>
      <c r="AN12" s="107">
        <v>0</v>
      </c>
      <c r="AO12" s="107">
        <v>0</v>
      </c>
      <c r="AP12" s="107">
        <v>0</v>
      </c>
      <c r="AQ12" s="107">
        <v>0</v>
      </c>
      <c r="AR12" s="107">
        <v>0</v>
      </c>
      <c r="AS12" s="107">
        <v>0</v>
      </c>
      <c r="AT12" s="107">
        <v>0</v>
      </c>
      <c r="AU12" s="107">
        <v>0</v>
      </c>
      <c r="AV12" s="107">
        <v>0</v>
      </c>
      <c r="AW12" s="107">
        <v>0</v>
      </c>
      <c r="AX12" s="107">
        <v>0</v>
      </c>
      <c r="AY12" s="107">
        <v>0</v>
      </c>
      <c r="AZ12" s="107">
        <v>0</v>
      </c>
      <c r="BA12" s="107">
        <v>20000000</v>
      </c>
      <c r="BB12" s="107">
        <v>20000000</v>
      </c>
      <c r="BC12" s="107">
        <v>0</v>
      </c>
      <c r="BD12" s="107">
        <v>0</v>
      </c>
    </row>
    <row r="13" spans="1:56" ht="13.9" hidden="1" customHeight="1" x14ac:dyDescent="0.2">
      <c r="A13" s="54" t="s">
        <v>103</v>
      </c>
      <c r="B13" s="54" t="s">
        <v>286</v>
      </c>
      <c r="C13" s="54" t="s">
        <v>484</v>
      </c>
      <c r="D13" s="54" t="s">
        <v>485</v>
      </c>
      <c r="E13" s="107">
        <v>0</v>
      </c>
      <c r="F13" s="107">
        <v>0</v>
      </c>
      <c r="G13" s="107">
        <v>0</v>
      </c>
      <c r="H13" s="107">
        <v>0</v>
      </c>
      <c r="I13" s="107">
        <v>0</v>
      </c>
      <c r="J13" s="107">
        <v>0</v>
      </c>
      <c r="K13" s="107">
        <v>0</v>
      </c>
      <c r="L13" s="107">
        <v>0</v>
      </c>
      <c r="M13" s="107">
        <v>0</v>
      </c>
      <c r="N13" s="107">
        <v>0</v>
      </c>
      <c r="O13" s="107">
        <v>0</v>
      </c>
      <c r="P13" s="107">
        <v>0</v>
      </c>
      <c r="Q13" s="107">
        <v>0</v>
      </c>
      <c r="R13" s="107">
        <v>0</v>
      </c>
      <c r="S13" s="107">
        <v>0</v>
      </c>
      <c r="T13" s="107">
        <v>0</v>
      </c>
      <c r="U13" s="107">
        <v>0</v>
      </c>
      <c r="V13" s="107">
        <v>0</v>
      </c>
      <c r="W13" s="107">
        <v>0</v>
      </c>
      <c r="X13" s="107">
        <v>0</v>
      </c>
      <c r="Y13" s="107">
        <v>0</v>
      </c>
      <c r="Z13" s="107">
        <v>0</v>
      </c>
      <c r="AA13" s="107">
        <v>0</v>
      </c>
      <c r="AB13" s="107">
        <v>0</v>
      </c>
      <c r="AC13" s="107">
        <v>0</v>
      </c>
      <c r="AD13" s="107">
        <v>0</v>
      </c>
      <c r="AE13" s="107">
        <v>0</v>
      </c>
      <c r="AF13" s="107">
        <v>0</v>
      </c>
      <c r="AG13" s="107">
        <v>0</v>
      </c>
      <c r="AH13" s="107">
        <v>0</v>
      </c>
      <c r="AI13" s="107">
        <v>0</v>
      </c>
      <c r="AJ13" s="107">
        <v>0</v>
      </c>
      <c r="AK13" s="107">
        <v>0</v>
      </c>
      <c r="AL13" s="107">
        <v>0</v>
      </c>
      <c r="AM13" s="107">
        <v>0</v>
      </c>
      <c r="AN13" s="107">
        <v>0</v>
      </c>
      <c r="AO13" s="107">
        <v>0</v>
      </c>
      <c r="AP13" s="107">
        <v>0</v>
      </c>
      <c r="AQ13" s="107">
        <v>0</v>
      </c>
      <c r="AR13" s="107">
        <v>0</v>
      </c>
      <c r="AS13" s="107">
        <v>0</v>
      </c>
      <c r="AT13" s="107">
        <v>0</v>
      </c>
      <c r="AU13" s="107">
        <v>0</v>
      </c>
      <c r="AV13" s="107">
        <v>0</v>
      </c>
      <c r="AW13" s="107">
        <v>3178588.37</v>
      </c>
      <c r="AX13" s="107">
        <v>-1907333.5099999998</v>
      </c>
      <c r="AY13" s="107">
        <v>-1955849.3</v>
      </c>
      <c r="AZ13" s="107">
        <v>-1954995.81</v>
      </c>
      <c r="BA13" s="107">
        <v>-1916569.75</v>
      </c>
      <c r="BB13" s="107">
        <v>-1717238.83</v>
      </c>
      <c r="BC13" s="107">
        <v>-1729028.71</v>
      </c>
      <c r="BD13" s="107">
        <v>-1729028.71</v>
      </c>
    </row>
    <row r="14" spans="1:56" ht="13.9" hidden="1" customHeight="1" x14ac:dyDescent="0.2">
      <c r="A14" s="54" t="s">
        <v>103</v>
      </c>
      <c r="B14" s="54" t="s">
        <v>286</v>
      </c>
      <c r="C14" s="54" t="s">
        <v>486</v>
      </c>
      <c r="D14" s="54" t="s">
        <v>487</v>
      </c>
      <c r="E14" s="107">
        <v>0</v>
      </c>
      <c r="F14" s="107">
        <v>0</v>
      </c>
      <c r="G14" s="107">
        <v>0</v>
      </c>
      <c r="H14" s="107">
        <v>0</v>
      </c>
      <c r="I14" s="107">
        <v>0</v>
      </c>
      <c r="J14" s="107">
        <v>0</v>
      </c>
      <c r="K14" s="107">
        <v>0</v>
      </c>
      <c r="L14" s="107">
        <v>0</v>
      </c>
      <c r="M14" s="107">
        <v>0</v>
      </c>
      <c r="N14" s="107">
        <v>0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07">
        <v>0</v>
      </c>
      <c r="V14" s="107">
        <v>0</v>
      </c>
      <c r="W14" s="107">
        <v>0</v>
      </c>
      <c r="X14" s="107">
        <v>0</v>
      </c>
      <c r="Y14" s="107">
        <v>0</v>
      </c>
      <c r="Z14" s="107">
        <v>0</v>
      </c>
      <c r="AA14" s="107">
        <v>0</v>
      </c>
      <c r="AB14" s="107">
        <v>0</v>
      </c>
      <c r="AC14" s="107">
        <v>0</v>
      </c>
      <c r="AD14" s="107">
        <v>0</v>
      </c>
      <c r="AE14" s="107">
        <v>0</v>
      </c>
      <c r="AF14" s="107">
        <v>0</v>
      </c>
      <c r="AG14" s="107">
        <v>0</v>
      </c>
      <c r="AH14" s="107">
        <v>0</v>
      </c>
      <c r="AI14" s="107">
        <v>0</v>
      </c>
      <c r="AJ14" s="107">
        <v>0</v>
      </c>
      <c r="AK14" s="107">
        <v>0</v>
      </c>
      <c r="AL14" s="107">
        <v>0</v>
      </c>
      <c r="AM14" s="107">
        <v>0</v>
      </c>
      <c r="AN14" s="107">
        <v>0</v>
      </c>
      <c r="AO14" s="107">
        <v>0</v>
      </c>
      <c r="AP14" s="107">
        <v>152419.04999999999</v>
      </c>
      <c r="AQ14" s="107">
        <v>152419.04999999999</v>
      </c>
      <c r="AR14" s="107">
        <v>146491.72999999998</v>
      </c>
      <c r="AS14" s="107">
        <v>231815.67</v>
      </c>
      <c r="AT14" s="107">
        <v>1631387.03</v>
      </c>
      <c r="AU14" s="107">
        <v>0</v>
      </c>
      <c r="AV14" s="107">
        <v>0</v>
      </c>
      <c r="AW14" s="107">
        <v>1705216.17</v>
      </c>
      <c r="AX14" s="107">
        <v>1628792.23</v>
      </c>
      <c r="AY14" s="107">
        <v>1576086.8599999999</v>
      </c>
      <c r="AZ14" s="107">
        <v>1603306.82</v>
      </c>
      <c r="BA14" s="107">
        <v>1618196.97</v>
      </c>
      <c r="BB14" s="107">
        <v>2002995.85</v>
      </c>
      <c r="BC14" s="107">
        <v>2343462.29</v>
      </c>
      <c r="BD14" s="107">
        <v>2343462.29</v>
      </c>
    </row>
    <row r="15" spans="1:56" ht="13.9" hidden="1" customHeight="1" x14ac:dyDescent="0.2">
      <c r="A15" s="54" t="s">
        <v>103</v>
      </c>
      <c r="B15" s="54" t="s">
        <v>286</v>
      </c>
      <c r="C15" s="54" t="s">
        <v>488</v>
      </c>
      <c r="D15" s="54" t="s">
        <v>489</v>
      </c>
      <c r="E15" s="107">
        <v>0</v>
      </c>
      <c r="F15" s="107">
        <v>0</v>
      </c>
      <c r="G15" s="107">
        <v>0</v>
      </c>
      <c r="H15" s="107">
        <v>0</v>
      </c>
      <c r="I15" s="107">
        <v>0</v>
      </c>
      <c r="J15" s="107">
        <v>0</v>
      </c>
      <c r="K15" s="107">
        <v>0</v>
      </c>
      <c r="L15" s="107">
        <v>-804603.1</v>
      </c>
      <c r="M15" s="107">
        <v>-786924.17</v>
      </c>
      <c r="N15" s="107">
        <v>-781998.56</v>
      </c>
      <c r="O15" s="107">
        <v>-779558.92</v>
      </c>
      <c r="P15" s="107">
        <v>-800080.45000000007</v>
      </c>
      <c r="Q15" s="107">
        <v>-800080.45000000007</v>
      </c>
      <c r="R15" s="107">
        <v>-813111.35</v>
      </c>
      <c r="S15" s="107">
        <v>-846160.37</v>
      </c>
      <c r="T15" s="107">
        <v>-857017</v>
      </c>
      <c r="U15" s="107">
        <v>-873583.92</v>
      </c>
      <c r="V15" s="107">
        <v>-891104.42</v>
      </c>
      <c r="W15" s="107">
        <v>-910953.29</v>
      </c>
      <c r="X15" s="107">
        <v>-939666.39</v>
      </c>
      <c r="Y15" s="107">
        <v>-945220.81</v>
      </c>
      <c r="Z15" s="107">
        <v>-956566.32000000007</v>
      </c>
      <c r="AA15" s="107">
        <v>-966147.87</v>
      </c>
      <c r="AB15" s="107">
        <v>-984279.79</v>
      </c>
      <c r="AC15" s="107">
        <v>-991794.07000000007</v>
      </c>
      <c r="AD15" s="107">
        <v>-991794.07000000007</v>
      </c>
      <c r="AE15" s="107">
        <v>-1007768.1499999999</v>
      </c>
      <c r="AF15" s="107">
        <v>-1018031.77</v>
      </c>
      <c r="AG15" s="107">
        <v>-1036630.92</v>
      </c>
      <c r="AH15" s="107">
        <v>-1049961.69</v>
      </c>
      <c r="AI15" s="107">
        <v>-1063857.74</v>
      </c>
      <c r="AJ15" s="107">
        <v>-1076824.29</v>
      </c>
      <c r="AK15" s="107">
        <v>-1112682.7</v>
      </c>
      <c r="AL15" s="107">
        <v>-1151108.8899999999</v>
      </c>
      <c r="AM15" s="107">
        <v>-1150976.0399999998</v>
      </c>
      <c r="AN15" s="107">
        <v>-1137273.8400000001</v>
      </c>
      <c r="AO15" s="107">
        <v>-1277192.6100000001</v>
      </c>
      <c r="AP15" s="107">
        <v>-1135380.51</v>
      </c>
      <c r="AQ15" s="107">
        <v>-1135380.51</v>
      </c>
      <c r="AR15" s="107">
        <v>-1323446.6599999999</v>
      </c>
      <c r="AS15" s="107">
        <v>-794590.21</v>
      </c>
      <c r="AT15" s="107">
        <v>-832713.97</v>
      </c>
      <c r="AU15" s="107">
        <v>-788102.09</v>
      </c>
      <c r="AV15" s="107">
        <v>-865499.92999999993</v>
      </c>
      <c r="AW15" s="107">
        <v>-879814.89</v>
      </c>
      <c r="AX15" s="107">
        <v>-873758.17</v>
      </c>
      <c r="AY15" s="107">
        <v>-811946.58000000007</v>
      </c>
      <c r="AZ15" s="107">
        <v>-849550.96</v>
      </c>
      <c r="BA15" s="107">
        <v>-883357.78999999992</v>
      </c>
      <c r="BB15" s="107">
        <v>-881531.45000000007</v>
      </c>
      <c r="BC15" s="107">
        <v>-793102.72</v>
      </c>
      <c r="BD15" s="107">
        <v>-793102.72</v>
      </c>
    </row>
    <row r="16" spans="1:56" ht="13.9" hidden="1" customHeight="1" x14ac:dyDescent="0.2">
      <c r="A16" s="54" t="s">
        <v>103</v>
      </c>
      <c r="B16" s="54" t="s">
        <v>286</v>
      </c>
      <c r="C16" s="54" t="s">
        <v>490</v>
      </c>
      <c r="D16" s="54" t="s">
        <v>491</v>
      </c>
      <c r="E16" s="107">
        <v>0</v>
      </c>
      <c r="F16" s="107">
        <v>0</v>
      </c>
      <c r="G16" s="107">
        <v>0</v>
      </c>
      <c r="H16" s="107">
        <v>0</v>
      </c>
      <c r="I16" s="107">
        <v>0</v>
      </c>
      <c r="J16" s="107">
        <v>0</v>
      </c>
      <c r="K16" s="107">
        <v>0</v>
      </c>
      <c r="L16" s="107">
        <v>355609.31</v>
      </c>
      <c r="M16" s="107">
        <v>344638.95</v>
      </c>
      <c r="N16" s="107">
        <v>321636.90000000002</v>
      </c>
      <c r="O16" s="107">
        <v>288338.89</v>
      </c>
      <c r="P16" s="107">
        <v>317921.57</v>
      </c>
      <c r="Q16" s="107">
        <v>317921.57</v>
      </c>
      <c r="R16" s="107">
        <v>211829.63</v>
      </c>
      <c r="S16" s="107">
        <v>192195.89</v>
      </c>
      <c r="T16" s="107">
        <v>84899.920000000013</v>
      </c>
      <c r="U16" s="107">
        <v>153276.89000000001</v>
      </c>
      <c r="V16" s="107">
        <v>178909.78000000003</v>
      </c>
      <c r="W16" s="107">
        <v>195253.47</v>
      </c>
      <c r="X16" s="107">
        <v>242542.41999999998</v>
      </c>
      <c r="Y16" s="107">
        <v>267094.46000000002</v>
      </c>
      <c r="Z16" s="107">
        <v>291583.16000000003</v>
      </c>
      <c r="AA16" s="107">
        <v>326810.74</v>
      </c>
      <c r="AB16" s="107">
        <v>309695.62</v>
      </c>
      <c r="AC16" s="107">
        <v>335883.81</v>
      </c>
      <c r="AD16" s="107">
        <v>335883.81</v>
      </c>
      <c r="AE16" s="107">
        <v>325231.62</v>
      </c>
      <c r="AF16" s="107">
        <v>266542.15999999997</v>
      </c>
      <c r="AG16" s="107">
        <v>309554.98</v>
      </c>
      <c r="AH16" s="107">
        <v>233573.61</v>
      </c>
      <c r="AI16" s="107">
        <v>309554.98</v>
      </c>
      <c r="AJ16" s="107">
        <v>242543.49</v>
      </c>
      <c r="AK16" s="107">
        <v>253542.04</v>
      </c>
      <c r="AL16" s="107">
        <v>213218.76</v>
      </c>
      <c r="AM16" s="107">
        <v>280059.19</v>
      </c>
      <c r="AN16" s="107">
        <v>259227.47</v>
      </c>
      <c r="AO16" s="107">
        <v>307339.41000000003</v>
      </c>
      <c r="AP16" s="107">
        <v>214888.34999999998</v>
      </c>
      <c r="AQ16" s="107">
        <v>214888.34999999998</v>
      </c>
      <c r="AR16" s="107">
        <v>282700.84999999998</v>
      </c>
      <c r="AS16" s="107">
        <v>305730.45999999996</v>
      </c>
      <c r="AT16" s="107">
        <v>376975.57</v>
      </c>
      <c r="AU16" s="107">
        <v>376677.48</v>
      </c>
      <c r="AV16" s="107">
        <v>361689.13</v>
      </c>
      <c r="AW16" s="107">
        <v>405943.69</v>
      </c>
      <c r="AX16" s="107">
        <v>388227.06</v>
      </c>
      <c r="AY16" s="107">
        <v>418674.68</v>
      </c>
      <c r="AZ16" s="107">
        <v>415077.99</v>
      </c>
      <c r="BA16" s="107">
        <v>419347.14999999997</v>
      </c>
      <c r="BB16" s="107">
        <v>437822.68000000005</v>
      </c>
      <c r="BC16" s="107">
        <v>440505.35</v>
      </c>
      <c r="BD16" s="107">
        <v>440505.35</v>
      </c>
    </row>
    <row r="17" spans="1:56" ht="13.9" hidden="1" customHeight="1" x14ac:dyDescent="0.2">
      <c r="A17" s="54" t="s">
        <v>103</v>
      </c>
      <c r="B17" s="54" t="s">
        <v>286</v>
      </c>
      <c r="C17" s="54" t="s">
        <v>492</v>
      </c>
      <c r="D17" s="54" t="s">
        <v>493</v>
      </c>
      <c r="E17" s="107">
        <v>0</v>
      </c>
      <c r="F17" s="107">
        <v>0</v>
      </c>
      <c r="G17" s="107">
        <v>0</v>
      </c>
      <c r="H17" s="107">
        <v>0</v>
      </c>
      <c r="I17" s="107">
        <v>0</v>
      </c>
      <c r="J17" s="107">
        <v>0</v>
      </c>
      <c r="K17" s="107">
        <v>0</v>
      </c>
      <c r="L17" s="107">
        <v>14157.67</v>
      </c>
      <c r="M17" s="107">
        <v>14157.67</v>
      </c>
      <c r="N17" s="107">
        <v>14157.67</v>
      </c>
      <c r="O17" s="107">
        <v>14136.41</v>
      </c>
      <c r="P17" s="107">
        <v>14136.41</v>
      </c>
      <c r="Q17" s="107">
        <v>14136.41</v>
      </c>
      <c r="R17" s="107">
        <v>14136.41</v>
      </c>
      <c r="S17" s="107">
        <v>14136.89</v>
      </c>
      <c r="T17" s="107">
        <v>13982.41</v>
      </c>
      <c r="U17" s="107">
        <v>13982.17</v>
      </c>
      <c r="V17" s="107">
        <v>13854.73</v>
      </c>
      <c r="W17" s="107">
        <v>13854.73</v>
      </c>
      <c r="X17" s="107">
        <v>13854.73</v>
      </c>
      <c r="Y17" s="107">
        <v>36442.660000000003</v>
      </c>
      <c r="Z17" s="107">
        <v>13854.730000000003</v>
      </c>
      <c r="AA17" s="107">
        <v>13854.73</v>
      </c>
      <c r="AB17" s="107">
        <v>13854.73</v>
      </c>
      <c r="AC17" s="107">
        <v>13854.73</v>
      </c>
      <c r="AD17" s="107">
        <v>13854.73</v>
      </c>
      <c r="AE17" s="107">
        <v>13854.73</v>
      </c>
      <c r="AF17" s="107">
        <v>13854.73</v>
      </c>
      <c r="AG17" s="107">
        <v>13854.73</v>
      </c>
      <c r="AH17" s="107">
        <v>13854.73</v>
      </c>
      <c r="AI17" s="107">
        <v>13854.73</v>
      </c>
      <c r="AJ17" s="107">
        <v>13854.73</v>
      </c>
      <c r="AK17" s="107">
        <v>13854.73</v>
      </c>
      <c r="AL17" s="107">
        <v>13854.73</v>
      </c>
      <c r="AM17" s="107">
        <v>13854.73</v>
      </c>
      <c r="AN17" s="107">
        <v>13854.73</v>
      </c>
      <c r="AO17" s="107">
        <v>13854.73</v>
      </c>
      <c r="AP17" s="107">
        <v>13791.01</v>
      </c>
      <c r="AQ17" s="107">
        <v>13791.01</v>
      </c>
      <c r="AR17" s="107">
        <v>13791.01</v>
      </c>
      <c r="AS17" s="107">
        <v>13791.01</v>
      </c>
      <c r="AT17" s="107">
        <v>13791.01</v>
      </c>
      <c r="AU17" s="107">
        <v>13791.01</v>
      </c>
      <c r="AV17" s="107">
        <v>13791.01</v>
      </c>
      <c r="AW17" s="107">
        <v>13727.29</v>
      </c>
      <c r="AX17" s="107">
        <v>13727.29</v>
      </c>
      <c r="AY17" s="107">
        <v>13727.29</v>
      </c>
      <c r="AZ17" s="107">
        <v>13727.29</v>
      </c>
      <c r="BA17" s="107">
        <v>13727.29</v>
      </c>
      <c r="BB17" s="107">
        <v>13727.29</v>
      </c>
      <c r="BC17" s="107">
        <v>13727.29</v>
      </c>
      <c r="BD17" s="107">
        <v>13727.29</v>
      </c>
    </row>
    <row r="18" spans="1:56" ht="13.9" hidden="1" customHeight="1" x14ac:dyDescent="0.2">
      <c r="A18" s="54" t="s">
        <v>103</v>
      </c>
      <c r="B18" s="54" t="s">
        <v>286</v>
      </c>
      <c r="C18" s="54" t="s">
        <v>494</v>
      </c>
      <c r="D18" s="54" t="s">
        <v>495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45053.599999999999</v>
      </c>
      <c r="M18" s="107">
        <v>33790.199999999997</v>
      </c>
      <c r="N18" s="107">
        <v>22526.799999999996</v>
      </c>
      <c r="O18" s="107">
        <v>19896.8</v>
      </c>
      <c r="P18" s="107">
        <v>18740.52</v>
      </c>
      <c r="Q18" s="107">
        <v>18740.52</v>
      </c>
      <c r="R18" s="107">
        <v>320843.84000000003</v>
      </c>
      <c r="S18" s="107">
        <v>275575.68000000005</v>
      </c>
      <c r="T18" s="107">
        <v>513466.55</v>
      </c>
      <c r="U18" s="107">
        <v>427500.89</v>
      </c>
      <c r="V18" s="107">
        <v>374870.44</v>
      </c>
      <c r="W18" s="107">
        <v>338794.06999999995</v>
      </c>
      <c r="X18" s="107">
        <v>279996.78000000003</v>
      </c>
      <c r="Y18" s="107">
        <v>216792.17000000004</v>
      </c>
      <c r="Z18" s="107">
        <v>160610.72000000003</v>
      </c>
      <c r="AA18" s="107">
        <v>101216.27</v>
      </c>
      <c r="AB18" s="107">
        <v>41821.790000000008</v>
      </c>
      <c r="AC18" s="107">
        <v>352715.32</v>
      </c>
      <c r="AD18" s="107">
        <v>352715.32</v>
      </c>
      <c r="AE18" s="107">
        <v>630484.07000000007</v>
      </c>
      <c r="AF18" s="107">
        <v>565098.3899999999</v>
      </c>
      <c r="AG18" s="107">
        <v>469870.21</v>
      </c>
      <c r="AH18" s="107">
        <v>428832.92</v>
      </c>
      <c r="AI18" s="107">
        <v>394332.74</v>
      </c>
      <c r="AJ18" s="107">
        <v>382431.91</v>
      </c>
      <c r="AK18" s="107">
        <v>322100.5</v>
      </c>
      <c r="AL18" s="107">
        <v>248756.91</v>
      </c>
      <c r="AM18" s="107">
        <v>186153.91</v>
      </c>
      <c r="AN18" s="107">
        <v>119102.91</v>
      </c>
      <c r="AO18" s="107">
        <v>52118.990000000005</v>
      </c>
      <c r="AP18" s="107">
        <v>431014.56</v>
      </c>
      <c r="AQ18" s="107">
        <v>431014.56</v>
      </c>
      <c r="AR18" s="107">
        <v>576830.57999999996</v>
      </c>
      <c r="AS18" s="107">
        <v>481919.33999999997</v>
      </c>
      <c r="AT18" s="107">
        <v>553418.36</v>
      </c>
      <c r="AU18" s="107">
        <v>556469.58000000007</v>
      </c>
      <c r="AV18" s="107">
        <v>494320.43999999994</v>
      </c>
      <c r="AW18" s="107">
        <v>391689.9</v>
      </c>
      <c r="AX18" s="107">
        <v>372705.12</v>
      </c>
      <c r="AY18" s="107">
        <v>288847.8</v>
      </c>
      <c r="AZ18" s="107">
        <v>201762.88</v>
      </c>
      <c r="BA18" s="107">
        <v>121133.02</v>
      </c>
      <c r="BB18" s="107">
        <v>37275.78</v>
      </c>
      <c r="BC18" s="107">
        <v>649619.29</v>
      </c>
      <c r="BD18" s="107">
        <v>649619.29</v>
      </c>
    </row>
    <row r="19" spans="1:56" ht="13.9" hidden="1" customHeight="1" x14ac:dyDescent="0.2">
      <c r="A19" s="54" t="s">
        <v>103</v>
      </c>
      <c r="B19" s="54" t="s">
        <v>286</v>
      </c>
      <c r="C19" s="54" t="s">
        <v>496</v>
      </c>
      <c r="D19" s="54" t="s">
        <v>497</v>
      </c>
      <c r="E19" s="107">
        <v>0</v>
      </c>
      <c r="F19" s="107">
        <v>0</v>
      </c>
      <c r="G19" s="107">
        <v>0</v>
      </c>
      <c r="H19" s="107">
        <v>0</v>
      </c>
      <c r="I19" s="107">
        <v>0</v>
      </c>
      <c r="J19" s="107">
        <v>0</v>
      </c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07">
        <v>0</v>
      </c>
      <c r="V19" s="107">
        <v>0</v>
      </c>
      <c r="W19" s="107">
        <v>0</v>
      </c>
      <c r="X19" s="107">
        <v>0</v>
      </c>
      <c r="Y19" s="107">
        <v>0</v>
      </c>
      <c r="Z19" s="107">
        <v>0</v>
      </c>
      <c r="AA19" s="107">
        <v>0</v>
      </c>
      <c r="AB19" s="107">
        <v>0</v>
      </c>
      <c r="AC19" s="107">
        <v>0</v>
      </c>
      <c r="AD19" s="107">
        <v>0</v>
      </c>
      <c r="AE19" s="107">
        <v>0</v>
      </c>
      <c r="AF19" s="107">
        <v>0</v>
      </c>
      <c r="AG19" s="107">
        <v>0</v>
      </c>
      <c r="AH19" s="107">
        <v>0</v>
      </c>
      <c r="AI19" s="107">
        <v>0</v>
      </c>
      <c r="AJ19" s="107">
        <v>-379.46</v>
      </c>
      <c r="AK19" s="107">
        <v>-379.46</v>
      </c>
      <c r="AL19" s="107">
        <v>-379.46</v>
      </c>
      <c r="AM19" s="107">
        <v>-379.46</v>
      </c>
      <c r="AN19" s="107">
        <v>-379.46</v>
      </c>
      <c r="AO19" s="107">
        <v>-379.46</v>
      </c>
      <c r="AP19" s="107">
        <v>0</v>
      </c>
      <c r="AQ19" s="107">
        <v>0</v>
      </c>
      <c r="AR19" s="107">
        <v>0</v>
      </c>
      <c r="AS19" s="107">
        <v>0</v>
      </c>
      <c r="AT19" s="107">
        <v>0</v>
      </c>
      <c r="AU19" s="107">
        <v>0</v>
      </c>
      <c r="AV19" s="107">
        <v>0</v>
      </c>
      <c r="AW19" s="107">
        <v>0</v>
      </c>
      <c r="AX19" s="107">
        <v>0</v>
      </c>
      <c r="AY19" s="107">
        <v>0</v>
      </c>
      <c r="AZ19" s="107">
        <v>0</v>
      </c>
      <c r="BA19" s="107">
        <v>0</v>
      </c>
      <c r="BB19" s="107">
        <v>0</v>
      </c>
      <c r="BC19" s="107">
        <v>0</v>
      </c>
      <c r="BD19" s="107">
        <v>0</v>
      </c>
    </row>
    <row r="20" spans="1:56" ht="13.9" hidden="1" customHeight="1" x14ac:dyDescent="0.2">
      <c r="A20" s="54" t="s">
        <v>103</v>
      </c>
      <c r="B20" s="54" t="s">
        <v>286</v>
      </c>
      <c r="C20" s="54" t="s">
        <v>498</v>
      </c>
      <c r="D20" s="54" t="s">
        <v>499</v>
      </c>
      <c r="E20" s="107">
        <v>0</v>
      </c>
      <c r="F20" s="107">
        <v>0</v>
      </c>
      <c r="G20" s="107">
        <v>0</v>
      </c>
      <c r="H20" s="107">
        <v>0</v>
      </c>
      <c r="I20" s="107">
        <v>0</v>
      </c>
      <c r="J20" s="107">
        <v>0</v>
      </c>
      <c r="K20" s="107">
        <v>0</v>
      </c>
      <c r="L20" s="107">
        <v>0</v>
      </c>
      <c r="M20" s="107">
        <v>-61337.83</v>
      </c>
      <c r="N20" s="107">
        <v>323107.84999999998</v>
      </c>
      <c r="O20" s="107">
        <v>1023653.7899999999</v>
      </c>
      <c r="P20" s="107">
        <v>-561420.64999999991</v>
      </c>
      <c r="Q20" s="107">
        <v>-561420.64999999991</v>
      </c>
      <c r="R20" s="107">
        <v>233611.47999999998</v>
      </c>
      <c r="S20" s="107">
        <v>907625.76</v>
      </c>
      <c r="T20" s="107">
        <v>1339784.6000000001</v>
      </c>
      <c r="U20" s="107">
        <v>868116.10000000009</v>
      </c>
      <c r="V20" s="107">
        <v>-766214.64</v>
      </c>
      <c r="W20" s="107">
        <v>0</v>
      </c>
      <c r="X20" s="107">
        <v>0</v>
      </c>
      <c r="Y20" s="107">
        <v>0</v>
      </c>
      <c r="Z20" s="107">
        <v>0</v>
      </c>
      <c r="AA20" s="107">
        <v>0</v>
      </c>
      <c r="AB20" s="107">
        <v>0</v>
      </c>
      <c r="AC20" s="107">
        <v>0</v>
      </c>
      <c r="AD20" s="107">
        <v>0</v>
      </c>
      <c r="AE20" s="107">
        <v>0</v>
      </c>
      <c r="AF20" s="107">
        <v>0</v>
      </c>
      <c r="AG20" s="107">
        <v>0</v>
      </c>
      <c r="AH20" s="107">
        <v>0</v>
      </c>
      <c r="AI20" s="107">
        <v>0</v>
      </c>
      <c r="AJ20" s="107">
        <v>0</v>
      </c>
      <c r="AK20" s="107">
        <v>0</v>
      </c>
      <c r="AL20" s="107">
        <v>0</v>
      </c>
      <c r="AM20" s="107">
        <v>0</v>
      </c>
      <c r="AN20" s="107">
        <v>0</v>
      </c>
      <c r="AO20" s="107">
        <v>0</v>
      </c>
      <c r="AP20" s="107">
        <v>0</v>
      </c>
      <c r="AQ20" s="107">
        <v>0</v>
      </c>
      <c r="AR20" s="107">
        <v>0</v>
      </c>
      <c r="AS20" s="107">
        <v>0</v>
      </c>
      <c r="AT20" s="107">
        <v>0</v>
      </c>
      <c r="AU20" s="107">
        <v>0</v>
      </c>
      <c r="AV20" s="107">
        <v>0</v>
      </c>
      <c r="AW20" s="107">
        <v>0</v>
      </c>
      <c r="AX20" s="107">
        <v>0</v>
      </c>
      <c r="AY20" s="107">
        <v>0</v>
      </c>
      <c r="AZ20" s="107">
        <v>0</v>
      </c>
      <c r="BA20" s="107">
        <v>0</v>
      </c>
      <c r="BB20" s="107">
        <v>0</v>
      </c>
      <c r="BC20" s="107">
        <v>0</v>
      </c>
      <c r="BD20" s="107">
        <v>0</v>
      </c>
    </row>
    <row r="21" spans="1:56" ht="13.9" hidden="1" customHeight="1" x14ac:dyDescent="0.2">
      <c r="A21" s="54" t="s">
        <v>103</v>
      </c>
      <c r="B21" s="54" t="s">
        <v>286</v>
      </c>
      <c r="C21" s="54" t="s">
        <v>500</v>
      </c>
      <c r="D21" s="54" t="s">
        <v>501</v>
      </c>
      <c r="E21" s="107">
        <v>0</v>
      </c>
      <c r="F21" s="107">
        <v>0</v>
      </c>
      <c r="G21" s="107">
        <v>0</v>
      </c>
      <c r="H21" s="107">
        <v>0</v>
      </c>
      <c r="I21" s="107">
        <v>0</v>
      </c>
      <c r="J21" s="107">
        <v>0</v>
      </c>
      <c r="K21" s="107">
        <v>0</v>
      </c>
      <c r="L21" s="107">
        <v>0</v>
      </c>
      <c r="M21" s="107">
        <v>692734.05</v>
      </c>
      <c r="N21" s="107">
        <v>642631.10000000009</v>
      </c>
      <c r="O21" s="107">
        <v>574098.6</v>
      </c>
      <c r="P21" s="107">
        <v>1815998.98</v>
      </c>
      <c r="Q21" s="107">
        <v>1815998.98</v>
      </c>
      <c r="R21" s="107">
        <v>1640919.1099999999</v>
      </c>
      <c r="S21" s="107">
        <v>1423561.32</v>
      </c>
      <c r="T21" s="107">
        <v>1033878.3</v>
      </c>
      <c r="U21" s="107">
        <v>823752.99</v>
      </c>
      <c r="V21" s="107">
        <v>570233.5</v>
      </c>
      <c r="W21" s="107">
        <v>0</v>
      </c>
      <c r="X21" s="107">
        <v>0</v>
      </c>
      <c r="Y21" s="107">
        <v>0</v>
      </c>
      <c r="Z21" s="107">
        <v>0</v>
      </c>
      <c r="AA21" s="107">
        <v>0</v>
      </c>
      <c r="AB21" s="107">
        <v>0</v>
      </c>
      <c r="AC21" s="107">
        <v>0</v>
      </c>
      <c r="AD21" s="107">
        <v>0</v>
      </c>
      <c r="AE21" s="107">
        <v>0</v>
      </c>
      <c r="AF21" s="107">
        <v>0</v>
      </c>
      <c r="AG21" s="107">
        <v>0</v>
      </c>
      <c r="AH21" s="107">
        <v>0</v>
      </c>
      <c r="AI21" s="107">
        <v>0</v>
      </c>
      <c r="AJ21" s="107">
        <v>0</v>
      </c>
      <c r="AK21" s="107">
        <v>0</v>
      </c>
      <c r="AL21" s="107">
        <v>0</v>
      </c>
      <c r="AM21" s="107">
        <v>0</v>
      </c>
      <c r="AN21" s="107">
        <v>0</v>
      </c>
      <c r="AO21" s="107">
        <v>0</v>
      </c>
      <c r="AP21" s="107">
        <v>0</v>
      </c>
      <c r="AQ21" s="107">
        <v>0</v>
      </c>
      <c r="AR21" s="107">
        <v>0</v>
      </c>
      <c r="AS21" s="107">
        <v>0</v>
      </c>
      <c r="AT21" s="107">
        <v>0</v>
      </c>
      <c r="AU21" s="107">
        <v>0</v>
      </c>
      <c r="AV21" s="107">
        <v>0</v>
      </c>
      <c r="AW21" s="107">
        <v>0</v>
      </c>
      <c r="AX21" s="107">
        <v>0</v>
      </c>
      <c r="AY21" s="107">
        <v>0</v>
      </c>
      <c r="AZ21" s="107">
        <v>0</v>
      </c>
      <c r="BA21" s="107">
        <v>0</v>
      </c>
      <c r="BB21" s="107">
        <v>0</v>
      </c>
      <c r="BC21" s="107">
        <v>0</v>
      </c>
      <c r="BD21" s="107">
        <v>0</v>
      </c>
    </row>
    <row r="22" spans="1:56" ht="13.9" hidden="1" customHeight="1" x14ac:dyDescent="0.2">
      <c r="A22" s="54" t="s">
        <v>103</v>
      </c>
      <c r="B22" s="54" t="s">
        <v>286</v>
      </c>
      <c r="C22" s="54" t="s">
        <v>502</v>
      </c>
      <c r="D22" s="54" t="s">
        <v>503</v>
      </c>
      <c r="E22" s="107">
        <v>0</v>
      </c>
      <c r="F22" s="107">
        <v>0</v>
      </c>
      <c r="G22" s="107">
        <v>0</v>
      </c>
      <c r="H22" s="107">
        <v>0</v>
      </c>
      <c r="I22" s="107">
        <v>0</v>
      </c>
      <c r="J22" s="107">
        <v>0</v>
      </c>
      <c r="K22" s="107">
        <v>0</v>
      </c>
      <c r="L22" s="107">
        <v>0</v>
      </c>
      <c r="M22" s="107">
        <v>75864.600000000006</v>
      </c>
      <c r="N22" s="107">
        <v>75864.600000000006</v>
      </c>
      <c r="O22" s="107">
        <v>255476.83000000002</v>
      </c>
      <c r="P22" s="107">
        <v>1174009.43</v>
      </c>
      <c r="Q22" s="107">
        <v>1174009.43</v>
      </c>
      <c r="R22" s="107">
        <v>1228509.1299999999</v>
      </c>
      <c r="S22" s="107">
        <v>1292805.8799999999</v>
      </c>
      <c r="T22" s="107">
        <v>1335854.8999999999</v>
      </c>
      <c r="U22" s="107">
        <v>1374041.17</v>
      </c>
      <c r="V22" s="107">
        <v>1420963.46</v>
      </c>
      <c r="W22" s="107">
        <v>0</v>
      </c>
      <c r="X22" s="107">
        <v>0</v>
      </c>
      <c r="Y22" s="107">
        <v>0</v>
      </c>
      <c r="Z22" s="107">
        <v>0</v>
      </c>
      <c r="AA22" s="107">
        <v>0</v>
      </c>
      <c r="AB22" s="107">
        <v>0</v>
      </c>
      <c r="AC22" s="107">
        <v>0</v>
      </c>
      <c r="AD22" s="107">
        <v>0</v>
      </c>
      <c r="AE22" s="107">
        <v>0</v>
      </c>
      <c r="AF22" s="107">
        <v>0</v>
      </c>
      <c r="AG22" s="107">
        <v>0</v>
      </c>
      <c r="AH22" s="107">
        <v>0</v>
      </c>
      <c r="AI22" s="107">
        <v>0</v>
      </c>
      <c r="AJ22" s="107">
        <v>0</v>
      </c>
      <c r="AK22" s="107">
        <v>0</v>
      </c>
      <c r="AL22" s="107">
        <v>0</v>
      </c>
      <c r="AM22" s="107">
        <v>0</v>
      </c>
      <c r="AN22" s="107">
        <v>0</v>
      </c>
      <c r="AO22" s="107">
        <v>0</v>
      </c>
      <c r="AP22" s="107">
        <v>0</v>
      </c>
      <c r="AQ22" s="107">
        <v>0</v>
      </c>
      <c r="AR22" s="107">
        <v>0</v>
      </c>
      <c r="AS22" s="107">
        <v>0</v>
      </c>
      <c r="AT22" s="107">
        <v>0</v>
      </c>
      <c r="AU22" s="107">
        <v>0</v>
      </c>
      <c r="AV22" s="107">
        <v>0</v>
      </c>
      <c r="AW22" s="107">
        <v>0</v>
      </c>
      <c r="AX22" s="107">
        <v>0</v>
      </c>
      <c r="AY22" s="107">
        <v>0</v>
      </c>
      <c r="AZ22" s="107">
        <v>0</v>
      </c>
      <c r="BA22" s="107">
        <v>0</v>
      </c>
      <c r="BB22" s="107">
        <v>0</v>
      </c>
      <c r="BC22" s="107">
        <v>0</v>
      </c>
      <c r="BD22" s="107">
        <v>0</v>
      </c>
    </row>
    <row r="23" spans="1:56" ht="13.9" hidden="1" customHeight="1" x14ac:dyDescent="0.2">
      <c r="A23" s="54" t="s">
        <v>103</v>
      </c>
      <c r="B23" s="54" t="s">
        <v>286</v>
      </c>
      <c r="C23" s="54" t="s">
        <v>504</v>
      </c>
      <c r="D23" s="54" t="s">
        <v>505</v>
      </c>
      <c r="E23" s="107">
        <v>0</v>
      </c>
      <c r="F23" s="107">
        <v>0</v>
      </c>
      <c r="G23" s="107">
        <v>0</v>
      </c>
      <c r="H23" s="107">
        <v>0</v>
      </c>
      <c r="I23" s="107">
        <v>0</v>
      </c>
      <c r="J23" s="107">
        <v>0</v>
      </c>
      <c r="K23" s="107">
        <v>0</v>
      </c>
      <c r="L23" s="107">
        <v>399292.66</v>
      </c>
      <c r="M23" s="107">
        <v>707029.51</v>
      </c>
      <c r="N23" s="107">
        <v>707410.49</v>
      </c>
      <c r="O23" s="107">
        <v>527541</v>
      </c>
      <c r="P23" s="107">
        <v>1745630.33</v>
      </c>
      <c r="Q23" s="107">
        <v>1745630.33</v>
      </c>
      <c r="R23" s="107">
        <v>1670309.03</v>
      </c>
      <c r="S23" s="107">
        <v>1575342.46</v>
      </c>
      <c r="T23" s="107">
        <v>1507591.5899999999</v>
      </c>
      <c r="U23" s="107">
        <v>1433840.09</v>
      </c>
      <c r="V23" s="107">
        <v>1360695.56</v>
      </c>
      <c r="W23" s="107">
        <v>1294414.54</v>
      </c>
      <c r="X23" s="107">
        <v>1230474.26</v>
      </c>
      <c r="Y23" s="107">
        <v>1164394.45</v>
      </c>
      <c r="Z23" s="107">
        <v>-28214.910000000149</v>
      </c>
      <c r="AA23" s="107">
        <v>-28214.91</v>
      </c>
      <c r="AB23" s="107">
        <v>-28214.91</v>
      </c>
      <c r="AC23" s="107">
        <v>67054.41</v>
      </c>
      <c r="AD23" s="107">
        <v>67054.41</v>
      </c>
      <c r="AE23" s="107">
        <v>0</v>
      </c>
      <c r="AF23" s="107">
        <v>0</v>
      </c>
      <c r="AG23" s="107">
        <v>0</v>
      </c>
      <c r="AH23" s="107">
        <v>0</v>
      </c>
      <c r="AI23" s="107">
        <v>0</v>
      </c>
      <c r="AJ23" s="107">
        <v>0</v>
      </c>
      <c r="AK23" s="107">
        <v>0</v>
      </c>
      <c r="AL23" s="107">
        <v>0</v>
      </c>
      <c r="AM23" s="107">
        <v>0</v>
      </c>
      <c r="AN23" s="107">
        <v>0</v>
      </c>
      <c r="AO23" s="107">
        <v>0</v>
      </c>
      <c r="AP23" s="107">
        <v>0</v>
      </c>
      <c r="AQ23" s="107">
        <v>0</v>
      </c>
      <c r="AR23" s="107">
        <v>0</v>
      </c>
      <c r="AS23" s="107">
        <v>0</v>
      </c>
      <c r="AT23" s="107">
        <v>0</v>
      </c>
      <c r="AU23" s="107">
        <v>0</v>
      </c>
      <c r="AV23" s="107">
        <v>0</v>
      </c>
      <c r="AW23" s="107">
        <v>0</v>
      </c>
      <c r="AX23" s="107">
        <v>0</v>
      </c>
      <c r="AY23" s="107">
        <v>0</v>
      </c>
      <c r="AZ23" s="107">
        <v>0</v>
      </c>
      <c r="BA23" s="107">
        <v>0</v>
      </c>
      <c r="BB23" s="107">
        <v>0</v>
      </c>
      <c r="BC23" s="107">
        <v>0</v>
      </c>
      <c r="BD23" s="107">
        <v>0</v>
      </c>
    </row>
    <row r="24" spans="1:56" ht="13.9" hidden="1" customHeight="1" x14ac:dyDescent="0.2">
      <c r="A24" s="54" t="s">
        <v>103</v>
      </c>
      <c r="B24" s="54" t="s">
        <v>286</v>
      </c>
      <c r="C24" s="54" t="s">
        <v>506</v>
      </c>
      <c r="D24" s="54" t="s">
        <v>507</v>
      </c>
      <c r="E24" s="107">
        <v>0</v>
      </c>
      <c r="F24" s="107">
        <v>0</v>
      </c>
      <c r="G24" s="107">
        <v>0</v>
      </c>
      <c r="H24" s="107">
        <v>0</v>
      </c>
      <c r="I24" s="107">
        <v>0</v>
      </c>
      <c r="J24" s="107">
        <v>0</v>
      </c>
      <c r="K24" s="107">
        <v>0</v>
      </c>
      <c r="L24" s="107">
        <v>0</v>
      </c>
      <c r="M24" s="107">
        <v>0</v>
      </c>
      <c r="N24" s="107">
        <v>24114.37</v>
      </c>
      <c r="O24" s="107">
        <v>38971.78</v>
      </c>
      <c r="P24" s="107">
        <v>40341.949999999997</v>
      </c>
      <c r="Q24" s="107">
        <v>40341.949999999997</v>
      </c>
      <c r="R24" s="107">
        <v>40341.949999999997</v>
      </c>
      <c r="S24" s="107">
        <v>40341.949999999997</v>
      </c>
      <c r="T24" s="107">
        <v>40341.949999999997</v>
      </c>
      <c r="U24" s="107">
        <v>40341.949999999997</v>
      </c>
      <c r="V24" s="107">
        <v>40341.949999999997</v>
      </c>
      <c r="W24" s="107">
        <v>0</v>
      </c>
      <c r="X24" s="107">
        <v>0</v>
      </c>
      <c r="Y24" s="107">
        <v>0</v>
      </c>
      <c r="Z24" s="107">
        <v>0</v>
      </c>
      <c r="AA24" s="107">
        <v>0</v>
      </c>
      <c r="AB24" s="107">
        <v>0</v>
      </c>
      <c r="AC24" s="107">
        <v>0</v>
      </c>
      <c r="AD24" s="107">
        <v>0</v>
      </c>
      <c r="AE24" s="107">
        <v>0</v>
      </c>
      <c r="AF24" s="107">
        <v>0</v>
      </c>
      <c r="AG24" s="107">
        <v>0</v>
      </c>
      <c r="AH24" s="107">
        <v>0</v>
      </c>
      <c r="AI24" s="107">
        <v>0</v>
      </c>
      <c r="AJ24" s="107">
        <v>0</v>
      </c>
      <c r="AK24" s="107">
        <v>0</v>
      </c>
      <c r="AL24" s="107">
        <v>0</v>
      </c>
      <c r="AM24" s="107">
        <v>0</v>
      </c>
      <c r="AN24" s="107">
        <v>0</v>
      </c>
      <c r="AO24" s="107">
        <v>0</v>
      </c>
      <c r="AP24" s="107">
        <v>0</v>
      </c>
      <c r="AQ24" s="107">
        <v>0</v>
      </c>
      <c r="AR24" s="107">
        <v>0</v>
      </c>
      <c r="AS24" s="107">
        <v>0</v>
      </c>
      <c r="AT24" s="107">
        <v>0</v>
      </c>
      <c r="AU24" s="107">
        <v>0</v>
      </c>
      <c r="AV24" s="107">
        <v>0</v>
      </c>
      <c r="AW24" s="107">
        <v>0</v>
      </c>
      <c r="AX24" s="107">
        <v>0</v>
      </c>
      <c r="AY24" s="107">
        <v>0</v>
      </c>
      <c r="AZ24" s="107">
        <v>0</v>
      </c>
      <c r="BA24" s="107">
        <v>0</v>
      </c>
      <c r="BB24" s="107">
        <v>0</v>
      </c>
      <c r="BC24" s="107">
        <v>0</v>
      </c>
      <c r="BD24" s="107">
        <v>0</v>
      </c>
    </row>
    <row r="25" spans="1:56" ht="13.9" hidden="1" customHeight="1" x14ac:dyDescent="0.2">
      <c r="A25" s="54" t="s">
        <v>103</v>
      </c>
      <c r="B25" s="54" t="s">
        <v>286</v>
      </c>
      <c r="C25" s="54" t="s">
        <v>508</v>
      </c>
      <c r="D25" s="54" t="s">
        <v>509</v>
      </c>
      <c r="E25" s="107">
        <v>0</v>
      </c>
      <c r="F25" s="107">
        <v>0</v>
      </c>
      <c r="G25" s="107">
        <v>0</v>
      </c>
      <c r="H25" s="107">
        <v>0</v>
      </c>
      <c r="I25" s="107">
        <v>0</v>
      </c>
      <c r="J25" s="107">
        <v>0</v>
      </c>
      <c r="K25" s="107">
        <v>0</v>
      </c>
      <c r="L25" s="107">
        <v>0</v>
      </c>
      <c r="M25" s="107">
        <v>0</v>
      </c>
      <c r="N25" s="107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7">
        <v>0</v>
      </c>
      <c r="V25" s="107">
        <v>0</v>
      </c>
      <c r="W25" s="107">
        <v>0</v>
      </c>
      <c r="X25" s="107">
        <v>0</v>
      </c>
      <c r="Y25" s="107">
        <v>0</v>
      </c>
      <c r="Z25" s="107">
        <v>0</v>
      </c>
      <c r="AA25" s="107">
        <v>0</v>
      </c>
      <c r="AB25" s="107">
        <v>0</v>
      </c>
      <c r="AC25" s="107">
        <v>0</v>
      </c>
      <c r="AD25" s="107">
        <v>0</v>
      </c>
      <c r="AE25" s="107">
        <v>0</v>
      </c>
      <c r="AF25" s="107">
        <v>0</v>
      </c>
      <c r="AG25" s="107">
        <v>0</v>
      </c>
      <c r="AH25" s="107">
        <v>0</v>
      </c>
      <c r="AI25" s="107">
        <v>0</v>
      </c>
      <c r="AJ25" s="107">
        <v>-679618.3</v>
      </c>
      <c r="AK25" s="107">
        <v>0</v>
      </c>
      <c r="AL25" s="107">
        <v>0</v>
      </c>
      <c r="AM25" s="107">
        <v>1178063.6399999999</v>
      </c>
      <c r="AN25" s="107">
        <v>0</v>
      </c>
      <c r="AO25" s="107">
        <v>0</v>
      </c>
      <c r="AP25" s="107">
        <v>48040.99</v>
      </c>
      <c r="AQ25" s="107">
        <v>48040.99</v>
      </c>
      <c r="AR25" s="107">
        <v>0</v>
      </c>
      <c r="AS25" s="107">
        <v>0</v>
      </c>
      <c r="AT25" s="107">
        <v>-44552</v>
      </c>
      <c r="AU25" s="107">
        <v>0</v>
      </c>
      <c r="AV25" s="107">
        <v>0</v>
      </c>
      <c r="AW25" s="107">
        <v>-584968.34</v>
      </c>
      <c r="AX25" s="107">
        <v>0</v>
      </c>
      <c r="AY25" s="107">
        <v>0</v>
      </c>
      <c r="AZ25" s="107">
        <v>278894.69</v>
      </c>
      <c r="BA25" s="107">
        <v>0</v>
      </c>
      <c r="BB25" s="107">
        <v>0</v>
      </c>
      <c r="BC25" s="107">
        <v>-1686.39</v>
      </c>
      <c r="BD25" s="107">
        <v>-1686.39</v>
      </c>
    </row>
    <row r="26" spans="1:56" ht="13.9" hidden="1" customHeight="1" x14ac:dyDescent="0.2">
      <c r="A26" s="54" t="s">
        <v>103</v>
      </c>
      <c r="B26" s="54" t="s">
        <v>286</v>
      </c>
      <c r="C26" s="54" t="s">
        <v>510</v>
      </c>
      <c r="D26" s="54" t="s">
        <v>511</v>
      </c>
      <c r="E26" s="107">
        <v>0</v>
      </c>
      <c r="F26" s="107">
        <v>0</v>
      </c>
      <c r="G26" s="107">
        <v>0</v>
      </c>
      <c r="H26" s="107">
        <v>0</v>
      </c>
      <c r="I26" s="107">
        <v>0</v>
      </c>
      <c r="J26" s="107">
        <v>0</v>
      </c>
      <c r="K26" s="107">
        <v>0</v>
      </c>
      <c r="L26" s="107">
        <v>0</v>
      </c>
      <c r="M26" s="107">
        <v>0</v>
      </c>
      <c r="N26" s="107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07">
        <v>0</v>
      </c>
      <c r="V26" s="107">
        <v>0</v>
      </c>
      <c r="W26" s="107">
        <v>0</v>
      </c>
      <c r="X26" s="107">
        <v>0</v>
      </c>
      <c r="Y26" s="107">
        <v>0</v>
      </c>
      <c r="Z26" s="107">
        <v>0</v>
      </c>
      <c r="AA26" s="107">
        <v>0</v>
      </c>
      <c r="AB26" s="107">
        <v>0</v>
      </c>
      <c r="AC26" s="107">
        <v>0</v>
      </c>
      <c r="AD26" s="107">
        <v>0</v>
      </c>
      <c r="AE26" s="107">
        <v>0</v>
      </c>
      <c r="AF26" s="107">
        <v>0</v>
      </c>
      <c r="AG26" s="107">
        <v>0</v>
      </c>
      <c r="AH26" s="107">
        <v>0</v>
      </c>
      <c r="AI26" s="107">
        <v>0</v>
      </c>
      <c r="AJ26" s="107">
        <v>0</v>
      </c>
      <c r="AK26" s="107">
        <v>0</v>
      </c>
      <c r="AL26" s="107">
        <v>0</v>
      </c>
      <c r="AM26" s="107">
        <v>0</v>
      </c>
      <c r="AN26" s="107">
        <v>0</v>
      </c>
      <c r="AO26" s="107">
        <v>0</v>
      </c>
      <c r="AP26" s="107">
        <v>0</v>
      </c>
      <c r="AQ26" s="107">
        <v>0</v>
      </c>
      <c r="AR26" s="107">
        <v>0</v>
      </c>
      <c r="AS26" s="107">
        <v>0</v>
      </c>
      <c r="AT26" s="107">
        <v>0</v>
      </c>
      <c r="AU26" s="107">
        <v>0</v>
      </c>
      <c r="AV26" s="107">
        <v>0</v>
      </c>
      <c r="AW26" s="107">
        <v>8237200.1900000004</v>
      </c>
      <c r="AX26" s="107">
        <v>8237200.1900000004</v>
      </c>
      <c r="AY26" s="107">
        <v>9677542</v>
      </c>
      <c r="AZ26" s="107">
        <v>9677542</v>
      </c>
      <c r="BA26" s="107">
        <v>9677542</v>
      </c>
      <c r="BB26" s="107">
        <v>9677542</v>
      </c>
      <c r="BC26" s="107">
        <v>9677542</v>
      </c>
      <c r="BD26" s="107">
        <v>9677542</v>
      </c>
    </row>
    <row r="27" spans="1:56" ht="13.9" hidden="1" customHeight="1" x14ac:dyDescent="0.2">
      <c r="A27" s="54" t="s">
        <v>103</v>
      </c>
      <c r="B27" s="54" t="s">
        <v>286</v>
      </c>
      <c r="C27" s="54" t="s">
        <v>512</v>
      </c>
      <c r="D27" s="54" t="s">
        <v>513</v>
      </c>
      <c r="E27" s="107">
        <v>0</v>
      </c>
      <c r="F27" s="107">
        <v>0</v>
      </c>
      <c r="G27" s="107">
        <v>0</v>
      </c>
      <c r="H27" s="107">
        <v>0</v>
      </c>
      <c r="I27" s="107">
        <v>0</v>
      </c>
      <c r="J27" s="107">
        <v>0</v>
      </c>
      <c r="K27" s="107">
        <v>0</v>
      </c>
      <c r="L27" s="107">
        <v>0</v>
      </c>
      <c r="M27" s="107">
        <v>0</v>
      </c>
      <c r="N27" s="107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170555.67</v>
      </c>
      <c r="U27" s="107">
        <v>162522.56000000003</v>
      </c>
      <c r="V27" s="107">
        <v>162522.56</v>
      </c>
      <c r="W27" s="107">
        <v>162522.56</v>
      </c>
      <c r="X27" s="107">
        <v>162522.56</v>
      </c>
      <c r="Y27" s="107">
        <v>162522.56</v>
      </c>
      <c r="Z27" s="107">
        <v>162522.56</v>
      </c>
      <c r="AA27" s="107">
        <v>162522.56</v>
      </c>
      <c r="AB27" s="107">
        <v>162522.56</v>
      </c>
      <c r="AC27" s="107">
        <v>105619.6</v>
      </c>
      <c r="AD27" s="107">
        <v>105619.6</v>
      </c>
      <c r="AE27" s="107">
        <v>49164.100000000006</v>
      </c>
      <c r="AF27" s="107">
        <v>49164.1</v>
      </c>
      <c r="AG27" s="107">
        <v>49164.1</v>
      </c>
      <c r="AH27" s="107">
        <v>42783.1</v>
      </c>
      <c r="AI27" s="107">
        <v>42783.1</v>
      </c>
      <c r="AJ27" s="107">
        <v>34195.339999999997</v>
      </c>
      <c r="AK27" s="107">
        <v>12520.88</v>
      </c>
      <c r="AL27" s="107">
        <v>0</v>
      </c>
      <c r="AM27" s="107">
        <v>0</v>
      </c>
      <c r="AN27" s="107">
        <v>0</v>
      </c>
      <c r="AO27" s="107">
        <v>0</v>
      </c>
      <c r="AP27" s="107">
        <v>0</v>
      </c>
      <c r="AQ27" s="107">
        <v>0</v>
      </c>
      <c r="AR27" s="107">
        <v>0</v>
      </c>
      <c r="AS27" s="107">
        <v>0</v>
      </c>
      <c r="AT27" s="107">
        <v>0</v>
      </c>
      <c r="AU27" s="107">
        <v>0</v>
      </c>
      <c r="AV27" s="107">
        <v>0</v>
      </c>
      <c r="AW27" s="107">
        <v>0</v>
      </c>
      <c r="AX27" s="107">
        <v>0</v>
      </c>
      <c r="AY27" s="107">
        <v>0</v>
      </c>
      <c r="AZ27" s="107">
        <v>0</v>
      </c>
      <c r="BA27" s="107">
        <v>0</v>
      </c>
      <c r="BB27" s="107">
        <v>0</v>
      </c>
      <c r="BC27" s="107">
        <v>0</v>
      </c>
      <c r="BD27" s="107">
        <v>0</v>
      </c>
    </row>
    <row r="28" spans="1:56" ht="13.9" hidden="1" customHeight="1" x14ac:dyDescent="0.2">
      <c r="A28" s="54" t="s">
        <v>103</v>
      </c>
      <c r="B28" s="54" t="s">
        <v>286</v>
      </c>
      <c r="C28" s="54" t="s">
        <v>514</v>
      </c>
      <c r="D28" s="54" t="s">
        <v>515</v>
      </c>
      <c r="E28" s="107">
        <v>0</v>
      </c>
      <c r="F28" s="107">
        <v>0</v>
      </c>
      <c r="G28" s="107">
        <v>0</v>
      </c>
      <c r="H28" s="107">
        <v>0</v>
      </c>
      <c r="I28" s="107">
        <v>0</v>
      </c>
      <c r="J28" s="107">
        <v>0</v>
      </c>
      <c r="K28" s="107">
        <v>0</v>
      </c>
      <c r="L28" s="107">
        <v>2893603.02</v>
      </c>
      <c r="M28" s="107">
        <v>5600848.5099999998</v>
      </c>
      <c r="N28" s="107">
        <v>7352311.8899999997</v>
      </c>
      <c r="O28" s="107">
        <v>7875066.5599999996</v>
      </c>
      <c r="P28" s="107">
        <v>8446182.1600000001</v>
      </c>
      <c r="Q28" s="107">
        <v>8446182.1600000001</v>
      </c>
      <c r="R28" s="107">
        <v>7967078.1100000003</v>
      </c>
      <c r="S28" s="107">
        <v>8750306.0899999999</v>
      </c>
      <c r="T28" s="107">
        <v>10165318.189999999</v>
      </c>
      <c r="U28" s="107">
        <v>6825858.3899999997</v>
      </c>
      <c r="V28" s="107">
        <v>8585154.8499999996</v>
      </c>
      <c r="W28" s="107">
        <v>10373624.66</v>
      </c>
      <c r="X28" s="107">
        <v>10621433.310000001</v>
      </c>
      <c r="Y28" s="107">
        <v>25207477.84</v>
      </c>
      <c r="Z28" s="107">
        <v>27371739.219999999</v>
      </c>
      <c r="AA28" s="107">
        <v>38252491.530000001</v>
      </c>
      <c r="AB28" s="107">
        <v>39056241.520000003</v>
      </c>
      <c r="AC28" s="107">
        <v>43205877.970000006</v>
      </c>
      <c r="AD28" s="107">
        <v>43205877.970000006</v>
      </c>
      <c r="AE28" s="107">
        <v>49194904.109999999</v>
      </c>
      <c r="AF28" s="107">
        <v>43134363</v>
      </c>
      <c r="AG28" s="107">
        <v>45251660.390000001</v>
      </c>
      <c r="AH28" s="107">
        <v>46864509.619999997</v>
      </c>
      <c r="AI28" s="107">
        <v>51657381.019999899</v>
      </c>
      <c r="AJ28" s="107">
        <v>53387344.950000003</v>
      </c>
      <c r="AK28" s="107">
        <v>51228246.289999999</v>
      </c>
      <c r="AL28" s="107">
        <v>55589139.07</v>
      </c>
      <c r="AM28" s="107">
        <v>49777305.640000001</v>
      </c>
      <c r="AN28" s="107">
        <v>54295406.140000001</v>
      </c>
      <c r="AO28" s="107">
        <v>38465897.310000002</v>
      </c>
      <c r="AP28" s="107">
        <v>34059490.760000005</v>
      </c>
      <c r="AQ28" s="107">
        <v>34059490.760000005</v>
      </c>
      <c r="AR28" s="107">
        <v>32552316.969999999</v>
      </c>
      <c r="AS28" s="107">
        <v>34718408.490000002</v>
      </c>
      <c r="AT28" s="107">
        <v>31733092.030000001</v>
      </c>
      <c r="AU28" s="107">
        <v>41932165.740000002</v>
      </c>
      <c r="AV28" s="107">
        <v>44221123.420000002</v>
      </c>
      <c r="AW28" s="107">
        <v>46004492.200000003</v>
      </c>
      <c r="AX28" s="107">
        <v>50141205.010000005</v>
      </c>
      <c r="AY28" s="107">
        <v>50618525.669999994</v>
      </c>
      <c r="AZ28" s="107">
        <v>52304159.640000001</v>
      </c>
      <c r="BA28" s="107">
        <v>54075755.270000003</v>
      </c>
      <c r="BB28" s="107">
        <v>57494111.240000002</v>
      </c>
      <c r="BC28" s="107">
        <v>32475029.750000004</v>
      </c>
      <c r="BD28" s="107">
        <v>32475029.750000004</v>
      </c>
    </row>
    <row r="29" spans="1:56" ht="13.9" hidden="1" customHeight="1" x14ac:dyDescent="0.2">
      <c r="A29" s="54" t="s">
        <v>103</v>
      </c>
      <c r="B29" s="54" t="s">
        <v>286</v>
      </c>
      <c r="C29" s="54" t="s">
        <v>516</v>
      </c>
      <c r="D29" s="54" t="s">
        <v>517</v>
      </c>
      <c r="E29" s="107">
        <v>0</v>
      </c>
      <c r="F29" s="107">
        <v>0</v>
      </c>
      <c r="G29" s="107">
        <v>0</v>
      </c>
      <c r="H29" s="107">
        <v>0</v>
      </c>
      <c r="I29" s="107">
        <v>0</v>
      </c>
      <c r="J29" s="107">
        <v>0</v>
      </c>
      <c r="K29" s="107">
        <v>0</v>
      </c>
      <c r="L29" s="107">
        <v>0</v>
      </c>
      <c r="M29" s="107">
        <v>21656835</v>
      </c>
      <c r="N29" s="107">
        <v>21656835</v>
      </c>
      <c r="O29" s="107">
        <v>21656835</v>
      </c>
      <c r="P29" s="107">
        <v>21656835</v>
      </c>
      <c r="Q29" s="107">
        <v>21656835</v>
      </c>
      <c r="R29" s="107">
        <v>21656835</v>
      </c>
      <c r="S29" s="107">
        <v>21656835</v>
      </c>
      <c r="T29" s="107">
        <v>21656835</v>
      </c>
      <c r="U29" s="107">
        <v>21656835</v>
      </c>
      <c r="V29" s="107">
        <v>21656835</v>
      </c>
      <c r="W29" s="107">
        <v>21656835</v>
      </c>
      <c r="X29" s="107">
        <v>21656835</v>
      </c>
      <c r="Y29" s="107">
        <v>21656835</v>
      </c>
      <c r="Z29" s="107">
        <v>21656835</v>
      </c>
      <c r="AA29" s="107">
        <v>21656835</v>
      </c>
      <c r="AB29" s="107">
        <v>21656835</v>
      </c>
      <c r="AC29" s="107">
        <v>21656835</v>
      </c>
      <c r="AD29" s="107">
        <v>21656835</v>
      </c>
      <c r="AE29" s="107">
        <v>21656835</v>
      </c>
      <c r="AF29" s="107">
        <v>21656835</v>
      </c>
      <c r="AG29" s="107">
        <v>21656835</v>
      </c>
      <c r="AH29" s="107">
        <v>21656835</v>
      </c>
      <c r="AI29" s="107">
        <v>21656835</v>
      </c>
      <c r="AJ29" s="107">
        <v>21656835</v>
      </c>
      <c r="AK29" s="107">
        <v>21656835</v>
      </c>
      <c r="AL29" s="107">
        <v>21656835</v>
      </c>
      <c r="AM29" s="107">
        <v>21656835</v>
      </c>
      <c r="AN29" s="107">
        <v>21656835</v>
      </c>
      <c r="AO29" s="107">
        <v>21656835</v>
      </c>
      <c r="AP29" s="107">
        <v>21656835</v>
      </c>
      <c r="AQ29" s="107">
        <v>21656835</v>
      </c>
      <c r="AR29" s="107">
        <v>21656835</v>
      </c>
      <c r="AS29" s="107">
        <v>21656835</v>
      </c>
      <c r="AT29" s="107">
        <v>21656835</v>
      </c>
      <c r="AU29" s="107">
        <v>21656835</v>
      </c>
      <c r="AV29" s="107">
        <v>21656835</v>
      </c>
      <c r="AW29" s="107">
        <v>21656835</v>
      </c>
      <c r="AX29" s="107">
        <v>21656835</v>
      </c>
      <c r="AY29" s="107">
        <v>21656835</v>
      </c>
      <c r="AZ29" s="107">
        <v>21656835</v>
      </c>
      <c r="BA29" s="107">
        <v>21656835</v>
      </c>
      <c r="BB29" s="107">
        <v>21656835</v>
      </c>
      <c r="BC29" s="107">
        <v>21656835</v>
      </c>
      <c r="BD29" s="107">
        <v>21656835</v>
      </c>
    </row>
    <row r="30" spans="1:56" ht="13.9" hidden="1" customHeight="1" x14ac:dyDescent="0.2">
      <c r="A30" s="54" t="s">
        <v>103</v>
      </c>
      <c r="B30" s="54" t="s">
        <v>286</v>
      </c>
      <c r="C30" s="54" t="s">
        <v>518</v>
      </c>
      <c r="D30" s="54" t="s">
        <v>519</v>
      </c>
      <c r="E30" s="107">
        <v>0</v>
      </c>
      <c r="F30" s="107">
        <v>0</v>
      </c>
      <c r="G30" s="107">
        <v>0</v>
      </c>
      <c r="H30" s="107">
        <v>0</v>
      </c>
      <c r="I30" s="107">
        <v>0</v>
      </c>
      <c r="J30" s="107">
        <v>0</v>
      </c>
      <c r="K30" s="107">
        <v>0</v>
      </c>
      <c r="L30" s="107">
        <v>0</v>
      </c>
      <c r="M30" s="107">
        <v>0</v>
      </c>
      <c r="N30" s="107">
        <v>6913.34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7">
        <v>0</v>
      </c>
      <c r="V30" s="107">
        <v>0</v>
      </c>
      <c r="W30" s="107">
        <v>0</v>
      </c>
      <c r="X30" s="107">
        <v>0</v>
      </c>
      <c r="Y30" s="107">
        <v>0</v>
      </c>
      <c r="Z30" s="107">
        <v>0</v>
      </c>
      <c r="AA30" s="107">
        <v>0</v>
      </c>
      <c r="AB30" s="107">
        <v>0</v>
      </c>
      <c r="AC30" s="107">
        <v>0</v>
      </c>
      <c r="AD30" s="107">
        <v>0</v>
      </c>
      <c r="AE30" s="107">
        <v>0</v>
      </c>
      <c r="AF30" s="107">
        <v>0</v>
      </c>
      <c r="AG30" s="107">
        <v>0</v>
      </c>
      <c r="AH30" s="107">
        <v>0</v>
      </c>
      <c r="AI30" s="107">
        <v>0</v>
      </c>
      <c r="AJ30" s="107">
        <v>0</v>
      </c>
      <c r="AK30" s="107">
        <v>0</v>
      </c>
      <c r="AL30" s="107">
        <v>0</v>
      </c>
      <c r="AM30" s="107">
        <v>0</v>
      </c>
      <c r="AN30" s="107">
        <v>0</v>
      </c>
      <c r="AO30" s="107">
        <v>0</v>
      </c>
      <c r="AP30" s="107">
        <v>0</v>
      </c>
      <c r="AQ30" s="107">
        <v>0</v>
      </c>
      <c r="AR30" s="107">
        <v>0</v>
      </c>
      <c r="AS30" s="107">
        <v>0</v>
      </c>
      <c r="AT30" s="107">
        <v>0</v>
      </c>
      <c r="AU30" s="107">
        <v>0</v>
      </c>
      <c r="AV30" s="107">
        <v>0</v>
      </c>
      <c r="AW30" s="107">
        <v>0</v>
      </c>
      <c r="AX30" s="107">
        <v>0</v>
      </c>
      <c r="AY30" s="107">
        <v>0</v>
      </c>
      <c r="AZ30" s="107">
        <v>0</v>
      </c>
      <c r="BA30" s="107">
        <v>0</v>
      </c>
      <c r="BB30" s="107">
        <v>0</v>
      </c>
      <c r="BC30" s="107">
        <v>0</v>
      </c>
      <c r="BD30" s="107">
        <v>0</v>
      </c>
    </row>
    <row r="31" spans="1:56" ht="13.9" hidden="1" customHeight="1" x14ac:dyDescent="0.2">
      <c r="A31" s="54" t="s">
        <v>103</v>
      </c>
      <c r="B31" s="54" t="s">
        <v>286</v>
      </c>
      <c r="C31" s="54" t="s">
        <v>520</v>
      </c>
      <c r="D31" s="54" t="s">
        <v>521</v>
      </c>
      <c r="E31" s="107">
        <v>0</v>
      </c>
      <c r="F31" s="107">
        <v>0</v>
      </c>
      <c r="G31" s="107">
        <v>0</v>
      </c>
      <c r="H31" s="107">
        <v>0</v>
      </c>
      <c r="I31" s="107">
        <v>0</v>
      </c>
      <c r="J31" s="107">
        <v>0</v>
      </c>
      <c r="K31" s="107">
        <v>0</v>
      </c>
      <c r="L31" s="107">
        <v>24787117.600000001</v>
      </c>
      <c r="M31" s="107">
        <v>26362273.809999999</v>
      </c>
      <c r="N31" s="107">
        <v>28716697.91</v>
      </c>
      <c r="O31" s="107">
        <v>32469971.91</v>
      </c>
      <c r="P31" s="107">
        <v>35101912.82</v>
      </c>
      <c r="Q31" s="107">
        <v>35101912.82</v>
      </c>
      <c r="R31" s="107">
        <v>34705835.140000001</v>
      </c>
      <c r="S31" s="107">
        <v>43614101.380000003</v>
      </c>
      <c r="T31" s="107">
        <v>44936902.410000004</v>
      </c>
      <c r="U31" s="107">
        <v>47971370.029999994</v>
      </c>
      <c r="V31" s="107">
        <v>52007382.520000003</v>
      </c>
      <c r="W31" s="107">
        <v>55374524.490000002</v>
      </c>
      <c r="X31" s="107">
        <v>58740747.390000001</v>
      </c>
      <c r="Y31" s="107">
        <v>47463411.18</v>
      </c>
      <c r="Z31" s="107">
        <v>48561522.079999998</v>
      </c>
      <c r="AA31" s="107">
        <v>41677532.859999999</v>
      </c>
      <c r="AB31" s="107">
        <v>44449703.359999999</v>
      </c>
      <c r="AC31" s="107">
        <v>38857469.719999999</v>
      </c>
      <c r="AD31" s="107">
        <v>38857469.719999999</v>
      </c>
      <c r="AE31" s="107">
        <v>32262724.82</v>
      </c>
      <c r="AF31" s="107">
        <v>34033198.579999998</v>
      </c>
      <c r="AG31" s="107">
        <v>35423197.409999996</v>
      </c>
      <c r="AH31" s="107">
        <v>38625101.459999897</v>
      </c>
      <c r="AI31" s="107">
        <v>38999557.729999997</v>
      </c>
      <c r="AJ31" s="107">
        <v>27986038.07</v>
      </c>
      <c r="AK31" s="107">
        <v>29431127.539999999</v>
      </c>
      <c r="AL31" s="107">
        <v>31200028.219999999</v>
      </c>
      <c r="AM31" s="107">
        <v>33161114.829999998</v>
      </c>
      <c r="AN31" s="107">
        <v>33957834.479999997</v>
      </c>
      <c r="AO31" s="107">
        <v>29131250.129999995</v>
      </c>
      <c r="AP31" s="107">
        <v>31684402.27</v>
      </c>
      <c r="AQ31" s="107">
        <v>31684402.27</v>
      </c>
      <c r="AR31" s="107">
        <v>32239316.59</v>
      </c>
      <c r="AS31" s="107">
        <v>33620606.32</v>
      </c>
      <c r="AT31" s="107">
        <v>33672355.829999998</v>
      </c>
      <c r="AU31" s="107">
        <v>25769312.009999998</v>
      </c>
      <c r="AV31" s="107">
        <v>25795972.07</v>
      </c>
      <c r="AW31" s="107">
        <v>25281386.710000001</v>
      </c>
      <c r="AX31" s="107">
        <v>22920548.300000001</v>
      </c>
      <c r="AY31" s="107">
        <v>23532006.780000001</v>
      </c>
      <c r="AZ31" s="107">
        <v>23256479.390000001</v>
      </c>
      <c r="BA31" s="107">
        <v>25320374.789999999</v>
      </c>
      <c r="BB31" s="107">
        <v>23773693.329999998</v>
      </c>
      <c r="BC31" s="107">
        <v>31968305.329999998</v>
      </c>
      <c r="BD31" s="107">
        <v>31968305.329999998</v>
      </c>
    </row>
    <row r="32" spans="1:56" ht="13.9" hidden="1" customHeight="1" x14ac:dyDescent="0.2">
      <c r="A32" s="54" t="s">
        <v>103</v>
      </c>
      <c r="B32" s="54" t="s">
        <v>286</v>
      </c>
      <c r="C32" s="54" t="s">
        <v>522</v>
      </c>
      <c r="D32" s="54" t="s">
        <v>523</v>
      </c>
      <c r="E32" s="107">
        <v>0</v>
      </c>
      <c r="F32" s="107">
        <v>0</v>
      </c>
      <c r="G32" s="107">
        <v>0</v>
      </c>
      <c r="H32" s="107">
        <v>0</v>
      </c>
      <c r="I32" s="107">
        <v>0</v>
      </c>
      <c r="J32" s="107">
        <v>0</v>
      </c>
      <c r="K32" s="107">
        <v>0</v>
      </c>
      <c r="L32" s="107">
        <v>400126938.80000001</v>
      </c>
      <c r="M32" s="107">
        <v>399991843</v>
      </c>
      <c r="N32" s="107">
        <v>398817003.73000002</v>
      </c>
      <c r="O32" s="107">
        <v>398885618.84000003</v>
      </c>
      <c r="P32" s="107">
        <v>398812296.26999998</v>
      </c>
      <c r="Q32" s="107">
        <v>398812296.26999998</v>
      </c>
      <c r="R32" s="107">
        <v>403490776.81</v>
      </c>
      <c r="S32" s="107">
        <v>403262683.74000001</v>
      </c>
      <c r="T32" s="107">
        <v>404413774.21000004</v>
      </c>
      <c r="U32" s="107">
        <v>407993869.58999997</v>
      </c>
      <c r="V32" s="107">
        <v>407281172.63999999</v>
      </c>
      <c r="W32" s="107">
        <v>407023545.62</v>
      </c>
      <c r="X32" s="107">
        <v>407790925.39999998</v>
      </c>
      <c r="Y32" s="107">
        <v>407917455.88999999</v>
      </c>
      <c r="Z32" s="107">
        <v>407942959.52999997</v>
      </c>
      <c r="AA32" s="107">
        <v>407875531.44</v>
      </c>
      <c r="AB32" s="107">
        <v>407617059.98000002</v>
      </c>
      <c r="AC32" s="107">
        <v>407970071.44</v>
      </c>
      <c r="AD32" s="107">
        <v>407970071.44</v>
      </c>
      <c r="AE32" s="107">
        <v>412501312.13</v>
      </c>
      <c r="AF32" s="107">
        <v>419240510.79000002</v>
      </c>
      <c r="AG32" s="107">
        <v>421265441.16000003</v>
      </c>
      <c r="AH32" s="107">
        <v>421891347.80000001</v>
      </c>
      <c r="AI32" s="107">
        <v>421922980.32999998</v>
      </c>
      <c r="AJ32" s="107">
        <v>426529983.55000001</v>
      </c>
      <c r="AK32" s="107">
        <v>430153255.91000003</v>
      </c>
      <c r="AL32" s="107">
        <v>430326402.39999998</v>
      </c>
      <c r="AM32" s="107">
        <v>437188566.5</v>
      </c>
      <c r="AN32" s="107">
        <v>437417742.88</v>
      </c>
      <c r="AO32" s="107">
        <v>459803447.31999999</v>
      </c>
      <c r="AP32" s="107">
        <v>465637584.94999999</v>
      </c>
      <c r="AQ32" s="107">
        <v>465637584.94999999</v>
      </c>
      <c r="AR32" s="107">
        <v>468218256.12</v>
      </c>
      <c r="AS32" s="107">
        <v>459837950.41000003</v>
      </c>
      <c r="AT32" s="107">
        <v>464337119.57000005</v>
      </c>
      <c r="AU32" s="107">
        <v>463873672.98000002</v>
      </c>
      <c r="AV32" s="107">
        <v>464093389.14000005</v>
      </c>
      <c r="AW32" s="107">
        <v>465744938.41999996</v>
      </c>
      <c r="AX32" s="107">
        <v>466441387.69999999</v>
      </c>
      <c r="AY32" s="107">
        <v>466962941.94</v>
      </c>
      <c r="AZ32" s="107">
        <v>466949134.02999997</v>
      </c>
      <c r="BA32" s="107">
        <v>466753236.46999997</v>
      </c>
      <c r="BB32" s="107">
        <v>467530015.94000006</v>
      </c>
      <c r="BC32" s="107">
        <v>495370353.24000001</v>
      </c>
      <c r="BD32" s="107">
        <v>495370353.24000001</v>
      </c>
    </row>
    <row r="33" spans="1:56" ht="13.9" hidden="1" customHeight="1" x14ac:dyDescent="0.2">
      <c r="A33" s="54" t="s">
        <v>103</v>
      </c>
      <c r="B33" s="54" t="s">
        <v>286</v>
      </c>
      <c r="C33" s="54" t="s">
        <v>524</v>
      </c>
      <c r="D33" s="54" t="s">
        <v>525</v>
      </c>
      <c r="E33" s="107">
        <v>0</v>
      </c>
      <c r="F33" s="107">
        <v>0</v>
      </c>
      <c r="G33" s="107">
        <v>0</v>
      </c>
      <c r="H33" s="107">
        <v>0</v>
      </c>
      <c r="I33" s="107">
        <v>0</v>
      </c>
      <c r="J33" s="107">
        <v>0</v>
      </c>
      <c r="K33" s="107">
        <v>0</v>
      </c>
      <c r="L33" s="107">
        <v>0</v>
      </c>
      <c r="M33" s="107">
        <v>0</v>
      </c>
      <c r="N33" s="107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7">
        <v>0</v>
      </c>
      <c r="V33" s="107">
        <v>0</v>
      </c>
      <c r="W33" s="107">
        <v>0</v>
      </c>
      <c r="X33" s="107">
        <v>0</v>
      </c>
      <c r="Y33" s="107">
        <v>0</v>
      </c>
      <c r="Z33" s="107">
        <v>0</v>
      </c>
      <c r="AA33" s="107">
        <v>0</v>
      </c>
      <c r="AB33" s="107">
        <v>0</v>
      </c>
      <c r="AC33" s="107">
        <v>0</v>
      </c>
      <c r="AD33" s="107">
        <v>0</v>
      </c>
      <c r="AE33" s="107">
        <v>0</v>
      </c>
      <c r="AF33" s="107">
        <v>0</v>
      </c>
      <c r="AG33" s="107">
        <v>0</v>
      </c>
      <c r="AH33" s="107">
        <v>0</v>
      </c>
      <c r="AI33" s="107">
        <v>0</v>
      </c>
      <c r="AJ33" s="107">
        <v>0</v>
      </c>
      <c r="AK33" s="107">
        <v>0</v>
      </c>
      <c r="AL33" s="107">
        <v>0</v>
      </c>
      <c r="AM33" s="107">
        <v>0</v>
      </c>
      <c r="AN33" s="107">
        <v>0</v>
      </c>
      <c r="AO33" s="107">
        <v>0</v>
      </c>
      <c r="AP33" s="107">
        <v>-252467.13</v>
      </c>
      <c r="AQ33" s="107">
        <v>-252467.13</v>
      </c>
      <c r="AR33" s="107">
        <v>-297615.87</v>
      </c>
      <c r="AS33" s="107">
        <v>-342764.61</v>
      </c>
      <c r="AT33" s="107">
        <v>-387913.31</v>
      </c>
      <c r="AU33" s="107">
        <v>-433062.01</v>
      </c>
      <c r="AV33" s="107">
        <v>-478210.75</v>
      </c>
      <c r="AW33" s="107">
        <v>-523359.47</v>
      </c>
      <c r="AX33" s="107">
        <v>-568508.17999999993</v>
      </c>
      <c r="AY33" s="107">
        <v>-613656.93000000005</v>
      </c>
      <c r="AZ33" s="107">
        <v>-680132.96000000008</v>
      </c>
      <c r="BA33" s="107">
        <v>-729704.46</v>
      </c>
      <c r="BB33" s="107">
        <v>-767315.05999999994</v>
      </c>
      <c r="BC33" s="107">
        <v>-908965.71000000008</v>
      </c>
      <c r="BD33" s="107">
        <v>-908965.71000000008</v>
      </c>
    </row>
    <row r="34" spans="1:56" ht="13.9" hidden="1" customHeight="1" x14ac:dyDescent="0.2">
      <c r="A34" s="54" t="s">
        <v>103</v>
      </c>
      <c r="B34" s="54" t="s">
        <v>286</v>
      </c>
      <c r="C34" s="54" t="s">
        <v>526</v>
      </c>
      <c r="D34" s="54" t="s">
        <v>527</v>
      </c>
      <c r="E34" s="107">
        <v>0</v>
      </c>
      <c r="F34" s="107">
        <v>0</v>
      </c>
      <c r="G34" s="107">
        <v>0</v>
      </c>
      <c r="H34" s="107">
        <v>0</v>
      </c>
      <c r="I34" s="107">
        <v>0</v>
      </c>
      <c r="J34" s="107">
        <v>0</v>
      </c>
      <c r="K34" s="107">
        <v>0</v>
      </c>
      <c r="L34" s="107">
        <v>0</v>
      </c>
      <c r="M34" s="107">
        <v>-10046365.939999999</v>
      </c>
      <c r="N34" s="107">
        <v>-10106523.809999999</v>
      </c>
      <c r="O34" s="107">
        <v>-10166681.68</v>
      </c>
      <c r="P34" s="107">
        <v>-10226839.549999999</v>
      </c>
      <c r="Q34" s="107">
        <v>-10226839.549999999</v>
      </c>
      <c r="R34" s="107">
        <v>-10286997.420000002</v>
      </c>
      <c r="S34" s="107">
        <v>-10347155.289999999</v>
      </c>
      <c r="T34" s="107">
        <v>-10407313.159999998</v>
      </c>
      <c r="U34" s="107">
        <v>-10467471.029999999</v>
      </c>
      <c r="V34" s="107">
        <v>-10527628.899999999</v>
      </c>
      <c r="W34" s="107">
        <v>-10587786.77</v>
      </c>
      <c r="X34" s="107">
        <v>-10647944.639999999</v>
      </c>
      <c r="Y34" s="107">
        <v>-10708102.51</v>
      </c>
      <c r="Z34" s="107">
        <v>-10768260.379999999</v>
      </c>
      <c r="AA34" s="107">
        <v>-10828418.25</v>
      </c>
      <c r="AB34" s="107">
        <v>-10888576.119999999</v>
      </c>
      <c r="AC34" s="107">
        <v>-10948733.989999998</v>
      </c>
      <c r="AD34" s="107">
        <v>-10948733.989999998</v>
      </c>
      <c r="AE34" s="107">
        <v>-11008891.859999999</v>
      </c>
      <c r="AF34" s="107">
        <v>-11069049.729999999</v>
      </c>
      <c r="AG34" s="107">
        <v>-11129207.6</v>
      </c>
      <c r="AH34" s="107">
        <v>-11189365.4699999</v>
      </c>
      <c r="AI34" s="107">
        <v>-11249523.34</v>
      </c>
      <c r="AJ34" s="107">
        <v>-11309681.2099999</v>
      </c>
      <c r="AK34" s="107">
        <v>-11369839.08</v>
      </c>
      <c r="AL34" s="107">
        <v>-11429996.949999999</v>
      </c>
      <c r="AM34" s="107">
        <v>-11490154.819999998</v>
      </c>
      <c r="AN34" s="107">
        <v>-11550312.689999999</v>
      </c>
      <c r="AO34" s="107">
        <v>-11610470.559999999</v>
      </c>
      <c r="AP34" s="107">
        <v>-11670628.43</v>
      </c>
      <c r="AQ34" s="107">
        <v>-11670628.43</v>
      </c>
      <c r="AR34" s="107">
        <v>-11730786.299999999</v>
      </c>
      <c r="AS34" s="107">
        <v>-11790944.17</v>
      </c>
      <c r="AT34" s="107">
        <v>-11851102.039999999</v>
      </c>
      <c r="AU34" s="107">
        <v>-11911259.909999998</v>
      </c>
      <c r="AV34" s="107">
        <v>-11971417.779999999</v>
      </c>
      <c r="AW34" s="107">
        <v>-12031575.649999999</v>
      </c>
      <c r="AX34" s="107">
        <v>-12091733.52</v>
      </c>
      <c r="AY34" s="107">
        <v>-12151891.389999999</v>
      </c>
      <c r="AZ34" s="107">
        <v>-12212049.26</v>
      </c>
      <c r="BA34" s="107">
        <v>-12272207.129999999</v>
      </c>
      <c r="BB34" s="107">
        <v>-12332365</v>
      </c>
      <c r="BC34" s="107">
        <v>-12392522.869999999</v>
      </c>
      <c r="BD34" s="107">
        <v>-12392522.869999999</v>
      </c>
    </row>
    <row r="35" spans="1:56" ht="13.9" hidden="1" customHeight="1" x14ac:dyDescent="0.2">
      <c r="A35" s="54" t="s">
        <v>103</v>
      </c>
      <c r="B35" s="54" t="s">
        <v>286</v>
      </c>
      <c r="C35" s="54" t="s">
        <v>528</v>
      </c>
      <c r="D35" s="54" t="s">
        <v>529</v>
      </c>
      <c r="E35" s="107">
        <v>0</v>
      </c>
      <c r="F35" s="107">
        <v>0</v>
      </c>
      <c r="G35" s="107">
        <v>0</v>
      </c>
      <c r="H35" s="107">
        <v>0</v>
      </c>
      <c r="I35" s="107">
        <v>0</v>
      </c>
      <c r="J35" s="107">
        <v>0</v>
      </c>
      <c r="K35" s="107">
        <v>0</v>
      </c>
      <c r="L35" s="107">
        <v>0</v>
      </c>
      <c r="M35" s="107">
        <v>0</v>
      </c>
      <c r="N35" s="107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7">
        <v>0</v>
      </c>
      <c r="V35" s="107">
        <v>0</v>
      </c>
      <c r="W35" s="107">
        <v>0</v>
      </c>
      <c r="X35" s="107">
        <v>0</v>
      </c>
      <c r="Y35" s="107">
        <v>0</v>
      </c>
      <c r="Z35" s="107">
        <v>0</v>
      </c>
      <c r="AA35" s="107">
        <v>0</v>
      </c>
      <c r="AB35" s="107">
        <v>0</v>
      </c>
      <c r="AC35" s="107">
        <v>0</v>
      </c>
      <c r="AD35" s="107">
        <v>0</v>
      </c>
      <c r="AE35" s="107">
        <v>0</v>
      </c>
      <c r="AF35" s="107">
        <v>0</v>
      </c>
      <c r="AG35" s="107">
        <v>0</v>
      </c>
      <c r="AH35" s="107">
        <v>0</v>
      </c>
      <c r="AI35" s="107">
        <v>0</v>
      </c>
      <c r="AJ35" s="107">
        <v>0</v>
      </c>
      <c r="AK35" s="107">
        <v>0</v>
      </c>
      <c r="AL35" s="107">
        <v>0</v>
      </c>
      <c r="AM35" s="107">
        <v>0</v>
      </c>
      <c r="AN35" s="107">
        <v>0</v>
      </c>
      <c r="AO35" s="107">
        <v>0</v>
      </c>
      <c r="AP35" s="107">
        <v>0</v>
      </c>
      <c r="AQ35" s="107">
        <v>0</v>
      </c>
      <c r="AR35" s="107">
        <v>0</v>
      </c>
      <c r="AS35" s="107">
        <v>0</v>
      </c>
      <c r="AT35" s="107">
        <v>0</v>
      </c>
      <c r="AU35" s="107">
        <v>0</v>
      </c>
      <c r="AV35" s="107">
        <v>0</v>
      </c>
      <c r="AW35" s="107">
        <v>0</v>
      </c>
      <c r="AX35" s="107">
        <v>0</v>
      </c>
      <c r="AY35" s="107">
        <v>-1527626.23</v>
      </c>
      <c r="AZ35" s="107">
        <v>-1571478.59</v>
      </c>
      <c r="BA35" s="107">
        <v>-1615471.6300000001</v>
      </c>
      <c r="BB35" s="107">
        <v>-1659605.8199999998</v>
      </c>
      <c r="BC35" s="107">
        <v>-1703881.61</v>
      </c>
      <c r="BD35" s="107">
        <v>-1703881.61</v>
      </c>
    </row>
    <row r="36" spans="1:56" ht="13.9" hidden="1" customHeight="1" x14ac:dyDescent="0.2">
      <c r="A36" s="54" t="s">
        <v>103</v>
      </c>
      <c r="B36" s="54" t="s">
        <v>286</v>
      </c>
      <c r="C36" s="54" t="s">
        <v>530</v>
      </c>
      <c r="D36" s="54" t="s">
        <v>531</v>
      </c>
      <c r="E36" s="107">
        <v>0</v>
      </c>
      <c r="F36" s="107">
        <v>0</v>
      </c>
      <c r="G36" s="107">
        <v>0</v>
      </c>
      <c r="H36" s="107">
        <v>0</v>
      </c>
      <c r="I36" s="107">
        <v>0</v>
      </c>
      <c r="J36" s="107">
        <v>0</v>
      </c>
      <c r="K36" s="107">
        <v>0</v>
      </c>
      <c r="L36" s="107">
        <v>0</v>
      </c>
      <c r="M36" s="107">
        <v>0</v>
      </c>
      <c r="N36" s="107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-79533.5</v>
      </c>
      <c r="U36" s="107">
        <v>-68417.709999999992</v>
      </c>
      <c r="V36" s="107">
        <v>-75830.58</v>
      </c>
      <c r="W36" s="107">
        <v>-87911.46</v>
      </c>
      <c r="X36" s="107">
        <v>-95363.41</v>
      </c>
      <c r="Y36" s="107">
        <v>-102834.95</v>
      </c>
      <c r="Z36" s="107">
        <v>-110326.20999999999</v>
      </c>
      <c r="AA36" s="107">
        <v>-117837.20000000001</v>
      </c>
      <c r="AB36" s="107">
        <v>-125367.95999999999</v>
      </c>
      <c r="AC36" s="107">
        <v>-76015.580000000016</v>
      </c>
      <c r="AD36" s="107">
        <v>-76015.580000000016</v>
      </c>
      <c r="AE36" s="107">
        <v>-37649.770000000004</v>
      </c>
      <c r="AF36" s="107">
        <v>-39683.919999999998</v>
      </c>
      <c r="AG36" s="107">
        <v>-41723.43</v>
      </c>
      <c r="AH36" s="107">
        <v>-37387.31</v>
      </c>
      <c r="AI36" s="107">
        <v>-39138.67</v>
      </c>
      <c r="AJ36" s="107">
        <v>-32306.89</v>
      </c>
      <c r="AK36" s="107">
        <v>-12023.31</v>
      </c>
      <c r="AL36" s="107">
        <v>0</v>
      </c>
      <c r="AM36" s="107">
        <v>0</v>
      </c>
      <c r="AN36" s="107">
        <v>0</v>
      </c>
      <c r="AO36" s="107">
        <v>0</v>
      </c>
      <c r="AP36" s="107">
        <v>0</v>
      </c>
      <c r="AQ36" s="107">
        <v>0</v>
      </c>
      <c r="AR36" s="107">
        <v>0</v>
      </c>
      <c r="AS36" s="107">
        <v>0</v>
      </c>
      <c r="AT36" s="107">
        <v>0</v>
      </c>
      <c r="AU36" s="107">
        <v>0</v>
      </c>
      <c r="AV36" s="107">
        <v>0</v>
      </c>
      <c r="AW36" s="107">
        <v>0</v>
      </c>
      <c r="AX36" s="107">
        <v>0</v>
      </c>
      <c r="AY36" s="107">
        <v>0</v>
      </c>
      <c r="AZ36" s="107">
        <v>0</v>
      </c>
      <c r="BA36" s="107">
        <v>0</v>
      </c>
      <c r="BB36" s="107">
        <v>0</v>
      </c>
      <c r="BC36" s="107">
        <v>0</v>
      </c>
      <c r="BD36" s="107">
        <v>0</v>
      </c>
    </row>
    <row r="37" spans="1:56" ht="13.9" hidden="1" customHeight="1" x14ac:dyDescent="0.2">
      <c r="A37" s="54" t="s">
        <v>103</v>
      </c>
      <c r="B37" s="54" t="s">
        <v>286</v>
      </c>
      <c r="C37" s="54" t="s">
        <v>532</v>
      </c>
      <c r="D37" s="54" t="s">
        <v>533</v>
      </c>
      <c r="E37" s="107">
        <v>0</v>
      </c>
      <c r="F37" s="107">
        <v>0</v>
      </c>
      <c r="G37" s="107">
        <v>0</v>
      </c>
      <c r="H37" s="107">
        <v>0</v>
      </c>
      <c r="I37" s="107">
        <v>0</v>
      </c>
      <c r="J37" s="107">
        <v>0</v>
      </c>
      <c r="K37" s="107">
        <v>0</v>
      </c>
      <c r="L37" s="107">
        <v>-171544588.19999999</v>
      </c>
      <c r="M37" s="107">
        <v>-171618582.59999999</v>
      </c>
      <c r="N37" s="107">
        <v>-171533545.90000001</v>
      </c>
      <c r="O37" s="107">
        <v>-171892503.17000002</v>
      </c>
      <c r="P37" s="107">
        <v>-172579782.56999999</v>
      </c>
      <c r="Q37" s="107">
        <v>-172579782.56999999</v>
      </c>
      <c r="R37" s="107">
        <v>-173196464.19999999</v>
      </c>
      <c r="S37" s="107">
        <v>-173770864.00999996</v>
      </c>
      <c r="T37" s="107">
        <v>-174659708.55000001</v>
      </c>
      <c r="U37" s="107">
        <v>-175320900.23000002</v>
      </c>
      <c r="V37" s="107">
        <v>-176123129.23999998</v>
      </c>
      <c r="W37" s="107">
        <v>-176658281.67000002</v>
      </c>
      <c r="X37" s="107">
        <v>-177203512.90000001</v>
      </c>
      <c r="Y37" s="107">
        <v>-177772377.99000001</v>
      </c>
      <c r="Z37" s="107">
        <v>-178711139.19</v>
      </c>
      <c r="AA37" s="107">
        <v>-179182315.75999999</v>
      </c>
      <c r="AB37" s="107">
        <v>-179781774.76999998</v>
      </c>
      <c r="AC37" s="107">
        <v>-180667767.32000002</v>
      </c>
      <c r="AD37" s="107">
        <v>-180667767.32000002</v>
      </c>
      <c r="AE37" s="107">
        <v>-181578609.84</v>
      </c>
      <c r="AF37" s="107">
        <v>-181667954.72999999</v>
      </c>
      <c r="AG37" s="107">
        <v>-182494189.69999999</v>
      </c>
      <c r="AH37" s="107">
        <v>-183176088.88999999</v>
      </c>
      <c r="AI37" s="107">
        <v>-184041932.28999999</v>
      </c>
      <c r="AJ37" s="107">
        <v>-184926500.92999899</v>
      </c>
      <c r="AK37" s="107">
        <v>-186028331.96000001</v>
      </c>
      <c r="AL37" s="107">
        <v>-187114043.41</v>
      </c>
      <c r="AM37" s="107">
        <v>-188230758.97999999</v>
      </c>
      <c r="AN37" s="107">
        <v>-189352986.13999999</v>
      </c>
      <c r="AO37" s="107">
        <v>-189429450.82999998</v>
      </c>
      <c r="AP37" s="107">
        <v>-190111350.04000002</v>
      </c>
      <c r="AQ37" s="107">
        <v>-190111350.04000002</v>
      </c>
      <c r="AR37" s="107">
        <v>-191224832.50999999</v>
      </c>
      <c r="AS37" s="107">
        <v>-183357245.68999997</v>
      </c>
      <c r="AT37" s="107">
        <v>-183512430.85999998</v>
      </c>
      <c r="AU37" s="107">
        <v>-183330483.99000001</v>
      </c>
      <c r="AV37" s="107">
        <v>-183656233.06</v>
      </c>
      <c r="AW37" s="107">
        <v>-183009192.5</v>
      </c>
      <c r="AX37" s="107">
        <v>-183669806.60999998</v>
      </c>
      <c r="AY37" s="107">
        <v>-184134256.45000002</v>
      </c>
      <c r="AZ37" s="107">
        <v>-184987033.37</v>
      </c>
      <c r="BA37" s="107">
        <v>-185996541.41</v>
      </c>
      <c r="BB37" s="107">
        <v>-186782620.12</v>
      </c>
      <c r="BC37" s="107">
        <v>-186376021.88</v>
      </c>
      <c r="BD37" s="107">
        <v>-186376021.88</v>
      </c>
    </row>
    <row r="38" spans="1:56" ht="13.9" hidden="1" customHeight="1" x14ac:dyDescent="0.2">
      <c r="A38" s="54" t="s">
        <v>103</v>
      </c>
      <c r="B38" s="54" t="s">
        <v>286</v>
      </c>
      <c r="C38" s="54" t="s">
        <v>534</v>
      </c>
      <c r="D38" s="54" t="s">
        <v>196</v>
      </c>
      <c r="E38" s="107">
        <v>0</v>
      </c>
      <c r="F38" s="107">
        <v>0</v>
      </c>
      <c r="G38" s="107">
        <v>0</v>
      </c>
      <c r="H38" s="107">
        <v>0</v>
      </c>
      <c r="I38" s="107">
        <v>0</v>
      </c>
      <c r="J38" s="107">
        <v>0</v>
      </c>
      <c r="K38" s="107">
        <v>0</v>
      </c>
      <c r="L38" s="107">
        <v>5635559</v>
      </c>
      <c r="M38" s="107">
        <v>5574815</v>
      </c>
      <c r="N38" s="107">
        <v>5574578</v>
      </c>
      <c r="O38" s="107">
        <v>5580686</v>
      </c>
      <c r="P38" s="107">
        <v>5803722</v>
      </c>
      <c r="Q38" s="107">
        <v>5803722</v>
      </c>
      <c r="R38" s="107">
        <v>5800453</v>
      </c>
      <c r="S38" s="107">
        <v>5808513</v>
      </c>
      <c r="T38" s="107">
        <v>5686250</v>
      </c>
      <c r="U38" s="107">
        <v>5693031</v>
      </c>
      <c r="V38" s="107">
        <v>5697772</v>
      </c>
      <c r="W38" s="107">
        <v>5699866</v>
      </c>
      <c r="X38" s="107">
        <v>5366685</v>
      </c>
      <c r="Y38" s="107">
        <v>5095863</v>
      </c>
      <c r="Z38" s="107">
        <v>5159424</v>
      </c>
      <c r="AA38" s="107">
        <v>4687990</v>
      </c>
      <c r="AB38" s="107">
        <v>4726373</v>
      </c>
      <c r="AC38" s="107">
        <v>4840327</v>
      </c>
      <c r="AD38" s="107">
        <v>4840327</v>
      </c>
      <c r="AE38" s="107">
        <v>4850256</v>
      </c>
      <c r="AF38" s="107">
        <v>4861670</v>
      </c>
      <c r="AG38" s="107">
        <v>4605804</v>
      </c>
      <c r="AH38" s="107">
        <v>4634119</v>
      </c>
      <c r="AI38" s="107">
        <v>4649962</v>
      </c>
      <c r="AJ38" s="107">
        <v>4622043</v>
      </c>
      <c r="AK38" s="107">
        <v>4642862</v>
      </c>
      <c r="AL38" s="107">
        <v>4657555</v>
      </c>
      <c r="AM38" s="107">
        <v>4665781</v>
      </c>
      <c r="AN38" s="107">
        <v>4678590</v>
      </c>
      <c r="AO38" s="107">
        <v>4716612</v>
      </c>
      <c r="AP38" s="107">
        <v>4723195</v>
      </c>
      <c r="AQ38" s="107">
        <v>4723195</v>
      </c>
      <c r="AR38" s="107">
        <v>4769798</v>
      </c>
      <c r="AS38" s="107">
        <v>4681492</v>
      </c>
      <c r="AT38" s="107">
        <v>4373055</v>
      </c>
      <c r="AU38" s="107">
        <v>4397823</v>
      </c>
      <c r="AV38" s="107">
        <v>4424097</v>
      </c>
      <c r="AW38" s="107">
        <v>6059683</v>
      </c>
      <c r="AX38" s="107">
        <v>6067981</v>
      </c>
      <c r="AY38" s="107">
        <v>6042554</v>
      </c>
      <c r="AZ38" s="107">
        <v>6071868</v>
      </c>
      <c r="BA38" s="107">
        <v>6087427</v>
      </c>
      <c r="BB38" s="107">
        <v>6090458</v>
      </c>
      <c r="BC38" s="107">
        <v>6071642</v>
      </c>
      <c r="BD38" s="107">
        <v>6071642</v>
      </c>
    </row>
    <row r="39" spans="1:56" ht="13.9" hidden="1" customHeight="1" x14ac:dyDescent="0.2">
      <c r="A39" s="54" t="s">
        <v>103</v>
      </c>
      <c r="B39" s="54" t="s">
        <v>286</v>
      </c>
      <c r="C39" s="54" t="s">
        <v>535</v>
      </c>
      <c r="D39" s="54" t="s">
        <v>194</v>
      </c>
      <c r="E39" s="107">
        <v>0</v>
      </c>
      <c r="F39" s="107">
        <v>0</v>
      </c>
      <c r="G39" s="107">
        <v>0</v>
      </c>
      <c r="H39" s="107">
        <v>0</v>
      </c>
      <c r="I39" s="107">
        <v>0</v>
      </c>
      <c r="J39" s="107">
        <v>0</v>
      </c>
      <c r="K39" s="107">
        <v>0</v>
      </c>
      <c r="L39" s="107">
        <v>0</v>
      </c>
      <c r="M39" s="107">
        <v>0</v>
      </c>
      <c r="N39" s="107">
        <v>4754</v>
      </c>
      <c r="O39" s="107">
        <v>5706</v>
      </c>
      <c r="P39" s="107">
        <v>6657</v>
      </c>
      <c r="Q39" s="107">
        <v>6657</v>
      </c>
      <c r="R39" s="107">
        <v>7608</v>
      </c>
      <c r="S39" s="107">
        <v>8559</v>
      </c>
      <c r="T39" s="107">
        <v>9510</v>
      </c>
      <c r="U39" s="107">
        <v>10461</v>
      </c>
      <c r="V39" s="107">
        <v>11411</v>
      </c>
      <c r="W39" s="107">
        <v>12363</v>
      </c>
      <c r="X39" s="107">
        <v>13314</v>
      </c>
      <c r="Y39" s="107">
        <v>14264</v>
      </c>
      <c r="Z39" s="107">
        <v>15215</v>
      </c>
      <c r="AA39" s="107">
        <v>16167</v>
      </c>
      <c r="AB39" s="107">
        <v>17117</v>
      </c>
      <c r="AC39" s="107">
        <v>18068</v>
      </c>
      <c r="AD39" s="107">
        <v>18068</v>
      </c>
      <c r="AE39" s="107">
        <v>9369</v>
      </c>
      <c r="AF39" s="107">
        <v>10320</v>
      </c>
      <c r="AG39" s="107">
        <v>11271</v>
      </c>
      <c r="AH39" s="107">
        <v>12221</v>
      </c>
      <c r="AI39" s="107">
        <v>13173</v>
      </c>
      <c r="AJ39" s="107">
        <v>14124</v>
      </c>
      <c r="AK39" s="107">
        <v>15074</v>
      </c>
      <c r="AL39" s="107">
        <v>16025</v>
      </c>
      <c r="AM39" s="107">
        <v>16977</v>
      </c>
      <c r="AN39" s="107">
        <v>17927</v>
      </c>
      <c r="AO39" s="107">
        <v>18878</v>
      </c>
      <c r="AP39" s="107">
        <v>19829</v>
      </c>
      <c r="AQ39" s="107">
        <v>19829</v>
      </c>
      <c r="AR39" s="107">
        <v>20780</v>
      </c>
      <c r="AS39" s="107">
        <v>21731</v>
      </c>
      <c r="AT39" s="107">
        <v>22682</v>
      </c>
      <c r="AU39" s="107">
        <v>23633</v>
      </c>
      <c r="AV39" s="107">
        <v>24583</v>
      </c>
      <c r="AW39" s="107">
        <v>25535</v>
      </c>
      <c r="AX39" s="107">
        <v>25535</v>
      </c>
      <c r="AY39" s="107">
        <v>0</v>
      </c>
      <c r="AZ39" s="107">
        <v>0</v>
      </c>
      <c r="BA39" s="107">
        <v>0</v>
      </c>
      <c r="BB39" s="107">
        <v>0</v>
      </c>
      <c r="BC39" s="107">
        <v>0</v>
      </c>
      <c r="BD39" s="107">
        <v>0</v>
      </c>
    </row>
    <row r="40" spans="1:56" ht="13.9" hidden="1" customHeight="1" x14ac:dyDescent="0.2">
      <c r="A40" s="54" t="s">
        <v>103</v>
      </c>
      <c r="B40" s="54" t="s">
        <v>286</v>
      </c>
      <c r="C40" s="54" t="s">
        <v>535</v>
      </c>
      <c r="D40" s="54" t="s">
        <v>197</v>
      </c>
      <c r="E40" s="107">
        <v>0</v>
      </c>
      <c r="F40" s="107">
        <v>0</v>
      </c>
      <c r="G40" s="107">
        <v>0</v>
      </c>
      <c r="H40" s="107">
        <v>0</v>
      </c>
      <c r="I40" s="107">
        <v>0</v>
      </c>
      <c r="J40" s="107">
        <v>0</v>
      </c>
      <c r="K40" s="107">
        <v>0</v>
      </c>
      <c r="L40" s="107">
        <v>0</v>
      </c>
      <c r="M40" s="107">
        <v>0</v>
      </c>
      <c r="N40" s="107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07">
        <v>0</v>
      </c>
      <c r="V40" s="107">
        <v>0</v>
      </c>
      <c r="W40" s="107">
        <v>0</v>
      </c>
      <c r="X40" s="107">
        <v>0</v>
      </c>
      <c r="Y40" s="107">
        <v>0</v>
      </c>
      <c r="Z40" s="107">
        <v>0</v>
      </c>
      <c r="AA40" s="107">
        <v>0</v>
      </c>
      <c r="AB40" s="107">
        <v>0</v>
      </c>
      <c r="AC40" s="107">
        <v>0</v>
      </c>
      <c r="AD40" s="107">
        <v>0</v>
      </c>
      <c r="AE40" s="107">
        <v>0</v>
      </c>
      <c r="AF40" s="107">
        <v>0</v>
      </c>
      <c r="AG40" s="107">
        <v>0</v>
      </c>
      <c r="AH40" s="107">
        <v>0</v>
      </c>
      <c r="AI40" s="107">
        <v>0</v>
      </c>
      <c r="AJ40" s="107">
        <v>0</v>
      </c>
      <c r="AK40" s="107">
        <v>0</v>
      </c>
      <c r="AL40" s="107">
        <v>0</v>
      </c>
      <c r="AM40" s="107">
        <v>0</v>
      </c>
      <c r="AN40" s="107">
        <v>0</v>
      </c>
      <c r="AO40" s="107">
        <v>0</v>
      </c>
      <c r="AP40" s="107">
        <v>0</v>
      </c>
      <c r="AQ40" s="107">
        <v>0</v>
      </c>
      <c r="AR40" s="107">
        <v>0</v>
      </c>
      <c r="AS40" s="107">
        <v>0</v>
      </c>
      <c r="AT40" s="107">
        <v>0</v>
      </c>
      <c r="AU40" s="107">
        <v>0</v>
      </c>
      <c r="AV40" s="107">
        <v>0</v>
      </c>
      <c r="AW40" s="107">
        <v>0</v>
      </c>
      <c r="AX40" s="107">
        <v>951</v>
      </c>
      <c r="AY40" s="107">
        <v>25551</v>
      </c>
      <c r="AZ40" s="107">
        <v>26502</v>
      </c>
      <c r="BA40" s="107">
        <v>27452</v>
      </c>
      <c r="BB40" s="107">
        <v>28404</v>
      </c>
      <c r="BC40" s="107">
        <v>29355</v>
      </c>
      <c r="BD40" s="107">
        <v>29355</v>
      </c>
    </row>
    <row r="41" spans="1:56" ht="13.9" hidden="1" customHeight="1" x14ac:dyDescent="0.2">
      <c r="A41" s="54" t="s">
        <v>103</v>
      </c>
      <c r="B41" s="54" t="s">
        <v>286</v>
      </c>
      <c r="C41" s="54" t="s">
        <v>536</v>
      </c>
      <c r="D41" s="54" t="s">
        <v>198</v>
      </c>
      <c r="E41" s="107">
        <v>0</v>
      </c>
      <c r="F41" s="107">
        <v>0</v>
      </c>
      <c r="G41" s="107">
        <v>0</v>
      </c>
      <c r="H41" s="107">
        <v>0</v>
      </c>
      <c r="I41" s="107">
        <v>0</v>
      </c>
      <c r="J41" s="107">
        <v>0</v>
      </c>
      <c r="K41" s="107">
        <v>0</v>
      </c>
      <c r="L41" s="107">
        <v>1559086</v>
      </c>
      <c r="M41" s="107">
        <v>1538348</v>
      </c>
      <c r="N41" s="107">
        <v>1540234</v>
      </c>
      <c r="O41" s="107">
        <v>1543879</v>
      </c>
      <c r="P41" s="107">
        <v>1396397</v>
      </c>
      <c r="Q41" s="107">
        <v>1396397</v>
      </c>
      <c r="R41" s="107">
        <v>1399172</v>
      </c>
      <c r="S41" s="107">
        <v>1405085</v>
      </c>
      <c r="T41" s="107">
        <v>1363841</v>
      </c>
      <c r="U41" s="107">
        <v>1369400</v>
      </c>
      <c r="V41" s="107">
        <v>1374394</v>
      </c>
      <c r="W41" s="107">
        <v>1367614</v>
      </c>
      <c r="X41" s="107">
        <v>1278954</v>
      </c>
      <c r="Y41" s="107">
        <v>1284819</v>
      </c>
      <c r="Z41" s="107">
        <v>1295073</v>
      </c>
      <c r="AA41" s="107">
        <v>1302951</v>
      </c>
      <c r="AB41" s="107">
        <v>1317269</v>
      </c>
      <c r="AC41" s="107">
        <v>1341489</v>
      </c>
      <c r="AD41" s="107">
        <v>1341489</v>
      </c>
      <c r="AE41" s="107">
        <v>1347922</v>
      </c>
      <c r="AF41" s="107">
        <v>1354766</v>
      </c>
      <c r="AG41" s="107">
        <v>1276491</v>
      </c>
      <c r="AH41" s="107">
        <v>1287333</v>
      </c>
      <c r="AI41" s="107">
        <v>1295902</v>
      </c>
      <c r="AJ41" s="107">
        <v>1280992</v>
      </c>
      <c r="AK41" s="107">
        <v>1291618</v>
      </c>
      <c r="AL41" s="107">
        <v>1300347</v>
      </c>
      <c r="AM41" s="107">
        <v>1293115</v>
      </c>
      <c r="AN41" s="107">
        <v>1299876</v>
      </c>
      <c r="AO41" s="107">
        <v>1313887</v>
      </c>
      <c r="AP41" s="107">
        <v>1309026</v>
      </c>
      <c r="AQ41" s="107">
        <v>1309026</v>
      </c>
      <c r="AR41" s="107">
        <v>1325984</v>
      </c>
      <c r="AS41" s="107">
        <v>1304577</v>
      </c>
      <c r="AT41" s="107">
        <v>1211985</v>
      </c>
      <c r="AU41" s="107">
        <v>1222252</v>
      </c>
      <c r="AV41" s="107">
        <v>1233520</v>
      </c>
      <c r="AW41" s="107">
        <v>1679430</v>
      </c>
      <c r="AX41" s="107">
        <v>1686280</v>
      </c>
      <c r="AY41" s="107">
        <v>1683862</v>
      </c>
      <c r="AZ41" s="107">
        <v>1682808</v>
      </c>
      <c r="BA41" s="107">
        <v>1690405</v>
      </c>
      <c r="BB41" s="107">
        <v>1694799</v>
      </c>
      <c r="BC41" s="107">
        <v>1682745</v>
      </c>
      <c r="BD41" s="107">
        <v>1682745</v>
      </c>
    </row>
    <row r="42" spans="1:56" ht="13.9" hidden="1" customHeight="1" x14ac:dyDescent="0.2">
      <c r="A42" s="54" t="s">
        <v>103</v>
      </c>
      <c r="B42" s="54" t="s">
        <v>286</v>
      </c>
      <c r="C42" s="54" t="s">
        <v>537</v>
      </c>
      <c r="D42" s="54" t="s">
        <v>195</v>
      </c>
      <c r="E42" s="107">
        <v>0</v>
      </c>
      <c r="F42" s="107">
        <v>0</v>
      </c>
      <c r="G42" s="107">
        <v>0</v>
      </c>
      <c r="H42" s="107">
        <v>0</v>
      </c>
      <c r="I42" s="107">
        <v>0</v>
      </c>
      <c r="J42" s="107">
        <v>0</v>
      </c>
      <c r="K42" s="107">
        <v>0</v>
      </c>
      <c r="L42" s="107">
        <v>0</v>
      </c>
      <c r="M42" s="107">
        <v>0</v>
      </c>
      <c r="N42" s="107">
        <v>1318</v>
      </c>
      <c r="O42" s="107">
        <v>1581</v>
      </c>
      <c r="P42" s="107">
        <v>1845</v>
      </c>
      <c r="Q42" s="107">
        <v>1845</v>
      </c>
      <c r="R42" s="107">
        <v>2109</v>
      </c>
      <c r="S42" s="107">
        <v>2372</v>
      </c>
      <c r="T42" s="107">
        <v>2636</v>
      </c>
      <c r="U42" s="107">
        <v>2899</v>
      </c>
      <c r="V42" s="107">
        <v>3163</v>
      </c>
      <c r="W42" s="107">
        <v>3426</v>
      </c>
      <c r="X42" s="107">
        <v>3690</v>
      </c>
      <c r="Y42" s="107">
        <v>3953</v>
      </c>
      <c r="Z42" s="107">
        <v>4217</v>
      </c>
      <c r="AA42" s="107">
        <v>4480</v>
      </c>
      <c r="AB42" s="107">
        <v>4744</v>
      </c>
      <c r="AC42" s="107">
        <v>5008</v>
      </c>
      <c r="AD42" s="107">
        <v>5008</v>
      </c>
      <c r="AE42" s="107">
        <v>2597</v>
      </c>
      <c r="AF42" s="107">
        <v>2861</v>
      </c>
      <c r="AG42" s="107">
        <v>3124</v>
      </c>
      <c r="AH42" s="107">
        <v>3388</v>
      </c>
      <c r="AI42" s="107">
        <v>3651</v>
      </c>
      <c r="AJ42" s="107">
        <v>3915</v>
      </c>
      <c r="AK42" s="107">
        <v>4178</v>
      </c>
      <c r="AL42" s="107">
        <v>4442</v>
      </c>
      <c r="AM42" s="107">
        <v>4705</v>
      </c>
      <c r="AN42" s="107">
        <v>4969</v>
      </c>
      <c r="AO42" s="107">
        <v>5233</v>
      </c>
      <c r="AP42" s="107">
        <v>5496</v>
      </c>
      <c r="AQ42" s="107">
        <v>5496</v>
      </c>
      <c r="AR42" s="107">
        <v>5760</v>
      </c>
      <c r="AS42" s="107">
        <v>6023</v>
      </c>
      <c r="AT42" s="107">
        <v>6287</v>
      </c>
      <c r="AU42" s="107">
        <v>6550</v>
      </c>
      <c r="AV42" s="107">
        <v>6814</v>
      </c>
      <c r="AW42" s="107">
        <v>7077</v>
      </c>
      <c r="AX42" s="107">
        <v>7077</v>
      </c>
      <c r="AY42" s="107">
        <v>0</v>
      </c>
      <c r="AZ42" s="107">
        <v>0</v>
      </c>
      <c r="BA42" s="107">
        <v>0</v>
      </c>
      <c r="BB42" s="107">
        <v>0</v>
      </c>
      <c r="BC42" s="107">
        <v>0</v>
      </c>
      <c r="BD42" s="107">
        <v>0</v>
      </c>
    </row>
    <row r="43" spans="1:56" ht="13.9" hidden="1" customHeight="1" x14ac:dyDescent="0.2">
      <c r="A43" s="54" t="s">
        <v>103</v>
      </c>
      <c r="B43" s="54" t="s">
        <v>286</v>
      </c>
      <c r="C43" s="54" t="s">
        <v>537</v>
      </c>
      <c r="D43" s="54" t="s">
        <v>199</v>
      </c>
      <c r="E43" s="107">
        <v>0</v>
      </c>
      <c r="F43" s="107">
        <v>0</v>
      </c>
      <c r="G43" s="107">
        <v>0</v>
      </c>
      <c r="H43" s="107">
        <v>0</v>
      </c>
      <c r="I43" s="107">
        <v>0</v>
      </c>
      <c r="J43" s="107">
        <v>0</v>
      </c>
      <c r="K43" s="107">
        <v>0</v>
      </c>
      <c r="L43" s="107">
        <v>0</v>
      </c>
      <c r="M43" s="107">
        <v>0</v>
      </c>
      <c r="N43" s="107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07">
        <v>0</v>
      </c>
      <c r="V43" s="107">
        <v>0</v>
      </c>
      <c r="W43" s="107">
        <v>0</v>
      </c>
      <c r="X43" s="107">
        <v>0</v>
      </c>
      <c r="Y43" s="107">
        <v>0</v>
      </c>
      <c r="Z43" s="107">
        <v>0</v>
      </c>
      <c r="AA43" s="107">
        <v>0</v>
      </c>
      <c r="AB43" s="107">
        <v>0</v>
      </c>
      <c r="AC43" s="107">
        <v>0</v>
      </c>
      <c r="AD43" s="107">
        <v>0</v>
      </c>
      <c r="AE43" s="107">
        <v>0</v>
      </c>
      <c r="AF43" s="107">
        <v>0</v>
      </c>
      <c r="AG43" s="107">
        <v>0</v>
      </c>
      <c r="AH43" s="107">
        <v>0</v>
      </c>
      <c r="AI43" s="107">
        <v>0</v>
      </c>
      <c r="AJ43" s="107">
        <v>0</v>
      </c>
      <c r="AK43" s="107">
        <v>0</v>
      </c>
      <c r="AL43" s="107">
        <v>0</v>
      </c>
      <c r="AM43" s="107">
        <v>0</v>
      </c>
      <c r="AN43" s="107">
        <v>0</v>
      </c>
      <c r="AO43" s="107">
        <v>0</v>
      </c>
      <c r="AP43" s="107">
        <v>0</v>
      </c>
      <c r="AQ43" s="107">
        <v>0</v>
      </c>
      <c r="AR43" s="107">
        <v>0</v>
      </c>
      <c r="AS43" s="107">
        <v>0</v>
      </c>
      <c r="AT43" s="107">
        <v>0</v>
      </c>
      <c r="AU43" s="107">
        <v>0</v>
      </c>
      <c r="AV43" s="107">
        <v>0</v>
      </c>
      <c r="AW43" s="107">
        <v>0</v>
      </c>
      <c r="AX43" s="107">
        <v>264</v>
      </c>
      <c r="AY43" s="107">
        <v>7082</v>
      </c>
      <c r="AZ43" s="107">
        <v>7345</v>
      </c>
      <c r="BA43" s="107">
        <v>7609</v>
      </c>
      <c r="BB43" s="107">
        <v>7872</v>
      </c>
      <c r="BC43" s="107">
        <v>8136</v>
      </c>
      <c r="BD43" s="107">
        <v>8136</v>
      </c>
    </row>
    <row r="44" spans="1:56" ht="13.9" hidden="1" customHeight="1" x14ac:dyDescent="0.2">
      <c r="A44" s="54" t="s">
        <v>103</v>
      </c>
      <c r="B44" s="54" t="s">
        <v>286</v>
      </c>
      <c r="C44" s="54" t="s">
        <v>538</v>
      </c>
      <c r="D44" s="54" t="s">
        <v>539</v>
      </c>
      <c r="E44" s="107">
        <v>0</v>
      </c>
      <c r="F44" s="107">
        <v>0</v>
      </c>
      <c r="G44" s="107">
        <v>0</v>
      </c>
      <c r="H44" s="107">
        <v>0</v>
      </c>
      <c r="I44" s="107">
        <v>0</v>
      </c>
      <c r="J44" s="107">
        <v>0</v>
      </c>
      <c r="K44" s="107">
        <v>0</v>
      </c>
      <c r="L44" s="107">
        <v>0</v>
      </c>
      <c r="M44" s="107">
        <v>0</v>
      </c>
      <c r="N44" s="107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07">
        <v>0</v>
      </c>
      <c r="V44" s="107">
        <v>0</v>
      </c>
      <c r="W44" s="107">
        <v>0</v>
      </c>
      <c r="X44" s="107">
        <v>0</v>
      </c>
      <c r="Y44" s="107">
        <v>0</v>
      </c>
      <c r="Z44" s="107">
        <v>0</v>
      </c>
      <c r="AA44" s="107">
        <v>0</v>
      </c>
      <c r="AB44" s="107">
        <v>126686</v>
      </c>
      <c r="AC44" s="107">
        <v>0</v>
      </c>
      <c r="AD44" s="107">
        <v>0</v>
      </c>
      <c r="AE44" s="107">
        <v>0</v>
      </c>
      <c r="AF44" s="107">
        <v>0</v>
      </c>
      <c r="AG44" s="107">
        <v>0</v>
      </c>
      <c r="AH44" s="107">
        <v>0</v>
      </c>
      <c r="AI44" s="107">
        <v>0</v>
      </c>
      <c r="AJ44" s="107">
        <v>0</v>
      </c>
      <c r="AK44" s="107">
        <v>0</v>
      </c>
      <c r="AL44" s="107">
        <v>0</v>
      </c>
      <c r="AM44" s="107">
        <v>0</v>
      </c>
      <c r="AN44" s="107">
        <v>0</v>
      </c>
      <c r="AO44" s="107">
        <v>0</v>
      </c>
      <c r="AP44" s="107">
        <v>0</v>
      </c>
      <c r="AQ44" s="107">
        <v>0</v>
      </c>
      <c r="AR44" s="107">
        <v>0</v>
      </c>
      <c r="AS44" s="107">
        <v>0</v>
      </c>
      <c r="AT44" s="107">
        <v>0</v>
      </c>
      <c r="AU44" s="107">
        <v>0</v>
      </c>
      <c r="AV44" s="107">
        <v>0</v>
      </c>
      <c r="AW44" s="107">
        <v>0</v>
      </c>
      <c r="AX44" s="107">
        <v>0</v>
      </c>
      <c r="AY44" s="107">
        <v>0</v>
      </c>
      <c r="AZ44" s="107">
        <v>0</v>
      </c>
      <c r="BA44" s="107">
        <v>0</v>
      </c>
      <c r="BB44" s="107">
        <v>0</v>
      </c>
      <c r="BC44" s="107">
        <v>0</v>
      </c>
      <c r="BD44" s="107">
        <v>0</v>
      </c>
    </row>
    <row r="45" spans="1:56" ht="13.9" hidden="1" customHeight="1" x14ac:dyDescent="0.2">
      <c r="A45" s="54" t="s">
        <v>103</v>
      </c>
      <c r="B45" s="54" t="s">
        <v>286</v>
      </c>
      <c r="C45" s="54" t="s">
        <v>540</v>
      </c>
      <c r="D45" s="54" t="s">
        <v>204</v>
      </c>
      <c r="E45" s="107">
        <v>0</v>
      </c>
      <c r="F45" s="107">
        <v>0</v>
      </c>
      <c r="G45" s="107">
        <v>0</v>
      </c>
      <c r="H45" s="107">
        <v>0</v>
      </c>
      <c r="I45" s="107">
        <v>0</v>
      </c>
      <c r="J45" s="107">
        <v>0</v>
      </c>
      <c r="K45" s="107">
        <v>0</v>
      </c>
      <c r="L45" s="107">
        <v>647774</v>
      </c>
      <c r="M45" s="107">
        <v>619476</v>
      </c>
      <c r="N45" s="107">
        <v>619476</v>
      </c>
      <c r="O45" s="107">
        <v>619476</v>
      </c>
      <c r="P45" s="107">
        <v>853885</v>
      </c>
      <c r="Q45" s="107">
        <v>853885</v>
      </c>
      <c r="R45" s="107">
        <v>853885</v>
      </c>
      <c r="S45" s="107">
        <v>853885</v>
      </c>
      <c r="T45" s="107">
        <v>800517</v>
      </c>
      <c r="U45" s="107">
        <v>800517</v>
      </c>
      <c r="V45" s="107">
        <v>800517</v>
      </c>
      <c r="W45" s="107">
        <v>747149</v>
      </c>
      <c r="X45" s="107">
        <v>747149</v>
      </c>
      <c r="Y45" s="107">
        <v>747149</v>
      </c>
      <c r="Z45" s="107">
        <v>693781</v>
      </c>
      <c r="AA45" s="107">
        <v>693781</v>
      </c>
      <c r="AB45" s="107">
        <v>693781</v>
      </c>
      <c r="AC45" s="107">
        <v>640413</v>
      </c>
      <c r="AD45" s="107">
        <v>640413</v>
      </c>
      <c r="AE45" s="107">
        <v>640413</v>
      </c>
      <c r="AF45" s="107">
        <v>640413</v>
      </c>
      <c r="AG45" s="107">
        <v>587045</v>
      </c>
      <c r="AH45" s="107">
        <v>587045</v>
      </c>
      <c r="AI45" s="107">
        <v>587045</v>
      </c>
      <c r="AJ45" s="107">
        <v>528623</v>
      </c>
      <c r="AK45" s="107">
        <v>528623</v>
      </c>
      <c r="AL45" s="107">
        <v>528623</v>
      </c>
      <c r="AM45" s="107">
        <v>468146</v>
      </c>
      <c r="AN45" s="107">
        <v>468146</v>
      </c>
      <c r="AO45" s="107">
        <v>468146</v>
      </c>
      <c r="AP45" s="107">
        <v>426942</v>
      </c>
      <c r="AQ45" s="107">
        <v>426942</v>
      </c>
      <c r="AR45" s="107">
        <v>426942</v>
      </c>
      <c r="AS45" s="107">
        <v>426942</v>
      </c>
      <c r="AT45" s="107">
        <v>374885</v>
      </c>
      <c r="AU45" s="107">
        <v>374885</v>
      </c>
      <c r="AV45" s="107">
        <v>374885</v>
      </c>
      <c r="AW45" s="107">
        <v>316158</v>
      </c>
      <c r="AX45" s="107">
        <v>316158</v>
      </c>
      <c r="AY45" s="107">
        <v>316158</v>
      </c>
      <c r="AZ45" s="107">
        <v>255807</v>
      </c>
      <c r="BA45" s="107">
        <v>255807</v>
      </c>
      <c r="BB45" s="107">
        <v>255807</v>
      </c>
      <c r="BC45" s="107">
        <v>213471</v>
      </c>
      <c r="BD45" s="107">
        <v>213471</v>
      </c>
    </row>
    <row r="46" spans="1:56" ht="13.9" hidden="1" customHeight="1" x14ac:dyDescent="0.2">
      <c r="A46" s="54" t="s">
        <v>103</v>
      </c>
      <c r="B46" s="54" t="s">
        <v>286</v>
      </c>
      <c r="C46" s="54" t="s">
        <v>541</v>
      </c>
      <c r="D46" s="54" t="s">
        <v>542</v>
      </c>
      <c r="E46" s="107">
        <v>0</v>
      </c>
      <c r="F46" s="107">
        <v>0</v>
      </c>
      <c r="G46" s="107">
        <v>0</v>
      </c>
      <c r="H46" s="107">
        <v>0</v>
      </c>
      <c r="I46" s="107">
        <v>0</v>
      </c>
      <c r="J46" s="107">
        <v>0</v>
      </c>
      <c r="K46" s="107">
        <v>0</v>
      </c>
      <c r="L46" s="107">
        <v>14082849.689999999</v>
      </c>
      <c r="M46" s="107">
        <v>13293895.33</v>
      </c>
      <c r="N46" s="107">
        <v>13271757.060000001</v>
      </c>
      <c r="O46" s="107">
        <v>13249618.790000001</v>
      </c>
      <c r="P46" s="107">
        <v>12861879.539999999</v>
      </c>
      <c r="Q46" s="107">
        <v>12861879.539999999</v>
      </c>
      <c r="R46" s="107">
        <v>12839741.27</v>
      </c>
      <c r="S46" s="107">
        <v>12817603</v>
      </c>
      <c r="T46" s="107">
        <v>13082429.890000001</v>
      </c>
      <c r="U46" s="107">
        <v>13061291.620000001</v>
      </c>
      <c r="V46" s="107">
        <v>13079529.299999999</v>
      </c>
      <c r="W46" s="107">
        <v>1069022.6799999997</v>
      </c>
      <c r="X46" s="107">
        <v>1032105.1</v>
      </c>
      <c r="Y46" s="107">
        <v>1011734.83</v>
      </c>
      <c r="Z46" s="107">
        <v>986726.21</v>
      </c>
      <c r="AA46" s="107">
        <v>981383.96</v>
      </c>
      <c r="AB46" s="107">
        <v>963501.69</v>
      </c>
      <c r="AC46" s="107">
        <v>945046.08</v>
      </c>
      <c r="AD46" s="107">
        <v>945046.08</v>
      </c>
      <c r="AE46" s="107">
        <v>930916.71</v>
      </c>
      <c r="AF46" s="107">
        <v>911788.34</v>
      </c>
      <c r="AG46" s="107">
        <v>913189.57</v>
      </c>
      <c r="AH46" s="107">
        <v>907467.35</v>
      </c>
      <c r="AI46" s="107">
        <v>890938.98</v>
      </c>
      <c r="AJ46" s="107">
        <v>875860.61</v>
      </c>
      <c r="AK46" s="107">
        <v>880282.24</v>
      </c>
      <c r="AL46" s="107">
        <v>854803.87</v>
      </c>
      <c r="AM46" s="107">
        <v>839183</v>
      </c>
      <c r="AN46" s="107">
        <v>819721.49</v>
      </c>
      <c r="AO46" s="107">
        <v>805391.24</v>
      </c>
      <c r="AP46" s="107">
        <v>3788912.34</v>
      </c>
      <c r="AQ46" s="107">
        <v>3788912.34</v>
      </c>
      <c r="AR46" s="107">
        <v>3720284.79</v>
      </c>
      <c r="AS46" s="107">
        <v>3701205.89</v>
      </c>
      <c r="AT46" s="107">
        <v>3667503.65</v>
      </c>
      <c r="AU46" s="107">
        <v>3626705.33</v>
      </c>
      <c r="AV46" s="107">
        <v>3602539.7600000002</v>
      </c>
      <c r="AW46" s="107">
        <v>3567825.84</v>
      </c>
      <c r="AX46" s="107">
        <v>3532590.02</v>
      </c>
      <c r="AY46" s="107">
        <v>3494224.5</v>
      </c>
      <c r="AZ46" s="107">
        <v>3453275.25</v>
      </c>
      <c r="BA46" s="107">
        <v>3418579.16</v>
      </c>
      <c r="BB46" s="107">
        <v>3378183.0700000003</v>
      </c>
      <c r="BC46" s="107">
        <v>3344086.98</v>
      </c>
      <c r="BD46" s="107">
        <v>3344086.98</v>
      </c>
    </row>
    <row r="47" spans="1:56" ht="13.9" hidden="1" customHeight="1" x14ac:dyDescent="0.2">
      <c r="A47" s="54" t="s">
        <v>103</v>
      </c>
      <c r="B47" s="54" t="s">
        <v>286</v>
      </c>
      <c r="C47" s="54" t="s">
        <v>543</v>
      </c>
      <c r="D47" s="54" t="s">
        <v>544</v>
      </c>
      <c r="E47" s="107">
        <v>0</v>
      </c>
      <c r="F47" s="107">
        <v>0</v>
      </c>
      <c r="G47" s="107">
        <v>0</v>
      </c>
      <c r="H47" s="107">
        <v>0</v>
      </c>
      <c r="I47" s="107">
        <v>0</v>
      </c>
      <c r="J47" s="107">
        <v>0</v>
      </c>
      <c r="K47" s="107">
        <v>0</v>
      </c>
      <c r="L47" s="107">
        <v>0</v>
      </c>
      <c r="M47" s="107">
        <v>-86577.98</v>
      </c>
      <c r="N47" s="107">
        <v>173233.45</v>
      </c>
      <c r="O47" s="107">
        <v>324350.15000000002</v>
      </c>
      <c r="P47" s="107">
        <v>-195584.19999999995</v>
      </c>
      <c r="Q47" s="107">
        <v>-195584.19999999995</v>
      </c>
      <c r="R47" s="107">
        <v>-253150.71000000002</v>
      </c>
      <c r="S47" s="107">
        <v>-314342.98</v>
      </c>
      <c r="T47" s="107">
        <v>-318523.55</v>
      </c>
      <c r="U47" s="107">
        <v>-298921.02</v>
      </c>
      <c r="V47" s="107">
        <v>-159837.80000000002</v>
      </c>
      <c r="W47" s="107">
        <v>0</v>
      </c>
      <c r="X47" s="107">
        <v>0</v>
      </c>
      <c r="Y47" s="107">
        <v>0</v>
      </c>
      <c r="Z47" s="107">
        <v>0</v>
      </c>
      <c r="AA47" s="107">
        <v>0</v>
      </c>
      <c r="AB47" s="107">
        <v>0</v>
      </c>
      <c r="AC47" s="107">
        <v>0</v>
      </c>
      <c r="AD47" s="107">
        <v>0</v>
      </c>
      <c r="AE47" s="107">
        <v>0</v>
      </c>
      <c r="AF47" s="107">
        <v>0</v>
      </c>
      <c r="AG47" s="107">
        <v>0</v>
      </c>
      <c r="AH47" s="107">
        <v>0</v>
      </c>
      <c r="AI47" s="107">
        <v>0</v>
      </c>
      <c r="AJ47" s="107">
        <v>0</v>
      </c>
      <c r="AK47" s="107">
        <v>0</v>
      </c>
      <c r="AL47" s="107">
        <v>0</v>
      </c>
      <c r="AM47" s="107">
        <v>0</v>
      </c>
      <c r="AN47" s="107">
        <v>0</v>
      </c>
      <c r="AO47" s="107">
        <v>0</v>
      </c>
      <c r="AP47" s="107">
        <v>0</v>
      </c>
      <c r="AQ47" s="107">
        <v>0</v>
      </c>
      <c r="AR47" s="107">
        <v>0</v>
      </c>
      <c r="AS47" s="107">
        <v>0</v>
      </c>
      <c r="AT47" s="107">
        <v>0</v>
      </c>
      <c r="AU47" s="107">
        <v>0</v>
      </c>
      <c r="AV47" s="107">
        <v>0</v>
      </c>
      <c r="AW47" s="107">
        <v>0</v>
      </c>
      <c r="AX47" s="107">
        <v>0</v>
      </c>
      <c r="AY47" s="107">
        <v>0</v>
      </c>
      <c r="AZ47" s="107">
        <v>0</v>
      </c>
      <c r="BA47" s="107">
        <v>0</v>
      </c>
      <c r="BB47" s="107">
        <v>0</v>
      </c>
      <c r="BC47" s="107">
        <v>0</v>
      </c>
      <c r="BD47" s="107">
        <v>0</v>
      </c>
    </row>
    <row r="48" spans="1:56" ht="13.9" hidden="1" customHeight="1" x14ac:dyDescent="0.2">
      <c r="A48" s="54" t="s">
        <v>103</v>
      </c>
      <c r="B48" s="54" t="s">
        <v>286</v>
      </c>
      <c r="C48" s="54" t="s">
        <v>545</v>
      </c>
      <c r="D48" s="54" t="s">
        <v>546</v>
      </c>
      <c r="E48" s="107">
        <v>0</v>
      </c>
      <c r="F48" s="107">
        <v>0</v>
      </c>
      <c r="G48" s="107">
        <v>0</v>
      </c>
      <c r="H48" s="107">
        <v>0</v>
      </c>
      <c r="I48" s="107">
        <v>0</v>
      </c>
      <c r="J48" s="107">
        <v>0</v>
      </c>
      <c r="K48" s="107">
        <v>0</v>
      </c>
      <c r="L48" s="107">
        <v>544238.84</v>
      </c>
      <c r="M48" s="107">
        <v>544238.84</v>
      </c>
      <c r="N48" s="107">
        <v>514553.08999999997</v>
      </c>
      <c r="O48" s="107">
        <v>504657.84</v>
      </c>
      <c r="P48" s="107">
        <v>494762.59</v>
      </c>
      <c r="Q48" s="107">
        <v>494762.59</v>
      </c>
      <c r="R48" s="107">
        <v>484867.34</v>
      </c>
      <c r="S48" s="107">
        <v>474972.09</v>
      </c>
      <c r="T48" s="107">
        <v>465076.84</v>
      </c>
      <c r="U48" s="107">
        <v>455181.59</v>
      </c>
      <c r="V48" s="107">
        <v>445286.34</v>
      </c>
      <c r="W48" s="107">
        <v>435391.09</v>
      </c>
      <c r="X48" s="107">
        <v>425495.84</v>
      </c>
      <c r="Y48" s="107">
        <v>415600.59</v>
      </c>
      <c r="Z48" s="107">
        <v>405705.34</v>
      </c>
      <c r="AA48" s="107">
        <v>395810.09</v>
      </c>
      <c r="AB48" s="107">
        <v>385914.84</v>
      </c>
      <c r="AC48" s="107">
        <v>385914.84</v>
      </c>
      <c r="AD48" s="107">
        <v>385914.84</v>
      </c>
      <c r="AE48" s="107">
        <v>366124.34</v>
      </c>
      <c r="AF48" s="107">
        <v>356229.09</v>
      </c>
      <c r="AG48" s="107">
        <v>346333.84</v>
      </c>
      <c r="AH48" s="107">
        <v>336438.59</v>
      </c>
      <c r="AI48" s="107">
        <v>326543.34000000003</v>
      </c>
      <c r="AJ48" s="107">
        <v>316648.09000000003</v>
      </c>
      <c r="AK48" s="107">
        <v>306752.84000000003</v>
      </c>
      <c r="AL48" s="107">
        <v>296857.59000000003</v>
      </c>
      <c r="AM48" s="107">
        <v>286962.34000000003</v>
      </c>
      <c r="AN48" s="107">
        <v>277067.09000000003</v>
      </c>
      <c r="AO48" s="107">
        <v>267171.84000000003</v>
      </c>
      <c r="AP48" s="107">
        <v>257276.59000000003</v>
      </c>
      <c r="AQ48" s="107">
        <v>257276.59000000003</v>
      </c>
      <c r="AR48" s="107">
        <v>247381.34</v>
      </c>
      <c r="AS48" s="107">
        <v>237486.09</v>
      </c>
      <c r="AT48" s="107">
        <v>227590.84</v>
      </c>
      <c r="AU48" s="107">
        <v>217695.59</v>
      </c>
      <c r="AV48" s="107">
        <v>207800.34</v>
      </c>
      <c r="AW48" s="107">
        <v>197905.09</v>
      </c>
      <c r="AX48" s="107">
        <v>188009.84</v>
      </c>
      <c r="AY48" s="107">
        <v>178114.59</v>
      </c>
      <c r="AZ48" s="107">
        <v>168219.34</v>
      </c>
      <c r="BA48" s="107">
        <v>158324.09</v>
      </c>
      <c r="BB48" s="107">
        <v>148428.84</v>
      </c>
      <c r="BC48" s="107">
        <v>138533.59</v>
      </c>
      <c r="BD48" s="107">
        <v>138533.59</v>
      </c>
    </row>
    <row r="49" spans="1:56" ht="13.9" hidden="1" customHeight="1" x14ac:dyDescent="0.2">
      <c r="A49" s="54" t="s">
        <v>103</v>
      </c>
      <c r="B49" s="54" t="s">
        <v>286</v>
      </c>
      <c r="C49" s="54" t="s">
        <v>547</v>
      </c>
      <c r="D49" s="54" t="s">
        <v>548</v>
      </c>
      <c r="E49" s="107">
        <v>0</v>
      </c>
      <c r="F49" s="107">
        <v>0</v>
      </c>
      <c r="G49" s="107">
        <v>0</v>
      </c>
      <c r="H49" s="107">
        <v>0</v>
      </c>
      <c r="I49" s="107">
        <v>0</v>
      </c>
      <c r="J49" s="107">
        <v>0</v>
      </c>
      <c r="K49" s="107">
        <v>0</v>
      </c>
      <c r="L49" s="107">
        <v>195211.63</v>
      </c>
      <c r="M49" s="107">
        <v>133908.73000000001</v>
      </c>
      <c r="N49" s="107">
        <v>372605.83</v>
      </c>
      <c r="O49" s="107">
        <v>311302.93</v>
      </c>
      <c r="P49" s="107">
        <v>597371.51</v>
      </c>
      <c r="Q49" s="107">
        <v>597371.51</v>
      </c>
      <c r="R49" s="107">
        <v>567409.03</v>
      </c>
      <c r="S49" s="107">
        <v>1191666.7000000002</v>
      </c>
      <c r="T49" s="107">
        <v>1132540.6299999999</v>
      </c>
      <c r="U49" s="107">
        <v>1072347.3599999999</v>
      </c>
      <c r="V49" s="107">
        <v>1003520.6900000001</v>
      </c>
      <c r="W49" s="107">
        <v>993464.08</v>
      </c>
      <c r="X49" s="107">
        <v>914842.3899999999</v>
      </c>
      <c r="Y49" s="107">
        <v>860293.21</v>
      </c>
      <c r="Z49" s="107">
        <v>786406.53</v>
      </c>
      <c r="AA49" s="107">
        <v>712519.85000000009</v>
      </c>
      <c r="AB49" s="107">
        <v>1113936.75</v>
      </c>
      <c r="AC49" s="107">
        <v>864746.49</v>
      </c>
      <c r="AD49" s="107">
        <v>864746.49</v>
      </c>
      <c r="AE49" s="107">
        <v>822920.48</v>
      </c>
      <c r="AF49" s="107">
        <v>1121651.1400000001</v>
      </c>
      <c r="AG49" s="107">
        <v>1045889.46</v>
      </c>
      <c r="AH49" s="107">
        <v>970127.78</v>
      </c>
      <c r="AI49" s="107">
        <v>894366.1</v>
      </c>
      <c r="AJ49" s="107">
        <v>11422363.93</v>
      </c>
      <c r="AK49" s="107">
        <v>11316913.68</v>
      </c>
      <c r="AL49" s="107">
        <v>11211463.43</v>
      </c>
      <c r="AM49" s="107">
        <v>11180849.629999999</v>
      </c>
      <c r="AN49" s="107">
        <v>11068530.190000001</v>
      </c>
      <c r="AO49" s="107">
        <v>11315517.09</v>
      </c>
      <c r="AP49" s="107">
        <v>11221468.99</v>
      </c>
      <c r="AQ49" s="107">
        <v>11221468.99</v>
      </c>
      <c r="AR49" s="107">
        <v>11167427.17</v>
      </c>
      <c r="AS49" s="107">
        <v>11408322.25</v>
      </c>
      <c r="AT49" s="107">
        <v>11041916.49</v>
      </c>
      <c r="AU49" s="107">
        <v>11227602.4</v>
      </c>
      <c r="AV49" s="107">
        <v>11164847.060000001</v>
      </c>
      <c r="AW49" s="107">
        <v>11114318.75</v>
      </c>
      <c r="AX49" s="107">
        <v>11067151.199999999</v>
      </c>
      <c r="AY49" s="107">
        <v>10972833.649999999</v>
      </c>
      <c r="AZ49" s="107">
        <v>10933071.300000001</v>
      </c>
      <c r="BA49" s="107">
        <v>10933431.190000001</v>
      </c>
      <c r="BB49" s="107">
        <v>11064267.199999999</v>
      </c>
      <c r="BC49" s="107">
        <v>10741158.439999999</v>
      </c>
      <c r="BD49" s="107">
        <v>10741158.439999999</v>
      </c>
    </row>
    <row r="50" spans="1:56" ht="13.9" hidden="1" customHeight="1" x14ac:dyDescent="0.2">
      <c r="A50" s="54" t="s">
        <v>103</v>
      </c>
      <c r="B50" s="54" t="s">
        <v>286</v>
      </c>
      <c r="C50" s="54" t="s">
        <v>549</v>
      </c>
      <c r="D50" s="54" t="s">
        <v>550</v>
      </c>
      <c r="E50" s="107">
        <v>0</v>
      </c>
      <c r="F50" s="107">
        <v>0</v>
      </c>
      <c r="G50" s="107">
        <v>0</v>
      </c>
      <c r="H50" s="107">
        <v>0</v>
      </c>
      <c r="I50" s="107">
        <v>0</v>
      </c>
      <c r="J50" s="107">
        <v>0</v>
      </c>
      <c r="K50" s="107">
        <v>0</v>
      </c>
      <c r="L50" s="107">
        <v>0</v>
      </c>
      <c r="M50" s="107">
        <v>0</v>
      </c>
      <c r="N50" s="107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07">
        <v>0</v>
      </c>
      <c r="V50" s="107">
        <v>0</v>
      </c>
      <c r="W50" s="107">
        <v>0</v>
      </c>
      <c r="X50" s="107">
        <v>0</v>
      </c>
      <c r="Y50" s="107">
        <v>0</v>
      </c>
      <c r="Z50" s="107">
        <v>0</v>
      </c>
      <c r="AA50" s="107">
        <v>0</v>
      </c>
      <c r="AB50" s="107">
        <v>0</v>
      </c>
      <c r="AC50" s="107">
        <v>0</v>
      </c>
      <c r="AD50" s="107">
        <v>0</v>
      </c>
      <c r="AE50" s="107">
        <v>0</v>
      </c>
      <c r="AF50" s="107">
        <v>0</v>
      </c>
      <c r="AG50" s="107">
        <v>0</v>
      </c>
      <c r="AH50" s="107">
        <v>0</v>
      </c>
      <c r="AI50" s="107">
        <v>0</v>
      </c>
      <c r="AJ50" s="107">
        <v>-17479.240000000002</v>
      </c>
      <c r="AK50" s="107">
        <v>-52728.95</v>
      </c>
      <c r="AL50" s="107">
        <v>-88339.01</v>
      </c>
      <c r="AM50" s="107">
        <v>-125493.73</v>
      </c>
      <c r="AN50" s="107">
        <v>-164169.79999999999</v>
      </c>
      <c r="AO50" s="107">
        <v>-203063.53</v>
      </c>
      <c r="AP50" s="107">
        <v>-166667.20000000001</v>
      </c>
      <c r="AQ50" s="107">
        <v>-166667.20000000001</v>
      </c>
      <c r="AR50" s="107">
        <v>-190225.86000000002</v>
      </c>
      <c r="AS50" s="107">
        <v>-214111.46</v>
      </c>
      <c r="AT50" s="107">
        <v>-238165.02</v>
      </c>
      <c r="AU50" s="107">
        <v>-261483.56999999998</v>
      </c>
      <c r="AV50" s="107">
        <v>-284067.13</v>
      </c>
      <c r="AW50" s="107">
        <v>-306650.7</v>
      </c>
      <c r="AX50" s="107">
        <v>-329234.23</v>
      </c>
      <c r="AY50" s="107">
        <v>-351817.77999999997</v>
      </c>
      <c r="AZ50" s="107">
        <v>-374401.34</v>
      </c>
      <c r="BA50" s="107">
        <v>-396984.88</v>
      </c>
      <c r="BB50" s="107">
        <v>-419568.42</v>
      </c>
      <c r="BC50" s="107">
        <v>-442488.1</v>
      </c>
      <c r="BD50" s="107">
        <v>-442488.1</v>
      </c>
    </row>
    <row r="51" spans="1:56" ht="13.9" hidden="1" customHeight="1" x14ac:dyDescent="0.2">
      <c r="A51" s="54" t="s">
        <v>103</v>
      </c>
      <c r="B51" s="54" t="s">
        <v>286</v>
      </c>
      <c r="C51" s="54" t="s">
        <v>551</v>
      </c>
      <c r="D51" s="54" t="s">
        <v>552</v>
      </c>
      <c r="E51" s="107">
        <v>0</v>
      </c>
      <c r="F51" s="107">
        <v>0</v>
      </c>
      <c r="G51" s="107">
        <v>0</v>
      </c>
      <c r="H51" s="107">
        <v>0</v>
      </c>
      <c r="I51" s="107">
        <v>0</v>
      </c>
      <c r="J51" s="107">
        <v>0</v>
      </c>
      <c r="K51" s="107">
        <v>0</v>
      </c>
      <c r="L51" s="107">
        <v>0</v>
      </c>
      <c r="M51" s="107">
        <v>0</v>
      </c>
      <c r="N51" s="107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07">
        <v>0</v>
      </c>
      <c r="V51" s="107">
        <v>0</v>
      </c>
      <c r="W51" s="107">
        <v>0</v>
      </c>
      <c r="X51" s="107">
        <v>0</v>
      </c>
      <c r="Y51" s="107">
        <v>0</v>
      </c>
      <c r="Z51" s="107">
        <v>0</v>
      </c>
      <c r="AA51" s="107">
        <v>0</v>
      </c>
      <c r="AB51" s="107">
        <v>0</v>
      </c>
      <c r="AC51" s="107">
        <v>0</v>
      </c>
      <c r="AD51" s="107">
        <v>0</v>
      </c>
      <c r="AE51" s="107">
        <v>0</v>
      </c>
      <c r="AF51" s="107">
        <v>0</v>
      </c>
      <c r="AG51" s="107">
        <v>0</v>
      </c>
      <c r="AH51" s="107">
        <v>0</v>
      </c>
      <c r="AI51" s="107">
        <v>0</v>
      </c>
      <c r="AJ51" s="107">
        <v>5054239.2300000004</v>
      </c>
      <c r="AK51" s="107">
        <v>5138449.37</v>
      </c>
      <c r="AL51" s="107">
        <v>5158435.79</v>
      </c>
      <c r="AM51" s="107">
        <v>5585096.3700000001</v>
      </c>
      <c r="AN51" s="107">
        <v>5598346.8399999999</v>
      </c>
      <c r="AO51" s="107">
        <v>5648031.71</v>
      </c>
      <c r="AP51" s="107">
        <v>5637199.29</v>
      </c>
      <c r="AQ51" s="107">
        <v>5637199.29</v>
      </c>
      <c r="AR51" s="107">
        <v>5683152.5300000003</v>
      </c>
      <c r="AS51" s="107">
        <v>5731736.04</v>
      </c>
      <c r="AT51" s="107">
        <v>5731736.04</v>
      </c>
      <c r="AU51" s="107">
        <v>5519200.1900000004</v>
      </c>
      <c r="AV51" s="107">
        <v>5519200.1900000004</v>
      </c>
      <c r="AW51" s="107">
        <v>5519200.1900000004</v>
      </c>
      <c r="AX51" s="107">
        <v>5519200.1900000004</v>
      </c>
      <c r="AY51" s="107">
        <v>5519200.1900000004</v>
      </c>
      <c r="AZ51" s="107">
        <v>5519200.1900000004</v>
      </c>
      <c r="BA51" s="107">
        <v>5519200.1900000004</v>
      </c>
      <c r="BB51" s="107">
        <v>5519200.1900000004</v>
      </c>
      <c r="BC51" s="107">
        <v>5519200.1900000004</v>
      </c>
      <c r="BD51" s="107">
        <v>5519200.1900000004</v>
      </c>
    </row>
    <row r="52" spans="1:56" ht="13.9" hidden="1" customHeight="1" x14ac:dyDescent="0.2">
      <c r="A52" s="54" t="s">
        <v>103</v>
      </c>
      <c r="B52" s="54" t="s">
        <v>286</v>
      </c>
      <c r="C52" s="54" t="s">
        <v>553</v>
      </c>
      <c r="D52" s="54" t="s">
        <v>554</v>
      </c>
      <c r="E52" s="107">
        <v>0</v>
      </c>
      <c r="F52" s="107">
        <v>0</v>
      </c>
      <c r="G52" s="107">
        <v>0</v>
      </c>
      <c r="H52" s="107">
        <v>0</v>
      </c>
      <c r="I52" s="107">
        <v>0</v>
      </c>
      <c r="J52" s="107">
        <v>0</v>
      </c>
      <c r="K52" s="107">
        <v>0</v>
      </c>
      <c r="L52" s="107">
        <v>1155762.94</v>
      </c>
      <c r="M52" s="107">
        <v>1130309.49</v>
      </c>
      <c r="N52" s="107">
        <v>1104856.04</v>
      </c>
      <c r="O52" s="107">
        <v>1079402.5900000001</v>
      </c>
      <c r="P52" s="107">
        <v>1053949.1400000001</v>
      </c>
      <c r="Q52" s="107">
        <v>1053949.1400000001</v>
      </c>
      <c r="R52" s="107">
        <v>1028495.69</v>
      </c>
      <c r="S52" s="107">
        <v>1003042.24</v>
      </c>
      <c r="T52" s="107">
        <v>977588.79</v>
      </c>
      <c r="U52" s="107">
        <v>952135.34000000008</v>
      </c>
      <c r="V52" s="107">
        <v>926681.89</v>
      </c>
      <c r="W52" s="107">
        <v>901228.44000000006</v>
      </c>
      <c r="X52" s="107">
        <v>875774.99</v>
      </c>
      <c r="Y52" s="107">
        <v>850321.54</v>
      </c>
      <c r="Z52" s="107">
        <v>824868.09000000008</v>
      </c>
      <c r="AA52" s="107">
        <v>799414.64</v>
      </c>
      <c r="AB52" s="107">
        <v>773961.19000000006</v>
      </c>
      <c r="AC52" s="107">
        <v>748507.74</v>
      </c>
      <c r="AD52" s="107">
        <v>748507.74</v>
      </c>
      <c r="AE52" s="107">
        <v>723054.29</v>
      </c>
      <c r="AF52" s="107">
        <v>697600.84000000008</v>
      </c>
      <c r="AG52" s="107">
        <v>672147.39</v>
      </c>
      <c r="AH52" s="107">
        <v>646693.93999999994</v>
      </c>
      <c r="AI52" s="107">
        <v>621240.49</v>
      </c>
      <c r="AJ52" s="107">
        <v>595787.04</v>
      </c>
      <c r="AK52" s="107">
        <v>570333.59</v>
      </c>
      <c r="AL52" s="107">
        <v>544880.14</v>
      </c>
      <c r="AM52" s="107">
        <v>519426.69</v>
      </c>
      <c r="AN52" s="107">
        <v>493973.24</v>
      </c>
      <c r="AO52" s="107">
        <v>468519.79</v>
      </c>
      <c r="AP52" s="107">
        <v>443066.33999999997</v>
      </c>
      <c r="AQ52" s="107">
        <v>443066.33999999997</v>
      </c>
      <c r="AR52" s="107">
        <v>417612.89</v>
      </c>
      <c r="AS52" s="107">
        <v>392159.44</v>
      </c>
      <c r="AT52" s="107">
        <v>366705.99</v>
      </c>
      <c r="AU52" s="107">
        <v>341252.54</v>
      </c>
      <c r="AV52" s="107">
        <v>315799.08999999997</v>
      </c>
      <c r="AW52" s="107">
        <v>290345.64</v>
      </c>
      <c r="AX52" s="107">
        <v>264892.19</v>
      </c>
      <c r="AY52" s="107">
        <v>239438.74</v>
      </c>
      <c r="AZ52" s="107">
        <v>213985.28999999998</v>
      </c>
      <c r="BA52" s="107">
        <v>178174.17</v>
      </c>
      <c r="BB52" s="107">
        <v>152720.72</v>
      </c>
      <c r="BC52" s="107">
        <v>127267.27</v>
      </c>
      <c r="BD52" s="107">
        <v>127267.27</v>
      </c>
    </row>
    <row r="53" spans="1:56" ht="13.9" hidden="1" customHeight="1" x14ac:dyDescent="0.2">
      <c r="A53" s="54" t="s">
        <v>103</v>
      </c>
      <c r="B53" s="54" t="s">
        <v>286</v>
      </c>
      <c r="C53" s="54" t="s">
        <v>557</v>
      </c>
      <c r="D53" s="54" t="s">
        <v>558</v>
      </c>
      <c r="E53" s="107">
        <v>0</v>
      </c>
      <c r="F53" s="107">
        <v>0</v>
      </c>
      <c r="G53" s="107">
        <v>0</v>
      </c>
      <c r="H53" s="107">
        <v>0</v>
      </c>
      <c r="I53" s="107">
        <v>0</v>
      </c>
      <c r="J53" s="107">
        <v>0</v>
      </c>
      <c r="K53" s="107">
        <v>0</v>
      </c>
      <c r="L53" s="107">
        <v>740218.3</v>
      </c>
      <c r="M53" s="107">
        <v>740137.48</v>
      </c>
      <c r="N53" s="107">
        <v>737393.19</v>
      </c>
      <c r="O53" s="107">
        <v>737393.19</v>
      </c>
      <c r="P53" s="107">
        <v>736825.95</v>
      </c>
      <c r="Q53" s="107">
        <v>736825.95</v>
      </c>
      <c r="R53" s="107">
        <v>739125.82</v>
      </c>
      <c r="S53" s="107">
        <v>851394.82</v>
      </c>
      <c r="T53" s="107">
        <v>908622.29999999993</v>
      </c>
      <c r="U53" s="107">
        <v>964757.3</v>
      </c>
      <c r="V53" s="107">
        <v>1020892.3</v>
      </c>
      <c r="W53" s="107">
        <v>1077027.3</v>
      </c>
      <c r="X53" s="107">
        <v>1133162.3</v>
      </c>
      <c r="Y53" s="107">
        <v>1189560.78</v>
      </c>
      <c r="Z53" s="107">
        <v>849364.85000000009</v>
      </c>
      <c r="AA53" s="107">
        <v>909949.94</v>
      </c>
      <c r="AB53" s="107">
        <v>966328.75</v>
      </c>
      <c r="AC53" s="107">
        <v>1022463.75</v>
      </c>
      <c r="AD53" s="107">
        <v>1022463.75</v>
      </c>
      <c r="AE53" s="107">
        <v>1030152.3</v>
      </c>
      <c r="AF53" s="107">
        <v>1086462.3</v>
      </c>
      <c r="AG53" s="107">
        <v>1142772.3</v>
      </c>
      <c r="AH53" s="107">
        <v>1479758.3</v>
      </c>
      <c r="AI53" s="107">
        <v>1536068.3</v>
      </c>
      <c r="AJ53" s="107">
        <v>1592378.3</v>
      </c>
      <c r="AK53" s="107">
        <v>1648688.3</v>
      </c>
      <c r="AL53" s="107">
        <v>1704998.3</v>
      </c>
      <c r="AM53" s="107">
        <v>1761308.3</v>
      </c>
      <c r="AN53" s="107">
        <v>1817618.3</v>
      </c>
      <c r="AO53" s="107">
        <v>2283428.37</v>
      </c>
      <c r="AP53" s="107">
        <v>2339738.37</v>
      </c>
      <c r="AQ53" s="107">
        <v>2339738.37</v>
      </c>
      <c r="AR53" s="107">
        <v>2420824.1100000003</v>
      </c>
      <c r="AS53" s="107">
        <v>2501915.11</v>
      </c>
      <c r="AT53" s="107">
        <v>2583006.11</v>
      </c>
      <c r="AU53" s="107">
        <v>2664097.11</v>
      </c>
      <c r="AV53" s="107">
        <v>2745188.11</v>
      </c>
      <c r="AW53" s="107">
        <v>2826279.11</v>
      </c>
      <c r="AX53" s="107">
        <v>2907370.11</v>
      </c>
      <c r="AY53" s="107">
        <v>2978961.04</v>
      </c>
      <c r="AZ53" s="107">
        <v>3060052.04</v>
      </c>
      <c r="BA53" s="107">
        <v>3141143.04</v>
      </c>
      <c r="BB53" s="107">
        <v>3091395.45</v>
      </c>
      <c r="BC53" s="107">
        <v>3003106.74</v>
      </c>
      <c r="BD53" s="107">
        <v>3003106.74</v>
      </c>
    </row>
    <row r="54" spans="1:56" ht="13.9" hidden="1" customHeight="1" x14ac:dyDescent="0.2">
      <c r="A54" s="54" t="s">
        <v>103</v>
      </c>
      <c r="B54" s="54" t="s">
        <v>286</v>
      </c>
      <c r="C54" s="54" t="s">
        <v>559</v>
      </c>
      <c r="D54" s="54" t="s">
        <v>560</v>
      </c>
      <c r="E54" s="107">
        <v>0</v>
      </c>
      <c r="F54" s="107">
        <v>0</v>
      </c>
      <c r="G54" s="107">
        <v>0</v>
      </c>
      <c r="H54" s="107">
        <v>0</v>
      </c>
      <c r="I54" s="107">
        <v>0</v>
      </c>
      <c r="J54" s="107">
        <v>0</v>
      </c>
      <c r="K54" s="107">
        <v>0</v>
      </c>
      <c r="L54" s="107">
        <v>0</v>
      </c>
      <c r="M54" s="107">
        <v>0</v>
      </c>
      <c r="N54" s="107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07">
        <v>0</v>
      </c>
      <c r="V54" s="107">
        <v>0</v>
      </c>
      <c r="W54" s="107">
        <v>0</v>
      </c>
      <c r="X54" s="107">
        <v>0</v>
      </c>
      <c r="Y54" s="107">
        <v>0</v>
      </c>
      <c r="Z54" s="107">
        <v>0</v>
      </c>
      <c r="AA54" s="107">
        <v>0</v>
      </c>
      <c r="AB54" s="107">
        <v>0</v>
      </c>
      <c r="AC54" s="107">
        <v>0</v>
      </c>
      <c r="AD54" s="107">
        <v>0</v>
      </c>
      <c r="AE54" s="107">
        <v>0</v>
      </c>
      <c r="AF54" s="107">
        <v>2602</v>
      </c>
      <c r="AG54" s="107">
        <v>3904</v>
      </c>
      <c r="AH54" s="107">
        <v>5206</v>
      </c>
      <c r="AI54" s="107">
        <v>6508</v>
      </c>
      <c r="AJ54" s="107">
        <v>7810</v>
      </c>
      <c r="AK54" s="107">
        <v>9112</v>
      </c>
      <c r="AL54" s="107">
        <v>10414</v>
      </c>
      <c r="AM54" s="107">
        <v>11716</v>
      </c>
      <c r="AN54" s="107">
        <v>13018</v>
      </c>
      <c r="AO54" s="107">
        <v>14320</v>
      </c>
      <c r="AP54" s="107">
        <v>15622</v>
      </c>
      <c r="AQ54" s="107">
        <v>15622</v>
      </c>
      <c r="AR54" s="107">
        <v>16819.91</v>
      </c>
      <c r="AS54" s="107">
        <v>18011.91</v>
      </c>
      <c r="AT54" s="107">
        <v>19203.91</v>
      </c>
      <c r="AU54" s="107">
        <v>20395.91</v>
      </c>
      <c r="AV54" s="107">
        <v>21587.91</v>
      </c>
      <c r="AW54" s="107">
        <v>22779.91</v>
      </c>
      <c r="AX54" s="107">
        <v>23971.91</v>
      </c>
      <c r="AY54" s="107">
        <v>25163.91</v>
      </c>
      <c r="AZ54" s="107">
        <v>26355.91</v>
      </c>
      <c r="BA54" s="107">
        <v>27547.91</v>
      </c>
      <c r="BB54" s="107">
        <v>28739.91</v>
      </c>
      <c r="BC54" s="107">
        <v>29931.91</v>
      </c>
      <c r="BD54" s="107">
        <v>29931.91</v>
      </c>
    </row>
    <row r="55" spans="1:56" ht="13.9" hidden="1" customHeight="1" x14ac:dyDescent="0.2">
      <c r="A55" s="54" t="s">
        <v>103</v>
      </c>
      <c r="B55" s="54" t="s">
        <v>286</v>
      </c>
      <c r="C55" s="54" t="s">
        <v>561</v>
      </c>
      <c r="D55" s="54" t="s">
        <v>562</v>
      </c>
      <c r="E55" s="107">
        <v>0</v>
      </c>
      <c r="F55" s="107">
        <v>0</v>
      </c>
      <c r="G55" s="107">
        <v>0</v>
      </c>
      <c r="H55" s="107">
        <v>0</v>
      </c>
      <c r="I55" s="107">
        <v>0</v>
      </c>
      <c r="J55" s="107">
        <v>0</v>
      </c>
      <c r="K55" s="107">
        <v>0</v>
      </c>
      <c r="L55" s="107">
        <v>951691.4</v>
      </c>
      <c r="M55" s="107">
        <v>882505.4</v>
      </c>
      <c r="N55" s="107">
        <v>913108.82000000007</v>
      </c>
      <c r="O55" s="107">
        <v>900260.2</v>
      </c>
      <c r="P55" s="107">
        <v>887399.34</v>
      </c>
      <c r="Q55" s="107">
        <v>887399.34</v>
      </c>
      <c r="R55" s="107">
        <v>874538.48</v>
      </c>
      <c r="S55" s="107">
        <v>861677.62</v>
      </c>
      <c r="T55" s="107">
        <v>848816.76</v>
      </c>
      <c r="U55" s="107">
        <v>835955.9</v>
      </c>
      <c r="V55" s="107">
        <v>823095.04</v>
      </c>
      <c r="W55" s="107">
        <v>810234.18</v>
      </c>
      <c r="X55" s="107">
        <v>797373.32000000007</v>
      </c>
      <c r="Y55" s="107">
        <v>784512.46</v>
      </c>
      <c r="Z55" s="107">
        <v>771651.6</v>
      </c>
      <c r="AA55" s="107">
        <v>758790.74</v>
      </c>
      <c r="AB55" s="107">
        <v>745929.88</v>
      </c>
      <c r="AC55" s="107">
        <v>733069.02</v>
      </c>
      <c r="AD55" s="107">
        <v>733069.02</v>
      </c>
      <c r="AE55" s="107">
        <v>720208.16</v>
      </c>
      <c r="AF55" s="107">
        <v>707347.3</v>
      </c>
      <c r="AG55" s="107">
        <v>694486.44</v>
      </c>
      <c r="AH55" s="107">
        <v>681625.58</v>
      </c>
      <c r="AI55" s="107">
        <v>668764.72</v>
      </c>
      <c r="AJ55" s="107">
        <v>655903.86</v>
      </c>
      <c r="AK55" s="107">
        <v>643043</v>
      </c>
      <c r="AL55" s="107">
        <v>630182.14</v>
      </c>
      <c r="AM55" s="107">
        <v>617321.28</v>
      </c>
      <c r="AN55" s="107">
        <v>604460.42000000004</v>
      </c>
      <c r="AO55" s="107">
        <v>591599.56000000006</v>
      </c>
      <c r="AP55" s="107">
        <v>578738.70000000007</v>
      </c>
      <c r="AQ55" s="107">
        <v>578738.70000000007</v>
      </c>
      <c r="AR55" s="107">
        <v>565877.84</v>
      </c>
      <c r="AS55" s="107">
        <v>553016.98</v>
      </c>
      <c r="AT55" s="107">
        <v>540156.12</v>
      </c>
      <c r="AU55" s="107">
        <v>527295.26</v>
      </c>
      <c r="AV55" s="107">
        <v>514434.4</v>
      </c>
      <c r="AW55" s="107">
        <v>501573.54000000004</v>
      </c>
      <c r="AX55" s="107">
        <v>488712.68</v>
      </c>
      <c r="AY55" s="107">
        <v>475851.82</v>
      </c>
      <c r="AZ55" s="107">
        <v>462990.96</v>
      </c>
      <c r="BA55" s="107">
        <v>450130.10000000003</v>
      </c>
      <c r="BB55" s="107">
        <v>437269.24</v>
      </c>
      <c r="BC55" s="107">
        <v>424408.38</v>
      </c>
      <c r="BD55" s="107">
        <v>424408.38</v>
      </c>
    </row>
    <row r="56" spans="1:56" ht="13.9" hidden="1" customHeight="1" x14ac:dyDescent="0.2">
      <c r="A56" s="54" t="s">
        <v>103</v>
      </c>
      <c r="B56" s="54" t="s">
        <v>286</v>
      </c>
      <c r="C56" s="54" t="s">
        <v>563</v>
      </c>
      <c r="D56" s="54" t="s">
        <v>564</v>
      </c>
      <c r="E56" s="107">
        <v>0</v>
      </c>
      <c r="F56" s="107">
        <v>0</v>
      </c>
      <c r="G56" s="107">
        <v>0</v>
      </c>
      <c r="H56" s="107">
        <v>0</v>
      </c>
      <c r="I56" s="107">
        <v>0</v>
      </c>
      <c r="J56" s="107">
        <v>0</v>
      </c>
      <c r="K56" s="107">
        <v>0</v>
      </c>
      <c r="L56" s="107">
        <v>0</v>
      </c>
      <c r="M56" s="107">
        <v>0</v>
      </c>
      <c r="N56" s="107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07">
        <v>0</v>
      </c>
      <c r="V56" s="107">
        <v>0</v>
      </c>
      <c r="W56" s="107">
        <v>0</v>
      </c>
      <c r="X56" s="107">
        <v>0</v>
      </c>
      <c r="Y56" s="107">
        <v>0</v>
      </c>
      <c r="Z56" s="107">
        <v>0</v>
      </c>
      <c r="AA56" s="107">
        <v>0</v>
      </c>
      <c r="AB56" s="107">
        <v>0</v>
      </c>
      <c r="AC56" s="107">
        <v>0</v>
      </c>
      <c r="AD56" s="107">
        <v>0</v>
      </c>
      <c r="AE56" s="107">
        <v>52865.22</v>
      </c>
      <c r="AF56" s="107">
        <v>52865.22</v>
      </c>
      <c r="AG56" s="107">
        <v>52865.22</v>
      </c>
      <c r="AH56" s="107">
        <v>54285.09</v>
      </c>
      <c r="AI56" s="107">
        <v>54285.09</v>
      </c>
      <c r="AJ56" s="107">
        <v>54332.43</v>
      </c>
      <c r="AK56" s="107">
        <v>54332.43</v>
      </c>
      <c r="AL56" s="107">
        <v>54332.43</v>
      </c>
      <c r="AM56" s="107">
        <v>54337.96</v>
      </c>
      <c r="AN56" s="107">
        <v>54337.96</v>
      </c>
      <c r="AO56" s="107">
        <v>54337.96</v>
      </c>
      <c r="AP56" s="107">
        <v>54339.32</v>
      </c>
      <c r="AQ56" s="107">
        <v>54339.32</v>
      </c>
      <c r="AR56" s="107">
        <v>54339.32</v>
      </c>
      <c r="AS56" s="107">
        <v>54339.32</v>
      </c>
      <c r="AT56" s="107">
        <v>54340.88</v>
      </c>
      <c r="AU56" s="107">
        <v>54340.88</v>
      </c>
      <c r="AV56" s="107">
        <v>54340.88</v>
      </c>
      <c r="AW56" s="107">
        <v>54342.25</v>
      </c>
      <c r="AX56" s="107">
        <v>54342.25</v>
      </c>
      <c r="AY56" s="107">
        <v>54342.25</v>
      </c>
      <c r="AZ56" s="107">
        <v>54343.62</v>
      </c>
      <c r="BA56" s="107">
        <v>54343.62</v>
      </c>
      <c r="BB56" s="107">
        <v>54343.62</v>
      </c>
      <c r="BC56" s="107">
        <v>54344.98</v>
      </c>
      <c r="BD56" s="107">
        <v>54344.98</v>
      </c>
    </row>
    <row r="57" spans="1:56" ht="13.9" hidden="1" customHeight="1" x14ac:dyDescent="0.2">
      <c r="A57" s="54" t="s">
        <v>103</v>
      </c>
      <c r="B57" s="54" t="s">
        <v>286</v>
      </c>
      <c r="C57" s="54" t="s">
        <v>565</v>
      </c>
      <c r="D57" s="54" t="s">
        <v>566</v>
      </c>
      <c r="E57" s="107">
        <v>0</v>
      </c>
      <c r="F57" s="107">
        <v>0</v>
      </c>
      <c r="G57" s="107">
        <v>0</v>
      </c>
      <c r="H57" s="107">
        <v>0</v>
      </c>
      <c r="I57" s="107">
        <v>0</v>
      </c>
      <c r="J57" s="107">
        <v>0</v>
      </c>
      <c r="K57" s="107">
        <v>0</v>
      </c>
      <c r="L57" s="107">
        <v>-635185.81999999995</v>
      </c>
      <c r="M57" s="107">
        <v>-830699.78</v>
      </c>
      <c r="N57" s="107">
        <v>-823589.47</v>
      </c>
      <c r="O57" s="107">
        <v>-642471.61</v>
      </c>
      <c r="P57" s="107">
        <v>-728784.42999999993</v>
      </c>
      <c r="Q57" s="107">
        <v>-728784.42999999993</v>
      </c>
      <c r="R57" s="107">
        <v>-699133.44000000006</v>
      </c>
      <c r="S57" s="107">
        <v>-690750.39999999991</v>
      </c>
      <c r="T57" s="107">
        <v>-656199.78</v>
      </c>
      <c r="U57" s="107">
        <v>-670089.07000000007</v>
      </c>
      <c r="V57" s="107">
        <v>-681576.19</v>
      </c>
      <c r="W57" s="107">
        <v>-695013.07</v>
      </c>
      <c r="X57" s="107">
        <v>-668774.52999999991</v>
      </c>
      <c r="Y57" s="107">
        <v>-656382.28</v>
      </c>
      <c r="Z57" s="107">
        <v>-685193.69000000006</v>
      </c>
      <c r="AA57" s="107">
        <v>-611483.11999999988</v>
      </c>
      <c r="AB57" s="107">
        <v>-610169.13</v>
      </c>
      <c r="AC57" s="107">
        <v>-680393.56</v>
      </c>
      <c r="AD57" s="107">
        <v>-680393.56</v>
      </c>
      <c r="AE57" s="107">
        <v>-706331.66</v>
      </c>
      <c r="AF57" s="107">
        <v>-685532.32000000007</v>
      </c>
      <c r="AG57" s="107">
        <v>-753449.94</v>
      </c>
      <c r="AH57" s="107">
        <v>-738052.87</v>
      </c>
      <c r="AI57" s="107">
        <v>-630263.43999999994</v>
      </c>
      <c r="AJ57" s="107">
        <v>-650818.61</v>
      </c>
      <c r="AK57" s="107">
        <v>-595813.37</v>
      </c>
      <c r="AL57" s="107">
        <v>-605665.82999999996</v>
      </c>
      <c r="AM57" s="107">
        <v>-348256.49999999988</v>
      </c>
      <c r="AN57" s="107">
        <v>-389100.49000000005</v>
      </c>
      <c r="AO57" s="107">
        <v>-368903.74</v>
      </c>
      <c r="AP57" s="107">
        <v>-413683.72000000003</v>
      </c>
      <c r="AQ57" s="107">
        <v>-413683.72000000003</v>
      </c>
      <c r="AR57" s="107">
        <v>-493449.23000000004</v>
      </c>
      <c r="AS57" s="107">
        <v>-464678.67999999993</v>
      </c>
      <c r="AT57" s="107">
        <v>-481716.76999999996</v>
      </c>
      <c r="AU57" s="107">
        <v>-472423.59</v>
      </c>
      <c r="AV57" s="107">
        <v>-451238.02999999997</v>
      </c>
      <c r="AW57" s="107">
        <v>-507416.89</v>
      </c>
      <c r="AX57" s="107">
        <v>-426603.19</v>
      </c>
      <c r="AY57" s="107">
        <v>-446162.3299999999</v>
      </c>
      <c r="AZ57" s="107">
        <v>-436240.60000000003</v>
      </c>
      <c r="BA57" s="107">
        <v>-437083.72999999992</v>
      </c>
      <c r="BB57" s="107">
        <v>-444731.19999999995</v>
      </c>
      <c r="BC57" s="107">
        <v>-496004.16</v>
      </c>
      <c r="BD57" s="107">
        <v>-496004.16</v>
      </c>
    </row>
    <row r="58" spans="1:56" ht="13.9" customHeight="1" x14ac:dyDescent="0.2">
      <c r="A58" s="54" t="s">
        <v>103</v>
      </c>
      <c r="B58" s="54" t="s">
        <v>286</v>
      </c>
      <c r="C58" s="54" t="s">
        <v>567</v>
      </c>
      <c r="D58" s="54" t="s">
        <v>568</v>
      </c>
      <c r="E58" s="107">
        <v>0</v>
      </c>
      <c r="F58" s="107">
        <v>0</v>
      </c>
      <c r="G58" s="107">
        <v>0</v>
      </c>
      <c r="H58" s="107">
        <v>0</v>
      </c>
      <c r="I58" s="107">
        <v>0</v>
      </c>
      <c r="J58" s="107">
        <v>0</v>
      </c>
      <c r="K58" s="107">
        <v>0</v>
      </c>
      <c r="L58" s="107">
        <v>-263939</v>
      </c>
      <c r="M58" s="107">
        <v>-542078</v>
      </c>
      <c r="N58" s="107">
        <v>-785848</v>
      </c>
      <c r="O58" s="107">
        <v>-1040989</v>
      </c>
      <c r="P58" s="107">
        <v>-1562393</v>
      </c>
      <c r="Q58" s="107">
        <v>-1562393</v>
      </c>
      <c r="R58" s="107">
        <v>-2117250</v>
      </c>
      <c r="S58" s="107">
        <v>-2678967</v>
      </c>
      <c r="T58" s="107">
        <v>-2808170</v>
      </c>
      <c r="U58" s="107">
        <v>-2922343</v>
      </c>
      <c r="V58" s="107">
        <v>-3110423</v>
      </c>
      <c r="W58" s="107">
        <v>-324344</v>
      </c>
      <c r="X58" s="107">
        <v>-360832</v>
      </c>
      <c r="Y58" s="107">
        <v>319033</v>
      </c>
      <c r="Z58" s="107">
        <v>158282</v>
      </c>
      <c r="AA58" s="107">
        <v>754900</v>
      </c>
      <c r="AB58" s="107">
        <v>1888415</v>
      </c>
      <c r="AC58" s="107">
        <v>1737030</v>
      </c>
      <c r="AD58" s="107">
        <v>1737030</v>
      </c>
      <c r="AE58" s="107">
        <v>1547861</v>
      </c>
      <c r="AF58" s="107">
        <v>1291273</v>
      </c>
      <c r="AG58" s="107">
        <v>1389283</v>
      </c>
      <c r="AH58" s="107">
        <v>1314122</v>
      </c>
      <c r="AI58" s="107">
        <v>1613497</v>
      </c>
      <c r="AJ58" s="107">
        <v>1532250</v>
      </c>
      <c r="AK58" s="107">
        <v>1309896</v>
      </c>
      <c r="AL58" s="107">
        <v>1095731</v>
      </c>
      <c r="AM58" s="107">
        <v>-628325</v>
      </c>
      <c r="AN58" s="107">
        <v>-740152</v>
      </c>
      <c r="AO58" s="107">
        <v>-1061085</v>
      </c>
      <c r="AP58" s="107">
        <v>-504335</v>
      </c>
      <c r="AQ58" s="107">
        <v>-504335</v>
      </c>
      <c r="AR58" s="107">
        <v>-830222</v>
      </c>
      <c r="AS58" s="107">
        <v>-921731</v>
      </c>
      <c r="AT58" s="107">
        <v>-849057</v>
      </c>
      <c r="AU58" s="107">
        <v>-1201959</v>
      </c>
      <c r="AV58" s="107">
        <v>-1319008</v>
      </c>
      <c r="AW58" s="107">
        <v>-1535422</v>
      </c>
      <c r="AX58" s="107">
        <v>-1818785</v>
      </c>
      <c r="AY58" s="107">
        <v>-2210100</v>
      </c>
      <c r="AZ58" s="107">
        <v>-2330608</v>
      </c>
      <c r="BA58" s="107">
        <v>-2676805</v>
      </c>
      <c r="BB58" s="107">
        <v>-2968775</v>
      </c>
      <c r="BC58" s="107">
        <v>-3162014</v>
      </c>
      <c r="BD58" s="107">
        <v>-3162014</v>
      </c>
    </row>
    <row r="59" spans="1:56" ht="13.9" customHeight="1" x14ac:dyDescent="0.2">
      <c r="A59" s="54" t="s">
        <v>103</v>
      </c>
      <c r="B59" s="54" t="s">
        <v>286</v>
      </c>
      <c r="C59" s="54" t="s">
        <v>569</v>
      </c>
      <c r="D59" s="54" t="s">
        <v>570</v>
      </c>
      <c r="E59" s="107">
        <v>0</v>
      </c>
      <c r="F59" s="107">
        <v>0</v>
      </c>
      <c r="G59" s="107">
        <v>0</v>
      </c>
      <c r="H59" s="107">
        <v>0</v>
      </c>
      <c r="I59" s="107">
        <v>0</v>
      </c>
      <c r="J59" s="107">
        <v>0</v>
      </c>
      <c r="K59" s="107">
        <v>0</v>
      </c>
      <c r="L59" s="107">
        <v>-56375</v>
      </c>
      <c r="M59" s="107">
        <v>-116686</v>
      </c>
      <c r="N59" s="107">
        <v>-167471</v>
      </c>
      <c r="O59" s="107">
        <v>-221408</v>
      </c>
      <c r="P59" s="107">
        <v>-264662</v>
      </c>
      <c r="Q59" s="107">
        <v>-264662</v>
      </c>
      <c r="R59" s="107">
        <v>-390620</v>
      </c>
      <c r="S59" s="107">
        <v>-518479</v>
      </c>
      <c r="T59" s="107">
        <v>-526468</v>
      </c>
      <c r="U59" s="107">
        <v>-530291</v>
      </c>
      <c r="V59" s="107">
        <v>-554598</v>
      </c>
      <c r="W59" s="107">
        <v>194043</v>
      </c>
      <c r="X59" s="107">
        <v>208046</v>
      </c>
      <c r="Y59" s="107">
        <v>379049</v>
      </c>
      <c r="Z59" s="107">
        <v>366860</v>
      </c>
      <c r="AA59" s="107">
        <v>412976</v>
      </c>
      <c r="AB59" s="107">
        <v>291439</v>
      </c>
      <c r="AC59" s="107">
        <v>854158</v>
      </c>
      <c r="AD59" s="107">
        <v>854158</v>
      </c>
      <c r="AE59" s="107">
        <v>833101</v>
      </c>
      <c r="AF59" s="107">
        <v>797063</v>
      </c>
      <c r="AG59" s="107">
        <v>839815</v>
      </c>
      <c r="AH59" s="107">
        <v>844089</v>
      </c>
      <c r="AI59" s="107">
        <v>884881</v>
      </c>
      <c r="AJ59" s="107">
        <v>889946</v>
      </c>
      <c r="AK59" s="107">
        <v>863656</v>
      </c>
      <c r="AL59" s="107">
        <v>839188</v>
      </c>
      <c r="AM59" s="107">
        <v>284214</v>
      </c>
      <c r="AN59" s="107">
        <v>282484</v>
      </c>
      <c r="AO59" s="107">
        <v>234291</v>
      </c>
      <c r="AP59" s="107">
        <v>128167</v>
      </c>
      <c r="AQ59" s="107">
        <v>128167</v>
      </c>
      <c r="AR59" s="107">
        <v>75848</v>
      </c>
      <c r="AS59" s="107">
        <v>75606</v>
      </c>
      <c r="AT59" s="107">
        <v>111844</v>
      </c>
      <c r="AU59" s="107">
        <v>53523</v>
      </c>
      <c r="AV59" s="107">
        <v>47607</v>
      </c>
      <c r="AW59" s="107">
        <v>19612</v>
      </c>
      <c r="AX59" s="107">
        <v>-15541</v>
      </c>
      <c r="AY59" s="107">
        <v>-58651</v>
      </c>
      <c r="AZ59" s="107">
        <v>-135347</v>
      </c>
      <c r="BA59" s="107">
        <v>-312217</v>
      </c>
      <c r="BB59" s="107">
        <v>-341327</v>
      </c>
      <c r="BC59" s="107">
        <v>-356158</v>
      </c>
      <c r="BD59" s="107">
        <v>-356158</v>
      </c>
    </row>
    <row r="60" spans="1:56" ht="13.9" hidden="1" customHeight="1" x14ac:dyDescent="0.2">
      <c r="A60" s="54" t="s">
        <v>103</v>
      </c>
      <c r="B60" s="54" t="s">
        <v>286</v>
      </c>
      <c r="C60" s="54" t="s">
        <v>571</v>
      </c>
      <c r="D60" s="54" t="s">
        <v>572</v>
      </c>
      <c r="E60" s="107">
        <v>0</v>
      </c>
      <c r="F60" s="107">
        <v>0</v>
      </c>
      <c r="G60" s="107">
        <v>0</v>
      </c>
      <c r="H60" s="107">
        <v>0</v>
      </c>
      <c r="I60" s="107">
        <v>0</v>
      </c>
      <c r="J60" s="107">
        <v>0</v>
      </c>
      <c r="K60" s="107">
        <v>0</v>
      </c>
      <c r="L60" s="107">
        <v>-417288.64</v>
      </c>
      <c r="M60" s="107">
        <v>-635447.01</v>
      </c>
      <c r="N60" s="107">
        <v>-874507.3</v>
      </c>
      <c r="O60" s="107">
        <v>-576236.48</v>
      </c>
      <c r="P60" s="107">
        <v>-1492846.33</v>
      </c>
      <c r="Q60" s="107">
        <v>-1492846.33</v>
      </c>
      <c r="R60" s="107">
        <v>-646733.45000000007</v>
      </c>
      <c r="S60" s="107">
        <v>179327349.64000002</v>
      </c>
      <c r="T60" s="107">
        <v>-892720.95000001788</v>
      </c>
      <c r="U60" s="107">
        <v>-2519556.4</v>
      </c>
      <c r="V60" s="107">
        <v>-3169706.78</v>
      </c>
      <c r="W60" s="107">
        <v>-1618754.8099999998</v>
      </c>
      <c r="X60" s="107">
        <v>-2176568.5200000005</v>
      </c>
      <c r="Y60" s="107">
        <v>-2637662.44</v>
      </c>
      <c r="Z60" s="107">
        <v>-1773400.19</v>
      </c>
      <c r="AA60" s="107">
        <v>-3153478.83</v>
      </c>
      <c r="AB60" s="107">
        <v>-3544119.5100000002</v>
      </c>
      <c r="AC60" s="107">
        <v>-2606753.3699999996</v>
      </c>
      <c r="AD60" s="107">
        <v>-2606753.3699999996</v>
      </c>
      <c r="AE60" s="107">
        <v>-1762176.25</v>
      </c>
      <c r="AF60" s="107">
        <v>-2061962.28</v>
      </c>
      <c r="AG60" s="107">
        <v>-1673078.57</v>
      </c>
      <c r="AH60" s="107">
        <v>-1518817.65</v>
      </c>
      <c r="AI60" s="107">
        <v>-1703072.2</v>
      </c>
      <c r="AJ60" s="107">
        <v>-1981804.73</v>
      </c>
      <c r="AK60" s="107">
        <v>-1520147.96</v>
      </c>
      <c r="AL60" s="107">
        <v>-1485772.5999999901</v>
      </c>
      <c r="AM60" s="107">
        <v>-2734534.14</v>
      </c>
      <c r="AN60" s="107">
        <v>-1807213.9100000001</v>
      </c>
      <c r="AO60" s="107">
        <v>-1786805.3399999999</v>
      </c>
      <c r="AP60" s="107">
        <v>-2448400.73</v>
      </c>
      <c r="AQ60" s="107">
        <v>-2448400.73</v>
      </c>
      <c r="AR60" s="107">
        <v>-2248684.52</v>
      </c>
      <c r="AS60" s="107">
        <v>-2640469.0499999998</v>
      </c>
      <c r="AT60" s="107">
        <v>-2252124.5499999998</v>
      </c>
      <c r="AU60" s="107">
        <v>-1737375.7899999996</v>
      </c>
      <c r="AV60" s="107">
        <v>-1696678.4900000002</v>
      </c>
      <c r="AW60" s="107">
        <v>-2662421.4699999997</v>
      </c>
      <c r="AX60" s="107">
        <v>-1651271.4200000004</v>
      </c>
      <c r="AY60" s="107">
        <v>-2537036.3899999997</v>
      </c>
      <c r="AZ60" s="107">
        <v>-2632057.4699999997</v>
      </c>
      <c r="BA60" s="107">
        <v>-1891308.9800000004</v>
      </c>
      <c r="BB60" s="107">
        <v>-3008801.6</v>
      </c>
      <c r="BC60" s="107">
        <v>-2736398.3400000003</v>
      </c>
      <c r="BD60" s="107">
        <v>-2736398.3400000003</v>
      </c>
    </row>
    <row r="61" spans="1:56" ht="13.9" hidden="1" customHeight="1" x14ac:dyDescent="0.2">
      <c r="A61" s="54" t="s">
        <v>103</v>
      </c>
      <c r="B61" s="54" t="s">
        <v>286</v>
      </c>
      <c r="C61" s="54" t="s">
        <v>573</v>
      </c>
      <c r="D61" s="54" t="s">
        <v>574</v>
      </c>
      <c r="E61" s="107">
        <v>0</v>
      </c>
      <c r="F61" s="107">
        <v>0</v>
      </c>
      <c r="G61" s="107">
        <v>0</v>
      </c>
      <c r="H61" s="107">
        <v>0</v>
      </c>
      <c r="I61" s="107">
        <v>0</v>
      </c>
      <c r="J61" s="107">
        <v>0</v>
      </c>
      <c r="K61" s="107">
        <v>0</v>
      </c>
      <c r="L61" s="107">
        <v>-1316141.6000000001</v>
      </c>
      <c r="M61" s="107">
        <v>-3047815.99</v>
      </c>
      <c r="N61" s="107">
        <v>-7286656.5099999998</v>
      </c>
      <c r="O61" s="107">
        <v>-5592726.8700000001</v>
      </c>
      <c r="P61" s="107">
        <v>-3016824</v>
      </c>
      <c r="Q61" s="107">
        <v>-3016824</v>
      </c>
      <c r="R61" s="107">
        <v>-6123222.3200000003</v>
      </c>
      <c r="S61" s="107">
        <v>-11154047.68</v>
      </c>
      <c r="T61" s="107">
        <v>-5957129.919999999</v>
      </c>
      <c r="U61" s="107">
        <v>-5973204.5599999987</v>
      </c>
      <c r="V61" s="107">
        <v>-6172212.25</v>
      </c>
      <c r="W61" s="107">
        <v>-5982800.9600000009</v>
      </c>
      <c r="X61" s="107">
        <v>-6839513.5800000001</v>
      </c>
      <c r="Y61" s="107">
        <v>-5277823.99</v>
      </c>
      <c r="Z61" s="107">
        <v>-6314746.1699999999</v>
      </c>
      <c r="AA61" s="107">
        <v>-6877581.4400000004</v>
      </c>
      <c r="AB61" s="107">
        <v>-5292007.0900000008</v>
      </c>
      <c r="AC61" s="107">
        <v>-6002012.1500000004</v>
      </c>
      <c r="AD61" s="107">
        <v>-6002012.1500000004</v>
      </c>
      <c r="AE61" s="107">
        <v>-3732243.5200000014</v>
      </c>
      <c r="AF61" s="107">
        <v>-6186260.5800000001</v>
      </c>
      <c r="AG61" s="107">
        <v>-6770322.8899999997</v>
      </c>
      <c r="AH61" s="107">
        <v>-7546125.25</v>
      </c>
      <c r="AI61" s="107">
        <v>-7662239.5800000001</v>
      </c>
      <c r="AJ61" s="107">
        <v>-4850840.7300000004</v>
      </c>
      <c r="AK61" s="107">
        <v>-5487909.0199999996</v>
      </c>
      <c r="AL61" s="107">
        <v>-6985206.98999999</v>
      </c>
      <c r="AM61" s="107">
        <v>-5486365.580000001</v>
      </c>
      <c r="AN61" s="107">
        <v>-5308306.080000001</v>
      </c>
      <c r="AO61" s="107">
        <v>-4940373.2</v>
      </c>
      <c r="AP61" s="107">
        <v>-8289215.8300000001</v>
      </c>
      <c r="AQ61" s="107">
        <v>-8289215.8300000001</v>
      </c>
      <c r="AR61" s="107">
        <v>-4338190.5600000005</v>
      </c>
      <c r="AS61" s="107">
        <v>-4493078.76</v>
      </c>
      <c r="AT61" s="107">
        <v>-3857151.78</v>
      </c>
      <c r="AU61" s="107">
        <v>-4654128.7899999991</v>
      </c>
      <c r="AV61" s="107">
        <v>-5062105.22</v>
      </c>
      <c r="AW61" s="107">
        <v>-4544228.3499999996</v>
      </c>
      <c r="AX61" s="107">
        <v>-5452032.6799999997</v>
      </c>
      <c r="AY61" s="107">
        <v>-4680210.4399999995</v>
      </c>
      <c r="AZ61" s="107">
        <v>-4410865.83</v>
      </c>
      <c r="BA61" s="107">
        <v>-3821061.0999999996</v>
      </c>
      <c r="BB61" s="107">
        <v>-4094023.81</v>
      </c>
      <c r="BC61" s="107">
        <v>-4836498.2500000009</v>
      </c>
      <c r="BD61" s="107">
        <v>-4836498.2500000009</v>
      </c>
    </row>
    <row r="62" spans="1:56" ht="13.9" hidden="1" customHeight="1" x14ac:dyDescent="0.2">
      <c r="A62" s="54" t="s">
        <v>103</v>
      </c>
      <c r="B62" s="54" t="s">
        <v>286</v>
      </c>
      <c r="C62" s="54" t="s">
        <v>575</v>
      </c>
      <c r="D62" s="54" t="s">
        <v>576</v>
      </c>
      <c r="E62" s="107">
        <v>0</v>
      </c>
      <c r="F62" s="107">
        <v>0</v>
      </c>
      <c r="G62" s="107">
        <v>0</v>
      </c>
      <c r="H62" s="107">
        <v>0</v>
      </c>
      <c r="I62" s="107">
        <v>0</v>
      </c>
      <c r="J62" s="107">
        <v>0</v>
      </c>
      <c r="K62" s="107">
        <v>0</v>
      </c>
      <c r="L62" s="107">
        <v>-5599303.5499999998</v>
      </c>
      <c r="M62" s="107">
        <v>-5730145.1699999999</v>
      </c>
      <c r="N62" s="107">
        <v>-2542416.7899999996</v>
      </c>
      <c r="O62" s="107">
        <v>-4320409.79</v>
      </c>
      <c r="P62" s="107">
        <v>-4541962.5600000005</v>
      </c>
      <c r="Q62" s="107">
        <v>-4541962.5600000005</v>
      </c>
      <c r="R62" s="107">
        <v>-4168833.2499999991</v>
      </c>
      <c r="S62" s="107">
        <v>-5025163.4800000004</v>
      </c>
      <c r="T62" s="107">
        <v>-4902392.8899999997</v>
      </c>
      <c r="U62" s="107">
        <v>-3530259.1500000004</v>
      </c>
      <c r="V62" s="107">
        <v>-3191318.5500000003</v>
      </c>
      <c r="W62" s="107">
        <v>-2896714.1</v>
      </c>
      <c r="X62" s="107">
        <v>-3079144.4299999997</v>
      </c>
      <c r="Y62" s="107">
        <v>-2727032.4600000004</v>
      </c>
      <c r="Z62" s="107">
        <v>-1847522.98</v>
      </c>
      <c r="AA62" s="107">
        <v>-1797641.5099999998</v>
      </c>
      <c r="AB62" s="107">
        <v>-2591407.2399999998</v>
      </c>
      <c r="AC62" s="107">
        <v>-2617989.69</v>
      </c>
      <c r="AD62" s="107">
        <v>-2617989.69</v>
      </c>
      <c r="AE62" s="107">
        <v>-2696628.59</v>
      </c>
      <c r="AF62" s="107">
        <v>-2586901.14</v>
      </c>
      <c r="AG62" s="107">
        <v>-2901100.4</v>
      </c>
      <c r="AH62" s="107">
        <v>-1882665.27</v>
      </c>
      <c r="AI62" s="107">
        <v>-2152313.19</v>
      </c>
      <c r="AJ62" s="107">
        <v>-1351282.14</v>
      </c>
      <c r="AK62" s="107">
        <v>-1579218.04</v>
      </c>
      <c r="AL62" s="107">
        <v>-2550756.23999999</v>
      </c>
      <c r="AM62" s="107">
        <v>-2492498.1800000002</v>
      </c>
      <c r="AN62" s="107">
        <v>-2530694.9</v>
      </c>
      <c r="AO62" s="107">
        <v>-2477524.3599999994</v>
      </c>
      <c r="AP62" s="107">
        <v>-3655340.18</v>
      </c>
      <c r="AQ62" s="107">
        <v>-3655340.18</v>
      </c>
      <c r="AR62" s="107">
        <v>-2914379.7500000005</v>
      </c>
      <c r="AS62" s="107">
        <v>-4052303.3200000003</v>
      </c>
      <c r="AT62" s="107">
        <v>-4967736.97</v>
      </c>
      <c r="AU62" s="107">
        <v>-3636576.26</v>
      </c>
      <c r="AV62" s="107">
        <v>-2624085.6599999997</v>
      </c>
      <c r="AW62" s="107">
        <v>-2685292.52</v>
      </c>
      <c r="AX62" s="107">
        <v>-2701059.95</v>
      </c>
      <c r="AY62" s="107">
        <v>-2723668.97</v>
      </c>
      <c r="AZ62" s="107">
        <v>-3590277.3800000004</v>
      </c>
      <c r="BA62" s="107">
        <v>-4409070.17</v>
      </c>
      <c r="BB62" s="107">
        <v>-5231393.5099999988</v>
      </c>
      <c r="BC62" s="107">
        <v>-5487545.1399999987</v>
      </c>
      <c r="BD62" s="107">
        <v>-5487545.1399999987</v>
      </c>
    </row>
    <row r="63" spans="1:56" ht="13.9" hidden="1" customHeight="1" x14ac:dyDescent="0.2">
      <c r="A63" s="54" t="s">
        <v>103</v>
      </c>
      <c r="B63" s="54" t="s">
        <v>286</v>
      </c>
      <c r="C63" s="54" t="s">
        <v>577</v>
      </c>
      <c r="D63" s="54" t="s">
        <v>578</v>
      </c>
      <c r="E63" s="107">
        <v>0</v>
      </c>
      <c r="F63" s="107">
        <v>0</v>
      </c>
      <c r="G63" s="107">
        <v>0</v>
      </c>
      <c r="H63" s="107">
        <v>0</v>
      </c>
      <c r="I63" s="107">
        <v>0</v>
      </c>
      <c r="J63" s="107">
        <v>0</v>
      </c>
      <c r="K63" s="107">
        <v>0</v>
      </c>
      <c r="L63" s="107">
        <v>0</v>
      </c>
      <c r="M63" s="107">
        <v>0</v>
      </c>
      <c r="N63" s="107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07">
        <v>0</v>
      </c>
      <c r="V63" s="107">
        <v>0</v>
      </c>
      <c r="W63" s="107">
        <v>0</v>
      </c>
      <c r="X63" s="107">
        <v>0</v>
      </c>
      <c r="Y63" s="107">
        <v>0</v>
      </c>
      <c r="Z63" s="107">
        <v>0</v>
      </c>
      <c r="AA63" s="107">
        <v>0</v>
      </c>
      <c r="AB63" s="107">
        <v>0</v>
      </c>
      <c r="AC63" s="107">
        <v>0</v>
      </c>
      <c r="AD63" s="107">
        <v>0</v>
      </c>
      <c r="AE63" s="107">
        <v>-829066.67</v>
      </c>
      <c r="AF63" s="107">
        <v>-1392016.67</v>
      </c>
      <c r="AG63" s="107">
        <v>0</v>
      </c>
      <c r="AH63" s="107">
        <v>-512000</v>
      </c>
      <c r="AI63" s="107">
        <v>-1041066.67</v>
      </c>
      <c r="AJ63" s="107">
        <v>0</v>
      </c>
      <c r="AK63" s="107">
        <v>-488666.67</v>
      </c>
      <c r="AL63" s="107">
        <v>-977333.34</v>
      </c>
      <c r="AM63" s="107">
        <v>0</v>
      </c>
      <c r="AN63" s="107">
        <v>-447333.33</v>
      </c>
      <c r="AO63" s="107">
        <v>-899780.55</v>
      </c>
      <c r="AP63" s="107">
        <v>0</v>
      </c>
      <c r="AQ63" s="107">
        <v>0</v>
      </c>
      <c r="AR63" s="107">
        <v>-396583.33</v>
      </c>
      <c r="AS63" s="107">
        <v>-793166.66</v>
      </c>
      <c r="AT63" s="107">
        <v>0</v>
      </c>
      <c r="AU63" s="107">
        <v>-284666.67</v>
      </c>
      <c r="AV63" s="107">
        <v>-569333.34</v>
      </c>
      <c r="AW63" s="107">
        <v>0</v>
      </c>
      <c r="AX63" s="107">
        <v>-276500</v>
      </c>
      <c r="AY63" s="107">
        <v>-553000</v>
      </c>
      <c r="AZ63" s="107">
        <v>0</v>
      </c>
      <c r="BA63" s="107">
        <v>-281750</v>
      </c>
      <c r="BB63" s="107">
        <v>-611875</v>
      </c>
      <c r="BC63" s="107">
        <v>0</v>
      </c>
      <c r="BD63" s="107">
        <v>0</v>
      </c>
    </row>
    <row r="64" spans="1:56" ht="13.9" hidden="1" customHeight="1" x14ac:dyDescent="0.2">
      <c r="A64" s="54" t="s">
        <v>103</v>
      </c>
      <c r="B64" s="54" t="s">
        <v>286</v>
      </c>
      <c r="C64" s="54" t="s">
        <v>579</v>
      </c>
      <c r="D64" s="54" t="s">
        <v>580</v>
      </c>
      <c r="E64" s="107">
        <v>0</v>
      </c>
      <c r="F64" s="107">
        <v>0</v>
      </c>
      <c r="G64" s="107">
        <v>0</v>
      </c>
      <c r="H64" s="107">
        <v>0</v>
      </c>
      <c r="I64" s="107">
        <v>0</v>
      </c>
      <c r="J64" s="107">
        <v>0</v>
      </c>
      <c r="K64" s="107">
        <v>0</v>
      </c>
      <c r="L64" s="107">
        <v>-52328.17</v>
      </c>
      <c r="M64" s="107">
        <v>-59167.69</v>
      </c>
      <c r="N64" s="107">
        <v>-65388.79</v>
      </c>
      <c r="O64" s="107">
        <v>-71827.33</v>
      </c>
      <c r="P64" s="107">
        <v>-78101.09</v>
      </c>
      <c r="Q64" s="107">
        <v>-78101.09</v>
      </c>
      <c r="R64" s="107">
        <v>-936.36999999999534</v>
      </c>
      <c r="S64" s="107">
        <v>-8176.98</v>
      </c>
      <c r="T64" s="107">
        <v>-14544</v>
      </c>
      <c r="U64" s="107">
        <v>-21529.94</v>
      </c>
      <c r="V64" s="107">
        <v>-28046.6</v>
      </c>
      <c r="W64" s="107">
        <v>-34905.549999999996</v>
      </c>
      <c r="X64" s="107">
        <v>-41193.980000000003</v>
      </c>
      <c r="Y64" s="107">
        <v>-47854.39</v>
      </c>
      <c r="Z64" s="107">
        <v>-54298.44</v>
      </c>
      <c r="AA64" s="107">
        <v>-60226.39</v>
      </c>
      <c r="AB64" s="107">
        <v>-66702.19</v>
      </c>
      <c r="AC64" s="107">
        <v>-76994.53</v>
      </c>
      <c r="AD64" s="107">
        <v>-76994.53</v>
      </c>
      <c r="AE64" s="107">
        <v>-31149.769999999997</v>
      </c>
      <c r="AF64" s="107">
        <v>-7937.98</v>
      </c>
      <c r="AG64" s="107">
        <v>-13989.33</v>
      </c>
      <c r="AH64" s="107">
        <v>-20765.740000000002</v>
      </c>
      <c r="AI64" s="107">
        <v>-26975.4</v>
      </c>
      <c r="AJ64" s="107">
        <v>-39873.14</v>
      </c>
      <c r="AK64" s="107">
        <v>-46205.14</v>
      </c>
      <c r="AL64" s="107">
        <v>-31111.16</v>
      </c>
      <c r="AM64" s="107">
        <v>-25505.19</v>
      </c>
      <c r="AN64" s="107">
        <v>-40961.729999999996</v>
      </c>
      <c r="AO64" s="107">
        <v>-47073.560000000005</v>
      </c>
      <c r="AP64" s="107">
        <v>-53988.18</v>
      </c>
      <c r="AQ64" s="107">
        <v>-53988.18</v>
      </c>
      <c r="AR64" s="107">
        <v>-51511.41</v>
      </c>
      <c r="AS64" s="107">
        <v>-54432.060000000005</v>
      </c>
      <c r="AT64" s="107">
        <v>-62385.42</v>
      </c>
      <c r="AU64" s="107">
        <v>-68588.649999999994</v>
      </c>
      <c r="AV64" s="107">
        <v>-75739.239999999991</v>
      </c>
      <c r="AW64" s="107">
        <v>-83457.290000000008</v>
      </c>
      <c r="AX64" s="107">
        <v>-71893.06</v>
      </c>
      <c r="AY64" s="107">
        <v>-73823.37</v>
      </c>
      <c r="AZ64" s="107">
        <v>-76778.739999999991</v>
      </c>
      <c r="BA64" s="107">
        <v>-77953.62000000001</v>
      </c>
      <c r="BB64" s="107">
        <v>-81560.36</v>
      </c>
      <c r="BC64" s="107">
        <v>-81688.41</v>
      </c>
      <c r="BD64" s="107">
        <v>-81688.41</v>
      </c>
    </row>
    <row r="65" spans="1:56" ht="13.9" hidden="1" customHeight="1" x14ac:dyDescent="0.2">
      <c r="A65" s="54" t="s">
        <v>103</v>
      </c>
      <c r="B65" s="54" t="s">
        <v>286</v>
      </c>
      <c r="C65" s="54" t="s">
        <v>581</v>
      </c>
      <c r="D65" s="54" t="s">
        <v>582</v>
      </c>
      <c r="E65" s="107">
        <v>0</v>
      </c>
      <c r="F65" s="107">
        <v>0</v>
      </c>
      <c r="G65" s="107">
        <v>0</v>
      </c>
      <c r="H65" s="107">
        <v>0</v>
      </c>
      <c r="I65" s="107">
        <v>0</v>
      </c>
      <c r="J65" s="107">
        <v>0</v>
      </c>
      <c r="K65" s="107">
        <v>0</v>
      </c>
      <c r="L65" s="107">
        <v>-343780.8</v>
      </c>
      <c r="M65" s="107">
        <v>-343780.8</v>
      </c>
      <c r="N65" s="107">
        <v>-343780.8</v>
      </c>
      <c r="O65" s="107">
        <v>-343780.8</v>
      </c>
      <c r="P65" s="107">
        <v>-343780.8</v>
      </c>
      <c r="Q65" s="107">
        <v>-343780.8</v>
      </c>
      <c r="R65" s="107">
        <v>-57749.489999999991</v>
      </c>
      <c r="S65" s="107">
        <v>-57749.49</v>
      </c>
      <c r="T65" s="107">
        <v>-57749.49</v>
      </c>
      <c r="U65" s="107">
        <v>-57749.49</v>
      </c>
      <c r="V65" s="107">
        <v>-57749.49</v>
      </c>
      <c r="W65" s="107">
        <v>-57749.49</v>
      </c>
      <c r="X65" s="107">
        <v>-57749.49</v>
      </c>
      <c r="Y65" s="107">
        <v>-57749.49</v>
      </c>
      <c r="Z65" s="107">
        <v>-57749.49</v>
      </c>
      <c r="AA65" s="107">
        <v>-57749.49</v>
      </c>
      <c r="AB65" s="107">
        <v>-57749.49</v>
      </c>
      <c r="AC65" s="107">
        <v>-67054.41</v>
      </c>
      <c r="AD65" s="107">
        <v>-67054.41</v>
      </c>
      <c r="AE65" s="107">
        <v>-67054.41</v>
      </c>
      <c r="AF65" s="107">
        <v>-63534.520000000004</v>
      </c>
      <c r="AG65" s="107">
        <v>-63534.52</v>
      </c>
      <c r="AH65" s="107">
        <v>-63534.52</v>
      </c>
      <c r="AI65" s="107">
        <v>-63534.52</v>
      </c>
      <c r="AJ65" s="107">
        <v>-63534.52</v>
      </c>
      <c r="AK65" s="107">
        <v>-91605.52</v>
      </c>
      <c r="AL65" s="107">
        <v>-91605.52</v>
      </c>
      <c r="AM65" s="107">
        <v>-75750.19</v>
      </c>
      <c r="AN65" s="107">
        <v>-75750.19</v>
      </c>
      <c r="AO65" s="107">
        <v>-91605.52</v>
      </c>
      <c r="AP65" s="107">
        <v>-120249.52</v>
      </c>
      <c r="AQ65" s="107">
        <v>-120249.52</v>
      </c>
      <c r="AR65" s="107">
        <v>-101919.52</v>
      </c>
      <c r="AS65" s="107">
        <v>-87521.52</v>
      </c>
      <c r="AT65" s="107">
        <v>-87521.52</v>
      </c>
      <c r="AU65" s="107">
        <v>-87521.52</v>
      </c>
      <c r="AV65" s="107">
        <v>-87521.52</v>
      </c>
      <c r="AW65" s="107">
        <v>-87521.52</v>
      </c>
      <c r="AX65" s="107">
        <v>-87521.52</v>
      </c>
      <c r="AY65" s="107">
        <v>-87521.52</v>
      </c>
      <c r="AZ65" s="107">
        <v>-87521.52</v>
      </c>
      <c r="BA65" s="107">
        <v>-87521.52</v>
      </c>
      <c r="BB65" s="107">
        <v>-87521.52</v>
      </c>
      <c r="BC65" s="107">
        <v>-83900.1</v>
      </c>
      <c r="BD65" s="107">
        <v>-83900.1</v>
      </c>
    </row>
    <row r="66" spans="1:56" ht="13.9" hidden="1" customHeight="1" x14ac:dyDescent="0.2">
      <c r="A66" s="54" t="s">
        <v>103</v>
      </c>
      <c r="B66" s="54" t="s">
        <v>286</v>
      </c>
      <c r="C66" s="54" t="s">
        <v>583</v>
      </c>
      <c r="D66" s="54" t="s">
        <v>584</v>
      </c>
      <c r="E66" s="107">
        <v>0</v>
      </c>
      <c r="F66" s="107">
        <v>0</v>
      </c>
      <c r="G66" s="107">
        <v>0</v>
      </c>
      <c r="H66" s="107">
        <v>0</v>
      </c>
      <c r="I66" s="107">
        <v>0</v>
      </c>
      <c r="J66" s="107">
        <v>0</v>
      </c>
      <c r="K66" s="107">
        <v>0</v>
      </c>
      <c r="L66" s="107">
        <v>-120366.35</v>
      </c>
      <c r="M66" s="107">
        <v>-184061.25</v>
      </c>
      <c r="N66" s="107">
        <v>-210000</v>
      </c>
      <c r="O66" s="107">
        <v>-280000</v>
      </c>
      <c r="P66" s="107">
        <v>-400195</v>
      </c>
      <c r="Q66" s="107">
        <v>-400195</v>
      </c>
      <c r="R66" s="107">
        <v>-471195</v>
      </c>
      <c r="S66" s="107">
        <v>-542956.82999999996</v>
      </c>
      <c r="T66" s="107">
        <v>-216385.91999999998</v>
      </c>
      <c r="U66" s="107">
        <v>-289925.34000000003</v>
      </c>
      <c r="V66" s="107">
        <v>-363549.42000000004</v>
      </c>
      <c r="W66" s="107">
        <v>-612468.36</v>
      </c>
      <c r="X66" s="107">
        <v>-715322.36</v>
      </c>
      <c r="Y66" s="107">
        <v>-818176.37</v>
      </c>
      <c r="Z66" s="107">
        <v>-935964.48</v>
      </c>
      <c r="AA66" s="107">
        <v>-1040487.23</v>
      </c>
      <c r="AB66" s="107">
        <v>-1144925.32</v>
      </c>
      <c r="AC66" s="107">
        <v>-1238574.0800000001</v>
      </c>
      <c r="AD66" s="107">
        <v>-1238574.0800000001</v>
      </c>
      <c r="AE66" s="107">
        <v>-1346910.85</v>
      </c>
      <c r="AF66" s="107">
        <v>-1455078.31</v>
      </c>
      <c r="AG66" s="107">
        <v>-344255.06</v>
      </c>
      <c r="AH66" s="107">
        <v>-509849.49</v>
      </c>
      <c r="AI66" s="107">
        <v>-627885.71</v>
      </c>
      <c r="AJ66" s="107">
        <v>-748479.52</v>
      </c>
      <c r="AK66" s="107">
        <v>-883747.63</v>
      </c>
      <c r="AL66" s="107">
        <v>-1006505.15</v>
      </c>
      <c r="AM66" s="107">
        <v>-1129184.06</v>
      </c>
      <c r="AN66" s="107">
        <v>-1251941.56</v>
      </c>
      <c r="AO66" s="107">
        <v>-1374620.47</v>
      </c>
      <c r="AP66" s="107">
        <v>-1495617.8699999999</v>
      </c>
      <c r="AQ66" s="107">
        <v>-1495617.8699999999</v>
      </c>
      <c r="AR66" s="107">
        <v>-1624860.53</v>
      </c>
      <c r="AS66" s="107">
        <v>-1755101.84</v>
      </c>
      <c r="AT66" s="107">
        <v>-447618.64000000013</v>
      </c>
      <c r="AU66" s="107">
        <v>-581496.14</v>
      </c>
      <c r="AV66" s="107">
        <v>-715609.36</v>
      </c>
      <c r="AW66" s="107">
        <v>-849486.91999999993</v>
      </c>
      <c r="AX66" s="107">
        <v>-983600.13</v>
      </c>
      <c r="AY66" s="107">
        <v>-1117713.3500000001</v>
      </c>
      <c r="AZ66" s="107">
        <v>-1251590.8600000001</v>
      </c>
      <c r="BA66" s="107">
        <v>-1385704.1</v>
      </c>
      <c r="BB66" s="107">
        <v>-1519581.61</v>
      </c>
      <c r="BC66" s="107">
        <v>-1661402.6600000001</v>
      </c>
      <c r="BD66" s="107">
        <v>-1661402.6600000001</v>
      </c>
    </row>
    <row r="67" spans="1:56" ht="13.9" hidden="1" customHeight="1" x14ac:dyDescent="0.2">
      <c r="A67" s="54" t="s">
        <v>103</v>
      </c>
      <c r="B67" s="54" t="s">
        <v>286</v>
      </c>
      <c r="C67" s="54" t="s">
        <v>585</v>
      </c>
      <c r="D67" s="54" t="s">
        <v>586</v>
      </c>
      <c r="E67" s="107">
        <v>0</v>
      </c>
      <c r="F67" s="107">
        <v>0</v>
      </c>
      <c r="G67" s="107">
        <v>0</v>
      </c>
      <c r="H67" s="107">
        <v>0</v>
      </c>
      <c r="I67" s="107">
        <v>0</v>
      </c>
      <c r="J67" s="107">
        <v>0</v>
      </c>
      <c r="K67" s="107">
        <v>0</v>
      </c>
      <c r="L67" s="107">
        <v>-2776470.55</v>
      </c>
      <c r="M67" s="107">
        <v>-2735341.51</v>
      </c>
      <c r="N67" s="107">
        <v>-2909653.32</v>
      </c>
      <c r="O67" s="107">
        <v>-700400.74999999953</v>
      </c>
      <c r="P67" s="107">
        <v>-927150.91</v>
      </c>
      <c r="Q67" s="107">
        <v>-927150.91</v>
      </c>
      <c r="R67" s="107">
        <v>-1149417.6499999999</v>
      </c>
      <c r="S67" s="107">
        <v>-1270966.08</v>
      </c>
      <c r="T67" s="107">
        <v>-1273060.28</v>
      </c>
      <c r="U67" s="107">
        <v>-1359761.4900000002</v>
      </c>
      <c r="V67" s="107">
        <v>-1489783.85</v>
      </c>
      <c r="W67" s="107">
        <v>-1621936.59</v>
      </c>
      <c r="X67" s="107">
        <v>-1793345.49</v>
      </c>
      <c r="Y67" s="107">
        <v>-1956832.17</v>
      </c>
      <c r="Z67" s="107">
        <v>-2130872.8400000003</v>
      </c>
      <c r="AA67" s="107">
        <v>-2676720.12</v>
      </c>
      <c r="AB67" s="107">
        <v>-796683.95000000019</v>
      </c>
      <c r="AC67" s="107">
        <v>-918765.96</v>
      </c>
      <c r="AD67" s="107">
        <v>-918765.96</v>
      </c>
      <c r="AE67" s="107">
        <v>-1148222.22</v>
      </c>
      <c r="AF67" s="107">
        <v>-1310607.4299999997</v>
      </c>
      <c r="AG67" s="107">
        <v>-1407706.04999999</v>
      </c>
      <c r="AH67" s="107">
        <v>-1471485.1099999901</v>
      </c>
      <c r="AI67" s="107">
        <v>-1583859.1</v>
      </c>
      <c r="AJ67" s="107">
        <v>-1841764.32</v>
      </c>
      <c r="AK67" s="107">
        <v>-1994724.73</v>
      </c>
      <c r="AL67" s="107">
        <v>-2207230.85</v>
      </c>
      <c r="AM67" s="107">
        <v>-2190541.4000000004</v>
      </c>
      <c r="AN67" s="107">
        <v>-2400909.38</v>
      </c>
      <c r="AO67" s="107">
        <v>403983.76000000024</v>
      </c>
      <c r="AP67" s="107">
        <v>-646302.71</v>
      </c>
      <c r="AQ67" s="107">
        <v>-646302.71</v>
      </c>
      <c r="AR67" s="107">
        <v>-1023945.6799999997</v>
      </c>
      <c r="AS67" s="107">
        <v>-1263372.29</v>
      </c>
      <c r="AT67" s="107">
        <v>-1493092.01</v>
      </c>
      <c r="AU67" s="107">
        <v>-1761894.27</v>
      </c>
      <c r="AV67" s="107">
        <v>-1984114.16</v>
      </c>
      <c r="AW67" s="107">
        <v>-2352311.81</v>
      </c>
      <c r="AX67" s="107">
        <v>-2633605.5499999998</v>
      </c>
      <c r="AY67" s="107">
        <v>-2900775.9599999995</v>
      </c>
      <c r="AZ67" s="107">
        <v>-3230951.4499999997</v>
      </c>
      <c r="BA67" s="107">
        <v>-3571669.7199999997</v>
      </c>
      <c r="BB67" s="107">
        <v>-623206.67000000039</v>
      </c>
      <c r="BC67" s="107">
        <v>-768718.85000000009</v>
      </c>
      <c r="BD67" s="107">
        <v>-768718.85000000009</v>
      </c>
    </row>
    <row r="68" spans="1:56" ht="13.9" hidden="1" customHeight="1" x14ac:dyDescent="0.2">
      <c r="A68" s="54" t="s">
        <v>103</v>
      </c>
      <c r="B68" s="54" t="s">
        <v>286</v>
      </c>
      <c r="C68" s="54" t="s">
        <v>587</v>
      </c>
      <c r="D68" s="54" t="s">
        <v>588</v>
      </c>
      <c r="E68" s="107">
        <v>0</v>
      </c>
      <c r="F68" s="107">
        <v>0</v>
      </c>
      <c r="G68" s="107">
        <v>0</v>
      </c>
      <c r="H68" s="107">
        <v>0</v>
      </c>
      <c r="I68" s="107">
        <v>0</v>
      </c>
      <c r="J68" s="107">
        <v>0</v>
      </c>
      <c r="K68" s="107">
        <v>0</v>
      </c>
      <c r="L68" s="107">
        <v>-36820</v>
      </c>
      <c r="M68" s="107">
        <v>-288572.26</v>
      </c>
      <c r="N68" s="107">
        <v>-325392.26</v>
      </c>
      <c r="O68" s="107">
        <v>-183594.19</v>
      </c>
      <c r="P68" s="107">
        <v>-220414.19</v>
      </c>
      <c r="Q68" s="107">
        <v>-220414.19</v>
      </c>
      <c r="R68" s="107">
        <v>-41005.950000000012</v>
      </c>
      <c r="S68" s="107">
        <v>-88053.56</v>
      </c>
      <c r="T68" s="107">
        <v>-130447.26999999999</v>
      </c>
      <c r="U68" s="107">
        <v>-168945.4</v>
      </c>
      <c r="V68" s="107">
        <v>-207877.84999999998</v>
      </c>
      <c r="W68" s="107">
        <v>-256845.95</v>
      </c>
      <c r="X68" s="107">
        <v>-38233.110000000015</v>
      </c>
      <c r="Y68" s="107">
        <v>-72373.98000000001</v>
      </c>
      <c r="Z68" s="107">
        <v>-110917.23999999999</v>
      </c>
      <c r="AA68" s="107">
        <v>-160661.07</v>
      </c>
      <c r="AB68" s="107">
        <v>-191592.57</v>
      </c>
      <c r="AC68" s="107">
        <v>-221292.48</v>
      </c>
      <c r="AD68" s="107">
        <v>-221292.48</v>
      </c>
      <c r="AE68" s="107">
        <v>-24237.580000000016</v>
      </c>
      <c r="AF68" s="107">
        <v>-87717.3</v>
      </c>
      <c r="AG68" s="107">
        <v>-126694.65</v>
      </c>
      <c r="AH68" s="107">
        <v>-168112.65</v>
      </c>
      <c r="AI68" s="107">
        <v>-204501.21</v>
      </c>
      <c r="AJ68" s="107">
        <v>-240055.48</v>
      </c>
      <c r="AK68" s="107">
        <v>-30542.68</v>
      </c>
      <c r="AL68" s="107">
        <v>-66410.820000000007</v>
      </c>
      <c r="AM68" s="107">
        <v>-107587.53</v>
      </c>
      <c r="AN68" s="107">
        <v>-137897.28</v>
      </c>
      <c r="AO68" s="107">
        <v>-175910.76</v>
      </c>
      <c r="AP68" s="107">
        <v>-213451.7</v>
      </c>
      <c r="AQ68" s="107">
        <v>-213451.7</v>
      </c>
      <c r="AR68" s="107">
        <v>-39316.180000000022</v>
      </c>
      <c r="AS68" s="107">
        <v>-88780.78</v>
      </c>
      <c r="AT68" s="107">
        <v>-124131.03</v>
      </c>
      <c r="AU68" s="107">
        <v>-167208.03</v>
      </c>
      <c r="AV68" s="107">
        <v>-212708.59</v>
      </c>
      <c r="AW68" s="107">
        <v>-253397.08</v>
      </c>
      <c r="AX68" s="107">
        <v>-42774.28</v>
      </c>
      <c r="AY68" s="107">
        <v>-81916.88</v>
      </c>
      <c r="AZ68" s="107">
        <v>-121673.16</v>
      </c>
      <c r="BA68" s="107">
        <v>-194963.55</v>
      </c>
      <c r="BB68" s="107">
        <v>-238279.18</v>
      </c>
      <c r="BC68" s="107">
        <v>-280152.27</v>
      </c>
      <c r="BD68" s="107">
        <v>-280152.27</v>
      </c>
    </row>
    <row r="69" spans="1:56" ht="13.9" hidden="1" customHeight="1" x14ac:dyDescent="0.2">
      <c r="A69" s="54" t="s">
        <v>103</v>
      </c>
      <c r="B69" s="54" t="s">
        <v>286</v>
      </c>
      <c r="C69" s="54" t="s">
        <v>664</v>
      </c>
      <c r="D69" s="54" t="s">
        <v>665</v>
      </c>
      <c r="E69" s="107">
        <v>0</v>
      </c>
      <c r="F69" s="107">
        <v>0</v>
      </c>
      <c r="G69" s="107">
        <v>0</v>
      </c>
      <c r="H69" s="107">
        <v>0</v>
      </c>
      <c r="I69" s="107">
        <v>0</v>
      </c>
      <c r="J69" s="107">
        <v>0</v>
      </c>
      <c r="K69" s="107">
        <v>0</v>
      </c>
      <c r="L69" s="107">
        <v>0</v>
      </c>
      <c r="M69" s="107">
        <v>0</v>
      </c>
      <c r="N69" s="107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7">
        <v>0</v>
      </c>
      <c r="V69" s="107">
        <v>0</v>
      </c>
      <c r="W69" s="107">
        <v>0</v>
      </c>
      <c r="X69" s="107">
        <v>0</v>
      </c>
      <c r="Y69" s="107">
        <v>0</v>
      </c>
      <c r="Z69" s="107">
        <v>0</v>
      </c>
      <c r="AA69" s="107">
        <v>0</v>
      </c>
      <c r="AB69" s="107">
        <v>0</v>
      </c>
      <c r="AC69" s="107">
        <v>0</v>
      </c>
      <c r="AD69" s="107">
        <v>0</v>
      </c>
      <c r="AE69" s="107">
        <v>0</v>
      </c>
      <c r="AF69" s="107">
        <v>0</v>
      </c>
      <c r="AG69" s="107">
        <v>0</v>
      </c>
      <c r="AH69" s="107">
        <v>0</v>
      </c>
      <c r="AI69" s="107">
        <v>0</v>
      </c>
      <c r="AJ69" s="107">
        <v>0</v>
      </c>
      <c r="AK69" s="107">
        <v>0</v>
      </c>
      <c r="AL69" s="107">
        <v>0</v>
      </c>
      <c r="AM69" s="107">
        <v>0</v>
      </c>
      <c r="AN69" s="107">
        <v>0</v>
      </c>
      <c r="AO69" s="107">
        <v>0</v>
      </c>
      <c r="AP69" s="107">
        <v>0</v>
      </c>
      <c r="AQ69" s="107">
        <v>0</v>
      </c>
      <c r="AR69" s="107">
        <v>0</v>
      </c>
      <c r="AS69" s="107">
        <v>0</v>
      </c>
      <c r="AT69" s="107">
        <v>0</v>
      </c>
      <c r="AU69" s="107">
        <v>0</v>
      </c>
      <c r="AV69" s="107">
        <v>0</v>
      </c>
      <c r="AW69" s="107">
        <v>0</v>
      </c>
      <c r="AX69" s="107">
        <v>0</v>
      </c>
      <c r="AY69" s="107">
        <v>0</v>
      </c>
      <c r="AZ69" s="107">
        <v>0</v>
      </c>
      <c r="BA69" s="107">
        <v>0</v>
      </c>
      <c r="BB69" s="107">
        <v>0</v>
      </c>
      <c r="BC69" s="107">
        <v>0</v>
      </c>
      <c r="BD69" s="107">
        <v>0</v>
      </c>
    </row>
    <row r="70" spans="1:56" ht="13.9" hidden="1" customHeight="1" x14ac:dyDescent="0.2">
      <c r="A70" s="54" t="s">
        <v>103</v>
      </c>
      <c r="B70" s="54" t="s">
        <v>286</v>
      </c>
      <c r="C70" s="54" t="s">
        <v>589</v>
      </c>
      <c r="D70" s="54" t="s">
        <v>590</v>
      </c>
      <c r="E70" s="107">
        <v>0</v>
      </c>
      <c r="F70" s="107">
        <v>0</v>
      </c>
      <c r="G70" s="107">
        <v>0</v>
      </c>
      <c r="H70" s="107">
        <v>0</v>
      </c>
      <c r="I70" s="107">
        <v>0</v>
      </c>
      <c r="J70" s="107">
        <v>0</v>
      </c>
      <c r="K70" s="107">
        <v>0</v>
      </c>
      <c r="L70" s="107">
        <v>-65273.3</v>
      </c>
      <c r="M70" s="107">
        <v>-73092.179999999993</v>
      </c>
      <c r="N70" s="107">
        <v>-85726.109999999986</v>
      </c>
      <c r="O70" s="107">
        <v>-70307.850000000006</v>
      </c>
      <c r="P70" s="107">
        <v>-44909.770000000011</v>
      </c>
      <c r="Q70" s="107">
        <v>-44909.770000000011</v>
      </c>
      <c r="R70" s="107">
        <v>-38021.07</v>
      </c>
      <c r="S70" s="107">
        <v>-44225.21</v>
      </c>
      <c r="T70" s="107">
        <v>-24436.79</v>
      </c>
      <c r="U70" s="107">
        <v>-35473.72</v>
      </c>
      <c r="V70" s="107">
        <v>-20413.04</v>
      </c>
      <c r="W70" s="107">
        <v>-38099.599999999999</v>
      </c>
      <c r="X70" s="107">
        <v>-57457.34</v>
      </c>
      <c r="Y70" s="107">
        <v>-70746.34</v>
      </c>
      <c r="Z70" s="107">
        <v>-82597.009999999995</v>
      </c>
      <c r="AA70" s="107">
        <v>-95732.329999999987</v>
      </c>
      <c r="AB70" s="107">
        <v>-106315.38</v>
      </c>
      <c r="AC70" s="107">
        <v>-119180.56000000001</v>
      </c>
      <c r="AD70" s="107">
        <v>-119180.56000000001</v>
      </c>
      <c r="AE70" s="107">
        <v>-139647.6</v>
      </c>
      <c r="AF70" s="107">
        <v>-147706.57</v>
      </c>
      <c r="AG70" s="107">
        <v>-75859.11</v>
      </c>
      <c r="AH70" s="107">
        <v>-56006.75</v>
      </c>
      <c r="AI70" s="107">
        <v>-68733.37</v>
      </c>
      <c r="AJ70" s="107">
        <v>-83555.929999999993</v>
      </c>
      <c r="AK70" s="107">
        <v>-105803.88</v>
      </c>
      <c r="AL70" s="107">
        <v>-113422.29</v>
      </c>
      <c r="AM70" s="107">
        <v>-132890.13999999998</v>
      </c>
      <c r="AN70" s="107">
        <v>-118345.52000000002</v>
      </c>
      <c r="AO70" s="107">
        <v>-132047.37</v>
      </c>
      <c r="AP70" s="107">
        <v>-152398.12</v>
      </c>
      <c r="AQ70" s="107">
        <v>-152398.12</v>
      </c>
      <c r="AR70" s="107">
        <v>-168009.47999999998</v>
      </c>
      <c r="AS70" s="107">
        <v>-176661.69000000003</v>
      </c>
      <c r="AT70" s="107">
        <v>-88440.48</v>
      </c>
      <c r="AU70" s="107">
        <v>-67750.59</v>
      </c>
      <c r="AV70" s="107">
        <v>-81301.62</v>
      </c>
      <c r="AW70" s="107">
        <v>-97578.23</v>
      </c>
      <c r="AX70" s="107">
        <v>-114903.03</v>
      </c>
      <c r="AY70" s="107">
        <v>-130592.53</v>
      </c>
      <c r="AZ70" s="107">
        <v>-114588.87</v>
      </c>
      <c r="BA70" s="107">
        <v>-128327.36</v>
      </c>
      <c r="BB70" s="107">
        <v>-144419.28999999998</v>
      </c>
      <c r="BC70" s="107">
        <v>-163556.13999999998</v>
      </c>
      <c r="BD70" s="107">
        <v>-163556.13999999998</v>
      </c>
    </row>
    <row r="71" spans="1:56" ht="13.9" hidden="1" customHeight="1" x14ac:dyDescent="0.2">
      <c r="A71" s="54" t="s">
        <v>103</v>
      </c>
      <c r="B71" s="54" t="s">
        <v>286</v>
      </c>
      <c r="C71" s="54" t="s">
        <v>591</v>
      </c>
      <c r="D71" s="54" t="s">
        <v>592</v>
      </c>
      <c r="E71" s="107">
        <v>0</v>
      </c>
      <c r="F71" s="107">
        <v>0</v>
      </c>
      <c r="G71" s="107">
        <v>0</v>
      </c>
      <c r="H71" s="107">
        <v>0</v>
      </c>
      <c r="I71" s="107">
        <v>0</v>
      </c>
      <c r="J71" s="107">
        <v>0</v>
      </c>
      <c r="K71" s="107">
        <v>0</v>
      </c>
      <c r="L71" s="107">
        <v>-214.21</v>
      </c>
      <c r="M71" s="107">
        <v>-214.21</v>
      </c>
      <c r="N71" s="107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07">
        <v>0</v>
      </c>
      <c r="V71" s="107">
        <v>0</v>
      </c>
      <c r="W71" s="107">
        <v>0</v>
      </c>
      <c r="X71" s="107">
        <v>0</v>
      </c>
      <c r="Y71" s="107">
        <v>0</v>
      </c>
      <c r="Z71" s="107">
        <v>0</v>
      </c>
      <c r="AA71" s="107">
        <v>0</v>
      </c>
      <c r="AB71" s="107">
        <v>0</v>
      </c>
      <c r="AC71" s="107">
        <v>0</v>
      </c>
      <c r="AD71" s="107">
        <v>0</v>
      </c>
      <c r="AE71" s="107">
        <v>-2763.73</v>
      </c>
      <c r="AF71" s="107">
        <v>-550.42999999999984</v>
      </c>
      <c r="AG71" s="107">
        <v>0</v>
      </c>
      <c r="AH71" s="107">
        <v>0</v>
      </c>
      <c r="AI71" s="107">
        <v>-20.97</v>
      </c>
      <c r="AJ71" s="107">
        <v>-29.16</v>
      </c>
      <c r="AK71" s="107">
        <v>-41.81</v>
      </c>
      <c r="AL71" s="107">
        <v>-145.31</v>
      </c>
      <c r="AM71" s="107">
        <v>-53.879999999999995</v>
      </c>
      <c r="AN71" s="107">
        <v>-66.33</v>
      </c>
      <c r="AO71" s="107">
        <v>-142.06</v>
      </c>
      <c r="AP71" s="107">
        <v>-40.31</v>
      </c>
      <c r="AQ71" s="107">
        <v>-40.31</v>
      </c>
      <c r="AR71" s="107">
        <v>-2805.13</v>
      </c>
      <c r="AS71" s="107">
        <v>-7736.6500000000005</v>
      </c>
      <c r="AT71" s="107">
        <v>-60.139999999999418</v>
      </c>
      <c r="AU71" s="107">
        <v>-22.33</v>
      </c>
      <c r="AV71" s="107">
        <v>-27.56</v>
      </c>
      <c r="AW71" s="107">
        <v>0</v>
      </c>
      <c r="AX71" s="107">
        <v>0</v>
      </c>
      <c r="AY71" s="107">
        <v>-219.04</v>
      </c>
      <c r="AZ71" s="107">
        <v>-89.789999999999992</v>
      </c>
      <c r="BA71" s="107">
        <v>-46.240000000000009</v>
      </c>
      <c r="BB71" s="107">
        <v>-226.61</v>
      </c>
      <c r="BC71" s="107">
        <v>-94.700000000000017</v>
      </c>
      <c r="BD71" s="107">
        <v>-94.700000000000017</v>
      </c>
    </row>
    <row r="72" spans="1:56" ht="13.9" hidden="1" customHeight="1" x14ac:dyDescent="0.2">
      <c r="A72" s="54" t="s">
        <v>103</v>
      </c>
      <c r="B72" s="54" t="s">
        <v>286</v>
      </c>
      <c r="C72" s="54" t="s">
        <v>593</v>
      </c>
      <c r="D72" s="54" t="s">
        <v>594</v>
      </c>
      <c r="E72" s="107">
        <v>0</v>
      </c>
      <c r="F72" s="107">
        <v>0</v>
      </c>
      <c r="G72" s="107">
        <v>0</v>
      </c>
      <c r="H72" s="107">
        <v>0</v>
      </c>
      <c r="I72" s="107">
        <v>0</v>
      </c>
      <c r="J72" s="107">
        <v>0</v>
      </c>
      <c r="K72" s="107">
        <v>0</v>
      </c>
      <c r="L72" s="107">
        <v>-41.63</v>
      </c>
      <c r="M72" s="107">
        <v>-41.63</v>
      </c>
      <c r="N72" s="107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07">
        <v>0</v>
      </c>
      <c r="V72" s="107">
        <v>0</v>
      </c>
      <c r="W72" s="107">
        <v>0</v>
      </c>
      <c r="X72" s="107">
        <v>0</v>
      </c>
      <c r="Y72" s="107">
        <v>0</v>
      </c>
      <c r="Z72" s="107">
        <v>0</v>
      </c>
      <c r="AA72" s="107">
        <v>0</v>
      </c>
      <c r="AB72" s="107">
        <v>0</v>
      </c>
      <c r="AC72" s="107">
        <v>0</v>
      </c>
      <c r="AD72" s="107">
        <v>0</v>
      </c>
      <c r="AE72" s="107">
        <v>0</v>
      </c>
      <c r="AF72" s="107">
        <v>0</v>
      </c>
      <c r="AG72" s="107">
        <v>0</v>
      </c>
      <c r="AH72" s="107">
        <v>0</v>
      </c>
      <c r="AI72" s="107">
        <v>0</v>
      </c>
      <c r="AJ72" s="107">
        <v>0</v>
      </c>
      <c r="AK72" s="107">
        <v>0</v>
      </c>
      <c r="AL72" s="107">
        <v>0</v>
      </c>
      <c r="AM72" s="107">
        <v>0</v>
      </c>
      <c r="AN72" s="107">
        <v>0</v>
      </c>
      <c r="AO72" s="107">
        <v>0</v>
      </c>
      <c r="AP72" s="107">
        <v>0</v>
      </c>
      <c r="AQ72" s="107">
        <v>0</v>
      </c>
      <c r="AR72" s="107">
        <v>0</v>
      </c>
      <c r="AS72" s="107">
        <v>0</v>
      </c>
      <c r="AT72" s="107">
        <v>0</v>
      </c>
      <c r="AU72" s="107">
        <v>0</v>
      </c>
      <c r="AV72" s="107">
        <v>0</v>
      </c>
      <c r="AW72" s="107">
        <v>0</v>
      </c>
      <c r="AX72" s="107">
        <v>0</v>
      </c>
      <c r="AY72" s="107">
        <v>0</v>
      </c>
      <c r="AZ72" s="107">
        <v>0</v>
      </c>
      <c r="BA72" s="107">
        <v>0</v>
      </c>
      <c r="BB72" s="107">
        <v>0</v>
      </c>
      <c r="BC72" s="107">
        <v>0</v>
      </c>
      <c r="BD72" s="107">
        <v>0</v>
      </c>
    </row>
    <row r="73" spans="1:56" ht="13.9" hidden="1" customHeight="1" x14ac:dyDescent="0.2">
      <c r="A73" s="54" t="s">
        <v>103</v>
      </c>
      <c r="B73" s="54" t="s">
        <v>286</v>
      </c>
      <c r="C73" s="54" t="s">
        <v>595</v>
      </c>
      <c r="D73" s="54" t="s">
        <v>596</v>
      </c>
      <c r="E73" s="107">
        <v>0</v>
      </c>
      <c r="F73" s="107">
        <v>0</v>
      </c>
      <c r="G73" s="107">
        <v>0</v>
      </c>
      <c r="H73" s="107">
        <v>0</v>
      </c>
      <c r="I73" s="107">
        <v>0</v>
      </c>
      <c r="J73" s="107">
        <v>0</v>
      </c>
      <c r="K73" s="107">
        <v>0</v>
      </c>
      <c r="L73" s="107">
        <v>-11193.6</v>
      </c>
      <c r="M73" s="107">
        <v>187211.11</v>
      </c>
      <c r="N73" s="107">
        <v>187211.11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07">
        <v>0</v>
      </c>
      <c r="V73" s="107">
        <v>0</v>
      </c>
      <c r="W73" s="107">
        <v>0</v>
      </c>
      <c r="X73" s="107">
        <v>0</v>
      </c>
      <c r="Y73" s="107">
        <v>0</v>
      </c>
      <c r="Z73" s="107">
        <v>0</v>
      </c>
      <c r="AA73" s="107">
        <v>0</v>
      </c>
      <c r="AB73" s="107">
        <v>0</v>
      </c>
      <c r="AC73" s="107">
        <v>0</v>
      </c>
      <c r="AD73" s="107">
        <v>0</v>
      </c>
      <c r="AE73" s="107">
        <v>0</v>
      </c>
      <c r="AF73" s="107">
        <v>0</v>
      </c>
      <c r="AG73" s="107">
        <v>0</v>
      </c>
      <c r="AH73" s="107">
        <v>0</v>
      </c>
      <c r="AI73" s="107">
        <v>0</v>
      </c>
      <c r="AJ73" s="107">
        <v>0</v>
      </c>
      <c r="AK73" s="107">
        <v>0</v>
      </c>
      <c r="AL73" s="107">
        <v>0</v>
      </c>
      <c r="AM73" s="107">
        <v>0</v>
      </c>
      <c r="AN73" s="107">
        <v>0</v>
      </c>
      <c r="AO73" s="107">
        <v>0</v>
      </c>
      <c r="AP73" s="107">
        <v>0</v>
      </c>
      <c r="AQ73" s="107">
        <v>0</v>
      </c>
      <c r="AR73" s="107">
        <v>0</v>
      </c>
      <c r="AS73" s="107">
        <v>0</v>
      </c>
      <c r="AT73" s="107">
        <v>0</v>
      </c>
      <c r="AU73" s="107">
        <v>0</v>
      </c>
      <c r="AV73" s="107">
        <v>0</v>
      </c>
      <c r="AW73" s="107">
        <v>0</v>
      </c>
      <c r="AX73" s="107">
        <v>0</v>
      </c>
      <c r="AY73" s="107">
        <v>0</v>
      </c>
      <c r="AZ73" s="107">
        <v>0</v>
      </c>
      <c r="BA73" s="107">
        <v>0</v>
      </c>
      <c r="BB73" s="107">
        <v>0</v>
      </c>
      <c r="BC73" s="107">
        <v>0</v>
      </c>
      <c r="BD73" s="107">
        <v>0</v>
      </c>
    </row>
    <row r="74" spans="1:56" ht="13.9" hidden="1" customHeight="1" x14ac:dyDescent="0.2">
      <c r="A74" s="54" t="s">
        <v>103</v>
      </c>
      <c r="B74" s="54" t="s">
        <v>286</v>
      </c>
      <c r="C74" s="54" t="s">
        <v>597</v>
      </c>
      <c r="D74" s="54" t="s">
        <v>598</v>
      </c>
      <c r="E74" s="107">
        <v>0</v>
      </c>
      <c r="F74" s="107">
        <v>0</v>
      </c>
      <c r="G74" s="107">
        <v>0</v>
      </c>
      <c r="H74" s="107">
        <v>0</v>
      </c>
      <c r="I74" s="107">
        <v>0</v>
      </c>
      <c r="J74" s="107">
        <v>0</v>
      </c>
      <c r="K74" s="107">
        <v>0</v>
      </c>
      <c r="L74" s="107">
        <v>-858207.49</v>
      </c>
      <c r="M74" s="107">
        <v>-1565186</v>
      </c>
      <c r="N74" s="107">
        <v>-1725606.18</v>
      </c>
      <c r="O74" s="107">
        <v>-1626097.4999999998</v>
      </c>
      <c r="P74" s="107">
        <v>-2340358.5</v>
      </c>
      <c r="Q74" s="107">
        <v>-2340358.5</v>
      </c>
      <c r="R74" s="107">
        <v>-2115586.85</v>
      </c>
      <c r="S74" s="107">
        <v>-1943632.5700000003</v>
      </c>
      <c r="T74" s="107">
        <v>-1362817.78</v>
      </c>
      <c r="U74" s="107">
        <v>-2395003.69</v>
      </c>
      <c r="V74" s="107">
        <v>-2717953.2600000002</v>
      </c>
      <c r="W74" s="107">
        <v>-2431350.7799999998</v>
      </c>
      <c r="X74" s="107">
        <v>-1605814.7699999998</v>
      </c>
      <c r="Y74" s="107">
        <v>-2281400.3200000003</v>
      </c>
      <c r="Z74" s="107">
        <v>-2373210.84</v>
      </c>
      <c r="AA74" s="107">
        <v>-1602549.8499999999</v>
      </c>
      <c r="AB74" s="107">
        <v>-2224763.7100000004</v>
      </c>
      <c r="AC74" s="107">
        <v>-1682076.8000000003</v>
      </c>
      <c r="AD74" s="107">
        <v>-1682076.8000000003</v>
      </c>
      <c r="AE74" s="107">
        <v>-2172017.06</v>
      </c>
      <c r="AF74" s="107">
        <v>-1427057.51</v>
      </c>
      <c r="AG74" s="107">
        <v>-2273947.15</v>
      </c>
      <c r="AH74" s="107">
        <v>-1675736.04</v>
      </c>
      <c r="AI74" s="107">
        <v>-2320976.02</v>
      </c>
      <c r="AJ74" s="107">
        <v>-2979528.6</v>
      </c>
      <c r="AK74" s="107">
        <v>-3564752.27</v>
      </c>
      <c r="AL74" s="107">
        <v>-2342624.2799999998</v>
      </c>
      <c r="AM74" s="107">
        <v>-2586324.6799999997</v>
      </c>
      <c r="AN74" s="107">
        <v>-927142.40000000014</v>
      </c>
      <c r="AO74" s="107">
        <v>-450149.88</v>
      </c>
      <c r="AP74" s="107">
        <v>-1098895.8999999999</v>
      </c>
      <c r="AQ74" s="107">
        <v>-1098895.8999999999</v>
      </c>
      <c r="AR74" s="107">
        <v>-1107300.8399999999</v>
      </c>
      <c r="AS74" s="107">
        <v>-1315058.5700000003</v>
      </c>
      <c r="AT74" s="107">
        <v>-1277120.57</v>
      </c>
      <c r="AU74" s="107">
        <v>-992687.58000000019</v>
      </c>
      <c r="AV74" s="107">
        <v>-1191842.0899999999</v>
      </c>
      <c r="AW74" s="107">
        <v>-1092566.9000000001</v>
      </c>
      <c r="AX74" s="107">
        <v>-1033628.7299999999</v>
      </c>
      <c r="AY74" s="107">
        <v>-582743.62999999989</v>
      </c>
      <c r="AZ74" s="107">
        <v>-497328.22</v>
      </c>
      <c r="BA74" s="107">
        <v>-691476.57</v>
      </c>
      <c r="BB74" s="107">
        <v>-679907.92999999993</v>
      </c>
      <c r="BC74" s="107">
        <v>-783633.83000000007</v>
      </c>
      <c r="BD74" s="107">
        <v>-783633.83000000007</v>
      </c>
    </row>
    <row r="75" spans="1:56" ht="13.9" hidden="1" customHeight="1" x14ac:dyDescent="0.2">
      <c r="A75" s="54" t="s">
        <v>103</v>
      </c>
      <c r="B75" s="54" t="s">
        <v>286</v>
      </c>
      <c r="C75" s="54" t="s">
        <v>599</v>
      </c>
      <c r="D75" s="54" t="s">
        <v>600</v>
      </c>
      <c r="E75" s="107">
        <v>0</v>
      </c>
      <c r="F75" s="107">
        <v>0</v>
      </c>
      <c r="G75" s="107">
        <v>0</v>
      </c>
      <c r="H75" s="107">
        <v>0</v>
      </c>
      <c r="I75" s="107">
        <v>0</v>
      </c>
      <c r="J75" s="107">
        <v>0</v>
      </c>
      <c r="K75" s="107">
        <v>0</v>
      </c>
      <c r="L75" s="107">
        <v>-500000</v>
      </c>
      <c r="M75" s="107">
        <v>-1016000</v>
      </c>
      <c r="N75" s="107">
        <v>-1146131.32</v>
      </c>
      <c r="O75" s="107">
        <v>-2385108</v>
      </c>
      <c r="P75" s="107">
        <v>-2786003.27</v>
      </c>
      <c r="Q75" s="107">
        <v>-2786003.27</v>
      </c>
      <c r="R75" s="107">
        <v>-764524.77</v>
      </c>
      <c r="S75" s="107">
        <v>-372742</v>
      </c>
      <c r="T75" s="107">
        <v>-624494</v>
      </c>
      <c r="U75" s="107">
        <v>-112258</v>
      </c>
      <c r="V75" s="107">
        <v>0</v>
      </c>
      <c r="W75" s="107">
        <v>-377274.32</v>
      </c>
      <c r="X75" s="107">
        <v>-377274.32</v>
      </c>
      <c r="Y75" s="107">
        <v>-406890</v>
      </c>
      <c r="Z75" s="107">
        <v>-406890</v>
      </c>
      <c r="AA75" s="107">
        <v>-406890</v>
      </c>
      <c r="AB75" s="107">
        <v>0</v>
      </c>
      <c r="AC75" s="107">
        <v>0</v>
      </c>
      <c r="AD75" s="107">
        <v>0</v>
      </c>
      <c r="AE75" s="107">
        <v>-932481</v>
      </c>
      <c r="AF75" s="107">
        <v>-305911</v>
      </c>
      <c r="AG75" s="107">
        <v>-305911</v>
      </c>
      <c r="AH75" s="107">
        <v>-1156691</v>
      </c>
      <c r="AI75" s="107">
        <v>-1508331</v>
      </c>
      <c r="AJ75" s="107">
        <v>-2561445.04</v>
      </c>
      <c r="AK75" s="107">
        <v>-33679</v>
      </c>
      <c r="AL75" s="107">
        <v>0</v>
      </c>
      <c r="AM75" s="107">
        <v>-15075.5</v>
      </c>
      <c r="AN75" s="107">
        <v>0</v>
      </c>
      <c r="AO75" s="107">
        <v>0</v>
      </c>
      <c r="AP75" s="107">
        <v>0</v>
      </c>
      <c r="AQ75" s="107">
        <v>0</v>
      </c>
      <c r="AR75" s="107">
        <v>0</v>
      </c>
      <c r="AS75" s="107">
        <v>0</v>
      </c>
      <c r="AT75" s="107">
        <v>0</v>
      </c>
      <c r="AU75" s="107">
        <v>0</v>
      </c>
      <c r="AV75" s="107">
        <v>-28000</v>
      </c>
      <c r="AW75" s="107">
        <v>0</v>
      </c>
      <c r="AX75" s="107">
        <v>0</v>
      </c>
      <c r="AY75" s="107">
        <v>0</v>
      </c>
      <c r="AZ75" s="107">
        <v>0</v>
      </c>
      <c r="BA75" s="107">
        <v>0</v>
      </c>
      <c r="BB75" s="107">
        <v>0</v>
      </c>
      <c r="BC75" s="107">
        <v>0</v>
      </c>
      <c r="BD75" s="107">
        <v>0</v>
      </c>
    </row>
    <row r="76" spans="1:56" ht="13.9" hidden="1" customHeight="1" x14ac:dyDescent="0.2">
      <c r="A76" s="54" t="s">
        <v>103</v>
      </c>
      <c r="B76" s="54" t="s">
        <v>286</v>
      </c>
      <c r="C76" s="54" t="s">
        <v>601</v>
      </c>
      <c r="D76" s="54" t="s">
        <v>602</v>
      </c>
      <c r="E76" s="107">
        <v>0</v>
      </c>
      <c r="F76" s="107">
        <v>0</v>
      </c>
      <c r="G76" s="107">
        <v>0</v>
      </c>
      <c r="H76" s="107">
        <v>0</v>
      </c>
      <c r="I76" s="107">
        <v>0</v>
      </c>
      <c r="J76" s="107">
        <v>0</v>
      </c>
      <c r="K76" s="107">
        <v>0</v>
      </c>
      <c r="L76" s="107">
        <v>-3266142.79</v>
      </c>
      <c r="M76" s="107">
        <v>-3244630.54</v>
      </c>
      <c r="N76" s="107">
        <v>-3214863.95</v>
      </c>
      <c r="O76" s="107">
        <v>-3198092.47</v>
      </c>
      <c r="P76" s="107">
        <v>-3201447.2800000003</v>
      </c>
      <c r="Q76" s="107">
        <v>-3201447.2800000003</v>
      </c>
      <c r="R76" s="107">
        <v>-3176768.63</v>
      </c>
      <c r="S76" s="107">
        <v>-3164749.61</v>
      </c>
      <c r="T76" s="107">
        <v>-3137289.23</v>
      </c>
      <c r="U76" s="107">
        <v>-3112207.02</v>
      </c>
      <c r="V76" s="107">
        <v>-3083016.12</v>
      </c>
      <c r="W76" s="107">
        <v>-3068193.6</v>
      </c>
      <c r="X76" s="107">
        <v>-3049477.14</v>
      </c>
      <c r="Y76" s="107">
        <v>-3041846.33</v>
      </c>
      <c r="Z76" s="107">
        <v>-3022599.4</v>
      </c>
      <c r="AA76" s="107">
        <v>-3008043.9</v>
      </c>
      <c r="AB76" s="107">
        <v>-2999789.37</v>
      </c>
      <c r="AC76" s="107">
        <v>-2978769.87</v>
      </c>
      <c r="AD76" s="107">
        <v>-2978769.87</v>
      </c>
      <c r="AE76" s="107">
        <v>-2961675.79</v>
      </c>
      <c r="AF76" s="107">
        <v>-2973882.57</v>
      </c>
      <c r="AG76" s="107">
        <v>-2939947.52</v>
      </c>
      <c r="AH76" s="107">
        <v>-2928422.3</v>
      </c>
      <c r="AI76" s="107">
        <v>-2844573.73</v>
      </c>
      <c r="AJ76" s="107">
        <v>-2963052.92</v>
      </c>
      <c r="AK76" s="107">
        <v>-2966529.77</v>
      </c>
      <c r="AL76" s="107">
        <v>-2981741.14</v>
      </c>
      <c r="AM76" s="107">
        <v>-2969776.73</v>
      </c>
      <c r="AN76" s="107">
        <v>-2997438.8</v>
      </c>
      <c r="AO76" s="107">
        <v>-3435693</v>
      </c>
      <c r="AP76" s="107">
        <v>-3468498.22</v>
      </c>
      <c r="AQ76" s="107">
        <v>-3468498.22</v>
      </c>
      <c r="AR76" s="107">
        <v>-3494212.0900000003</v>
      </c>
      <c r="AS76" s="107">
        <v>-3528348.15</v>
      </c>
      <c r="AT76" s="107">
        <v>-3586499.09</v>
      </c>
      <c r="AU76" s="107">
        <v>-3518079</v>
      </c>
      <c r="AV76" s="107">
        <v>-3533383.35</v>
      </c>
      <c r="AW76" s="107">
        <v>-3578809.0500000003</v>
      </c>
      <c r="AX76" s="107">
        <v>-3615990.28</v>
      </c>
      <c r="AY76" s="107">
        <v>-3638209.17</v>
      </c>
      <c r="AZ76" s="107">
        <v>-3665204.64</v>
      </c>
      <c r="BA76" s="107">
        <v>-3713142.7800000003</v>
      </c>
      <c r="BB76" s="107">
        <v>-3773394.6399999997</v>
      </c>
      <c r="BC76" s="107">
        <v>-3820141.6100000003</v>
      </c>
      <c r="BD76" s="107">
        <v>-3820141.6100000003</v>
      </c>
    </row>
    <row r="77" spans="1:56" ht="13.9" hidden="1" customHeight="1" x14ac:dyDescent="0.2">
      <c r="A77" s="54" t="s">
        <v>103</v>
      </c>
      <c r="B77" s="54" t="s">
        <v>286</v>
      </c>
      <c r="C77" s="54" t="s">
        <v>603</v>
      </c>
      <c r="D77" s="54" t="s">
        <v>604</v>
      </c>
      <c r="E77" s="107">
        <v>0</v>
      </c>
      <c r="F77" s="107">
        <v>0</v>
      </c>
      <c r="G77" s="107">
        <v>0</v>
      </c>
      <c r="H77" s="107">
        <v>0</v>
      </c>
      <c r="I77" s="107">
        <v>0</v>
      </c>
      <c r="J77" s="107">
        <v>0</v>
      </c>
      <c r="K77" s="107">
        <v>0</v>
      </c>
      <c r="L77" s="107">
        <v>0</v>
      </c>
      <c r="M77" s="107">
        <v>0</v>
      </c>
      <c r="N77" s="107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07">
        <v>0</v>
      </c>
      <c r="V77" s="107">
        <v>0</v>
      </c>
      <c r="W77" s="107">
        <v>0</v>
      </c>
      <c r="X77" s="107">
        <v>0</v>
      </c>
      <c r="Y77" s="107">
        <v>0</v>
      </c>
      <c r="Z77" s="107">
        <v>0</v>
      </c>
      <c r="AA77" s="107">
        <v>0</v>
      </c>
      <c r="AB77" s="107">
        <v>0</v>
      </c>
      <c r="AC77" s="107">
        <v>0</v>
      </c>
      <c r="AD77" s="107">
        <v>0</v>
      </c>
      <c r="AE77" s="107">
        <v>0</v>
      </c>
      <c r="AF77" s="107">
        <v>0</v>
      </c>
      <c r="AG77" s="107">
        <v>0</v>
      </c>
      <c r="AH77" s="107">
        <v>0</v>
      </c>
      <c r="AI77" s="107">
        <v>0</v>
      </c>
      <c r="AJ77" s="107">
        <v>0</v>
      </c>
      <c r="AK77" s="107">
        <v>0</v>
      </c>
      <c r="AL77" s="107">
        <v>0</v>
      </c>
      <c r="AM77" s="107">
        <v>0</v>
      </c>
      <c r="AN77" s="107">
        <v>0</v>
      </c>
      <c r="AO77" s="107">
        <v>0</v>
      </c>
      <c r="AP77" s="107">
        <v>-152419.04999999999</v>
      </c>
      <c r="AQ77" s="107">
        <v>-152419.04999999999</v>
      </c>
      <c r="AR77" s="107">
        <v>-146491.72999999998</v>
      </c>
      <c r="AS77" s="107">
        <v>-231815.67</v>
      </c>
      <c r="AT77" s="107">
        <v>-1631387.03</v>
      </c>
      <c r="AU77" s="107">
        <v>-1628776.36</v>
      </c>
      <c r="AV77" s="107">
        <v>-1730698.02</v>
      </c>
      <c r="AW77" s="107">
        <v>-1705216.17</v>
      </c>
      <c r="AX77" s="107">
        <v>-1628792.23</v>
      </c>
      <c r="AY77" s="107">
        <v>-1576086.8599999999</v>
      </c>
      <c r="AZ77" s="107">
        <v>-1603306.82</v>
      </c>
      <c r="BA77" s="107">
        <v>-1618196.97</v>
      </c>
      <c r="BB77" s="107">
        <v>-2002995.85</v>
      </c>
      <c r="BC77" s="107">
        <v>-2343462.29</v>
      </c>
      <c r="BD77" s="107">
        <v>-2343462.29</v>
      </c>
    </row>
    <row r="78" spans="1:56" ht="13.9" hidden="1" customHeight="1" x14ac:dyDescent="0.2">
      <c r="A78" s="54" t="s">
        <v>103</v>
      </c>
      <c r="B78" s="54" t="s">
        <v>286</v>
      </c>
      <c r="C78" s="54" t="s">
        <v>605</v>
      </c>
      <c r="D78" s="54" t="s">
        <v>606</v>
      </c>
      <c r="E78" s="107">
        <v>0</v>
      </c>
      <c r="F78" s="107">
        <v>0</v>
      </c>
      <c r="G78" s="107">
        <v>0</v>
      </c>
      <c r="H78" s="107">
        <v>0</v>
      </c>
      <c r="I78" s="107">
        <v>0</v>
      </c>
      <c r="J78" s="107">
        <v>0</v>
      </c>
      <c r="K78" s="107">
        <v>0</v>
      </c>
      <c r="L78" s="107">
        <v>-2107498</v>
      </c>
      <c r="M78" s="107">
        <v>-2102809.09</v>
      </c>
      <c r="N78" s="107">
        <v>-2083745.17</v>
      </c>
      <c r="O78" s="107">
        <v>-2074264.5899999999</v>
      </c>
      <c r="P78" s="107">
        <v>-2064784.01</v>
      </c>
      <c r="Q78" s="107">
        <v>-2064784.01</v>
      </c>
      <c r="R78" s="107">
        <v>-2055303.43</v>
      </c>
      <c r="S78" s="107">
        <v>-2045822.8499999999</v>
      </c>
      <c r="T78" s="107">
        <v>-2036342.27</v>
      </c>
      <c r="U78" s="107">
        <v>-2026861.69</v>
      </c>
      <c r="V78" s="107">
        <v>-2017381.1099999999</v>
      </c>
      <c r="W78" s="107">
        <v>-2007900.53</v>
      </c>
      <c r="X78" s="107">
        <v>-1998419.95</v>
      </c>
      <c r="Y78" s="107">
        <v>-1988939.3699999999</v>
      </c>
      <c r="Z78" s="107">
        <v>-199487.25</v>
      </c>
      <c r="AA78" s="107">
        <v>-189611.65</v>
      </c>
      <c r="AB78" s="107">
        <v>-180131.07</v>
      </c>
      <c r="AC78" s="107">
        <v>-170650.49000000002</v>
      </c>
      <c r="AD78" s="107">
        <v>-170650.49000000002</v>
      </c>
      <c r="AE78" s="107">
        <v>-161169.91</v>
      </c>
      <c r="AF78" s="107">
        <v>-151689.33000000002</v>
      </c>
      <c r="AG78" s="107">
        <v>-142208.75</v>
      </c>
      <c r="AH78" s="107">
        <v>-132728.17000000001</v>
      </c>
      <c r="AI78" s="107">
        <v>-123247.59</v>
      </c>
      <c r="AJ78" s="107">
        <v>-113766.97</v>
      </c>
      <c r="AK78" s="107">
        <v>-113766.97</v>
      </c>
      <c r="AL78" s="107">
        <v>-113766.97</v>
      </c>
      <c r="AM78" s="107">
        <v>-113766.97</v>
      </c>
      <c r="AN78" s="107">
        <v>-113766.97</v>
      </c>
      <c r="AO78" s="107">
        <v>-113766.97</v>
      </c>
      <c r="AP78" s="107">
        <v>-113766.97</v>
      </c>
      <c r="AQ78" s="107">
        <v>-113766.97</v>
      </c>
      <c r="AR78" s="107">
        <v>-113766.97</v>
      </c>
      <c r="AS78" s="107">
        <v>-113766.97</v>
      </c>
      <c r="AT78" s="107">
        <v>-28441.75</v>
      </c>
      <c r="AU78" s="107">
        <v>-18961.169999999998</v>
      </c>
      <c r="AV78" s="107">
        <v>-9480.5899999999983</v>
      </c>
      <c r="AW78" s="107">
        <v>-1.0000000000218279E-2</v>
      </c>
      <c r="AX78" s="107">
        <v>-0.01</v>
      </c>
      <c r="AY78" s="107">
        <v>-0.01</v>
      </c>
      <c r="AZ78" s="107">
        <v>-0.01</v>
      </c>
      <c r="BA78" s="107">
        <v>-0.01</v>
      </c>
      <c r="BB78" s="107">
        <v>-0.01</v>
      </c>
      <c r="BC78" s="107">
        <v>-0.01</v>
      </c>
      <c r="BD78" s="107">
        <v>-0.01</v>
      </c>
    </row>
    <row r="79" spans="1:56" ht="13.9" hidden="1" customHeight="1" x14ac:dyDescent="0.2">
      <c r="A79" s="54" t="s">
        <v>103</v>
      </c>
      <c r="B79" s="54" t="s">
        <v>286</v>
      </c>
      <c r="C79" s="54" t="s">
        <v>607</v>
      </c>
      <c r="D79" s="54" t="s">
        <v>608</v>
      </c>
      <c r="E79" s="107">
        <v>0</v>
      </c>
      <c r="F79" s="107">
        <v>0</v>
      </c>
      <c r="G79" s="107">
        <v>0</v>
      </c>
      <c r="H79" s="107">
        <v>0</v>
      </c>
      <c r="I79" s="107">
        <v>0</v>
      </c>
      <c r="J79" s="107">
        <v>0</v>
      </c>
      <c r="K79" s="107">
        <v>0</v>
      </c>
      <c r="L79" s="107">
        <v>0</v>
      </c>
      <c r="M79" s="107">
        <v>0</v>
      </c>
      <c r="N79" s="107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07">
        <v>0</v>
      </c>
      <c r="V79" s="107">
        <v>0</v>
      </c>
      <c r="W79" s="107">
        <v>0</v>
      </c>
      <c r="X79" s="107">
        <v>0</v>
      </c>
      <c r="Y79" s="107">
        <v>0</v>
      </c>
      <c r="Z79" s="107">
        <v>-50000000</v>
      </c>
      <c r="AA79" s="107">
        <v>-50000000</v>
      </c>
      <c r="AB79" s="107">
        <v>-50000000</v>
      </c>
      <c r="AC79" s="107">
        <v>-50000000</v>
      </c>
      <c r="AD79" s="107">
        <v>-50000000</v>
      </c>
      <c r="AE79" s="107">
        <v>0</v>
      </c>
      <c r="AF79" s="107">
        <v>-80000000</v>
      </c>
      <c r="AG79" s="107">
        <v>-80000000</v>
      </c>
      <c r="AH79" s="107">
        <v>-80000000</v>
      </c>
      <c r="AI79" s="107">
        <v>-80000000</v>
      </c>
      <c r="AJ79" s="107">
        <v>-80000000</v>
      </c>
      <c r="AK79" s="107">
        <v>-80000000</v>
      </c>
      <c r="AL79" s="107">
        <v>-80000000</v>
      </c>
      <c r="AM79" s="107">
        <v>-80000000</v>
      </c>
      <c r="AN79" s="107">
        <v>-80000000</v>
      </c>
      <c r="AO79" s="107">
        <v>-90000000</v>
      </c>
      <c r="AP79" s="107">
        <v>-90000000</v>
      </c>
      <c r="AQ79" s="107">
        <v>-90000000</v>
      </c>
      <c r="AR79" s="107">
        <v>0</v>
      </c>
      <c r="AS79" s="107">
        <v>-90000000</v>
      </c>
      <c r="AT79" s="107">
        <v>-90000000</v>
      </c>
      <c r="AU79" s="107">
        <v>-90000000</v>
      </c>
      <c r="AV79" s="107">
        <v>-90000000</v>
      </c>
      <c r="AW79" s="107">
        <v>-90000000</v>
      </c>
      <c r="AX79" s="107">
        <v>-90000000</v>
      </c>
      <c r="AY79" s="107">
        <v>-90000000</v>
      </c>
      <c r="AZ79" s="107">
        <v>-90000000</v>
      </c>
      <c r="BA79" s="107">
        <v>-95000000</v>
      </c>
      <c r="BB79" s="107">
        <v>-95000000</v>
      </c>
      <c r="BC79" s="107">
        <v>-24375000</v>
      </c>
      <c r="BD79" s="107">
        <v>-24375000</v>
      </c>
    </row>
    <row r="80" spans="1:56" ht="13.9" hidden="1" customHeight="1" x14ac:dyDescent="0.2">
      <c r="A80" s="54" t="s">
        <v>103</v>
      </c>
      <c r="B80" s="54" t="s">
        <v>286</v>
      </c>
      <c r="C80" s="54" t="s">
        <v>609</v>
      </c>
      <c r="D80" s="54" t="s">
        <v>610</v>
      </c>
      <c r="E80" s="107">
        <v>0</v>
      </c>
      <c r="F80" s="107">
        <v>0</v>
      </c>
      <c r="G80" s="107">
        <v>0</v>
      </c>
      <c r="H80" s="107">
        <v>0</v>
      </c>
      <c r="I80" s="107">
        <v>0</v>
      </c>
      <c r="J80" s="107">
        <v>0</v>
      </c>
      <c r="K80" s="107">
        <v>0</v>
      </c>
      <c r="L80" s="107">
        <v>0</v>
      </c>
      <c r="M80" s="107">
        <v>0</v>
      </c>
      <c r="N80" s="107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07">
        <v>0</v>
      </c>
      <c r="V80" s="107">
        <v>0</v>
      </c>
      <c r="W80" s="107">
        <v>0</v>
      </c>
      <c r="X80" s="107">
        <v>0</v>
      </c>
      <c r="Y80" s="107">
        <v>0</v>
      </c>
      <c r="Z80" s="107">
        <v>0</v>
      </c>
      <c r="AA80" s="107">
        <v>0</v>
      </c>
      <c r="AB80" s="107">
        <v>0</v>
      </c>
      <c r="AC80" s="107">
        <v>0</v>
      </c>
      <c r="AD80" s="107">
        <v>0</v>
      </c>
      <c r="AE80" s="107">
        <v>0</v>
      </c>
      <c r="AF80" s="107">
        <v>0</v>
      </c>
      <c r="AG80" s="107">
        <v>0</v>
      </c>
      <c r="AH80" s="107">
        <v>0</v>
      </c>
      <c r="AI80" s="107">
        <v>0</v>
      </c>
      <c r="AJ80" s="107">
        <v>0</v>
      </c>
      <c r="AK80" s="107">
        <v>0</v>
      </c>
      <c r="AL80" s="107">
        <v>0</v>
      </c>
      <c r="AM80" s="107">
        <v>0</v>
      </c>
      <c r="AN80" s="107">
        <v>0</v>
      </c>
      <c r="AO80" s="107">
        <v>0</v>
      </c>
      <c r="AP80" s="107">
        <v>0</v>
      </c>
      <c r="AQ80" s="107">
        <v>0</v>
      </c>
      <c r="AR80" s="107">
        <v>0</v>
      </c>
      <c r="AS80" s="107">
        <v>0</v>
      </c>
      <c r="AT80" s="107">
        <v>0</v>
      </c>
      <c r="AU80" s="107">
        <v>0</v>
      </c>
      <c r="AV80" s="107">
        <v>0</v>
      </c>
      <c r="AW80" s="107">
        <v>-532193.61</v>
      </c>
      <c r="AX80" s="107">
        <v>-532193.61</v>
      </c>
      <c r="AY80" s="107">
        <v>-535614.01</v>
      </c>
      <c r="AZ80" s="107">
        <v>-537332.43000000005</v>
      </c>
      <c r="BA80" s="107">
        <v>-539056.38</v>
      </c>
      <c r="BB80" s="107">
        <v>-540933</v>
      </c>
      <c r="BC80" s="107">
        <v>-542520.87</v>
      </c>
      <c r="BD80" s="107">
        <v>-542520.87</v>
      </c>
    </row>
    <row r="81" spans="1:56" ht="13.9" hidden="1" customHeight="1" x14ac:dyDescent="0.2">
      <c r="A81" s="54" t="s">
        <v>103</v>
      </c>
      <c r="B81" s="54" t="s">
        <v>286</v>
      </c>
      <c r="C81" s="54" t="s">
        <v>611</v>
      </c>
      <c r="D81" s="54" t="s">
        <v>612</v>
      </c>
      <c r="E81" s="107">
        <v>0</v>
      </c>
      <c r="F81" s="107">
        <v>0</v>
      </c>
      <c r="G81" s="107">
        <v>0</v>
      </c>
      <c r="H81" s="107">
        <v>0</v>
      </c>
      <c r="I81" s="107">
        <v>0</v>
      </c>
      <c r="J81" s="107">
        <v>0</v>
      </c>
      <c r="K81" s="107">
        <v>0</v>
      </c>
      <c r="L81" s="107">
        <v>0</v>
      </c>
      <c r="M81" s="107">
        <v>0</v>
      </c>
      <c r="N81" s="107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-79351.5</v>
      </c>
      <c r="U81" s="107">
        <v>-79351.5</v>
      </c>
      <c r="V81" s="107">
        <v>-79351.5</v>
      </c>
      <c r="W81" s="107">
        <v>-67138.62</v>
      </c>
      <c r="X81" s="107">
        <v>-62390.189999999995</v>
      </c>
      <c r="Y81" s="107">
        <v>-54918.65</v>
      </c>
      <c r="Z81" s="107">
        <v>-50560.61</v>
      </c>
      <c r="AA81" s="107">
        <v>-43456.94</v>
      </c>
      <c r="AB81" s="107">
        <v>-36334.58</v>
      </c>
      <c r="AC81" s="107">
        <v>-29193.47</v>
      </c>
      <c r="AD81" s="107">
        <v>-29193.47</v>
      </c>
      <c r="AE81" s="107">
        <v>-11514.330000000002</v>
      </c>
      <c r="AF81" s="107">
        <v>-9480.18</v>
      </c>
      <c r="AG81" s="107">
        <v>-7440.67</v>
      </c>
      <c r="AH81" s="107">
        <v>-5395.79</v>
      </c>
      <c r="AI81" s="107">
        <v>-3644.43</v>
      </c>
      <c r="AJ81" s="107">
        <v>-1888.45</v>
      </c>
      <c r="AK81" s="107">
        <v>-497.57</v>
      </c>
      <c r="AL81" s="107">
        <v>0</v>
      </c>
      <c r="AM81" s="107">
        <v>0</v>
      </c>
      <c r="AN81" s="107">
        <v>0</v>
      </c>
      <c r="AO81" s="107">
        <v>0</v>
      </c>
      <c r="AP81" s="107">
        <v>0</v>
      </c>
      <c r="AQ81" s="107">
        <v>0</v>
      </c>
      <c r="AR81" s="107">
        <v>0</v>
      </c>
      <c r="AS81" s="107">
        <v>0</v>
      </c>
      <c r="AT81" s="107">
        <v>0</v>
      </c>
      <c r="AU81" s="107">
        <v>0</v>
      </c>
      <c r="AV81" s="107">
        <v>0</v>
      </c>
      <c r="AW81" s="107">
        <v>0</v>
      </c>
      <c r="AX81" s="107">
        <v>0</v>
      </c>
      <c r="AY81" s="107">
        <v>0</v>
      </c>
      <c r="AZ81" s="107">
        <v>0</v>
      </c>
      <c r="BA81" s="107">
        <v>0</v>
      </c>
      <c r="BB81" s="107">
        <v>0</v>
      </c>
      <c r="BC81" s="107">
        <v>0</v>
      </c>
      <c r="BD81" s="107">
        <v>0</v>
      </c>
    </row>
    <row r="82" spans="1:56" ht="13.9" hidden="1" customHeight="1" x14ac:dyDescent="0.2">
      <c r="A82" s="54" t="s">
        <v>103</v>
      </c>
      <c r="B82" s="54" t="s">
        <v>286</v>
      </c>
      <c r="C82" s="54" t="s">
        <v>613</v>
      </c>
      <c r="D82" s="54" t="s">
        <v>202</v>
      </c>
      <c r="E82" s="107">
        <v>0</v>
      </c>
      <c r="F82" s="107">
        <v>0</v>
      </c>
      <c r="G82" s="107">
        <v>0</v>
      </c>
      <c r="H82" s="107">
        <v>0</v>
      </c>
      <c r="I82" s="107">
        <v>0</v>
      </c>
      <c r="J82" s="107">
        <v>0</v>
      </c>
      <c r="K82" s="107">
        <v>0</v>
      </c>
      <c r="L82" s="107">
        <v>-704022</v>
      </c>
      <c r="M82" s="107">
        <v>-693355</v>
      </c>
      <c r="N82" s="107">
        <v>-682413</v>
      </c>
      <c r="O82" s="107">
        <v>-675398</v>
      </c>
      <c r="P82" s="107">
        <v>-705186</v>
      </c>
      <c r="Q82" s="107">
        <v>-705186</v>
      </c>
      <c r="R82" s="107">
        <v>-612815</v>
      </c>
      <c r="S82" s="107">
        <v>-591434</v>
      </c>
      <c r="T82" s="107">
        <v>-616283</v>
      </c>
      <c r="U82" s="107">
        <v>-597513</v>
      </c>
      <c r="V82" s="107">
        <v>-567255</v>
      </c>
      <c r="W82" s="107">
        <v>-3422677</v>
      </c>
      <c r="X82" s="107">
        <v>-3720192</v>
      </c>
      <c r="Y82" s="107">
        <v>-3736761</v>
      </c>
      <c r="Z82" s="107">
        <v>-3545693</v>
      </c>
      <c r="AA82" s="107">
        <v>-3537388</v>
      </c>
      <c r="AB82" s="107">
        <v>-3713444</v>
      </c>
      <c r="AC82" s="107">
        <v>-3333526</v>
      </c>
      <c r="AD82" s="107">
        <v>-3333526</v>
      </c>
      <c r="AE82" s="107">
        <v>-3327091</v>
      </c>
      <c r="AF82" s="107">
        <v>-3132276</v>
      </c>
      <c r="AG82" s="107">
        <v>-3156303</v>
      </c>
      <c r="AH82" s="107">
        <v>-3208005</v>
      </c>
      <c r="AI82" s="107">
        <v>-3230465</v>
      </c>
      <c r="AJ82" s="107">
        <v>-3209791</v>
      </c>
      <c r="AK82" s="107">
        <v>-3221766</v>
      </c>
      <c r="AL82" s="107">
        <v>-3227525</v>
      </c>
      <c r="AM82" s="107">
        <v>-709428</v>
      </c>
      <c r="AN82" s="107">
        <v>-714314</v>
      </c>
      <c r="AO82" s="107">
        <v>-720592</v>
      </c>
      <c r="AP82" s="107">
        <v>-1299103</v>
      </c>
      <c r="AQ82" s="107">
        <v>-1299103</v>
      </c>
      <c r="AR82" s="107">
        <v>-1300336</v>
      </c>
      <c r="AS82" s="107">
        <v>-1310011</v>
      </c>
      <c r="AT82" s="107">
        <v>-1291909</v>
      </c>
      <c r="AU82" s="107">
        <v>-1297752</v>
      </c>
      <c r="AV82" s="107">
        <v>-1307728</v>
      </c>
      <c r="AW82" s="107">
        <v>-2922380</v>
      </c>
      <c r="AX82" s="107">
        <v>-2930965</v>
      </c>
      <c r="AY82" s="107">
        <v>-2921723</v>
      </c>
      <c r="AZ82" s="107">
        <v>-2888878</v>
      </c>
      <c r="BA82" s="107">
        <v>-2884978</v>
      </c>
      <c r="BB82" s="107">
        <v>-2888253</v>
      </c>
      <c r="BC82" s="107">
        <v>-2872193</v>
      </c>
      <c r="BD82" s="107">
        <v>-2872193</v>
      </c>
    </row>
    <row r="83" spans="1:56" ht="13.9" hidden="1" customHeight="1" x14ac:dyDescent="0.2">
      <c r="A83" s="54" t="s">
        <v>103</v>
      </c>
      <c r="B83" s="54" t="s">
        <v>286</v>
      </c>
      <c r="C83" s="54" t="s">
        <v>614</v>
      </c>
      <c r="D83" s="54" t="s">
        <v>200</v>
      </c>
      <c r="E83" s="107">
        <v>0</v>
      </c>
      <c r="F83" s="107">
        <v>0</v>
      </c>
      <c r="G83" s="107">
        <v>0</v>
      </c>
      <c r="H83" s="107">
        <v>0</v>
      </c>
      <c r="I83" s="107">
        <v>0</v>
      </c>
      <c r="J83" s="107">
        <v>0</v>
      </c>
      <c r="K83" s="107">
        <v>0</v>
      </c>
      <c r="L83" s="107">
        <v>-28296961.379999999</v>
      </c>
      <c r="M83" s="107">
        <v>-28571113.379999999</v>
      </c>
      <c r="N83" s="107">
        <v>-28529925.379999999</v>
      </c>
      <c r="O83" s="107">
        <v>-28487391.379999999</v>
      </c>
      <c r="P83" s="107">
        <v>-29130983.379999999</v>
      </c>
      <c r="Q83" s="107">
        <v>-29130983.379999999</v>
      </c>
      <c r="R83" s="107">
        <v>-29115930.379999999</v>
      </c>
      <c r="S83" s="107">
        <v>-29007910.379999999</v>
      </c>
      <c r="T83" s="107">
        <v>-29269977.379999999</v>
      </c>
      <c r="U83" s="107">
        <v>-29278094.379999999</v>
      </c>
      <c r="V83" s="107">
        <v>-29283115.379999999</v>
      </c>
      <c r="W83" s="107">
        <v>-29519593.379999999</v>
      </c>
      <c r="X83" s="107">
        <v>-29374023.379999999</v>
      </c>
      <c r="Y83" s="107">
        <v>-30180240.379999999</v>
      </c>
      <c r="Z83" s="107">
        <v>-30302329.379999999</v>
      </c>
      <c r="AA83" s="107">
        <v>-30422443.379999999</v>
      </c>
      <c r="AB83" s="107">
        <v>-30400639.379999999</v>
      </c>
      <c r="AC83" s="107">
        <v>-29703254.379999999</v>
      </c>
      <c r="AD83" s="107">
        <v>-29703254.379999999</v>
      </c>
      <c r="AE83" s="107">
        <v>-29736508.379999999</v>
      </c>
      <c r="AF83" s="107">
        <v>-29887523.379999999</v>
      </c>
      <c r="AG83" s="107">
        <v>-30063715.379999999</v>
      </c>
      <c r="AH83" s="107">
        <v>-30071232.379999999</v>
      </c>
      <c r="AI83" s="107">
        <v>-30308295.379999999</v>
      </c>
      <c r="AJ83" s="107">
        <v>-30458646.379999999</v>
      </c>
      <c r="AK83" s="107">
        <v>-30320055.379999999</v>
      </c>
      <c r="AL83" s="107">
        <v>-30282769.379999999</v>
      </c>
      <c r="AM83" s="107">
        <v>-30467170.379999999</v>
      </c>
      <c r="AN83" s="107">
        <v>-30371358.379999999</v>
      </c>
      <c r="AO83" s="107">
        <v>-30274568.379999999</v>
      </c>
      <c r="AP83" s="107">
        <v>-30470460.379999999</v>
      </c>
      <c r="AQ83" s="107">
        <v>-30470460.379999999</v>
      </c>
      <c r="AR83" s="107">
        <v>-30434905.379999999</v>
      </c>
      <c r="AS83" s="107">
        <v>-30574159.379999999</v>
      </c>
      <c r="AT83" s="107">
        <v>-30843409.379999999</v>
      </c>
      <c r="AU83" s="107">
        <v>-30794895.379999999</v>
      </c>
      <c r="AV83" s="107">
        <v>-30878838.379999999</v>
      </c>
      <c r="AW83" s="107">
        <v>-31076376.379999999</v>
      </c>
      <c r="AX83" s="107">
        <v>-31077293.379999999</v>
      </c>
      <c r="AY83" s="107">
        <v>-30906232.379999999</v>
      </c>
      <c r="AZ83" s="107">
        <v>-30767005.379999999</v>
      </c>
      <c r="BA83" s="107">
        <v>-30703124.379999999</v>
      </c>
      <c r="BB83" s="107">
        <v>-30771817.379999999</v>
      </c>
      <c r="BC83" s="107">
        <v>-31038200.379999999</v>
      </c>
      <c r="BD83" s="107">
        <v>-31038200.379999999</v>
      </c>
    </row>
    <row r="84" spans="1:56" ht="13.9" hidden="1" customHeight="1" x14ac:dyDescent="0.2">
      <c r="A84" s="54" t="s">
        <v>103</v>
      </c>
      <c r="B84" s="54" t="s">
        <v>286</v>
      </c>
      <c r="C84" s="54" t="s">
        <v>615</v>
      </c>
      <c r="D84" s="54" t="s">
        <v>201</v>
      </c>
      <c r="E84" s="107">
        <v>0</v>
      </c>
      <c r="F84" s="107">
        <v>0</v>
      </c>
      <c r="G84" s="107">
        <v>0</v>
      </c>
      <c r="H84" s="107">
        <v>0</v>
      </c>
      <c r="I84" s="107">
        <v>0</v>
      </c>
      <c r="J84" s="107">
        <v>0</v>
      </c>
      <c r="K84" s="107">
        <v>0</v>
      </c>
      <c r="L84" s="107">
        <v>-4316126</v>
      </c>
      <c r="M84" s="107">
        <v>-4361920</v>
      </c>
      <c r="N84" s="107">
        <v>-4390760</v>
      </c>
      <c r="O84" s="107">
        <v>-4419229</v>
      </c>
      <c r="P84" s="107">
        <v>-4466051</v>
      </c>
      <c r="Q84" s="107">
        <v>-4466051</v>
      </c>
      <c r="R84" s="107">
        <v>-4513093</v>
      </c>
      <c r="S84" s="107">
        <v>-4534371</v>
      </c>
      <c r="T84" s="107">
        <v>-4588039</v>
      </c>
      <c r="U84" s="107">
        <v>-4641506</v>
      </c>
      <c r="V84" s="107">
        <v>-4694112</v>
      </c>
      <c r="W84" s="107">
        <v>-4740677</v>
      </c>
      <c r="X84" s="107">
        <v>-4841534</v>
      </c>
      <c r="Y84" s="107">
        <v>-5116189</v>
      </c>
      <c r="Z84" s="107">
        <v>-5131056</v>
      </c>
      <c r="AA84" s="107">
        <v>-5215558</v>
      </c>
      <c r="AB84" s="107">
        <v>-5262063</v>
      </c>
      <c r="AC84" s="107">
        <v>-5119965</v>
      </c>
      <c r="AD84" s="107">
        <v>-5119965</v>
      </c>
      <c r="AE84" s="107">
        <v>-5174334</v>
      </c>
      <c r="AF84" s="107">
        <v>-5215194</v>
      </c>
      <c r="AG84" s="107">
        <v>-5252201</v>
      </c>
      <c r="AH84" s="107">
        <v>-5295897</v>
      </c>
      <c r="AI84" s="107">
        <v>-5410352</v>
      </c>
      <c r="AJ84" s="107">
        <v>-5445486</v>
      </c>
      <c r="AK84" s="107">
        <v>-5460530</v>
      </c>
      <c r="AL84" s="107">
        <v>-5502644</v>
      </c>
      <c r="AM84" s="107">
        <v>-5531742</v>
      </c>
      <c r="AN84" s="107">
        <v>-5550309</v>
      </c>
      <c r="AO84" s="107">
        <v>-5569924</v>
      </c>
      <c r="AP84" s="107">
        <v>-5611373</v>
      </c>
      <c r="AQ84" s="107">
        <v>-5611373</v>
      </c>
      <c r="AR84" s="107">
        <v>-5647804</v>
      </c>
      <c r="AS84" s="107">
        <v>-5727555</v>
      </c>
      <c r="AT84" s="107">
        <v>-5789916</v>
      </c>
      <c r="AU84" s="107">
        <v>-5819391</v>
      </c>
      <c r="AV84" s="107">
        <v>-5888637</v>
      </c>
      <c r="AW84" s="107">
        <v>-5929660</v>
      </c>
      <c r="AX84" s="107">
        <v>-5979742</v>
      </c>
      <c r="AY84" s="107">
        <v>-5989855</v>
      </c>
      <c r="AZ84" s="107">
        <v>-5958753</v>
      </c>
      <c r="BA84" s="107">
        <v>-5991120</v>
      </c>
      <c r="BB84" s="107">
        <v>-6061448</v>
      </c>
      <c r="BC84" s="107">
        <v>-6133287</v>
      </c>
      <c r="BD84" s="107">
        <v>-6133287</v>
      </c>
    </row>
    <row r="85" spans="1:56" ht="13.9" hidden="1" customHeight="1" x14ac:dyDescent="0.2">
      <c r="A85" s="54" t="s">
        <v>103</v>
      </c>
      <c r="B85" s="54" t="s">
        <v>286</v>
      </c>
      <c r="C85" s="54" t="s">
        <v>616</v>
      </c>
      <c r="D85" s="54" t="s">
        <v>203</v>
      </c>
      <c r="E85" s="107">
        <v>0</v>
      </c>
      <c r="F85" s="107">
        <v>0</v>
      </c>
      <c r="G85" s="107">
        <v>0</v>
      </c>
      <c r="H85" s="107">
        <v>0</v>
      </c>
      <c r="I85" s="107">
        <v>0</v>
      </c>
      <c r="J85" s="107">
        <v>0</v>
      </c>
      <c r="K85" s="107">
        <v>0</v>
      </c>
      <c r="L85" s="107">
        <v>-195118</v>
      </c>
      <c r="M85" s="107">
        <v>-192162</v>
      </c>
      <c r="N85" s="107">
        <v>-189129</v>
      </c>
      <c r="O85" s="107">
        <v>-187185</v>
      </c>
      <c r="P85" s="107">
        <v>-195440</v>
      </c>
      <c r="Q85" s="107">
        <v>-195440</v>
      </c>
      <c r="R85" s="107">
        <v>-175217</v>
      </c>
      <c r="S85" s="107">
        <v>-174670</v>
      </c>
      <c r="T85" s="107">
        <v>-170800</v>
      </c>
      <c r="U85" s="107">
        <v>-170976</v>
      </c>
      <c r="V85" s="107">
        <v>-167967</v>
      </c>
      <c r="W85" s="107">
        <v>-948586</v>
      </c>
      <c r="X85" s="107">
        <v>-954399</v>
      </c>
      <c r="Y85" s="107">
        <v>-957532</v>
      </c>
      <c r="Z85" s="107">
        <v>-982681</v>
      </c>
      <c r="AA85" s="107">
        <v>-978922</v>
      </c>
      <c r="AB85" s="107">
        <v>-980108</v>
      </c>
      <c r="AC85" s="107">
        <v>-877728</v>
      </c>
      <c r="AD85" s="107">
        <v>-877728</v>
      </c>
      <c r="AE85" s="107">
        <v>-874487</v>
      </c>
      <c r="AF85" s="107">
        <v>-865186</v>
      </c>
      <c r="AG85" s="107">
        <v>-874761</v>
      </c>
      <c r="AH85" s="107">
        <v>-887905</v>
      </c>
      <c r="AI85" s="107">
        <v>-892475</v>
      </c>
      <c r="AJ85" s="107">
        <v>-889585</v>
      </c>
      <c r="AK85" s="107">
        <v>-890981</v>
      </c>
      <c r="AL85" s="107">
        <v>-890733</v>
      </c>
      <c r="AM85" s="107">
        <v>-196617</v>
      </c>
      <c r="AN85" s="107">
        <v>-196698</v>
      </c>
      <c r="AO85" s="107">
        <v>-197063</v>
      </c>
      <c r="AP85" s="107">
        <v>-360044</v>
      </c>
      <c r="AQ85" s="107">
        <v>-360044</v>
      </c>
      <c r="AR85" s="107">
        <v>-358785</v>
      </c>
      <c r="AS85" s="107">
        <v>-360252</v>
      </c>
      <c r="AT85" s="107">
        <v>-358051</v>
      </c>
      <c r="AU85" s="107">
        <v>-358323</v>
      </c>
      <c r="AV85" s="107">
        <v>-359510</v>
      </c>
      <c r="AW85" s="107">
        <v>-809932</v>
      </c>
      <c r="AX85" s="107">
        <v>-810509</v>
      </c>
      <c r="AY85" s="107">
        <v>-806114</v>
      </c>
      <c r="AZ85" s="107">
        <v>-800648</v>
      </c>
      <c r="BA85" s="107">
        <v>-798267</v>
      </c>
      <c r="BB85" s="107">
        <v>-797765</v>
      </c>
      <c r="BC85" s="107">
        <v>-796025</v>
      </c>
      <c r="BD85" s="107">
        <v>-796025</v>
      </c>
    </row>
    <row r="86" spans="1:56" ht="13.9" hidden="1" customHeight="1" x14ac:dyDescent="0.2">
      <c r="A86" s="54" t="s">
        <v>103</v>
      </c>
      <c r="B86" s="54" t="s">
        <v>286</v>
      </c>
      <c r="C86" s="54" t="s">
        <v>617</v>
      </c>
      <c r="D86" s="54" t="s">
        <v>205</v>
      </c>
      <c r="E86" s="107">
        <v>0</v>
      </c>
      <c r="F86" s="107">
        <v>0</v>
      </c>
      <c r="G86" s="107">
        <v>0</v>
      </c>
      <c r="H86" s="107">
        <v>0</v>
      </c>
      <c r="I86" s="107">
        <v>0</v>
      </c>
      <c r="J86" s="107">
        <v>0</v>
      </c>
      <c r="K86" s="107">
        <v>0</v>
      </c>
      <c r="L86" s="107">
        <v>-25031429</v>
      </c>
      <c r="M86" s="107">
        <v>-24691060</v>
      </c>
      <c r="N86" s="107">
        <v>-24691060</v>
      </c>
      <c r="O86" s="107">
        <v>-24691060</v>
      </c>
      <c r="P86" s="107">
        <v>-24098598</v>
      </c>
      <c r="Q86" s="107">
        <v>-24098598</v>
      </c>
      <c r="R86" s="107">
        <v>-24098598</v>
      </c>
      <c r="S86" s="107">
        <v>-24098598</v>
      </c>
      <c r="T86" s="107">
        <v>-23681450</v>
      </c>
      <c r="U86" s="107">
        <v>-23681450</v>
      </c>
      <c r="V86" s="107">
        <v>-23681450</v>
      </c>
      <c r="W86" s="107">
        <v>-23264302</v>
      </c>
      <c r="X86" s="107">
        <v>-21509353</v>
      </c>
      <c r="Y86" s="107">
        <v>-21509353</v>
      </c>
      <c r="Z86" s="107">
        <v>-21554697</v>
      </c>
      <c r="AA86" s="107">
        <v>-21554697</v>
      </c>
      <c r="AB86" s="107">
        <v>-21554697</v>
      </c>
      <c r="AC86" s="107">
        <v>-21871100</v>
      </c>
      <c r="AD86" s="107">
        <v>-21871100</v>
      </c>
      <c r="AE86" s="107">
        <v>-21871100</v>
      </c>
      <c r="AF86" s="107">
        <v>-21871100</v>
      </c>
      <c r="AG86" s="107">
        <v>-21616863</v>
      </c>
      <c r="AH86" s="107">
        <v>-21616863</v>
      </c>
      <c r="AI86" s="107">
        <v>-21616863</v>
      </c>
      <c r="AJ86" s="107">
        <v>-21348553</v>
      </c>
      <c r="AK86" s="107">
        <v>-21348553</v>
      </c>
      <c r="AL86" s="107">
        <v>-21348553</v>
      </c>
      <c r="AM86" s="107">
        <v>-21081630</v>
      </c>
      <c r="AN86" s="107">
        <v>-21081630</v>
      </c>
      <c r="AO86" s="107">
        <v>-21081630</v>
      </c>
      <c r="AP86" s="107">
        <v>-20960211</v>
      </c>
      <c r="AQ86" s="107">
        <v>-20960211</v>
      </c>
      <c r="AR86" s="107">
        <v>-20960211</v>
      </c>
      <c r="AS86" s="107">
        <v>-20960211</v>
      </c>
      <c r="AT86" s="107">
        <v>-20707504</v>
      </c>
      <c r="AU86" s="107">
        <v>-20707504</v>
      </c>
      <c r="AV86" s="107">
        <v>-20707504</v>
      </c>
      <c r="AW86" s="107">
        <v>-20422422</v>
      </c>
      <c r="AX86" s="107">
        <v>-20422422</v>
      </c>
      <c r="AY86" s="107">
        <v>-20422422</v>
      </c>
      <c r="AZ86" s="107">
        <v>-20204484</v>
      </c>
      <c r="BA86" s="107">
        <v>-20204484</v>
      </c>
      <c r="BB86" s="107">
        <v>-20204484</v>
      </c>
      <c r="BC86" s="107">
        <v>-19942752</v>
      </c>
      <c r="BD86" s="107">
        <v>-19942752</v>
      </c>
    </row>
    <row r="87" spans="1:56" ht="13.9" hidden="1" customHeight="1" x14ac:dyDescent="0.2">
      <c r="A87" s="54" t="s">
        <v>103</v>
      </c>
      <c r="B87" s="54" t="s">
        <v>286</v>
      </c>
      <c r="C87" s="54" t="s">
        <v>618</v>
      </c>
      <c r="D87" s="54" t="s">
        <v>619</v>
      </c>
      <c r="E87" s="107">
        <v>0</v>
      </c>
      <c r="F87" s="107">
        <v>0</v>
      </c>
      <c r="G87" s="107">
        <v>0</v>
      </c>
      <c r="H87" s="107">
        <v>0</v>
      </c>
      <c r="I87" s="107">
        <v>0</v>
      </c>
      <c r="J87" s="107">
        <v>0</v>
      </c>
      <c r="K87" s="107">
        <v>0</v>
      </c>
      <c r="L87" s="107">
        <v>0</v>
      </c>
      <c r="M87" s="107">
        <v>0</v>
      </c>
      <c r="N87" s="107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07">
        <v>0</v>
      </c>
      <c r="V87" s="107">
        <v>0</v>
      </c>
      <c r="W87" s="107">
        <v>0</v>
      </c>
      <c r="X87" s="107">
        <v>0</v>
      </c>
      <c r="Y87" s="107">
        <v>0</v>
      </c>
      <c r="Z87" s="107">
        <v>0</v>
      </c>
      <c r="AA87" s="107">
        <v>0</v>
      </c>
      <c r="AB87" s="107">
        <v>0</v>
      </c>
      <c r="AC87" s="107">
        <v>0</v>
      </c>
      <c r="AD87" s="107">
        <v>0</v>
      </c>
      <c r="AE87" s="107">
        <v>0</v>
      </c>
      <c r="AF87" s="107">
        <v>0</v>
      </c>
      <c r="AG87" s="107">
        <v>0</v>
      </c>
      <c r="AH87" s="107">
        <v>0</v>
      </c>
      <c r="AI87" s="107">
        <v>0</v>
      </c>
      <c r="AJ87" s="107">
        <v>0</v>
      </c>
      <c r="AK87" s="107">
        <v>0</v>
      </c>
      <c r="AL87" s="107">
        <v>0</v>
      </c>
      <c r="AM87" s="107">
        <v>0</v>
      </c>
      <c r="AN87" s="107">
        <v>0</v>
      </c>
      <c r="AO87" s="107">
        <v>0</v>
      </c>
      <c r="AP87" s="107">
        <v>0</v>
      </c>
      <c r="AQ87" s="107">
        <v>0</v>
      </c>
      <c r="AR87" s="107">
        <v>0</v>
      </c>
      <c r="AS87" s="107">
        <v>0</v>
      </c>
      <c r="AT87" s="107">
        <v>0</v>
      </c>
      <c r="AU87" s="107">
        <v>0</v>
      </c>
      <c r="AV87" s="107">
        <v>0</v>
      </c>
      <c r="AW87" s="107">
        <v>-7705006.5800000001</v>
      </c>
      <c r="AX87" s="107">
        <v>-7705006.5800000001</v>
      </c>
      <c r="AY87" s="107">
        <v>-7614301.7599999998</v>
      </c>
      <c r="AZ87" s="107">
        <v>-7568730.9799999995</v>
      </c>
      <c r="BA87" s="107">
        <v>-7523013.9900000002</v>
      </c>
      <c r="BB87" s="107">
        <v>-7477003.1800000006</v>
      </c>
      <c r="BC87" s="107">
        <v>-7431139.5199999996</v>
      </c>
      <c r="BD87" s="107">
        <v>-7431139.5199999996</v>
      </c>
    </row>
    <row r="88" spans="1:56" ht="13.9" hidden="1" customHeight="1" x14ac:dyDescent="0.2">
      <c r="A88" s="54" t="s">
        <v>103</v>
      </c>
      <c r="B88" s="54" t="s">
        <v>286</v>
      </c>
      <c r="C88" s="54" t="s">
        <v>620</v>
      </c>
      <c r="D88" s="54" t="s">
        <v>621</v>
      </c>
      <c r="E88" s="107">
        <v>0</v>
      </c>
      <c r="F88" s="107">
        <v>0</v>
      </c>
      <c r="G88" s="107">
        <v>0</v>
      </c>
      <c r="H88" s="107">
        <v>0</v>
      </c>
      <c r="I88" s="107">
        <v>0</v>
      </c>
      <c r="J88" s="107">
        <v>0</v>
      </c>
      <c r="K88" s="107">
        <v>0</v>
      </c>
      <c r="L88" s="107">
        <v>0</v>
      </c>
      <c r="M88" s="107">
        <v>0</v>
      </c>
      <c r="N88" s="107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-11668.67</v>
      </c>
      <c r="U88" s="107">
        <v>-14751.35</v>
      </c>
      <c r="V88" s="107">
        <v>-7338.4800000000005</v>
      </c>
      <c r="W88" s="107">
        <v>-7467.7699999999995</v>
      </c>
      <c r="X88" s="107">
        <v>-4764.25</v>
      </c>
      <c r="Y88" s="107">
        <v>-4764.25</v>
      </c>
      <c r="Z88" s="107">
        <v>-1635.7399999999998</v>
      </c>
      <c r="AA88" s="107">
        <v>-1228.42</v>
      </c>
      <c r="AB88" s="107">
        <v>-820.0200000000001</v>
      </c>
      <c r="AC88" s="107">
        <v>-410.54999999999995</v>
      </c>
      <c r="AD88" s="107">
        <v>-410.54999999999995</v>
      </c>
      <c r="AE88" s="107">
        <v>0</v>
      </c>
      <c r="AF88" s="107">
        <v>0</v>
      </c>
      <c r="AG88" s="107">
        <v>0</v>
      </c>
      <c r="AH88" s="107">
        <v>0</v>
      </c>
      <c r="AI88" s="107">
        <v>0</v>
      </c>
      <c r="AJ88" s="107">
        <v>0</v>
      </c>
      <c r="AK88" s="107">
        <v>0</v>
      </c>
      <c r="AL88" s="107">
        <v>0</v>
      </c>
      <c r="AM88" s="107">
        <v>0</v>
      </c>
      <c r="AN88" s="107">
        <v>0</v>
      </c>
      <c r="AO88" s="107">
        <v>0</v>
      </c>
      <c r="AP88" s="107">
        <v>0</v>
      </c>
      <c r="AQ88" s="107">
        <v>0</v>
      </c>
      <c r="AR88" s="107">
        <v>0</v>
      </c>
      <c r="AS88" s="107">
        <v>0</v>
      </c>
      <c r="AT88" s="107">
        <v>0</v>
      </c>
      <c r="AU88" s="107">
        <v>0</v>
      </c>
      <c r="AV88" s="107">
        <v>0</v>
      </c>
      <c r="AW88" s="107">
        <v>0</v>
      </c>
      <c r="AX88" s="107">
        <v>0</v>
      </c>
      <c r="AY88" s="107">
        <v>0</v>
      </c>
      <c r="AZ88" s="107">
        <v>0</v>
      </c>
      <c r="BA88" s="107">
        <v>0</v>
      </c>
      <c r="BB88" s="107">
        <v>0</v>
      </c>
      <c r="BC88" s="107">
        <v>0</v>
      </c>
      <c r="BD88" s="107">
        <v>0</v>
      </c>
    </row>
    <row r="89" spans="1:56" ht="13.9" hidden="1" customHeight="1" x14ac:dyDescent="0.2">
      <c r="A89" s="54" t="s">
        <v>103</v>
      </c>
      <c r="B89" s="54" t="s">
        <v>286</v>
      </c>
      <c r="C89" s="54" t="s">
        <v>622</v>
      </c>
      <c r="D89" s="54" t="s">
        <v>623</v>
      </c>
      <c r="E89" s="107">
        <v>0</v>
      </c>
      <c r="F89" s="107">
        <v>0</v>
      </c>
      <c r="G89" s="107">
        <v>0</v>
      </c>
      <c r="H89" s="107">
        <v>0</v>
      </c>
      <c r="I89" s="107">
        <v>0</v>
      </c>
      <c r="J89" s="107">
        <v>0</v>
      </c>
      <c r="K89" s="107">
        <v>0</v>
      </c>
      <c r="L89" s="107">
        <v>0</v>
      </c>
      <c r="M89" s="107">
        <v>0</v>
      </c>
      <c r="N89" s="107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07">
        <v>0</v>
      </c>
      <c r="V89" s="107">
        <v>0</v>
      </c>
      <c r="W89" s="107">
        <v>0</v>
      </c>
      <c r="X89" s="107">
        <v>0</v>
      </c>
      <c r="Y89" s="107">
        <v>0</v>
      </c>
      <c r="Z89" s="107">
        <v>0</v>
      </c>
      <c r="AA89" s="107">
        <v>0</v>
      </c>
      <c r="AB89" s="107">
        <v>0</v>
      </c>
      <c r="AC89" s="107">
        <v>0</v>
      </c>
      <c r="AD89" s="107">
        <v>0</v>
      </c>
      <c r="AE89" s="107">
        <v>-56261.85</v>
      </c>
      <c r="AF89" s="107">
        <v>-56261.85</v>
      </c>
      <c r="AG89" s="107">
        <v>-56882.62</v>
      </c>
      <c r="AH89" s="107">
        <v>-56882.62</v>
      </c>
      <c r="AI89" s="107">
        <v>-56882.62</v>
      </c>
      <c r="AJ89" s="107">
        <v>-57390.39</v>
      </c>
      <c r="AK89" s="107">
        <v>-57390.39</v>
      </c>
      <c r="AL89" s="107">
        <v>-38222.92</v>
      </c>
      <c r="AM89" s="107">
        <v>-38541.81</v>
      </c>
      <c r="AN89" s="107">
        <v>-38541.81</v>
      </c>
      <c r="AO89" s="107">
        <v>-38541.81</v>
      </c>
      <c r="AP89" s="107">
        <v>-38857.53</v>
      </c>
      <c r="AQ89" s="107">
        <v>-38857.53</v>
      </c>
      <c r="AR89" s="107">
        <v>-38857.53</v>
      </c>
      <c r="AS89" s="107">
        <v>-38857.53</v>
      </c>
      <c r="AT89" s="107">
        <v>-39168.9</v>
      </c>
      <c r="AU89" s="107">
        <v>-39168.9</v>
      </c>
      <c r="AV89" s="107">
        <v>-39168.9</v>
      </c>
      <c r="AW89" s="107">
        <v>-39486.26</v>
      </c>
      <c r="AX89" s="107">
        <v>-39486.26</v>
      </c>
      <c r="AY89" s="107">
        <v>-19686.480000000003</v>
      </c>
      <c r="AZ89" s="107">
        <v>-19902.55</v>
      </c>
      <c r="BA89" s="107">
        <v>-19902.55</v>
      </c>
      <c r="BB89" s="107">
        <v>-19902.55</v>
      </c>
      <c r="BC89" s="107">
        <v>-20065.579999999998</v>
      </c>
      <c r="BD89" s="107">
        <v>-20065.579999999998</v>
      </c>
    </row>
    <row r="90" spans="1:56" ht="13.9" hidden="1" customHeight="1" x14ac:dyDescent="0.2">
      <c r="A90" s="54" t="s">
        <v>103</v>
      </c>
      <c r="B90" s="54" t="s">
        <v>286</v>
      </c>
      <c r="C90" s="54" t="s">
        <v>624</v>
      </c>
      <c r="D90" s="54" t="s">
        <v>625</v>
      </c>
      <c r="E90" s="107">
        <v>0</v>
      </c>
      <c r="F90" s="107">
        <v>0</v>
      </c>
      <c r="G90" s="107">
        <v>0</v>
      </c>
      <c r="H90" s="107">
        <v>0</v>
      </c>
      <c r="I90" s="107">
        <v>0</v>
      </c>
      <c r="J90" s="107">
        <v>0</v>
      </c>
      <c r="K90" s="107">
        <v>0</v>
      </c>
      <c r="L90" s="107">
        <v>-167802.32</v>
      </c>
      <c r="M90" s="107">
        <v>-167802.32</v>
      </c>
      <c r="N90" s="107">
        <v>-171005.43</v>
      </c>
      <c r="O90" s="107">
        <v>-171005.43</v>
      </c>
      <c r="P90" s="107">
        <v>-171005.43</v>
      </c>
      <c r="Q90" s="107">
        <v>-171005.43</v>
      </c>
      <c r="R90" s="107">
        <v>-171005.43</v>
      </c>
      <c r="S90" s="107">
        <v>-40945.589999999997</v>
      </c>
      <c r="T90" s="107">
        <v>-36836.259999999995</v>
      </c>
      <c r="U90" s="107">
        <v>-36836.26</v>
      </c>
      <c r="V90" s="107">
        <v>-36371.03</v>
      </c>
      <c r="W90" s="107">
        <v>-41836.259999999995</v>
      </c>
      <c r="X90" s="107">
        <v>-38286.26</v>
      </c>
      <c r="Y90" s="107">
        <v>-46000</v>
      </c>
      <c r="Z90" s="107">
        <v>-46000</v>
      </c>
      <c r="AA90" s="107">
        <v>-96000</v>
      </c>
      <c r="AB90" s="107">
        <v>-21000</v>
      </c>
      <c r="AC90" s="107">
        <v>-41000</v>
      </c>
      <c r="AD90" s="107">
        <v>-41000</v>
      </c>
      <c r="AE90" s="107">
        <v>-21000</v>
      </c>
      <c r="AF90" s="107">
        <v>-21000</v>
      </c>
      <c r="AG90" s="107">
        <v>-41000</v>
      </c>
      <c r="AH90" s="107">
        <v>-41000</v>
      </c>
      <c r="AI90" s="107">
        <v>-46000</v>
      </c>
      <c r="AJ90" s="107">
        <v>-41000</v>
      </c>
      <c r="AK90" s="107">
        <v>-46000</v>
      </c>
      <c r="AL90" s="107">
        <v>-71000</v>
      </c>
      <c r="AM90" s="107">
        <v>-71000</v>
      </c>
      <c r="AN90" s="107">
        <v>-36000</v>
      </c>
      <c r="AO90" s="107">
        <v>-61000</v>
      </c>
      <c r="AP90" s="107">
        <v>-61000</v>
      </c>
      <c r="AQ90" s="107">
        <v>-61000</v>
      </c>
      <c r="AR90" s="107">
        <v>-61000</v>
      </c>
      <c r="AS90" s="107">
        <v>-81000</v>
      </c>
      <c r="AT90" s="107">
        <v>-81000</v>
      </c>
      <c r="AU90" s="107">
        <v>-98500</v>
      </c>
      <c r="AV90" s="107">
        <v>-98500</v>
      </c>
      <c r="AW90" s="107">
        <v>-98500</v>
      </c>
      <c r="AX90" s="107">
        <v>-76000</v>
      </c>
      <c r="AY90" s="107">
        <v>-76000</v>
      </c>
      <c r="AZ90" s="107">
        <v>-76000</v>
      </c>
      <c r="BA90" s="107">
        <v>-76000</v>
      </c>
      <c r="BB90" s="107">
        <v>-76000</v>
      </c>
      <c r="BC90" s="107">
        <v>-76000</v>
      </c>
      <c r="BD90" s="107">
        <v>-76000</v>
      </c>
    </row>
    <row r="91" spans="1:56" ht="13.9" hidden="1" customHeight="1" x14ac:dyDescent="0.2">
      <c r="A91" s="54" t="s">
        <v>103</v>
      </c>
      <c r="B91" s="54" t="s">
        <v>286</v>
      </c>
      <c r="C91" s="54" t="s">
        <v>626</v>
      </c>
      <c r="D91" s="54" t="s">
        <v>627</v>
      </c>
      <c r="E91" s="107">
        <v>0</v>
      </c>
      <c r="F91" s="107">
        <v>0</v>
      </c>
      <c r="G91" s="107">
        <v>0</v>
      </c>
      <c r="H91" s="107">
        <v>0</v>
      </c>
      <c r="I91" s="107">
        <v>0</v>
      </c>
      <c r="J91" s="107">
        <v>0</v>
      </c>
      <c r="K91" s="107">
        <v>0</v>
      </c>
      <c r="L91" s="107">
        <v>0</v>
      </c>
      <c r="M91" s="107">
        <v>0</v>
      </c>
      <c r="N91" s="107">
        <v>0</v>
      </c>
      <c r="O91" s="107">
        <v>0</v>
      </c>
      <c r="P91" s="107">
        <v>-9000</v>
      </c>
      <c r="Q91" s="107">
        <v>-9000</v>
      </c>
      <c r="R91" s="107">
        <v>-9083.33</v>
      </c>
      <c r="S91" s="107">
        <v>-9166.66</v>
      </c>
      <c r="T91" s="107">
        <v>-9249.99</v>
      </c>
      <c r="U91" s="107">
        <v>-9333.32</v>
      </c>
      <c r="V91" s="107">
        <v>-9416.65</v>
      </c>
      <c r="W91" s="107">
        <v>-9499.98</v>
      </c>
      <c r="X91" s="107">
        <v>-9083.32</v>
      </c>
      <c r="Y91" s="107">
        <v>-8666.66</v>
      </c>
      <c r="Z91" s="107">
        <v>-8250</v>
      </c>
      <c r="AA91" s="107">
        <v>-7833.34</v>
      </c>
      <c r="AB91" s="107">
        <v>-128416.66</v>
      </c>
      <c r="AC91" s="107">
        <v>-137999.98000000001</v>
      </c>
      <c r="AD91" s="107">
        <v>-137999.98000000001</v>
      </c>
      <c r="AE91" s="107">
        <v>-135999.98000000001</v>
      </c>
      <c r="AF91" s="107">
        <v>-135999.98000000001</v>
      </c>
      <c r="AG91" s="107">
        <v>-135999.98000000001</v>
      </c>
      <c r="AH91" s="107">
        <v>-135999.98000000001</v>
      </c>
      <c r="AI91" s="107">
        <v>-135999.98000000001</v>
      </c>
      <c r="AJ91" s="107">
        <v>-10999.98</v>
      </c>
      <c r="AK91" s="107">
        <v>-10999.98</v>
      </c>
      <c r="AL91" s="107">
        <v>-10999.98</v>
      </c>
      <c r="AM91" s="107">
        <v>-10999.98</v>
      </c>
      <c r="AN91" s="107">
        <v>-10999.98</v>
      </c>
      <c r="AO91" s="107">
        <v>-10999.98</v>
      </c>
      <c r="AP91" s="107">
        <v>-11999.98</v>
      </c>
      <c r="AQ91" s="107">
        <v>-11999.98</v>
      </c>
      <c r="AR91" s="107">
        <v>-11999.98</v>
      </c>
      <c r="AS91" s="107">
        <v>-11999.98</v>
      </c>
      <c r="AT91" s="107">
        <v>-11999.98</v>
      </c>
      <c r="AU91" s="107">
        <v>-11999.98</v>
      </c>
      <c r="AV91" s="107">
        <v>-11999.98</v>
      </c>
      <c r="AW91" s="107">
        <v>-7999.98</v>
      </c>
      <c r="AX91" s="107">
        <v>-7999.98</v>
      </c>
      <c r="AY91" s="107">
        <v>-7999.98</v>
      </c>
      <c r="AZ91" s="107">
        <v>-7999.98</v>
      </c>
      <c r="BA91" s="107">
        <v>-7999.98</v>
      </c>
      <c r="BB91" s="107">
        <v>-10999.98</v>
      </c>
      <c r="BC91" s="107">
        <v>-10999.98</v>
      </c>
      <c r="BD91" s="107">
        <v>-10999.98</v>
      </c>
    </row>
    <row r="92" spans="1:56" ht="13.9" hidden="1" customHeight="1" x14ac:dyDescent="0.2">
      <c r="A92" s="54" t="s">
        <v>103</v>
      </c>
      <c r="B92" s="54" t="s">
        <v>286</v>
      </c>
      <c r="C92" s="54" t="s">
        <v>628</v>
      </c>
      <c r="D92" s="54" t="s">
        <v>629</v>
      </c>
      <c r="E92" s="107">
        <v>0</v>
      </c>
      <c r="F92" s="107">
        <v>0</v>
      </c>
      <c r="G92" s="107">
        <v>0</v>
      </c>
      <c r="H92" s="107">
        <v>0</v>
      </c>
      <c r="I92" s="107">
        <v>0</v>
      </c>
      <c r="J92" s="107">
        <v>0</v>
      </c>
      <c r="K92" s="107">
        <v>0</v>
      </c>
      <c r="L92" s="107">
        <v>0</v>
      </c>
      <c r="M92" s="107">
        <v>0</v>
      </c>
      <c r="N92" s="107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07">
        <v>0</v>
      </c>
      <c r="V92" s="107">
        <v>0</v>
      </c>
      <c r="W92" s="107">
        <v>0</v>
      </c>
      <c r="X92" s="107">
        <v>0</v>
      </c>
      <c r="Y92" s="107">
        <v>0</v>
      </c>
      <c r="Z92" s="107">
        <v>0</v>
      </c>
      <c r="AA92" s="107">
        <v>0</v>
      </c>
      <c r="AB92" s="107">
        <v>0</v>
      </c>
      <c r="AC92" s="107">
        <v>0</v>
      </c>
      <c r="AD92" s="107">
        <v>0</v>
      </c>
      <c r="AE92" s="107">
        <v>1300</v>
      </c>
      <c r="AF92" s="107">
        <v>0</v>
      </c>
      <c r="AG92" s="107">
        <v>0</v>
      </c>
      <c r="AH92" s="107">
        <v>0</v>
      </c>
      <c r="AI92" s="107">
        <v>0</v>
      </c>
      <c r="AJ92" s="107">
        <v>0</v>
      </c>
      <c r="AK92" s="107">
        <v>0</v>
      </c>
      <c r="AL92" s="107">
        <v>0</v>
      </c>
      <c r="AM92" s="107">
        <v>0</v>
      </c>
      <c r="AN92" s="107">
        <v>0</v>
      </c>
      <c r="AO92" s="107">
        <v>0</v>
      </c>
      <c r="AP92" s="107">
        <v>0</v>
      </c>
      <c r="AQ92" s="107">
        <v>0</v>
      </c>
      <c r="AR92" s="107">
        <v>0</v>
      </c>
      <c r="AS92" s="107">
        <v>0</v>
      </c>
      <c r="AT92" s="107">
        <v>0</v>
      </c>
      <c r="AU92" s="107">
        <v>0</v>
      </c>
      <c r="AV92" s="107">
        <v>0</v>
      </c>
      <c r="AW92" s="107">
        <v>0</v>
      </c>
      <c r="AX92" s="107">
        <v>0</v>
      </c>
      <c r="AY92" s="107">
        <v>0</v>
      </c>
      <c r="AZ92" s="107">
        <v>0</v>
      </c>
      <c r="BA92" s="107">
        <v>0</v>
      </c>
      <c r="BB92" s="107">
        <v>0</v>
      </c>
      <c r="BC92" s="107">
        <v>0</v>
      </c>
      <c r="BD92" s="107">
        <v>0</v>
      </c>
    </row>
    <row r="93" spans="1:56" ht="13.9" hidden="1" customHeight="1" x14ac:dyDescent="0.2">
      <c r="A93" s="54" t="s">
        <v>103</v>
      </c>
      <c r="B93" s="54" t="s">
        <v>286</v>
      </c>
      <c r="C93" s="54" t="s">
        <v>630</v>
      </c>
      <c r="D93" s="54" t="s">
        <v>631</v>
      </c>
      <c r="E93" s="107">
        <v>0</v>
      </c>
      <c r="F93" s="107">
        <v>0</v>
      </c>
      <c r="G93" s="107">
        <v>0</v>
      </c>
      <c r="H93" s="107">
        <v>0</v>
      </c>
      <c r="I93" s="107">
        <v>0</v>
      </c>
      <c r="J93" s="107">
        <v>0</v>
      </c>
      <c r="K93" s="107">
        <v>0</v>
      </c>
      <c r="L93" s="107">
        <v>0</v>
      </c>
      <c r="M93" s="107">
        <v>0</v>
      </c>
      <c r="N93" s="107">
        <v>-23958.35</v>
      </c>
      <c r="O93" s="107">
        <v>-28750.019999999997</v>
      </c>
      <c r="P93" s="107">
        <v>-33541.69</v>
      </c>
      <c r="Q93" s="107">
        <v>-33541.69</v>
      </c>
      <c r="R93" s="107">
        <v>-38333.360000000001</v>
      </c>
      <c r="S93" s="107">
        <v>-43125.03</v>
      </c>
      <c r="T93" s="107">
        <v>-47916.7</v>
      </c>
      <c r="U93" s="107">
        <v>-52708.369999999995</v>
      </c>
      <c r="V93" s="107">
        <v>-57500.04</v>
      </c>
      <c r="W93" s="107">
        <v>-62291.71</v>
      </c>
      <c r="X93" s="107">
        <v>-67083.38</v>
      </c>
      <c r="Y93" s="107">
        <v>-71875.05</v>
      </c>
      <c r="Z93" s="107">
        <v>-76666.720000000001</v>
      </c>
      <c r="AA93" s="107">
        <v>-81458.39</v>
      </c>
      <c r="AB93" s="107">
        <v>-86250.06</v>
      </c>
      <c r="AC93" s="107">
        <v>-91041.73</v>
      </c>
      <c r="AD93" s="107">
        <v>-91041.73</v>
      </c>
      <c r="AE93" s="107">
        <v>-47206.95</v>
      </c>
      <c r="AF93" s="107">
        <v>-51998.619999999995</v>
      </c>
      <c r="AG93" s="107">
        <v>-56790.29</v>
      </c>
      <c r="AH93" s="107">
        <v>-61581.96</v>
      </c>
      <c r="AI93" s="107">
        <v>-66373.63</v>
      </c>
      <c r="AJ93" s="107">
        <v>-71165.3</v>
      </c>
      <c r="AK93" s="107">
        <v>-75956.97</v>
      </c>
      <c r="AL93" s="107">
        <v>-80748.639999999999</v>
      </c>
      <c r="AM93" s="107">
        <v>-85540.31</v>
      </c>
      <c r="AN93" s="107">
        <v>-90331.98</v>
      </c>
      <c r="AO93" s="107">
        <v>-95123.65</v>
      </c>
      <c r="AP93" s="107">
        <v>-99915.319999999992</v>
      </c>
      <c r="AQ93" s="107">
        <v>-99915.319999999992</v>
      </c>
      <c r="AR93" s="107">
        <v>-104706.99</v>
      </c>
      <c r="AS93" s="107">
        <v>-109498.66</v>
      </c>
      <c r="AT93" s="107">
        <v>-114290.33</v>
      </c>
      <c r="AU93" s="107">
        <v>-119082</v>
      </c>
      <c r="AV93" s="107">
        <v>-123873.67</v>
      </c>
      <c r="AW93" s="107">
        <v>-128665.34</v>
      </c>
      <c r="AX93" s="107">
        <v>-133457.01</v>
      </c>
      <c r="AY93" s="107">
        <v>0</v>
      </c>
      <c r="AZ93" s="107">
        <v>0</v>
      </c>
      <c r="BA93" s="107">
        <v>0</v>
      </c>
      <c r="BB93" s="107">
        <v>0</v>
      </c>
      <c r="BC93" s="107">
        <v>0</v>
      </c>
      <c r="BD93" s="107">
        <v>0</v>
      </c>
    </row>
    <row r="94" spans="1:56" ht="13.9" hidden="1" customHeight="1" x14ac:dyDescent="0.2">
      <c r="A94" s="54" t="s">
        <v>103</v>
      </c>
      <c r="B94" s="54" t="s">
        <v>286</v>
      </c>
      <c r="C94" s="54" t="s">
        <v>630</v>
      </c>
      <c r="D94" s="54" t="s">
        <v>632</v>
      </c>
      <c r="E94" s="107">
        <v>0</v>
      </c>
      <c r="F94" s="107">
        <v>0</v>
      </c>
      <c r="G94" s="107">
        <v>0</v>
      </c>
      <c r="H94" s="107">
        <v>0</v>
      </c>
      <c r="I94" s="107">
        <v>0</v>
      </c>
      <c r="J94" s="107">
        <v>0</v>
      </c>
      <c r="K94" s="107">
        <v>0</v>
      </c>
      <c r="L94" s="107">
        <v>0</v>
      </c>
      <c r="M94" s="107">
        <v>0</v>
      </c>
      <c r="N94" s="107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07">
        <v>0</v>
      </c>
      <c r="V94" s="107">
        <v>0</v>
      </c>
      <c r="W94" s="107">
        <v>0</v>
      </c>
      <c r="X94" s="107">
        <v>0</v>
      </c>
      <c r="Y94" s="107">
        <v>0</v>
      </c>
      <c r="Z94" s="107">
        <v>0</v>
      </c>
      <c r="AA94" s="107">
        <v>0</v>
      </c>
      <c r="AB94" s="107">
        <v>0</v>
      </c>
      <c r="AC94" s="107">
        <v>0</v>
      </c>
      <c r="AD94" s="107">
        <v>0</v>
      </c>
      <c r="AE94" s="107">
        <v>0</v>
      </c>
      <c r="AF94" s="107">
        <v>0</v>
      </c>
      <c r="AG94" s="107">
        <v>0</v>
      </c>
      <c r="AH94" s="107">
        <v>0</v>
      </c>
      <c r="AI94" s="107">
        <v>0</v>
      </c>
      <c r="AJ94" s="107">
        <v>0</v>
      </c>
      <c r="AK94" s="107">
        <v>0</v>
      </c>
      <c r="AL94" s="107">
        <v>0</v>
      </c>
      <c r="AM94" s="107">
        <v>0</v>
      </c>
      <c r="AN94" s="107">
        <v>0</v>
      </c>
      <c r="AO94" s="107">
        <v>0</v>
      </c>
      <c r="AP94" s="107">
        <v>0</v>
      </c>
      <c r="AQ94" s="107">
        <v>0</v>
      </c>
      <c r="AR94" s="107">
        <v>0</v>
      </c>
      <c r="AS94" s="107">
        <v>0</v>
      </c>
      <c r="AT94" s="107">
        <v>0</v>
      </c>
      <c r="AU94" s="107">
        <v>0</v>
      </c>
      <c r="AV94" s="107">
        <v>0</v>
      </c>
      <c r="AW94" s="107">
        <v>0</v>
      </c>
      <c r="AX94" s="107">
        <v>0</v>
      </c>
      <c r="AY94" s="107">
        <v>-128748.61</v>
      </c>
      <c r="AZ94" s="107">
        <v>-133540.28</v>
      </c>
      <c r="BA94" s="107">
        <v>-138331.95000000001</v>
      </c>
      <c r="BB94" s="107">
        <v>-143123.62000000002</v>
      </c>
      <c r="BC94" s="107">
        <v>-147915.29</v>
      </c>
      <c r="BD94" s="107">
        <v>-147915.29</v>
      </c>
    </row>
    <row r="95" spans="1:56" ht="13.9" hidden="1" customHeight="1" x14ac:dyDescent="0.2">
      <c r="A95" s="54" t="s">
        <v>103</v>
      </c>
      <c r="B95" s="54" t="s">
        <v>286</v>
      </c>
      <c r="C95" s="54" t="s">
        <v>633</v>
      </c>
      <c r="D95" s="54" t="s">
        <v>634</v>
      </c>
      <c r="E95" s="107">
        <v>0</v>
      </c>
      <c r="F95" s="107">
        <v>0</v>
      </c>
      <c r="G95" s="107">
        <v>0</v>
      </c>
      <c r="H95" s="107">
        <v>0</v>
      </c>
      <c r="I95" s="107">
        <v>0</v>
      </c>
      <c r="J95" s="107">
        <v>0</v>
      </c>
      <c r="K95" s="107">
        <v>0</v>
      </c>
      <c r="L95" s="107">
        <v>0</v>
      </c>
      <c r="M95" s="107">
        <v>0</v>
      </c>
      <c r="N95" s="107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-180000000</v>
      </c>
      <c r="T95" s="107">
        <v>-180000000</v>
      </c>
      <c r="U95" s="107">
        <v>-180000000</v>
      </c>
      <c r="V95" s="107">
        <v>-180000000</v>
      </c>
      <c r="W95" s="107">
        <v>-180000000</v>
      </c>
      <c r="X95" s="107">
        <v>-180000000</v>
      </c>
      <c r="Y95" s="107">
        <v>-180000000</v>
      </c>
      <c r="Z95" s="107">
        <v>-180000000</v>
      </c>
      <c r="AA95" s="107">
        <v>-180000000</v>
      </c>
      <c r="AB95" s="107">
        <v>-180000000</v>
      </c>
      <c r="AC95" s="107">
        <v>-180000000</v>
      </c>
      <c r="AD95" s="107">
        <v>-180000000</v>
      </c>
      <c r="AE95" s="107">
        <v>-180000000</v>
      </c>
      <c r="AF95" s="107">
        <v>-80000000</v>
      </c>
      <c r="AG95" s="107">
        <v>-80000000</v>
      </c>
      <c r="AH95" s="107">
        <v>-80000000</v>
      </c>
      <c r="AI95" s="107">
        <v>-80000000</v>
      </c>
      <c r="AJ95" s="107">
        <v>-80000000</v>
      </c>
      <c r="AK95" s="107">
        <v>-80000000</v>
      </c>
      <c r="AL95" s="107">
        <v>-80000000</v>
      </c>
      <c r="AM95" s="107">
        <v>-80000000</v>
      </c>
      <c r="AN95" s="107">
        <v>-80000000</v>
      </c>
      <c r="AO95" s="107">
        <v>-80000000</v>
      </c>
      <c r="AP95" s="107">
        <v>-80000000</v>
      </c>
      <c r="AQ95" s="107">
        <v>-80000000</v>
      </c>
      <c r="AR95" s="107">
        <v>-170000000</v>
      </c>
      <c r="AS95" s="107">
        <v>-80000000</v>
      </c>
      <c r="AT95" s="107">
        <v>-80000000</v>
      </c>
      <c r="AU95" s="107">
        <v>-80000000</v>
      </c>
      <c r="AV95" s="107">
        <v>-80000000</v>
      </c>
      <c r="AW95" s="107">
        <v>-80000000</v>
      </c>
      <c r="AX95" s="107">
        <v>-80000000</v>
      </c>
      <c r="AY95" s="107">
        <v>-80000000</v>
      </c>
      <c r="AZ95" s="107">
        <v>-80000000</v>
      </c>
      <c r="BA95" s="107">
        <v>-95000000</v>
      </c>
      <c r="BB95" s="107">
        <v>-95000000</v>
      </c>
      <c r="BC95" s="107">
        <v>-170625000</v>
      </c>
      <c r="BD95" s="107">
        <v>-170625000</v>
      </c>
    </row>
    <row r="96" spans="1:56" ht="13.9" hidden="1" customHeight="1" x14ac:dyDescent="0.2">
      <c r="A96" s="54" t="s">
        <v>103</v>
      </c>
      <c r="B96" s="54" t="s">
        <v>286</v>
      </c>
      <c r="C96" s="54" t="s">
        <v>635</v>
      </c>
      <c r="D96" s="54" t="s">
        <v>636</v>
      </c>
      <c r="E96" s="107">
        <v>0</v>
      </c>
      <c r="F96" s="107">
        <v>0</v>
      </c>
      <c r="G96" s="107">
        <v>0</v>
      </c>
      <c r="H96" s="107">
        <v>0</v>
      </c>
      <c r="I96" s="107">
        <v>0</v>
      </c>
      <c r="J96" s="107">
        <v>0</v>
      </c>
      <c r="K96" s="107">
        <v>0</v>
      </c>
      <c r="L96" s="107">
        <v>0</v>
      </c>
      <c r="M96" s="107">
        <v>0</v>
      </c>
      <c r="N96" s="107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07">
        <v>0</v>
      </c>
      <c r="V96" s="107">
        <v>0</v>
      </c>
      <c r="W96" s="107">
        <v>0</v>
      </c>
      <c r="X96" s="107">
        <v>0</v>
      </c>
      <c r="Y96" s="107">
        <v>0</v>
      </c>
      <c r="Z96" s="107">
        <v>0</v>
      </c>
      <c r="AA96" s="107">
        <v>0</v>
      </c>
      <c r="AB96" s="107">
        <v>0</v>
      </c>
      <c r="AC96" s="107">
        <v>40000000</v>
      </c>
      <c r="AD96" s="107">
        <v>40000000</v>
      </c>
      <c r="AE96" s="107">
        <v>0</v>
      </c>
      <c r="AF96" s="107">
        <v>0</v>
      </c>
      <c r="AG96" s="107">
        <v>0</v>
      </c>
      <c r="AH96" s="107">
        <v>0</v>
      </c>
      <c r="AI96" s="107">
        <v>0</v>
      </c>
      <c r="AJ96" s="107">
        <v>0</v>
      </c>
      <c r="AK96" s="107">
        <v>0</v>
      </c>
      <c r="AL96" s="107">
        <v>0</v>
      </c>
      <c r="AM96" s="107">
        <v>0</v>
      </c>
      <c r="AN96" s="107">
        <v>0</v>
      </c>
      <c r="AO96" s="107">
        <v>0</v>
      </c>
      <c r="AP96" s="107">
        <v>0</v>
      </c>
      <c r="AQ96" s="107">
        <v>0</v>
      </c>
      <c r="AR96" s="107">
        <v>0</v>
      </c>
      <c r="AS96" s="107">
        <v>0</v>
      </c>
      <c r="AT96" s="107">
        <v>0</v>
      </c>
      <c r="AU96" s="107">
        <v>0</v>
      </c>
      <c r="AV96" s="107">
        <v>0</v>
      </c>
      <c r="AW96" s="107">
        <v>0</v>
      </c>
      <c r="AX96" s="107">
        <v>0</v>
      </c>
      <c r="AY96" s="107">
        <v>0</v>
      </c>
      <c r="AZ96" s="107">
        <v>0</v>
      </c>
      <c r="BA96" s="107">
        <v>0</v>
      </c>
      <c r="BB96" s="107">
        <v>0</v>
      </c>
      <c r="BC96" s="107">
        <v>20000000</v>
      </c>
      <c r="BD96" s="107">
        <v>20000000</v>
      </c>
    </row>
    <row r="97" spans="1:56" ht="13.9" hidden="1" customHeight="1" x14ac:dyDescent="0.2">
      <c r="A97" s="54" t="s">
        <v>103</v>
      </c>
      <c r="B97" s="54" t="s">
        <v>286</v>
      </c>
      <c r="C97" s="54" t="s">
        <v>637</v>
      </c>
      <c r="D97" s="54" t="s">
        <v>638</v>
      </c>
      <c r="E97" s="107">
        <v>0</v>
      </c>
      <c r="F97" s="107">
        <v>0</v>
      </c>
      <c r="G97" s="107">
        <v>0</v>
      </c>
      <c r="H97" s="107">
        <v>0</v>
      </c>
      <c r="I97" s="107">
        <v>0</v>
      </c>
      <c r="J97" s="107">
        <v>0</v>
      </c>
      <c r="K97" s="107">
        <v>0</v>
      </c>
      <c r="L97" s="107">
        <v>-291395792.60000002</v>
      </c>
      <c r="M97" s="107">
        <v>-291842563.10000002</v>
      </c>
      <c r="N97" s="107">
        <v>-291839829.63999999</v>
      </c>
      <c r="O97" s="107">
        <v>-292463533.15999901</v>
      </c>
      <c r="P97" s="107">
        <v>-292426874.51999998</v>
      </c>
      <c r="Q97" s="107">
        <v>-292426874.51999998</v>
      </c>
      <c r="R97" s="107">
        <v>-292426874.51999998</v>
      </c>
      <c r="S97" s="107">
        <v>-113291417.999999</v>
      </c>
      <c r="T97" s="107">
        <v>-113291418</v>
      </c>
      <c r="U97" s="107">
        <v>-70237068.719999999</v>
      </c>
      <c r="V97" s="107">
        <v>-70237068.719999999</v>
      </c>
      <c r="W97" s="107">
        <v>-70237068.719999999</v>
      </c>
      <c r="X97" s="107">
        <v>-71670916.719999999</v>
      </c>
      <c r="Y97" s="107">
        <v>-71392217.719999999</v>
      </c>
      <c r="Z97" s="107">
        <v>-71392217.719999999</v>
      </c>
      <c r="AA97" s="107">
        <v>-71392217.719999999</v>
      </c>
      <c r="AB97" s="107">
        <v>-71392217.719999999</v>
      </c>
      <c r="AC97" s="107">
        <v>-81815764.099999994</v>
      </c>
      <c r="AD97" s="107">
        <v>-81815764.099999994</v>
      </c>
      <c r="AE97" s="107">
        <v>-131815764.09999999</v>
      </c>
      <c r="AF97" s="107">
        <v>-151815764.09999999</v>
      </c>
      <c r="AG97" s="107">
        <v>-151790042.43000001</v>
      </c>
      <c r="AH97" s="107">
        <v>-151790042.43000001</v>
      </c>
      <c r="AI97" s="107">
        <v>-151815764.09999999</v>
      </c>
      <c r="AJ97" s="107">
        <v>-151723356.62</v>
      </c>
      <c r="AK97" s="107">
        <v>-150951220.62</v>
      </c>
      <c r="AL97" s="107">
        <v>-150951220.62</v>
      </c>
      <c r="AM97" s="107">
        <v>-151380644</v>
      </c>
      <c r="AN97" s="107">
        <v>-151380644</v>
      </c>
      <c r="AO97" s="107">
        <v>-151380644</v>
      </c>
      <c r="AP97" s="107">
        <v>-151380644</v>
      </c>
      <c r="AQ97" s="107">
        <v>-151380644</v>
      </c>
      <c r="AR97" s="107">
        <v>-151380644</v>
      </c>
      <c r="AS97" s="107">
        <v>-151380644</v>
      </c>
      <c r="AT97" s="107">
        <v>-151380644</v>
      </c>
      <c r="AU97" s="107">
        <v>-151380644</v>
      </c>
      <c r="AV97" s="107">
        <v>-151380644</v>
      </c>
      <c r="AW97" s="107">
        <v>-151380644</v>
      </c>
      <c r="AX97" s="107">
        <v>-151380644</v>
      </c>
      <c r="AY97" s="107">
        <v>-151380644</v>
      </c>
      <c r="AZ97" s="107">
        <v>-151380644</v>
      </c>
      <c r="BA97" s="107">
        <v>-151380644</v>
      </c>
      <c r="BB97" s="107">
        <v>-151380644</v>
      </c>
      <c r="BC97" s="107">
        <v>-151380644</v>
      </c>
      <c r="BD97" s="107">
        <v>-151380644</v>
      </c>
    </row>
    <row r="98" spans="1:56" ht="13.9" hidden="1" customHeight="1" x14ac:dyDescent="0.2">
      <c r="A98" s="54" t="s">
        <v>103</v>
      </c>
      <c r="B98" s="54" t="s">
        <v>286</v>
      </c>
      <c r="C98" s="54" t="s">
        <v>639</v>
      </c>
      <c r="D98" s="54" t="s">
        <v>640</v>
      </c>
      <c r="E98" s="107">
        <v>0</v>
      </c>
      <c r="F98" s="107">
        <v>0</v>
      </c>
      <c r="G98" s="107">
        <v>0</v>
      </c>
      <c r="H98" s="107">
        <v>0</v>
      </c>
      <c r="I98" s="107">
        <v>0</v>
      </c>
      <c r="J98" s="107">
        <v>0</v>
      </c>
      <c r="K98" s="107">
        <v>0</v>
      </c>
      <c r="L98" s="107">
        <v>0</v>
      </c>
      <c r="M98" s="107">
        <v>0</v>
      </c>
      <c r="N98" s="107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-6574346.1200000001</v>
      </c>
      <c r="T98" s="107">
        <v>-6574346.1200000001</v>
      </c>
      <c r="U98" s="107">
        <v>-49628695.399999999</v>
      </c>
      <c r="V98" s="107">
        <v>-49628695.399999999</v>
      </c>
      <c r="W98" s="107">
        <v>-49628695.399999999</v>
      </c>
      <c r="X98" s="107">
        <v>-49628695.399999999</v>
      </c>
      <c r="Y98" s="107">
        <v>-49628695.399999999</v>
      </c>
      <c r="Z98" s="107">
        <v>-49628695.399999999</v>
      </c>
      <c r="AA98" s="107">
        <v>-49628695.399999999</v>
      </c>
      <c r="AB98" s="107">
        <v>-49628695.399999999</v>
      </c>
      <c r="AC98" s="107">
        <v>-39205149.019999996</v>
      </c>
      <c r="AD98" s="107">
        <v>-39205149.019999996</v>
      </c>
      <c r="AE98" s="107">
        <v>-39205149.020000003</v>
      </c>
      <c r="AF98" s="107">
        <v>-4527253.07</v>
      </c>
      <c r="AG98" s="107">
        <v>-4527253.07</v>
      </c>
      <c r="AH98" s="107">
        <v>-4527253.07</v>
      </c>
      <c r="AI98" s="107">
        <v>-4527253.07</v>
      </c>
      <c r="AJ98" s="107">
        <v>-4527253.07</v>
      </c>
      <c r="AK98" s="107">
        <v>-4527253.07</v>
      </c>
      <c r="AL98" s="107">
        <v>-4527253.07</v>
      </c>
      <c r="AM98" s="107">
        <v>-4527253.07</v>
      </c>
      <c r="AN98" s="107">
        <v>-4527253.07</v>
      </c>
      <c r="AO98" s="107">
        <v>-4527253.07</v>
      </c>
      <c r="AP98" s="107">
        <v>-4527253.07</v>
      </c>
      <c r="AQ98" s="107">
        <v>-4527253.07</v>
      </c>
      <c r="AR98" s="107">
        <v>-4527253.07</v>
      </c>
      <c r="AS98" s="107">
        <v>-11602366.310000001</v>
      </c>
      <c r="AT98" s="107">
        <v>-11602366.310000001</v>
      </c>
      <c r="AU98" s="107">
        <v>-11602366.310000001</v>
      </c>
      <c r="AV98" s="107">
        <v>-11602366.310000001</v>
      </c>
      <c r="AW98" s="107">
        <v>-11602366.310000001</v>
      </c>
      <c r="AX98" s="107">
        <v>-11602366.310000001</v>
      </c>
      <c r="AY98" s="107">
        <v>-11602366.310000001</v>
      </c>
      <c r="AZ98" s="107">
        <v>-11602366.310000001</v>
      </c>
      <c r="BA98" s="107">
        <v>-11602366.310000001</v>
      </c>
      <c r="BB98" s="107">
        <v>-11602366.310000001</v>
      </c>
      <c r="BC98" s="107">
        <v>-11602564.360000001</v>
      </c>
      <c r="BD98" s="107">
        <v>-11602564.360000001</v>
      </c>
    </row>
    <row r="99" spans="1:56" ht="13.9" hidden="1" customHeight="1" x14ac:dyDescent="0.2">
      <c r="A99" s="54" t="s">
        <v>103</v>
      </c>
      <c r="B99" s="54" t="s">
        <v>286</v>
      </c>
      <c r="C99" s="54" t="s">
        <v>641</v>
      </c>
      <c r="D99" s="54" t="s">
        <v>642</v>
      </c>
      <c r="E99" s="107">
        <v>0</v>
      </c>
      <c r="F99" s="107">
        <v>0</v>
      </c>
      <c r="G99" s="107">
        <v>0</v>
      </c>
      <c r="H99" s="107">
        <v>0</v>
      </c>
      <c r="I99" s="107">
        <v>0</v>
      </c>
      <c r="J99" s="107">
        <v>0</v>
      </c>
      <c r="K99" s="107">
        <v>0</v>
      </c>
      <c r="L99" s="107">
        <v>-1189064.1499999999</v>
      </c>
      <c r="M99" s="107">
        <v>-2705641</v>
      </c>
      <c r="N99" s="107">
        <v>-3777234.63</v>
      </c>
      <c r="O99" s="107">
        <v>-4892344.54</v>
      </c>
      <c r="P99" s="107">
        <v>-6574346.1200000001</v>
      </c>
      <c r="Q99" s="107">
        <v>-6574346.1200000001</v>
      </c>
      <c r="R99" s="107">
        <v>-8694987.4499999993</v>
      </c>
      <c r="S99" s="107">
        <v>-4098909.93</v>
      </c>
      <c r="T99" s="107">
        <v>-5272100</v>
      </c>
      <c r="U99" s="107">
        <v>-6051559.5999999996</v>
      </c>
      <c r="V99" s="107">
        <v>-7062673.1699999999</v>
      </c>
      <c r="W99" s="107">
        <v>-7323389.6900000004</v>
      </c>
      <c r="X99" s="107">
        <v>-7607877.1900000004</v>
      </c>
      <c r="Y99" s="107">
        <v>-8415209.0399999991</v>
      </c>
      <c r="Z99" s="107">
        <v>-9201061.1500000004</v>
      </c>
      <c r="AA99" s="107">
        <v>-9448277.8300000001</v>
      </c>
      <c r="AB99" s="107">
        <v>-9225218.9700000007</v>
      </c>
      <c r="AC99" s="107">
        <v>-5322104.05</v>
      </c>
      <c r="AD99" s="107">
        <v>-5322104.05</v>
      </c>
      <c r="AE99" s="107">
        <v>-6344818.6399999997</v>
      </c>
      <c r="AF99" s="107">
        <v>-1989019.37</v>
      </c>
      <c r="AG99" s="107">
        <v>-2829318.55</v>
      </c>
      <c r="AH99" s="107">
        <v>-3394605.34</v>
      </c>
      <c r="AI99" s="107">
        <v>-3401180.53</v>
      </c>
      <c r="AJ99" s="107">
        <v>-3835594.94</v>
      </c>
      <c r="AK99" s="107">
        <v>-4398910.8099999996</v>
      </c>
      <c r="AL99" s="107">
        <v>-5297930.79</v>
      </c>
      <c r="AM99" s="107">
        <v>-5610149.1200000001</v>
      </c>
      <c r="AN99" s="107">
        <v>-5815317.9500000002</v>
      </c>
      <c r="AO99" s="107">
        <v>-6730793.3300000001</v>
      </c>
      <c r="AP99" s="107">
        <v>-7075113.2400000002</v>
      </c>
      <c r="AQ99" s="107">
        <v>-7075113.2400000002</v>
      </c>
      <c r="AR99" s="107">
        <v>-8243740.7599999998</v>
      </c>
      <c r="AS99" s="107">
        <v>-2594672.92</v>
      </c>
      <c r="AT99" s="107">
        <v>-3927352.08</v>
      </c>
      <c r="AU99" s="107">
        <v>-5067340.04</v>
      </c>
      <c r="AV99" s="107">
        <v>-6151809.8799999999</v>
      </c>
      <c r="AW99" s="107">
        <v>-7120624.6200000001</v>
      </c>
      <c r="AX99" s="107">
        <v>-8322814.5800000001</v>
      </c>
      <c r="AY99" s="107">
        <v>-9480123.6500000004</v>
      </c>
      <c r="AZ99" s="107">
        <v>-10591876.35</v>
      </c>
      <c r="BA99" s="107">
        <v>-11746598.029999999</v>
      </c>
      <c r="BB99" s="107">
        <v>-13281739.560000001</v>
      </c>
      <c r="BC99" s="107">
        <v>-14622890.33</v>
      </c>
      <c r="BD99" s="107">
        <v>-14622890.33</v>
      </c>
    </row>
    <row r="100" spans="1:56" ht="13.9" hidden="1" customHeight="1" x14ac:dyDescent="0.2">
      <c r="A100" s="54" t="s">
        <v>103</v>
      </c>
      <c r="B100" s="54" t="s">
        <v>410</v>
      </c>
      <c r="C100" s="54" t="s">
        <v>643</v>
      </c>
      <c r="D100" s="54" t="s">
        <v>644</v>
      </c>
      <c r="E100" s="107">
        <v>0</v>
      </c>
      <c r="F100" s="107">
        <v>0</v>
      </c>
      <c r="G100" s="107">
        <v>0</v>
      </c>
      <c r="H100" s="107">
        <v>0</v>
      </c>
      <c r="I100" s="107">
        <v>0</v>
      </c>
      <c r="J100" s="107">
        <v>0</v>
      </c>
      <c r="K100" s="107">
        <v>0</v>
      </c>
      <c r="L100" s="107">
        <v>0</v>
      </c>
      <c r="M100" s="107">
        <v>0</v>
      </c>
      <c r="N100" s="107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7">
        <v>0</v>
      </c>
      <c r="V100" s="107">
        <v>0</v>
      </c>
      <c r="W100" s="107">
        <v>0</v>
      </c>
      <c r="X100" s="107">
        <v>0</v>
      </c>
      <c r="Y100" s="107">
        <v>41027.49</v>
      </c>
      <c r="Z100" s="107">
        <v>549916.16000000003</v>
      </c>
      <c r="AA100" s="107">
        <v>502721.18000000005</v>
      </c>
      <c r="AB100" s="107">
        <v>536758.52</v>
      </c>
      <c r="AC100" s="107">
        <v>635802.91</v>
      </c>
      <c r="AD100" s="107">
        <v>635802.91</v>
      </c>
      <c r="AE100" s="107">
        <v>559477.45000000007</v>
      </c>
      <c r="AF100" s="107">
        <v>476069.11999999994</v>
      </c>
      <c r="AG100" s="107">
        <v>635244.99</v>
      </c>
      <c r="AH100" s="107">
        <v>692811.83</v>
      </c>
      <c r="AI100" s="107">
        <v>915126.23</v>
      </c>
      <c r="AJ100" s="107">
        <v>952201.79</v>
      </c>
      <c r="AK100" s="107">
        <v>1145605</v>
      </c>
      <c r="AL100" s="107">
        <v>1178549.45</v>
      </c>
      <c r="AM100" s="107">
        <v>1293964.28</v>
      </c>
      <c r="AN100" s="107">
        <v>1356319.04</v>
      </c>
      <c r="AO100" s="107">
        <v>1768819.12</v>
      </c>
      <c r="AP100" s="107">
        <v>1283353.06</v>
      </c>
      <c r="AQ100" s="107">
        <v>1283353.06</v>
      </c>
      <c r="AR100" s="107">
        <v>951296.85000000009</v>
      </c>
      <c r="AS100" s="107">
        <v>599619.56999999995</v>
      </c>
      <c r="AT100" s="107">
        <v>440980.82999999996</v>
      </c>
      <c r="AU100" s="107">
        <v>483779.98000000004</v>
      </c>
      <c r="AV100" s="107">
        <v>447192.79</v>
      </c>
      <c r="AW100" s="107">
        <v>614416.56999999995</v>
      </c>
      <c r="AX100" s="107">
        <v>752090.2</v>
      </c>
      <c r="AY100" s="107">
        <v>748005.41999999993</v>
      </c>
      <c r="AZ100" s="107">
        <v>815847.41</v>
      </c>
      <c r="BA100" s="107">
        <v>871002.42</v>
      </c>
      <c r="BB100" s="107">
        <v>788712.65</v>
      </c>
      <c r="BC100" s="107">
        <v>1291668.95</v>
      </c>
      <c r="BD100" s="107">
        <v>1291668.95</v>
      </c>
    </row>
    <row r="101" spans="1:56" ht="13.9" hidden="1" customHeight="1" x14ac:dyDescent="0.2">
      <c r="A101" s="54" t="s">
        <v>103</v>
      </c>
      <c r="B101" s="54" t="s">
        <v>410</v>
      </c>
      <c r="C101" s="54" t="s">
        <v>645</v>
      </c>
      <c r="D101" s="54" t="s">
        <v>646</v>
      </c>
      <c r="E101" s="107">
        <v>0</v>
      </c>
      <c r="F101" s="107">
        <v>0</v>
      </c>
      <c r="G101" s="107">
        <v>0</v>
      </c>
      <c r="H101" s="107">
        <v>0</v>
      </c>
      <c r="I101" s="107">
        <v>0</v>
      </c>
      <c r="J101" s="107">
        <v>0</v>
      </c>
      <c r="K101" s="107">
        <v>0</v>
      </c>
      <c r="L101" s="107">
        <v>0</v>
      </c>
      <c r="M101" s="107">
        <v>0</v>
      </c>
      <c r="N101" s="107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07">
        <v>0</v>
      </c>
      <c r="V101" s="107">
        <v>0</v>
      </c>
      <c r="W101" s="107">
        <v>-33964.93</v>
      </c>
      <c r="X101" s="107">
        <v>-55877.78</v>
      </c>
      <c r="Y101" s="107">
        <v>0</v>
      </c>
      <c r="Z101" s="107">
        <v>0</v>
      </c>
      <c r="AA101" s="107">
        <v>0</v>
      </c>
      <c r="AB101" s="107">
        <v>0</v>
      </c>
      <c r="AC101" s="107">
        <v>0</v>
      </c>
      <c r="AD101" s="107">
        <v>0</v>
      </c>
      <c r="AE101" s="107">
        <v>0</v>
      </c>
      <c r="AF101" s="107">
        <v>0</v>
      </c>
      <c r="AG101" s="107">
        <v>0</v>
      </c>
      <c r="AH101" s="107">
        <v>0</v>
      </c>
      <c r="AI101" s="107">
        <v>0</v>
      </c>
      <c r="AJ101" s="107">
        <v>0</v>
      </c>
      <c r="AK101" s="107">
        <v>0</v>
      </c>
      <c r="AL101" s="107">
        <v>0</v>
      </c>
      <c r="AM101" s="107">
        <v>0</v>
      </c>
      <c r="AN101" s="107">
        <v>0</v>
      </c>
      <c r="AO101" s="107">
        <v>0</v>
      </c>
      <c r="AP101" s="107">
        <v>0</v>
      </c>
      <c r="AQ101" s="107">
        <v>0</v>
      </c>
      <c r="AR101" s="107">
        <v>0</v>
      </c>
      <c r="AS101" s="107">
        <v>0</v>
      </c>
      <c r="AT101" s="107">
        <v>0</v>
      </c>
      <c r="AU101" s="107">
        <v>0</v>
      </c>
      <c r="AV101" s="107">
        <v>0</v>
      </c>
      <c r="AW101" s="107">
        <v>0</v>
      </c>
      <c r="AX101" s="107">
        <v>0</v>
      </c>
      <c r="AY101" s="107">
        <v>0</v>
      </c>
      <c r="AZ101" s="107">
        <v>0</v>
      </c>
      <c r="BA101" s="107">
        <v>0</v>
      </c>
      <c r="BB101" s="107">
        <v>0</v>
      </c>
      <c r="BC101" s="107">
        <v>0</v>
      </c>
      <c r="BD101" s="107">
        <v>0</v>
      </c>
    </row>
    <row r="102" spans="1:56" ht="13.9" hidden="1" customHeight="1" x14ac:dyDescent="0.2">
      <c r="A102" s="54" t="s">
        <v>103</v>
      </c>
      <c r="B102" s="54" t="s">
        <v>419</v>
      </c>
      <c r="C102" s="54" t="s">
        <v>647</v>
      </c>
      <c r="D102" s="54" t="s">
        <v>648</v>
      </c>
      <c r="E102" s="107">
        <v>0</v>
      </c>
      <c r="F102" s="107">
        <v>0</v>
      </c>
      <c r="G102" s="107">
        <v>0</v>
      </c>
      <c r="H102" s="107">
        <v>0</v>
      </c>
      <c r="I102" s="107">
        <v>0</v>
      </c>
      <c r="J102" s="107">
        <v>0</v>
      </c>
      <c r="K102" s="107">
        <v>0</v>
      </c>
      <c r="L102" s="107">
        <v>0</v>
      </c>
      <c r="M102" s="107">
        <v>0</v>
      </c>
      <c r="N102" s="107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07">
        <v>0</v>
      </c>
      <c r="V102" s="107">
        <v>0</v>
      </c>
      <c r="W102" s="107">
        <v>0</v>
      </c>
      <c r="X102" s="107">
        <v>0</v>
      </c>
      <c r="Y102" s="107">
        <v>0</v>
      </c>
      <c r="Z102" s="107">
        <v>0</v>
      </c>
      <c r="AA102" s="107">
        <v>0</v>
      </c>
      <c r="AB102" s="107">
        <v>0</v>
      </c>
      <c r="AC102" s="107">
        <v>0</v>
      </c>
      <c r="AD102" s="107">
        <v>0</v>
      </c>
      <c r="AE102" s="107">
        <v>47974.29</v>
      </c>
      <c r="AF102" s="107">
        <v>0</v>
      </c>
      <c r="AG102" s="107">
        <v>85290.9</v>
      </c>
      <c r="AH102" s="107">
        <v>0</v>
      </c>
      <c r="AI102" s="107">
        <v>0</v>
      </c>
      <c r="AJ102" s="107">
        <v>0</v>
      </c>
      <c r="AK102" s="107">
        <v>0</v>
      </c>
      <c r="AL102" s="107">
        <v>0</v>
      </c>
      <c r="AM102" s="107">
        <v>0</v>
      </c>
      <c r="AN102" s="107">
        <v>0</v>
      </c>
      <c r="AO102" s="107">
        <v>0</v>
      </c>
      <c r="AP102" s="107">
        <v>285258.78000000003</v>
      </c>
      <c r="AQ102" s="107">
        <v>285258.78000000003</v>
      </c>
      <c r="AR102" s="107">
        <v>529090.51</v>
      </c>
      <c r="AS102" s="107">
        <v>1796417.97</v>
      </c>
      <c r="AT102" s="107">
        <v>2389149.5300000003</v>
      </c>
      <c r="AU102" s="107">
        <v>1688787.0099999998</v>
      </c>
      <c r="AV102" s="107">
        <v>1507231.36</v>
      </c>
      <c r="AW102" s="107">
        <v>920542.64000000013</v>
      </c>
      <c r="AX102" s="107">
        <v>843808.98</v>
      </c>
      <c r="AY102" s="107">
        <v>447252.44</v>
      </c>
      <c r="AZ102" s="107">
        <v>124294.16999999998</v>
      </c>
      <c r="BA102" s="107">
        <v>138464.18</v>
      </c>
      <c r="BB102" s="107">
        <v>2151947.9</v>
      </c>
      <c r="BC102" s="107">
        <v>2889782.83</v>
      </c>
      <c r="BD102" s="107">
        <v>2889782.83</v>
      </c>
    </row>
    <row r="103" spans="1:56" ht="13.9" hidden="1" customHeight="1" x14ac:dyDescent="0.2">
      <c r="A103" s="54" t="s">
        <v>103</v>
      </c>
      <c r="B103" s="54" t="s">
        <v>419</v>
      </c>
      <c r="C103" s="54" t="s">
        <v>649</v>
      </c>
      <c r="D103" s="54" t="s">
        <v>650</v>
      </c>
      <c r="E103" s="107">
        <v>0</v>
      </c>
      <c r="F103" s="107">
        <v>0</v>
      </c>
      <c r="G103" s="107">
        <v>0</v>
      </c>
      <c r="H103" s="107">
        <v>0</v>
      </c>
      <c r="I103" s="107">
        <v>0</v>
      </c>
      <c r="J103" s="107">
        <v>0</v>
      </c>
      <c r="K103" s="107">
        <v>0</v>
      </c>
      <c r="L103" s="107">
        <v>0</v>
      </c>
      <c r="M103" s="107">
        <v>0</v>
      </c>
      <c r="N103" s="107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07">
        <v>0</v>
      </c>
      <c r="V103" s="107">
        <v>0</v>
      </c>
      <c r="W103" s="107">
        <v>-799039.51</v>
      </c>
      <c r="X103" s="107">
        <v>-996430.96</v>
      </c>
      <c r="Y103" s="107">
        <v>-1510316.53</v>
      </c>
      <c r="Z103" s="107">
        <v>-1939419.88</v>
      </c>
      <c r="AA103" s="107">
        <v>-1605897.23</v>
      </c>
      <c r="AB103" s="107">
        <v>-774309.87</v>
      </c>
      <c r="AC103" s="107">
        <v>-205606.38</v>
      </c>
      <c r="AD103" s="107">
        <v>-205606.38</v>
      </c>
      <c r="AE103" s="107">
        <v>0</v>
      </c>
      <c r="AF103" s="107">
        <v>-48029.02</v>
      </c>
      <c r="AG103" s="107">
        <v>0</v>
      </c>
      <c r="AH103" s="107">
        <v>-192035.65</v>
      </c>
      <c r="AI103" s="107">
        <v>-532765.18000000005</v>
      </c>
      <c r="AJ103" s="107">
        <v>-883940.05</v>
      </c>
      <c r="AK103" s="107">
        <v>-1615093.16</v>
      </c>
      <c r="AL103" s="107">
        <v>-1938878.75999999</v>
      </c>
      <c r="AM103" s="107">
        <v>-1845623.94</v>
      </c>
      <c r="AN103" s="107">
        <v>-1736847.23</v>
      </c>
      <c r="AO103" s="107">
        <v>-836571.11</v>
      </c>
      <c r="AP103" s="107">
        <v>0</v>
      </c>
      <c r="AQ103" s="107">
        <v>0</v>
      </c>
      <c r="AR103" s="107">
        <v>0</v>
      </c>
      <c r="AS103" s="107">
        <v>0</v>
      </c>
      <c r="AT103" s="107">
        <v>0</v>
      </c>
      <c r="AU103" s="107">
        <v>0</v>
      </c>
      <c r="AV103" s="107">
        <v>0</v>
      </c>
      <c r="AW103" s="107">
        <v>0</v>
      </c>
      <c r="AX103" s="107">
        <v>0</v>
      </c>
      <c r="AY103" s="107">
        <v>0</v>
      </c>
      <c r="AZ103" s="107">
        <v>0</v>
      </c>
      <c r="BA103" s="107">
        <v>0</v>
      </c>
      <c r="BB103" s="107">
        <v>0</v>
      </c>
      <c r="BC103" s="107">
        <v>0</v>
      </c>
      <c r="BD103" s="107">
        <v>0</v>
      </c>
    </row>
    <row r="104" spans="1:56" ht="13.9" hidden="1" customHeight="1" x14ac:dyDescent="0.2">
      <c r="A104" s="54" t="s">
        <v>103</v>
      </c>
      <c r="B104" s="54" t="s">
        <v>451</v>
      </c>
      <c r="C104" s="54" t="s">
        <v>651</v>
      </c>
      <c r="D104" s="54" t="s">
        <v>652</v>
      </c>
      <c r="E104" s="107">
        <v>0</v>
      </c>
      <c r="F104" s="107">
        <v>0</v>
      </c>
      <c r="G104" s="107">
        <v>0</v>
      </c>
      <c r="H104" s="107">
        <v>0</v>
      </c>
      <c r="I104" s="107">
        <v>0</v>
      </c>
      <c r="J104" s="107">
        <v>0</v>
      </c>
      <c r="K104" s="107">
        <v>0</v>
      </c>
      <c r="L104" s="107">
        <v>11381627.43</v>
      </c>
      <c r="M104" s="107">
        <v>-288999.5</v>
      </c>
      <c r="N104" s="107">
        <v>-288999.5</v>
      </c>
      <c r="O104" s="107">
        <v>-288999.5</v>
      </c>
      <c r="P104" s="107">
        <v>-288999.5</v>
      </c>
      <c r="Q104" s="107">
        <v>-288999.5</v>
      </c>
      <c r="R104" s="107">
        <v>0</v>
      </c>
      <c r="S104" s="107">
        <v>0</v>
      </c>
      <c r="T104" s="107">
        <v>0</v>
      </c>
      <c r="U104" s="107">
        <v>0</v>
      </c>
      <c r="V104" s="107">
        <v>0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  <c r="AE104" s="107">
        <v>0</v>
      </c>
      <c r="AF104" s="107">
        <v>0</v>
      </c>
      <c r="AG104" s="107">
        <v>0</v>
      </c>
      <c r="AH104" s="107">
        <v>0</v>
      </c>
      <c r="AI104" s="107">
        <v>0</v>
      </c>
      <c r="AJ104" s="107">
        <v>0</v>
      </c>
      <c r="AK104" s="107">
        <v>0</v>
      </c>
      <c r="AL104" s="107">
        <v>0</v>
      </c>
      <c r="AM104" s="107">
        <v>0</v>
      </c>
      <c r="AN104" s="107">
        <v>0</v>
      </c>
      <c r="AO104" s="107">
        <v>0</v>
      </c>
      <c r="AP104" s="107">
        <v>0</v>
      </c>
      <c r="AQ104" s="107">
        <v>0</v>
      </c>
      <c r="AR104" s="107">
        <v>0</v>
      </c>
      <c r="AS104" s="107">
        <v>0</v>
      </c>
      <c r="AT104" s="107">
        <v>0</v>
      </c>
      <c r="AU104" s="107">
        <v>0</v>
      </c>
      <c r="AV104" s="107">
        <v>0</v>
      </c>
      <c r="AW104" s="107">
        <v>0</v>
      </c>
      <c r="AX104" s="107">
        <v>0</v>
      </c>
      <c r="AY104" s="107">
        <v>0</v>
      </c>
      <c r="AZ104" s="107">
        <v>0</v>
      </c>
      <c r="BA104" s="107">
        <v>0</v>
      </c>
      <c r="BB104" s="107">
        <v>0</v>
      </c>
      <c r="BC104" s="107">
        <v>0</v>
      </c>
      <c r="BD104" s="107">
        <v>0</v>
      </c>
    </row>
    <row r="105" spans="1:56" ht="13.9" hidden="1" customHeight="1" x14ac:dyDescent="0.2">
      <c r="A105" s="54" t="s">
        <v>103</v>
      </c>
      <c r="B105" s="54" t="s">
        <v>458</v>
      </c>
      <c r="C105" s="54" t="s">
        <v>653</v>
      </c>
      <c r="D105" s="54" t="s">
        <v>654</v>
      </c>
      <c r="E105" s="107">
        <v>0</v>
      </c>
      <c r="F105" s="107">
        <v>0</v>
      </c>
      <c r="G105" s="107">
        <v>0</v>
      </c>
      <c r="H105" s="107">
        <v>0</v>
      </c>
      <c r="I105" s="107">
        <v>0</v>
      </c>
      <c r="J105" s="107">
        <v>0</v>
      </c>
      <c r="K105" s="107">
        <v>0</v>
      </c>
      <c r="L105" s="107">
        <v>0</v>
      </c>
      <c r="M105" s="107">
        <v>0</v>
      </c>
      <c r="N105" s="107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07">
        <v>0</v>
      </c>
      <c r="V105" s="107">
        <v>0</v>
      </c>
      <c r="W105" s="107">
        <v>12357614.859999999</v>
      </c>
      <c r="X105" s="107">
        <v>12312268.32</v>
      </c>
      <c r="Y105" s="107">
        <v>12264810.42</v>
      </c>
      <c r="Z105" s="107">
        <v>12215032.380000001</v>
      </c>
      <c r="AA105" s="107">
        <v>12171907.140000001</v>
      </c>
      <c r="AB105" s="107">
        <v>12098901.790000001</v>
      </c>
      <c r="AC105" s="107">
        <v>10122851.25</v>
      </c>
      <c r="AD105" s="107">
        <v>10122851.25</v>
      </c>
      <c r="AE105" s="107">
        <v>10030981.109999999</v>
      </c>
      <c r="AF105" s="107">
        <v>9945126.3899999987</v>
      </c>
      <c r="AG105" s="107">
        <v>9861338.0199999996</v>
      </c>
      <c r="AH105" s="107">
        <v>9778242.6299999896</v>
      </c>
      <c r="AI105" s="107">
        <v>9711617.3000000007</v>
      </c>
      <c r="AJ105" s="107">
        <v>9653081.4399999995</v>
      </c>
      <c r="AK105" s="107">
        <v>9595536.7699999996</v>
      </c>
      <c r="AL105" s="107">
        <v>9547948.0999999996</v>
      </c>
      <c r="AM105" s="107">
        <v>9494245.379999999</v>
      </c>
      <c r="AN105" s="107">
        <v>9456885.4199999999</v>
      </c>
      <c r="AO105" s="107">
        <v>9405593.7400000002</v>
      </c>
      <c r="AP105" s="107">
        <v>9366456.1899999995</v>
      </c>
      <c r="AQ105" s="107">
        <v>9366456.1899999995</v>
      </c>
      <c r="AR105" s="107">
        <v>9302964.1699999999</v>
      </c>
      <c r="AS105" s="107">
        <v>9243550.1799999997</v>
      </c>
      <c r="AT105" s="107">
        <v>9192481.9399999995</v>
      </c>
      <c r="AU105" s="107">
        <v>9139409.9000000004</v>
      </c>
      <c r="AV105" s="107">
        <v>9087535.1500000004</v>
      </c>
      <c r="AW105" s="107">
        <v>9039166.540000001</v>
      </c>
      <c r="AX105" s="107">
        <v>9002037.9299999997</v>
      </c>
      <c r="AY105" s="107">
        <v>8962507.1199999992</v>
      </c>
      <c r="AZ105" s="107">
        <v>2282757.5699999994</v>
      </c>
      <c r="BA105" s="107">
        <v>2241585.4499999997</v>
      </c>
      <c r="BB105" s="107">
        <v>2200167.4300000002</v>
      </c>
      <c r="BC105" s="107">
        <v>2151256.8000000003</v>
      </c>
      <c r="BD105" s="107">
        <v>2151256.8000000003</v>
      </c>
    </row>
    <row r="106" spans="1:56" ht="13.9" hidden="1" customHeight="1" x14ac:dyDescent="0.2">
      <c r="A106" s="54" t="s">
        <v>103</v>
      </c>
      <c r="B106" s="54" t="s">
        <v>464</v>
      </c>
      <c r="C106" s="54" t="s">
        <v>655</v>
      </c>
      <c r="D106" s="54" t="s">
        <v>656</v>
      </c>
      <c r="E106" s="107">
        <v>0</v>
      </c>
      <c r="F106" s="107">
        <v>0</v>
      </c>
      <c r="G106" s="107">
        <v>0</v>
      </c>
      <c r="H106" s="107">
        <v>0</v>
      </c>
      <c r="I106" s="107">
        <v>0</v>
      </c>
      <c r="J106" s="107">
        <v>0</v>
      </c>
      <c r="K106" s="107">
        <v>0</v>
      </c>
      <c r="L106" s="107">
        <v>0</v>
      </c>
      <c r="M106" s="107">
        <v>0</v>
      </c>
      <c r="N106" s="107">
        <v>0</v>
      </c>
      <c r="O106" s="107">
        <v>0</v>
      </c>
      <c r="P106" s="107">
        <v>0</v>
      </c>
      <c r="Q106" s="107">
        <v>0</v>
      </c>
      <c r="R106" s="107">
        <v>-310205.59999999998</v>
      </c>
      <c r="S106" s="107">
        <v>-374952.01999999996</v>
      </c>
      <c r="T106" s="107">
        <v>-390561.38</v>
      </c>
      <c r="U106" s="107">
        <v>-386027.31</v>
      </c>
      <c r="V106" s="107">
        <v>-439373.36</v>
      </c>
      <c r="W106" s="107">
        <v>0</v>
      </c>
      <c r="X106" s="107">
        <v>0</v>
      </c>
      <c r="Y106" s="107">
        <v>0</v>
      </c>
      <c r="Z106" s="107">
        <v>0</v>
      </c>
      <c r="AA106" s="107">
        <v>0</v>
      </c>
      <c r="AB106" s="107">
        <v>0</v>
      </c>
      <c r="AC106" s="107">
        <v>0</v>
      </c>
      <c r="AD106" s="107">
        <v>0</v>
      </c>
      <c r="AE106" s="107">
        <v>0</v>
      </c>
      <c r="AF106" s="107">
        <v>0</v>
      </c>
      <c r="AG106" s="107">
        <v>0</v>
      </c>
      <c r="AH106" s="107">
        <v>0</v>
      </c>
      <c r="AI106" s="107">
        <v>0</v>
      </c>
      <c r="AJ106" s="107">
        <v>0</v>
      </c>
      <c r="AK106" s="107">
        <v>0</v>
      </c>
      <c r="AL106" s="107">
        <v>0</v>
      </c>
      <c r="AM106" s="107">
        <v>0</v>
      </c>
      <c r="AN106" s="107">
        <v>0</v>
      </c>
      <c r="AO106" s="107">
        <v>0</v>
      </c>
      <c r="AP106" s="107">
        <v>0</v>
      </c>
      <c r="AQ106" s="107">
        <v>0</v>
      </c>
      <c r="AR106" s="107">
        <v>0</v>
      </c>
      <c r="AS106" s="107">
        <v>0</v>
      </c>
      <c r="AT106" s="107">
        <v>0</v>
      </c>
      <c r="AU106" s="107">
        <v>0</v>
      </c>
      <c r="AV106" s="107">
        <v>0</v>
      </c>
      <c r="AW106" s="107">
        <v>25196.959999999999</v>
      </c>
      <c r="AX106" s="107">
        <v>74711.44</v>
      </c>
      <c r="AY106" s="107">
        <v>133413.64000000001</v>
      </c>
      <c r="AZ106" s="107">
        <v>192470.42</v>
      </c>
      <c r="BA106" s="107">
        <v>269611.75</v>
      </c>
      <c r="BB106" s="107">
        <v>372621.95</v>
      </c>
      <c r="BC106" s="107">
        <v>466194.4</v>
      </c>
      <c r="BD106" s="107">
        <v>466194.4</v>
      </c>
    </row>
    <row r="107" spans="1:56" ht="13.9" hidden="1" customHeight="1" x14ac:dyDescent="0.2">
      <c r="A107" s="54" t="s">
        <v>103</v>
      </c>
      <c r="B107" s="54" t="s">
        <v>464</v>
      </c>
      <c r="C107" s="54" t="s">
        <v>657</v>
      </c>
      <c r="D107" s="54" t="s">
        <v>658</v>
      </c>
      <c r="E107" s="107">
        <v>0</v>
      </c>
      <c r="F107" s="107">
        <v>0</v>
      </c>
      <c r="G107" s="107">
        <v>0</v>
      </c>
      <c r="H107" s="107">
        <v>0</v>
      </c>
      <c r="I107" s="107">
        <v>0</v>
      </c>
      <c r="J107" s="107">
        <v>0</v>
      </c>
      <c r="K107" s="107">
        <v>0</v>
      </c>
      <c r="L107" s="107">
        <v>0</v>
      </c>
      <c r="M107" s="107">
        <v>0</v>
      </c>
      <c r="N107" s="107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143499.04</v>
      </c>
      <c r="U107" s="107">
        <v>181521.92000000001</v>
      </c>
      <c r="V107" s="107">
        <v>251400.41000000003</v>
      </c>
      <c r="W107" s="107">
        <v>263247.53999999998</v>
      </c>
      <c r="X107" s="107">
        <v>397938.30999999994</v>
      </c>
      <c r="Y107" s="107">
        <v>441000.81</v>
      </c>
      <c r="Z107" s="107">
        <v>428229.05</v>
      </c>
      <c r="AA107" s="107">
        <v>412153.5</v>
      </c>
      <c r="AB107" s="107">
        <v>394222.14</v>
      </c>
      <c r="AC107" s="107">
        <v>380063.52</v>
      </c>
      <c r="AD107" s="107">
        <v>380063.52</v>
      </c>
      <c r="AE107" s="107">
        <v>363505.36000000004</v>
      </c>
      <c r="AF107" s="107">
        <v>339420.07</v>
      </c>
      <c r="AG107" s="107">
        <v>312594.42</v>
      </c>
      <c r="AH107" s="107">
        <v>283303.93</v>
      </c>
      <c r="AI107" s="107">
        <v>253312.4</v>
      </c>
      <c r="AJ107" s="107">
        <v>222684.46</v>
      </c>
      <c r="AK107" s="107">
        <v>191741.88</v>
      </c>
      <c r="AL107" s="107">
        <v>160239.66</v>
      </c>
      <c r="AM107" s="107">
        <v>127789.44</v>
      </c>
      <c r="AN107" s="107">
        <v>99339.05</v>
      </c>
      <c r="AO107" s="107">
        <v>107313.78</v>
      </c>
      <c r="AP107" s="107">
        <v>586842.39</v>
      </c>
      <c r="AQ107" s="107">
        <v>586842.39</v>
      </c>
      <c r="AR107" s="107">
        <v>573820.23</v>
      </c>
      <c r="AS107" s="107">
        <v>543090.46</v>
      </c>
      <c r="AT107" s="107">
        <v>846986.8</v>
      </c>
      <c r="AU107" s="107">
        <v>804086.22000000009</v>
      </c>
      <c r="AV107" s="107">
        <v>751603.86</v>
      </c>
      <c r="AW107" s="107">
        <v>-692324.6</v>
      </c>
      <c r="AX107" s="107">
        <v>-751008.11</v>
      </c>
      <c r="AY107" s="107">
        <v>-814101.83</v>
      </c>
      <c r="AZ107" s="107">
        <v>-878408.80999999994</v>
      </c>
      <c r="BA107" s="107">
        <v>-945029.92</v>
      </c>
      <c r="BB107" s="107">
        <v>-1015085.56</v>
      </c>
      <c r="BC107" s="107">
        <v>-1089136.1400000001</v>
      </c>
      <c r="BD107" s="107">
        <v>-1089136.1400000001</v>
      </c>
    </row>
    <row r="108" spans="1:56" ht="13.9" hidden="1" customHeight="1" x14ac:dyDescent="0.2">
      <c r="A108" s="54" t="s">
        <v>103</v>
      </c>
      <c r="B108" s="54" t="s">
        <v>464</v>
      </c>
      <c r="C108" s="54" t="s">
        <v>659</v>
      </c>
      <c r="D108" s="54" t="s">
        <v>660</v>
      </c>
      <c r="E108" s="107">
        <v>0</v>
      </c>
      <c r="F108" s="107">
        <v>0</v>
      </c>
      <c r="G108" s="107">
        <v>0</v>
      </c>
      <c r="H108" s="107">
        <v>0</v>
      </c>
      <c r="I108" s="107">
        <v>0</v>
      </c>
      <c r="J108" s="107">
        <v>0</v>
      </c>
      <c r="K108" s="107">
        <v>0</v>
      </c>
      <c r="L108" s="107">
        <v>0</v>
      </c>
      <c r="M108" s="107">
        <v>0</v>
      </c>
      <c r="N108" s="107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07">
        <v>0</v>
      </c>
      <c r="V108" s="107">
        <v>0</v>
      </c>
      <c r="W108" s="107">
        <v>-406302.37</v>
      </c>
      <c r="X108" s="107">
        <v>-382378.96</v>
      </c>
      <c r="Y108" s="107">
        <v>-350682.86000000004</v>
      </c>
      <c r="Z108" s="107">
        <v>-329400.37</v>
      </c>
      <c r="AA108" s="107">
        <v>-281530.70999999996</v>
      </c>
      <c r="AB108" s="107">
        <v>-267679.67000000004</v>
      </c>
      <c r="AC108" s="107">
        <v>-216493.27</v>
      </c>
      <c r="AD108" s="107">
        <v>-216493.27</v>
      </c>
      <c r="AE108" s="107">
        <v>-277098.03999999998</v>
      </c>
      <c r="AF108" s="107">
        <v>-274737.52999999997</v>
      </c>
      <c r="AG108" s="107">
        <v>-285161.46999999997</v>
      </c>
      <c r="AH108" s="107">
        <v>-284610.73</v>
      </c>
      <c r="AI108" s="107">
        <v>-278753.07</v>
      </c>
      <c r="AJ108" s="107">
        <v>-276050.69</v>
      </c>
      <c r="AK108" s="107">
        <v>-266832.65999999997</v>
      </c>
      <c r="AL108" s="107">
        <v>-264103.31</v>
      </c>
      <c r="AM108" s="107">
        <v>-235540.51</v>
      </c>
      <c r="AN108" s="107">
        <v>-191652.35</v>
      </c>
      <c r="AO108" s="107">
        <v>-144272.95000000001</v>
      </c>
      <c r="AP108" s="107">
        <v>-89484.150000000009</v>
      </c>
      <c r="AQ108" s="107">
        <v>-89484.150000000009</v>
      </c>
      <c r="AR108" s="107">
        <v>-122140.72</v>
      </c>
      <c r="AS108" s="107">
        <v>-94530.790000000008</v>
      </c>
      <c r="AT108" s="107">
        <v>-72131.799999999988</v>
      </c>
      <c r="AU108" s="107">
        <v>-65000.9</v>
      </c>
      <c r="AV108" s="107">
        <v>-24045.82</v>
      </c>
      <c r="AW108" s="107">
        <v>0</v>
      </c>
      <c r="AX108" s="107">
        <v>0</v>
      </c>
      <c r="AY108" s="107">
        <v>0</v>
      </c>
      <c r="AZ108" s="107">
        <v>0</v>
      </c>
      <c r="BA108" s="107">
        <v>0</v>
      </c>
      <c r="BB108" s="107">
        <v>0</v>
      </c>
      <c r="BC108" s="107">
        <v>0</v>
      </c>
      <c r="BD108" s="107">
        <v>0</v>
      </c>
    </row>
    <row r="109" spans="1:56" ht="13.9" hidden="1" customHeight="1" x14ac:dyDescent="0.2">
      <c r="A109" s="54" t="s">
        <v>103</v>
      </c>
      <c r="B109" s="54" t="s">
        <v>297</v>
      </c>
      <c r="C109" s="54" t="s">
        <v>502</v>
      </c>
      <c r="D109" s="54" t="s">
        <v>661</v>
      </c>
      <c r="E109" s="107">
        <v>0</v>
      </c>
      <c r="F109" s="107">
        <v>0</v>
      </c>
      <c r="G109" s="107">
        <v>0</v>
      </c>
      <c r="H109" s="107">
        <v>0</v>
      </c>
      <c r="I109" s="107">
        <v>0</v>
      </c>
      <c r="J109" s="107">
        <v>0</v>
      </c>
      <c r="K109" s="107">
        <v>0</v>
      </c>
      <c r="L109" s="107">
        <v>0</v>
      </c>
      <c r="M109" s="107">
        <v>0</v>
      </c>
      <c r="N109" s="107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07">
        <v>0</v>
      </c>
      <c r="V109" s="107">
        <v>0</v>
      </c>
      <c r="W109" s="107">
        <v>1501789.43</v>
      </c>
      <c r="X109" s="107">
        <v>1566978.19</v>
      </c>
      <c r="Y109" s="107">
        <v>1629970.31</v>
      </c>
      <c r="Z109" s="107">
        <v>1685677.57</v>
      </c>
      <c r="AA109" s="107">
        <v>1692198.3</v>
      </c>
      <c r="AB109" s="107">
        <v>1749814.1700000002</v>
      </c>
      <c r="AC109" s="107">
        <v>1806535.97</v>
      </c>
      <c r="AD109" s="107">
        <v>1806535.97</v>
      </c>
      <c r="AE109" s="107">
        <v>1870872.64</v>
      </c>
      <c r="AF109" s="107">
        <v>1917190.3099999998</v>
      </c>
      <c r="AG109" s="107">
        <v>1961609.16</v>
      </c>
      <c r="AH109" s="107">
        <v>2015480.27</v>
      </c>
      <c r="AI109" s="107">
        <v>2006653.96</v>
      </c>
      <c r="AJ109" s="107">
        <v>925458.39</v>
      </c>
      <c r="AK109" s="107">
        <v>703527.9</v>
      </c>
      <c r="AL109" s="107">
        <v>703614.79</v>
      </c>
      <c r="AM109" s="107">
        <v>708333.11</v>
      </c>
      <c r="AN109" s="107">
        <v>705150.36</v>
      </c>
      <c r="AO109" s="107">
        <v>700292.89</v>
      </c>
      <c r="AP109" s="107">
        <v>703374.27</v>
      </c>
      <c r="AQ109" s="107">
        <v>703374.27</v>
      </c>
      <c r="AR109" s="107">
        <v>679142.22</v>
      </c>
      <c r="AS109" s="107">
        <v>655896.25</v>
      </c>
      <c r="AT109" s="107">
        <v>689043.9</v>
      </c>
      <c r="AU109" s="107">
        <v>668935.05000000005</v>
      </c>
      <c r="AV109" s="107">
        <v>657771.02</v>
      </c>
      <c r="AW109" s="107">
        <v>646103.83000000007</v>
      </c>
      <c r="AX109" s="107">
        <v>633095.90999999992</v>
      </c>
      <c r="AY109" s="107">
        <v>675744.56</v>
      </c>
      <c r="AZ109" s="107">
        <v>683518.16</v>
      </c>
      <c r="BA109" s="107">
        <v>684885.56</v>
      </c>
      <c r="BB109" s="107">
        <v>697313.7300000001</v>
      </c>
      <c r="BC109" s="107">
        <v>690621.15</v>
      </c>
      <c r="BD109" s="107">
        <v>690621.15</v>
      </c>
    </row>
    <row r="110" spans="1:56" ht="13.9" hidden="1" customHeight="1" x14ac:dyDescent="0.2">
      <c r="A110" s="54" t="s">
        <v>103</v>
      </c>
      <c r="B110" s="54" t="s">
        <v>297</v>
      </c>
      <c r="C110" s="54" t="s">
        <v>555</v>
      </c>
      <c r="D110" s="54" t="s">
        <v>556</v>
      </c>
      <c r="E110" s="107">
        <v>0</v>
      </c>
      <c r="F110" s="107">
        <v>0</v>
      </c>
      <c r="G110" s="107">
        <v>0</v>
      </c>
      <c r="H110" s="107">
        <v>0</v>
      </c>
      <c r="I110" s="107">
        <v>0</v>
      </c>
      <c r="J110" s="107">
        <v>0</v>
      </c>
      <c r="K110" s="107">
        <v>0</v>
      </c>
      <c r="L110" s="107">
        <v>0</v>
      </c>
      <c r="M110" s="107">
        <v>0</v>
      </c>
      <c r="N110" s="107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07">
        <v>0</v>
      </c>
      <c r="V110" s="107">
        <v>0</v>
      </c>
      <c r="W110" s="107">
        <v>0</v>
      </c>
      <c r="X110" s="107">
        <v>0</v>
      </c>
      <c r="Y110" s="107">
        <v>0</v>
      </c>
      <c r="Z110" s="107">
        <v>0</v>
      </c>
      <c r="AA110" s="107">
        <v>0</v>
      </c>
      <c r="AB110" s="107">
        <v>0</v>
      </c>
      <c r="AC110" s="107">
        <v>0</v>
      </c>
      <c r="AD110" s="107">
        <v>0</v>
      </c>
      <c r="AE110" s="107">
        <v>0</v>
      </c>
      <c r="AF110" s="107">
        <v>0</v>
      </c>
      <c r="AG110" s="107">
        <v>0</v>
      </c>
      <c r="AH110" s="107">
        <v>0</v>
      </c>
      <c r="AI110" s="107">
        <v>0</v>
      </c>
      <c r="AJ110" s="107">
        <v>0</v>
      </c>
      <c r="AK110" s="107">
        <v>0</v>
      </c>
      <c r="AL110" s="107">
        <v>0</v>
      </c>
      <c r="AM110" s="107">
        <v>0</v>
      </c>
      <c r="AN110" s="107">
        <v>0</v>
      </c>
      <c r="AO110" s="107">
        <v>0</v>
      </c>
      <c r="AP110" s="107">
        <v>0</v>
      </c>
      <c r="AQ110" s="107">
        <v>0</v>
      </c>
      <c r="AR110" s="107">
        <v>0</v>
      </c>
      <c r="AS110" s="107">
        <v>0</v>
      </c>
      <c r="AT110" s="107">
        <v>0</v>
      </c>
      <c r="AU110" s="107">
        <v>0</v>
      </c>
      <c r="AV110" s="107">
        <v>0</v>
      </c>
      <c r="AW110" s="107">
        <v>0</v>
      </c>
      <c r="AX110" s="107">
        <v>0</v>
      </c>
      <c r="AY110" s="107">
        <v>0</v>
      </c>
      <c r="AZ110" s="107">
        <v>0</v>
      </c>
      <c r="BA110" s="107">
        <v>0</v>
      </c>
      <c r="BB110" s="107">
        <v>29693.55</v>
      </c>
      <c r="BC110" s="107">
        <v>72993.81</v>
      </c>
      <c r="BD110" s="107">
        <v>72993.81</v>
      </c>
    </row>
    <row r="111" spans="1:56" ht="13.9" hidden="1" customHeight="1" x14ac:dyDescent="0.2">
      <c r="A111" s="54" t="s">
        <v>103</v>
      </c>
      <c r="B111" s="54" t="s">
        <v>297</v>
      </c>
      <c r="C111" s="54" t="s">
        <v>581</v>
      </c>
      <c r="D111" s="54" t="s">
        <v>662</v>
      </c>
      <c r="E111" s="107">
        <v>0</v>
      </c>
      <c r="F111" s="107">
        <v>0</v>
      </c>
      <c r="G111" s="107">
        <v>0</v>
      </c>
      <c r="H111" s="107">
        <v>0</v>
      </c>
      <c r="I111" s="107">
        <v>0</v>
      </c>
      <c r="J111" s="107">
        <v>0</v>
      </c>
      <c r="K111" s="107">
        <v>0</v>
      </c>
      <c r="L111" s="107">
        <v>0</v>
      </c>
      <c r="M111" s="107">
        <v>0</v>
      </c>
      <c r="N111" s="107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07">
        <v>0</v>
      </c>
      <c r="V111" s="107">
        <v>0</v>
      </c>
      <c r="W111" s="107">
        <v>0</v>
      </c>
      <c r="X111" s="107">
        <v>0</v>
      </c>
      <c r="Y111" s="107">
        <v>0</v>
      </c>
      <c r="Z111" s="107">
        <v>0</v>
      </c>
      <c r="AA111" s="107">
        <v>0</v>
      </c>
      <c r="AB111" s="107">
        <v>0</v>
      </c>
      <c r="AC111" s="107">
        <v>0</v>
      </c>
      <c r="AD111" s="107">
        <v>0</v>
      </c>
      <c r="AE111" s="107">
        <v>67054.41</v>
      </c>
      <c r="AF111" s="107">
        <v>68394.92</v>
      </c>
      <c r="AG111" s="107">
        <v>68394.92</v>
      </c>
      <c r="AH111" s="107">
        <v>68394.92</v>
      </c>
      <c r="AI111" s="107">
        <v>68394.92</v>
      </c>
      <c r="AJ111" s="107">
        <v>68394.92</v>
      </c>
      <c r="AK111" s="107">
        <v>98612.92</v>
      </c>
      <c r="AL111" s="107">
        <v>98612.92</v>
      </c>
      <c r="AM111" s="107">
        <v>98612.92</v>
      </c>
      <c r="AN111" s="107">
        <v>98612.92</v>
      </c>
      <c r="AO111" s="107">
        <v>98612.92</v>
      </c>
      <c r="AP111" s="107">
        <v>0</v>
      </c>
      <c r="AQ111" s="107">
        <v>0</v>
      </c>
      <c r="AR111" s="107">
        <v>0</v>
      </c>
      <c r="AS111" s="107">
        <v>0</v>
      </c>
      <c r="AT111" s="107">
        <v>0</v>
      </c>
      <c r="AU111" s="107">
        <v>0</v>
      </c>
      <c r="AV111" s="107">
        <v>0</v>
      </c>
      <c r="AW111" s="107">
        <v>0</v>
      </c>
      <c r="AX111" s="107">
        <v>0</v>
      </c>
      <c r="AY111" s="107">
        <v>0</v>
      </c>
      <c r="AZ111" s="107">
        <v>0</v>
      </c>
      <c r="BA111" s="107">
        <v>0</v>
      </c>
      <c r="BB111" s="107">
        <v>0</v>
      </c>
      <c r="BC111" s="107">
        <v>0</v>
      </c>
      <c r="BD111" s="107">
        <v>0</v>
      </c>
    </row>
  </sheetData>
  <autoFilter ref="A6:BD111" xr:uid="{A3975F1C-9D23-4F89-9C3B-338DB148FFAB}">
    <filterColumn colId="3">
      <filters>
        <filter val="9236600: Taxes Accr-Federal Inc Tax-Gas"/>
        <filter val="9236610: Taxes Accr-State Inc Tax-Gas"/>
      </filters>
    </filterColumn>
  </autoFilter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theme="9" tint="0.79998168889431442"/>
  </sheetPr>
  <dimension ref="A1:H79"/>
  <sheetViews>
    <sheetView workbookViewId="0">
      <selection activeCell="D17" sqref="D17"/>
    </sheetView>
  </sheetViews>
  <sheetFormatPr defaultColWidth="8.85546875" defaultRowHeight="15" customHeight="1" x14ac:dyDescent="0.2"/>
  <cols>
    <col min="1" max="1" width="33.7109375" style="57" bestFit="1" customWidth="1"/>
    <col min="2" max="3" width="11.42578125" style="57" customWidth="1"/>
    <col min="4" max="4" width="9.85546875" style="57" customWidth="1"/>
    <col min="5" max="8" width="11.42578125" style="57" customWidth="1"/>
    <col min="9" max="16384" width="8.85546875" style="57"/>
  </cols>
  <sheetData>
    <row r="1" spans="1:8" ht="15" customHeight="1" x14ac:dyDescent="0.2">
      <c r="A1" s="238" t="s">
        <v>872</v>
      </c>
    </row>
    <row r="2" spans="1:8" ht="15" customHeight="1" x14ac:dyDescent="0.2">
      <c r="A2" s="238" t="s">
        <v>870</v>
      </c>
    </row>
    <row r="3" spans="1:8" ht="15" customHeight="1" x14ac:dyDescent="0.2">
      <c r="A3" s="235" t="s">
        <v>117</v>
      </c>
    </row>
    <row r="4" spans="1:8" ht="15" customHeight="1" x14ac:dyDescent="0.2">
      <c r="A4" s="235" t="s">
        <v>867</v>
      </c>
    </row>
    <row r="5" spans="1:8" ht="15" customHeight="1" x14ac:dyDescent="0.2">
      <c r="E5" s="212">
        <v>0.21</v>
      </c>
      <c r="F5" s="193"/>
      <c r="H5" s="213">
        <v>5.5E-2</v>
      </c>
    </row>
    <row r="6" spans="1:8" ht="15" customHeight="1" x14ac:dyDescent="0.2">
      <c r="B6" s="237" t="s">
        <v>795</v>
      </c>
      <c r="C6" s="237"/>
      <c r="E6" s="237" t="s">
        <v>796</v>
      </c>
      <c r="F6" s="237"/>
      <c r="G6" s="237"/>
      <c r="H6" s="237"/>
    </row>
    <row r="7" spans="1:8" ht="15" customHeight="1" thickBot="1" x14ac:dyDescent="0.25">
      <c r="A7" s="207" t="s">
        <v>798</v>
      </c>
      <c r="B7" s="207" t="s">
        <v>36</v>
      </c>
      <c r="C7" s="207" t="s">
        <v>32</v>
      </c>
      <c r="D7" s="207"/>
      <c r="E7" s="207" t="s">
        <v>36</v>
      </c>
      <c r="F7" s="207" t="s">
        <v>37</v>
      </c>
      <c r="G7" s="207" t="s">
        <v>797</v>
      </c>
      <c r="H7" s="207" t="s">
        <v>32</v>
      </c>
    </row>
    <row r="8" spans="1:8" ht="15" customHeight="1" x14ac:dyDescent="0.2">
      <c r="A8" s="57" t="s">
        <v>689</v>
      </c>
      <c r="B8" s="59">
        <f>-'  PTBI &amp; Net Income'!C63</f>
        <v>18751696.950000018</v>
      </c>
      <c r="C8" s="59">
        <f>B8</f>
        <v>18751696.950000018</v>
      </c>
      <c r="E8" s="59"/>
      <c r="F8" s="59"/>
      <c r="G8" s="59"/>
      <c r="H8" s="59"/>
    </row>
    <row r="9" spans="1:8" ht="15" customHeight="1" x14ac:dyDescent="0.2">
      <c r="A9" s="57" t="s">
        <v>825</v>
      </c>
      <c r="B9" s="59">
        <f>'  PTBI &amp; Net Income'!C73</f>
        <v>4060394</v>
      </c>
      <c r="C9" s="59">
        <f>B9</f>
        <v>4060394</v>
      </c>
      <c r="E9" s="59"/>
      <c r="F9" s="59"/>
      <c r="G9" s="59"/>
      <c r="H9" s="59"/>
    </row>
    <row r="10" spans="1:8" ht="15" customHeight="1" x14ac:dyDescent="0.2">
      <c r="A10" s="57" t="s">
        <v>826</v>
      </c>
      <c r="B10" s="59">
        <f>-'  PTBI &amp; Net Income'!C56</f>
        <v>-4129795.07</v>
      </c>
      <c r="C10" s="59">
        <f>B10</f>
        <v>-4129795.07</v>
      </c>
    </row>
    <row r="11" spans="1:8" ht="15" customHeight="1" x14ac:dyDescent="0.2">
      <c r="A11" s="214" t="s">
        <v>693</v>
      </c>
      <c r="B11" s="206">
        <f>SUM(B8:B10)</f>
        <v>18682295.880000018</v>
      </c>
      <c r="C11" s="206">
        <f>SUM(C8:C10)</f>
        <v>18682295.880000018</v>
      </c>
    </row>
    <row r="12" spans="1:8" ht="15" customHeight="1" x14ac:dyDescent="0.2">
      <c r="B12" s="59"/>
    </row>
    <row r="13" spans="1:8" ht="15" customHeight="1" x14ac:dyDescent="0.2">
      <c r="A13" s="215" t="s">
        <v>827</v>
      </c>
    </row>
    <row r="14" spans="1:8" ht="15" customHeight="1" x14ac:dyDescent="0.2">
      <c r="A14" s="66" t="s">
        <v>800</v>
      </c>
      <c r="B14" s="59">
        <f>SUMIF('  Monthly Tax Provision'!$B:$B,$A14,'  Monthly Tax Provision'!AB:AB)+198</f>
        <v>164878</v>
      </c>
      <c r="C14" s="59">
        <f>B14</f>
        <v>164878</v>
      </c>
    </row>
    <row r="15" spans="1:8" ht="15" customHeight="1" x14ac:dyDescent="0.2">
      <c r="A15" s="66" t="s">
        <v>801</v>
      </c>
      <c r="B15" s="59">
        <f>SUMIF('  Monthly Tax Provision'!$B:$B,$A15,'  Monthly Tax Provision'!AB:AB)</f>
        <v>21513</v>
      </c>
      <c r="C15" s="59">
        <f t="shared" ref="C15:C17" si="0">B15</f>
        <v>21513</v>
      </c>
    </row>
    <row r="16" spans="1:8" ht="15" customHeight="1" x14ac:dyDescent="0.2">
      <c r="A16" s="66" t="s">
        <v>820</v>
      </c>
      <c r="B16" s="59">
        <f>SUMIF('  Monthly Tax Provision'!$B:$B,$A16,'  Monthly Tax Provision'!AB:AB)</f>
        <v>1200</v>
      </c>
      <c r="C16" s="59">
        <f t="shared" si="0"/>
        <v>1200</v>
      </c>
    </row>
    <row r="17" spans="1:8" ht="15" customHeight="1" x14ac:dyDescent="0.2">
      <c r="A17" s="66" t="s">
        <v>841</v>
      </c>
      <c r="B17" s="59">
        <f>SUMIF('  Monthly Tax Provision'!$B:$B,$A17,'  Monthly Tax Provision'!AB:AB)</f>
        <v>43</v>
      </c>
      <c r="C17" s="59">
        <f t="shared" si="0"/>
        <v>43</v>
      </c>
    </row>
    <row r="18" spans="1:8" ht="15" customHeight="1" x14ac:dyDescent="0.2">
      <c r="A18" s="68" t="s">
        <v>830</v>
      </c>
      <c r="B18" s="206">
        <f>SUM(B14:B17)</f>
        <v>187634</v>
      </c>
      <c r="C18" s="206">
        <f>SUM(C14:C17)</f>
        <v>187634</v>
      </c>
    </row>
    <row r="19" spans="1:8" ht="15" customHeight="1" x14ac:dyDescent="0.2">
      <c r="A19" s="68"/>
      <c r="B19" s="223"/>
      <c r="C19" s="223"/>
    </row>
    <row r="20" spans="1:8" ht="15" customHeight="1" x14ac:dyDescent="0.2">
      <c r="A20" s="57" t="s">
        <v>25</v>
      </c>
      <c r="B20" s="223">
        <f>-C54</f>
        <v>-347069.43990800064</v>
      </c>
      <c r="C20" s="223"/>
    </row>
    <row r="22" spans="1:8" ht="15" customHeight="1" x14ac:dyDescent="0.2">
      <c r="A22" s="215" t="s">
        <v>828</v>
      </c>
    </row>
    <row r="23" spans="1:8" ht="15" customHeight="1" x14ac:dyDescent="0.2">
      <c r="A23" s="224" t="s">
        <v>792</v>
      </c>
      <c r="B23" s="59">
        <f>SUMIF('  Monthly Tax Provision'!$B:$B,$A23,'  Monthly Tax Provision'!AB:AB)</f>
        <v>-18016343</v>
      </c>
      <c r="C23" s="59">
        <f>B23+'  Monthly Tax Provision'!AB60</f>
        <v>-22784845</v>
      </c>
      <c r="E23" s="59">
        <f>B23*$E$5</f>
        <v>-3783432.03</v>
      </c>
      <c r="F23" s="59">
        <f>-H23*$E$5</f>
        <v>263164.95975000004</v>
      </c>
      <c r="G23" s="59">
        <f>E23+F23</f>
        <v>-3520267.0702499999</v>
      </c>
      <c r="H23" s="59">
        <f>C23*$H$5</f>
        <v>-1253166.4750000001</v>
      </c>
    </row>
    <row r="24" spans="1:8" ht="15" customHeight="1" x14ac:dyDescent="0.2">
      <c r="A24" s="224" t="s">
        <v>793</v>
      </c>
      <c r="B24" s="59">
        <f>SUMIF('  Monthly Tax Provision'!$B:$B,$A24,'  Monthly Tax Provision'!AB:AB)</f>
        <v>14741678</v>
      </c>
      <c r="C24" s="59">
        <f>B24</f>
        <v>14741678</v>
      </c>
      <c r="E24" s="59">
        <f>B24*$E$5</f>
        <v>3095752.38</v>
      </c>
      <c r="F24" s="59">
        <f>-H24*$E$5</f>
        <v>-170266.38089999999</v>
      </c>
      <c r="G24" s="59">
        <f>E24+F24</f>
        <v>2925485.9990999997</v>
      </c>
      <c r="H24" s="59">
        <f>C24*$H$5</f>
        <v>810792.29</v>
      </c>
    </row>
    <row r="25" spans="1:8" ht="15" customHeight="1" x14ac:dyDescent="0.2">
      <c r="A25" s="214" t="s">
        <v>829</v>
      </c>
      <c r="B25" s="206">
        <f>SUM(B23:B24)</f>
        <v>-3274665</v>
      </c>
      <c r="C25" s="206">
        <f>SUM(C23:C24)</f>
        <v>-8043167</v>
      </c>
      <c r="E25" s="206">
        <f t="shared" ref="E25:H25" si="1">SUM(E23:E24)</f>
        <v>-687679.64999999991</v>
      </c>
      <c r="F25" s="206">
        <f t="shared" si="1"/>
        <v>92898.578850000049</v>
      </c>
      <c r="G25" s="206">
        <f t="shared" si="1"/>
        <v>-594781.07115000021</v>
      </c>
      <c r="H25" s="206">
        <f t="shared" si="1"/>
        <v>-442374.18500000006</v>
      </c>
    </row>
    <row r="27" spans="1:8" ht="15" customHeight="1" x14ac:dyDescent="0.2">
      <c r="A27" s="57" t="s">
        <v>794</v>
      </c>
    </row>
    <row r="28" spans="1:8" ht="15" customHeight="1" x14ac:dyDescent="0.2">
      <c r="A28" s="36" t="s">
        <v>818</v>
      </c>
      <c r="B28" s="59">
        <f>SUMIF('  Monthly Tax Provision'!$B:$B,$A28,'  Monthly Tax Provision'!AB:AB)</f>
        <v>444825</v>
      </c>
      <c r="C28" s="59">
        <f>B28</f>
        <v>444825</v>
      </c>
      <c r="E28" s="59">
        <f t="shared" ref="E28:E39" si="2">B28*$E$5</f>
        <v>93413.25</v>
      </c>
      <c r="F28" s="59">
        <f t="shared" ref="F28:F39" si="3">-H28*$E$5</f>
        <v>-5137.7287500000002</v>
      </c>
      <c r="G28" s="59">
        <f t="shared" ref="G28:G39" si="4">E28+F28</f>
        <v>88275.521250000005</v>
      </c>
      <c r="H28" s="59">
        <f t="shared" ref="H28:H39" si="5">C28*$H$5</f>
        <v>24465.375</v>
      </c>
    </row>
    <row r="29" spans="1:8" ht="15" customHeight="1" x14ac:dyDescent="0.2">
      <c r="A29" s="66" t="s">
        <v>803</v>
      </c>
      <c r="B29" s="59">
        <f>SUMIF('  Monthly Tax Provision'!$B:$B,$A29,'  Monthly Tax Provision'!AB:AB)</f>
        <v>-342278</v>
      </c>
      <c r="C29" s="59">
        <f t="shared" ref="C29:C38" si="6">B29</f>
        <v>-342278</v>
      </c>
      <c r="E29" s="59">
        <f t="shared" si="2"/>
        <v>-71878.37999999999</v>
      </c>
      <c r="F29" s="59">
        <f t="shared" si="3"/>
        <v>3953.3108999999999</v>
      </c>
      <c r="G29" s="59">
        <f t="shared" si="4"/>
        <v>-67925.069099999993</v>
      </c>
      <c r="H29" s="59">
        <f t="shared" si="5"/>
        <v>-18825.29</v>
      </c>
    </row>
    <row r="30" spans="1:8" ht="15" customHeight="1" x14ac:dyDescent="0.2">
      <c r="A30" s="36" t="s">
        <v>812</v>
      </c>
      <c r="B30" s="59">
        <f>SUMIF('  Monthly Tax Provision'!$B:$B,$A30,'  Monthly Tax Provision'!AB:AB)</f>
        <v>1004203</v>
      </c>
      <c r="C30" s="59">
        <f t="shared" si="6"/>
        <v>1004203</v>
      </c>
      <c r="E30" s="59">
        <f t="shared" si="2"/>
        <v>210882.63</v>
      </c>
      <c r="F30" s="59">
        <f t="shared" si="3"/>
        <v>-11598.54465</v>
      </c>
      <c r="G30" s="59">
        <f t="shared" si="4"/>
        <v>199284.08535000001</v>
      </c>
      <c r="H30" s="59">
        <f t="shared" si="5"/>
        <v>55231.165000000001</v>
      </c>
    </row>
    <row r="31" spans="1:8" ht="15" customHeight="1" x14ac:dyDescent="0.2">
      <c r="A31" s="36" t="s">
        <v>815</v>
      </c>
      <c r="B31" s="59">
        <f>SUMIF('  Monthly Tax Provision'!$B:$B,$A31,'  Monthly Tax Provision'!AB:AB)</f>
        <v>4804497</v>
      </c>
      <c r="C31" s="59">
        <f t="shared" si="6"/>
        <v>4804497</v>
      </c>
      <c r="E31" s="59">
        <f t="shared" si="2"/>
        <v>1008944.37</v>
      </c>
      <c r="F31" s="59">
        <f t="shared" si="3"/>
        <v>-55491.940350000004</v>
      </c>
      <c r="G31" s="59">
        <f t="shared" si="4"/>
        <v>953452.42964999995</v>
      </c>
      <c r="H31" s="59">
        <f t="shared" si="5"/>
        <v>264247.33500000002</v>
      </c>
    </row>
    <row r="32" spans="1:8" ht="15" customHeight="1" x14ac:dyDescent="0.2">
      <c r="A32" s="36" t="s">
        <v>806</v>
      </c>
      <c r="B32" s="59">
        <f>SUMIF('  Monthly Tax Provision'!$B:$B,$A32,'  Monthly Tax Provision'!AB:AB)</f>
        <v>-2291868</v>
      </c>
      <c r="C32" s="59">
        <f t="shared" si="6"/>
        <v>-2291868</v>
      </c>
      <c r="E32" s="59">
        <f t="shared" si="2"/>
        <v>-481292.27999999997</v>
      </c>
      <c r="F32" s="59">
        <f t="shared" si="3"/>
        <v>26471.075400000002</v>
      </c>
      <c r="G32" s="59">
        <f t="shared" si="4"/>
        <v>-454821.20459999994</v>
      </c>
      <c r="H32" s="59">
        <f t="shared" si="5"/>
        <v>-126052.74</v>
      </c>
    </row>
    <row r="33" spans="1:8" ht="15" customHeight="1" x14ac:dyDescent="0.2">
      <c r="A33" s="36" t="s">
        <v>817</v>
      </c>
      <c r="B33" s="59">
        <f>SUMIF('  Monthly Tax Provision'!$B:$B,$A33,'  Monthly Tax Provision'!AB:AB)</f>
        <v>-18792</v>
      </c>
      <c r="C33" s="59">
        <f t="shared" si="6"/>
        <v>-18792</v>
      </c>
      <c r="E33" s="59">
        <f t="shared" si="2"/>
        <v>-3946.3199999999997</v>
      </c>
      <c r="F33" s="59">
        <f t="shared" si="3"/>
        <v>217.04759999999999</v>
      </c>
      <c r="G33" s="59">
        <f t="shared" si="4"/>
        <v>-3729.2723999999998</v>
      </c>
      <c r="H33" s="59">
        <f t="shared" si="5"/>
        <v>-1033.56</v>
      </c>
    </row>
    <row r="34" spans="1:8" ht="15" customHeight="1" x14ac:dyDescent="0.2">
      <c r="A34" s="36" t="s">
        <v>811</v>
      </c>
      <c r="B34" s="59">
        <f>SUMIF('  Monthly Tax Provision'!$B:$B,$A34,'  Monthly Tax Provision'!AB:AB)</f>
        <v>-533327</v>
      </c>
      <c r="C34" s="59">
        <f t="shared" si="6"/>
        <v>-533327</v>
      </c>
      <c r="E34" s="59">
        <f t="shared" si="2"/>
        <v>-111998.67</v>
      </c>
      <c r="F34" s="59">
        <f t="shared" si="3"/>
        <v>6159.9268499999998</v>
      </c>
      <c r="G34" s="59">
        <f t="shared" si="4"/>
        <v>-105838.74314999999</v>
      </c>
      <c r="H34" s="59">
        <f t="shared" si="5"/>
        <v>-29332.985000000001</v>
      </c>
    </row>
    <row r="35" spans="1:8" ht="15" customHeight="1" x14ac:dyDescent="0.2">
      <c r="A35" s="36" t="s">
        <v>805</v>
      </c>
      <c r="B35" s="59">
        <f>SUMIF('  Monthly Tax Provision'!$B:$B,$A35,'  Monthly Tax Provision'!AB:AB)</f>
        <v>-15000</v>
      </c>
      <c r="C35" s="59">
        <f t="shared" si="6"/>
        <v>-15000</v>
      </c>
      <c r="E35" s="59">
        <f t="shared" si="2"/>
        <v>-3150</v>
      </c>
      <c r="F35" s="59">
        <f t="shared" si="3"/>
        <v>173.25</v>
      </c>
      <c r="G35" s="59">
        <f t="shared" si="4"/>
        <v>-2976.75</v>
      </c>
      <c r="H35" s="59">
        <f t="shared" si="5"/>
        <v>-825</v>
      </c>
    </row>
    <row r="36" spans="1:8" ht="15" customHeight="1" x14ac:dyDescent="0.2">
      <c r="A36" s="66" t="s">
        <v>816</v>
      </c>
      <c r="B36" s="59">
        <f>SUMIF('  Monthly Tax Provision'!$B:$B,$A36,'  Monthly Tax Provision'!AB:AB)</f>
        <v>242805</v>
      </c>
      <c r="C36" s="59">
        <f t="shared" si="6"/>
        <v>242805</v>
      </c>
      <c r="E36" s="59">
        <f t="shared" si="2"/>
        <v>50989.049999999996</v>
      </c>
      <c r="F36" s="59">
        <f t="shared" si="3"/>
        <v>-2804.3977499999996</v>
      </c>
      <c r="G36" s="59">
        <f t="shared" si="4"/>
        <v>48184.652249999999</v>
      </c>
      <c r="H36" s="59">
        <f t="shared" si="5"/>
        <v>13354.275</v>
      </c>
    </row>
    <row r="37" spans="1:8" ht="15" customHeight="1" x14ac:dyDescent="0.2">
      <c r="A37" s="36" t="s">
        <v>804</v>
      </c>
      <c r="B37" s="59">
        <f>SUMIF('  Monthly Tax Provision'!$B:$B,$A37,'  Monthly Tax Provision'!AB:AB)</f>
        <v>-1533903</v>
      </c>
      <c r="C37" s="59">
        <f t="shared" si="6"/>
        <v>-1533903</v>
      </c>
      <c r="E37" s="59">
        <f t="shared" si="2"/>
        <v>-322119.63</v>
      </c>
      <c r="F37" s="59">
        <f t="shared" si="3"/>
        <v>17716.57965</v>
      </c>
      <c r="G37" s="59">
        <f t="shared" si="4"/>
        <v>-304403.05035000003</v>
      </c>
      <c r="H37" s="59">
        <f t="shared" si="5"/>
        <v>-84364.664999999994</v>
      </c>
    </row>
    <row r="38" spans="1:8" ht="15" customHeight="1" x14ac:dyDescent="0.2">
      <c r="A38" s="36" t="s">
        <v>819</v>
      </c>
      <c r="B38" s="59">
        <f>SUMIF('  Monthly Tax Provision'!$B:$B,$A38,'  Monthly Tax Provision'!AB:AB)</f>
        <v>48000</v>
      </c>
      <c r="C38" s="59">
        <f t="shared" si="6"/>
        <v>48000</v>
      </c>
      <c r="E38" s="59">
        <f t="shared" si="2"/>
        <v>10080</v>
      </c>
      <c r="F38" s="59">
        <f t="shared" si="3"/>
        <v>-554.4</v>
      </c>
      <c r="G38" s="59">
        <f t="shared" si="4"/>
        <v>9525.6</v>
      </c>
      <c r="H38" s="59">
        <f t="shared" si="5"/>
        <v>2640</v>
      </c>
    </row>
    <row r="39" spans="1:8" ht="15" customHeight="1" x14ac:dyDescent="0.2">
      <c r="A39" s="36" t="s">
        <v>813</v>
      </c>
      <c r="B39" s="59">
        <f>SUMIF('  Monthly Tax Provision'!$B:$B,$A39,'  Monthly Tax Provision'!AB:AB)</f>
        <v>-2001400</v>
      </c>
      <c r="C39" s="59">
        <f>B39+'  Monthly Tax Provision'!AB61</f>
        <v>-3311556</v>
      </c>
      <c r="E39" s="59">
        <f t="shared" si="2"/>
        <v>-420294</v>
      </c>
      <c r="F39" s="59">
        <f t="shared" si="3"/>
        <v>38248.471799999999</v>
      </c>
      <c r="G39" s="59">
        <f t="shared" si="4"/>
        <v>-382045.5282</v>
      </c>
      <c r="H39" s="59">
        <f t="shared" si="5"/>
        <v>-182135.58</v>
      </c>
    </row>
    <row r="40" spans="1:8" ht="15" customHeight="1" x14ac:dyDescent="0.2">
      <c r="B40" s="206">
        <f>SUM(B28:B39)</f>
        <v>-192238</v>
      </c>
      <c r="C40" s="206">
        <f>SUM(C28:C39)</f>
        <v>-1502394</v>
      </c>
      <c r="E40" s="206">
        <f t="shared" ref="E40:H40" si="7">SUM(E28:E39)</f>
        <v>-40369.979999999865</v>
      </c>
      <c r="F40" s="206">
        <f t="shared" si="7"/>
        <v>17352.650699999998</v>
      </c>
      <c r="G40" s="206">
        <f t="shared" si="7"/>
        <v>-23017.329300000041</v>
      </c>
      <c r="H40" s="206">
        <f t="shared" si="7"/>
        <v>-82631.66999999994</v>
      </c>
    </row>
    <row r="42" spans="1:8" ht="15" customHeight="1" x14ac:dyDescent="0.2">
      <c r="A42" s="68" t="s">
        <v>831</v>
      </c>
      <c r="B42" s="59">
        <f>B25+B40</f>
        <v>-3466903</v>
      </c>
      <c r="C42" s="59">
        <f>C25+C40</f>
        <v>-9545561</v>
      </c>
      <c r="E42" s="59">
        <f t="shared" ref="E42:H42" si="8">E25+E40</f>
        <v>-728049.62999999977</v>
      </c>
      <c r="F42" s="59">
        <f t="shared" si="8"/>
        <v>110251.22955000005</v>
      </c>
      <c r="G42" s="59">
        <f t="shared" si="8"/>
        <v>-617798.40045000031</v>
      </c>
      <c r="H42" s="59">
        <f t="shared" si="8"/>
        <v>-525005.85499999998</v>
      </c>
    </row>
    <row r="45" spans="1:8" ht="15" customHeight="1" x14ac:dyDescent="0.2">
      <c r="A45" s="216" t="s">
        <v>708</v>
      </c>
      <c r="B45" s="59">
        <f>B11+B18+B20+B42</f>
        <v>15055957.440092016</v>
      </c>
      <c r="C45" s="59">
        <f>C11+C18+C42</f>
        <v>9324368.8800000176</v>
      </c>
    </row>
    <row r="46" spans="1:8" ht="15" customHeight="1" x14ac:dyDescent="0.2">
      <c r="A46" s="216" t="s">
        <v>20</v>
      </c>
      <c r="B46" s="193">
        <v>0.21</v>
      </c>
      <c r="C46" s="225">
        <v>3.5349999999999999E-2</v>
      </c>
    </row>
    <row r="47" spans="1:8" ht="15" customHeight="1" x14ac:dyDescent="0.2">
      <c r="A47" s="216" t="s">
        <v>832</v>
      </c>
      <c r="B47" s="206">
        <f>B45*B46</f>
        <v>3161751.0624193233</v>
      </c>
      <c r="C47" s="206">
        <f>C45*C46</f>
        <v>329616.43990800064</v>
      </c>
    </row>
    <row r="48" spans="1:8" ht="15" customHeight="1" x14ac:dyDescent="0.2">
      <c r="B48" s="59"/>
    </row>
    <row r="49" spans="1:8" ht="15" customHeight="1" x14ac:dyDescent="0.2">
      <c r="A49" s="216" t="s">
        <v>833</v>
      </c>
      <c r="B49" s="59"/>
      <c r="E49" s="59"/>
    </row>
    <row r="50" spans="1:8" ht="15" customHeight="1" x14ac:dyDescent="0.2">
      <c r="A50" s="217" t="s">
        <v>834</v>
      </c>
      <c r="B50" s="59">
        <v>-8831</v>
      </c>
      <c r="C50" s="59">
        <v>-10131</v>
      </c>
    </row>
    <row r="51" spans="1:8" ht="15" customHeight="1" x14ac:dyDescent="0.2">
      <c r="A51" s="217" t="s">
        <v>835</v>
      </c>
      <c r="B51" s="59">
        <v>0</v>
      </c>
      <c r="C51" s="59">
        <v>27584</v>
      </c>
    </row>
    <row r="52" spans="1:8" ht="15" customHeight="1" x14ac:dyDescent="0.2">
      <c r="B52" s="206">
        <f>SUM(B50:B51)</f>
        <v>-8831</v>
      </c>
      <c r="C52" s="206">
        <f>SUM(C50:C51)</f>
        <v>17453</v>
      </c>
      <c r="E52" s="59"/>
    </row>
    <row r="54" spans="1:8" ht="15" customHeight="1" thickBot="1" x14ac:dyDescent="0.25">
      <c r="A54" s="218" t="s">
        <v>836</v>
      </c>
      <c r="B54" s="219">
        <f>B47+B52</f>
        <v>3152920.0624193233</v>
      </c>
      <c r="C54" s="219">
        <f>C47+C52</f>
        <v>347069.43990800064</v>
      </c>
      <c r="D54" s="231">
        <f>SUM(B54:C54)</f>
        <v>3499989.5023273239</v>
      </c>
    </row>
    <row r="55" spans="1:8" ht="15" customHeight="1" thickTop="1" x14ac:dyDescent="0.2">
      <c r="B55" s="226">
        <f>'  ADIT &amp; Tax Exp'!AD45-B54</f>
        <v>-6.241932325065136E-2</v>
      </c>
      <c r="C55" s="226">
        <f>'  ADIT &amp; Tax Exp'!AD55-C54</f>
        <v>-0.43990800064057112</v>
      </c>
    </row>
    <row r="56" spans="1:8" ht="15" customHeight="1" x14ac:dyDescent="0.2">
      <c r="B56" s="59"/>
      <c r="C56" s="59"/>
    </row>
    <row r="58" spans="1:8" ht="15" customHeight="1" x14ac:dyDescent="0.2">
      <c r="A58" s="216" t="s">
        <v>768</v>
      </c>
      <c r="B58" s="220">
        <f>B42</f>
        <v>-3466903</v>
      </c>
      <c r="C58" s="220">
        <f>C42</f>
        <v>-9545561</v>
      </c>
      <c r="F58" s="59">
        <f>B58</f>
        <v>-3466903</v>
      </c>
      <c r="G58" s="59">
        <f>-C62</f>
        <v>-525005.85499999998</v>
      </c>
      <c r="H58" s="59">
        <f>F58+G58</f>
        <v>-3991908.855</v>
      </c>
    </row>
    <row r="59" spans="1:8" ht="15" customHeight="1" x14ac:dyDescent="0.2">
      <c r="A59" s="216" t="s">
        <v>20</v>
      </c>
      <c r="B59" s="221">
        <v>0.21</v>
      </c>
      <c r="C59" s="227">
        <v>5.5E-2</v>
      </c>
    </row>
    <row r="60" spans="1:8" ht="15" customHeight="1" x14ac:dyDescent="0.2">
      <c r="A60" s="216"/>
      <c r="B60" s="222">
        <f>B58*-B59</f>
        <v>728049.63</v>
      </c>
      <c r="C60" s="222">
        <f>C58*-C59</f>
        <v>525005.85499999998</v>
      </c>
      <c r="F60" s="59">
        <f>-F58*0.21</f>
        <v>728049.63</v>
      </c>
      <c r="G60" s="59">
        <f>-G58*0.21</f>
        <v>110251.22954999999</v>
      </c>
      <c r="H60" s="59"/>
    </row>
    <row r="61" spans="1:8" ht="15" customHeight="1" x14ac:dyDescent="0.2">
      <c r="A61" s="216" t="s">
        <v>37</v>
      </c>
      <c r="B61" s="220">
        <f>-C60*B59</f>
        <v>-110251.22954999999</v>
      </c>
      <c r="C61" s="220"/>
    </row>
    <row r="62" spans="1:8" ht="15" customHeight="1" x14ac:dyDescent="0.2">
      <c r="A62" s="216" t="s">
        <v>837</v>
      </c>
      <c r="B62" s="222">
        <f>B60+B61</f>
        <v>617798.40045000007</v>
      </c>
      <c r="C62" s="222">
        <f>C60+C61</f>
        <v>525005.85499999998</v>
      </c>
      <c r="E62" s="59">
        <f>-C62</f>
        <v>-525005.85499999998</v>
      </c>
    </row>
    <row r="63" spans="1:8" ht="15" customHeight="1" x14ac:dyDescent="0.2">
      <c r="A63" s="216"/>
      <c r="B63" s="220"/>
      <c r="C63" s="220"/>
      <c r="E63" s="59">
        <f>E62*0.21</f>
        <v>-110251.22954999999</v>
      </c>
    </row>
    <row r="64" spans="1:8" ht="15" customHeight="1" x14ac:dyDescent="0.2">
      <c r="A64" s="216" t="s">
        <v>838</v>
      </c>
      <c r="B64" s="220"/>
      <c r="C64" s="220"/>
    </row>
    <row r="65" spans="1:4" ht="15" customHeight="1" x14ac:dyDescent="0.2">
      <c r="A65" s="217" t="s">
        <v>839</v>
      </c>
      <c r="B65" s="220">
        <v>-594920</v>
      </c>
      <c r="C65" s="220">
        <v>0</v>
      </c>
    </row>
    <row r="66" spans="1:4" ht="15" customHeight="1" x14ac:dyDescent="0.2">
      <c r="A66" s="217" t="s">
        <v>33</v>
      </c>
      <c r="B66" s="220">
        <v>154</v>
      </c>
      <c r="C66" s="220">
        <v>43</v>
      </c>
    </row>
    <row r="67" spans="1:4" ht="15" customHeight="1" x14ac:dyDescent="0.2">
      <c r="A67" s="217" t="s">
        <v>834</v>
      </c>
      <c r="B67" s="59">
        <v>55</v>
      </c>
      <c r="C67" s="59">
        <v>12263</v>
      </c>
    </row>
    <row r="68" spans="1:4" ht="15" customHeight="1" x14ac:dyDescent="0.2">
      <c r="A68" s="217"/>
      <c r="B68" s="206">
        <f>SUM(B65:B67)</f>
        <v>-594711</v>
      </c>
      <c r="C68" s="206">
        <f>SUM(C65:C67)</f>
        <v>12306</v>
      </c>
    </row>
    <row r="70" spans="1:4" ht="15" customHeight="1" thickBot="1" x14ac:dyDescent="0.25">
      <c r="A70" s="218" t="s">
        <v>840</v>
      </c>
      <c r="B70" s="219">
        <f>B62+B68</f>
        <v>23087.400450000074</v>
      </c>
      <c r="C70" s="219">
        <f>C62+C68</f>
        <v>537311.85499999998</v>
      </c>
      <c r="D70" s="231">
        <f>SUM(B70:C70)</f>
        <v>560399.25545000006</v>
      </c>
    </row>
    <row r="71" spans="1:4" ht="15" customHeight="1" thickTop="1" x14ac:dyDescent="0.2">
      <c r="A71" s="216"/>
      <c r="B71" s="226">
        <f>'  ADIT &amp; Tax Exp'!AD51-B70</f>
        <v>1.5995499999262393</v>
      </c>
      <c r="C71" s="226">
        <f>'  ADIT &amp; Tax Exp'!AD61-C70</f>
        <v>4.1450000000186265</v>
      </c>
    </row>
    <row r="72" spans="1:4" ht="15" customHeight="1" x14ac:dyDescent="0.2">
      <c r="A72" s="216"/>
      <c r="B72" s="216"/>
    </row>
    <row r="73" spans="1:4" ht="15" customHeight="1" thickBot="1" x14ac:dyDescent="0.25">
      <c r="A73" s="218" t="s">
        <v>842</v>
      </c>
      <c r="B73" s="219">
        <f>B54+B70</f>
        <v>3176007.4628693233</v>
      </c>
      <c r="C73" s="219">
        <f>C54+C70</f>
        <v>884381.29490800062</v>
      </c>
      <c r="D73" s="231">
        <f>SUM(B73:C73)</f>
        <v>4060388.7577773239</v>
      </c>
    </row>
    <row r="74" spans="1:4" ht="15" customHeight="1" thickTop="1" x14ac:dyDescent="0.2">
      <c r="D74" s="226">
        <f>'  ADIT &amp; Tax Exp'!AD70-D73</f>
        <v>5.2422226760536432</v>
      </c>
    </row>
    <row r="78" spans="1:4" ht="15" customHeight="1" x14ac:dyDescent="0.2">
      <c r="B78" s="59"/>
      <c r="C78" s="59"/>
    </row>
    <row r="79" spans="1:4" ht="15" customHeight="1" x14ac:dyDescent="0.2">
      <c r="B79" s="59"/>
      <c r="C79" s="59"/>
    </row>
  </sheetData>
  <sortState xmlns:xlrd2="http://schemas.microsoft.com/office/spreadsheetml/2017/richdata2" ref="A29:B39">
    <sortCondition ref="A28:A39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theme="9" tint="0.79998168889431442"/>
  </sheetPr>
  <dimension ref="A1:C62"/>
  <sheetViews>
    <sheetView workbookViewId="0">
      <selection activeCell="D17" sqref="D17"/>
    </sheetView>
  </sheetViews>
  <sheetFormatPr defaultColWidth="8.85546875" defaultRowHeight="15" customHeight="1" x14ac:dyDescent="0.2"/>
  <cols>
    <col min="1" max="1" width="21.5703125" style="57" customWidth="1"/>
    <col min="2" max="3" width="15.5703125" style="57" customWidth="1"/>
    <col min="4" max="16384" width="8.85546875" style="57"/>
  </cols>
  <sheetData>
    <row r="1" spans="1:3" ht="15" customHeight="1" x14ac:dyDescent="0.2">
      <c r="A1" s="238" t="s">
        <v>873</v>
      </c>
    </row>
    <row r="2" spans="1:3" ht="15" customHeight="1" x14ac:dyDescent="0.2">
      <c r="A2" s="238" t="s">
        <v>870</v>
      </c>
    </row>
    <row r="3" spans="1:3" ht="15" customHeight="1" x14ac:dyDescent="0.2">
      <c r="A3" s="1" t="s">
        <v>0</v>
      </c>
    </row>
    <row r="4" spans="1:3" ht="15" customHeight="1" x14ac:dyDescent="0.2">
      <c r="A4" s="58"/>
    </row>
    <row r="5" spans="1:3" ht="15" customHeight="1" x14ac:dyDescent="0.2">
      <c r="A5" s="58"/>
    </row>
    <row r="6" spans="1:3" ht="15" customHeight="1" x14ac:dyDescent="0.2">
      <c r="A6" s="58"/>
    </row>
    <row r="7" spans="1:3" ht="15" customHeight="1" thickBot="1" x14ac:dyDescent="0.25"/>
    <row r="8" spans="1:3" ht="15" customHeight="1" thickBot="1" x14ac:dyDescent="0.25">
      <c r="A8" s="170" t="s">
        <v>766</v>
      </c>
      <c r="B8" s="184">
        <v>2020</v>
      </c>
      <c r="C8" s="184">
        <v>2021</v>
      </c>
    </row>
    <row r="9" spans="1:3" ht="15" customHeight="1" x14ac:dyDescent="0.2">
      <c r="A9" s="171" t="s">
        <v>693</v>
      </c>
      <c r="B9" s="172">
        <f>'  Monthly Tax Provision'!O12</f>
        <v>8742506.8700000048</v>
      </c>
      <c r="C9" s="172">
        <f>'  Monthly Tax Provision'!AB12</f>
        <v>18682704.52999999</v>
      </c>
    </row>
    <row r="10" spans="1:3" ht="15" customHeight="1" x14ac:dyDescent="0.2">
      <c r="A10" s="171" t="s">
        <v>767</v>
      </c>
      <c r="B10" s="172">
        <f>'  Monthly Tax Provision'!O20+'  Monthly Tax Provision'!O25</f>
        <v>-193562</v>
      </c>
      <c r="C10" s="172">
        <f>'  Monthly Tax Provision'!AB20+'  Monthly Tax Provision'!AB25</f>
        <v>197567</v>
      </c>
    </row>
    <row r="11" spans="1:3" ht="15" customHeight="1" x14ac:dyDescent="0.2">
      <c r="A11" s="171" t="s">
        <v>768</v>
      </c>
      <c r="B11" s="172">
        <f>'  Monthly Tax Provision'!O57</f>
        <v>-6275521</v>
      </c>
      <c r="C11" s="172">
        <f>'  Monthly Tax Provision'!AB57</f>
        <v>-3466903</v>
      </c>
    </row>
    <row r="12" spans="1:3" ht="15" customHeight="1" x14ac:dyDescent="0.2">
      <c r="A12" s="173" t="s">
        <v>26</v>
      </c>
      <c r="B12" s="174">
        <f t="shared" ref="B12:C12" si="0">SUM(B9:B11)</f>
        <v>2273423.8700000048</v>
      </c>
      <c r="C12" s="174">
        <f t="shared" si="0"/>
        <v>15413368.52999999</v>
      </c>
    </row>
    <row r="13" spans="1:3" ht="15" customHeight="1" x14ac:dyDescent="0.2">
      <c r="A13" s="171" t="s">
        <v>25</v>
      </c>
      <c r="B13" s="172">
        <f>'  Monthly Tax Provision'!O75</f>
        <v>128166.4804553998</v>
      </c>
      <c r="C13" s="172">
        <f>'  Monthly Tax Provision'!AB75</f>
        <v>-329623.88638549962</v>
      </c>
    </row>
    <row r="14" spans="1:3" ht="15" customHeight="1" x14ac:dyDescent="0.2">
      <c r="A14" s="171" t="s">
        <v>769</v>
      </c>
      <c r="B14" s="172"/>
      <c r="C14" s="172"/>
    </row>
    <row r="15" spans="1:3" ht="15" customHeight="1" x14ac:dyDescent="0.2">
      <c r="A15" s="171" t="s">
        <v>770</v>
      </c>
      <c r="B15" s="172"/>
      <c r="C15" s="172"/>
    </row>
    <row r="16" spans="1:3" ht="15" customHeight="1" thickBot="1" x14ac:dyDescent="0.25">
      <c r="A16" s="175" t="s">
        <v>24</v>
      </c>
      <c r="B16" s="176">
        <f>SUM(B12:B15)</f>
        <v>2401590.3504554047</v>
      </c>
      <c r="C16" s="176">
        <f t="shared" ref="C16" si="1">SUM(C12:C15)</f>
        <v>15083744.64361449</v>
      </c>
    </row>
    <row r="17" spans="1:3" ht="15" customHeight="1" thickTop="1" x14ac:dyDescent="0.2">
      <c r="A17" s="186" t="s">
        <v>49</v>
      </c>
      <c r="B17" s="185">
        <f>'  Federal Taxable Income'!AN19-B16</f>
        <v>-0.60191459907218814</v>
      </c>
      <c r="C17" s="185">
        <f>'  Federal Taxable Income'!BA19-C16</f>
        <v>-192.05624709650874</v>
      </c>
    </row>
    <row r="19" spans="1:3" ht="15" customHeight="1" thickBot="1" x14ac:dyDescent="0.25"/>
    <row r="20" spans="1:3" ht="15" customHeight="1" thickBot="1" x14ac:dyDescent="0.25">
      <c r="A20" s="170" t="s">
        <v>766</v>
      </c>
      <c r="B20" s="170">
        <f>B8</f>
        <v>2020</v>
      </c>
      <c r="C20" s="170">
        <f>C8</f>
        <v>2021</v>
      </c>
    </row>
    <row r="21" spans="1:3" ht="15" customHeight="1" x14ac:dyDescent="0.2">
      <c r="A21" s="177" t="s">
        <v>24</v>
      </c>
      <c r="B21" s="178">
        <f>B16</f>
        <v>2401590.3504554047</v>
      </c>
      <c r="C21" s="178">
        <f t="shared" ref="C21" si="2">C16</f>
        <v>15083744.64361449</v>
      </c>
    </row>
    <row r="22" spans="1:3" ht="15" customHeight="1" x14ac:dyDescent="0.2">
      <c r="A22" s="177" t="s">
        <v>20</v>
      </c>
      <c r="B22" s="179">
        <v>0.21</v>
      </c>
      <c r="C22" s="179">
        <v>0.21</v>
      </c>
    </row>
    <row r="23" spans="1:3" ht="15" customHeight="1" x14ac:dyDescent="0.2">
      <c r="A23" s="177" t="s">
        <v>771</v>
      </c>
      <c r="B23" s="174">
        <f>B21*B22</f>
        <v>504333.97359563498</v>
      </c>
      <c r="C23" s="174">
        <f t="shared" ref="C23" si="3">C21*C22</f>
        <v>3167586.3751590429</v>
      </c>
    </row>
    <row r="24" spans="1:3" ht="15" customHeight="1" x14ac:dyDescent="0.2">
      <c r="A24" s="177" t="s">
        <v>772</v>
      </c>
      <c r="B24" s="172">
        <v>0</v>
      </c>
      <c r="C24" s="172">
        <v>0</v>
      </c>
    </row>
    <row r="25" spans="1:3" ht="15" customHeight="1" x14ac:dyDescent="0.2">
      <c r="A25" s="177" t="s">
        <v>773</v>
      </c>
      <c r="B25" s="174">
        <f>B23+B24</f>
        <v>504333.97359563498</v>
      </c>
      <c r="C25" s="174">
        <f t="shared" ref="C25" si="4">C23+C24</f>
        <v>3167586.3751590429</v>
      </c>
    </row>
    <row r="26" spans="1:3" ht="15" customHeight="1" x14ac:dyDescent="0.2">
      <c r="A26" s="177" t="s">
        <v>779</v>
      </c>
      <c r="B26" s="180"/>
      <c r="C26" s="180"/>
    </row>
    <row r="27" spans="1:3" ht="15" customHeight="1" thickBot="1" x14ac:dyDescent="0.25">
      <c r="A27" s="181" t="s">
        <v>774</v>
      </c>
      <c r="B27" s="182">
        <f>SUM(B25:B26)</f>
        <v>504333.97359563498</v>
      </c>
      <c r="C27" s="182">
        <f t="shared" ref="C27" si="5">SUM(C25:C26)</f>
        <v>3167586.3751590429</v>
      </c>
    </row>
    <row r="28" spans="1:3" ht="15" customHeight="1" thickTop="1" x14ac:dyDescent="0.2">
      <c r="B28" s="59"/>
    </row>
    <row r="30" spans="1:3" ht="15" customHeight="1" thickBot="1" x14ac:dyDescent="0.25"/>
    <row r="31" spans="1:3" ht="15" customHeight="1" thickBot="1" x14ac:dyDescent="0.25">
      <c r="A31" s="170" t="s">
        <v>775</v>
      </c>
      <c r="B31" s="170">
        <f>B20</f>
        <v>2020</v>
      </c>
      <c r="C31" s="170">
        <f>C20</f>
        <v>2021</v>
      </c>
    </row>
    <row r="32" spans="1:3" ht="15" customHeight="1" x14ac:dyDescent="0.2">
      <c r="A32" s="171" t="s">
        <v>693</v>
      </c>
      <c r="B32" s="158">
        <f>B9</f>
        <v>8742506.8700000048</v>
      </c>
      <c r="C32" s="158">
        <f>C9</f>
        <v>18682704.52999999</v>
      </c>
    </row>
    <row r="33" spans="1:3" ht="15" customHeight="1" x14ac:dyDescent="0.2">
      <c r="A33" s="171" t="s">
        <v>767</v>
      </c>
      <c r="B33" s="158">
        <f>'  Monthly Tax Provision'!O20</f>
        <v>285758</v>
      </c>
      <c r="C33" s="158">
        <f>'  Monthly Tax Provision'!AB20</f>
        <v>187436</v>
      </c>
    </row>
    <row r="34" spans="1:3" ht="15" customHeight="1" x14ac:dyDescent="0.2">
      <c r="A34" s="171" t="s">
        <v>768</v>
      </c>
      <c r="B34" s="158">
        <f>'  Monthly Tax Provision'!O57+'  Monthly Tax Provision'!O62</f>
        <v>-11903242</v>
      </c>
      <c r="C34" s="158">
        <f>'  Monthly Tax Provision'!AB57+'  Monthly Tax Provision'!AB62</f>
        <v>-9545561</v>
      </c>
    </row>
    <row r="35" spans="1:3" ht="15" customHeight="1" x14ac:dyDescent="0.2">
      <c r="A35" s="175" t="s">
        <v>26</v>
      </c>
      <c r="B35" s="159">
        <f t="shared" ref="B35:C35" si="6">SUM(B32:B34)</f>
        <v>-2874977.1299999952</v>
      </c>
      <c r="C35" s="159">
        <f t="shared" si="6"/>
        <v>9324579.52999999</v>
      </c>
    </row>
    <row r="36" spans="1:3" ht="15" customHeight="1" x14ac:dyDescent="0.2">
      <c r="A36" s="171" t="s">
        <v>776</v>
      </c>
      <c r="B36" s="158"/>
      <c r="C36" s="158"/>
    </row>
    <row r="37" spans="1:3" ht="15" customHeight="1" x14ac:dyDescent="0.2">
      <c r="A37" s="171" t="s">
        <v>777</v>
      </c>
      <c r="B37" s="158"/>
      <c r="C37" s="158"/>
    </row>
    <row r="38" spans="1:3" ht="15" customHeight="1" x14ac:dyDescent="0.2">
      <c r="A38" s="175" t="s">
        <v>778</v>
      </c>
      <c r="B38" s="159">
        <f t="shared" ref="B38:C38" si="7">SUM(B35:B37)</f>
        <v>-2874977.1299999952</v>
      </c>
      <c r="C38" s="159">
        <f t="shared" si="7"/>
        <v>9324579.52999999</v>
      </c>
    </row>
    <row r="39" spans="1:3" ht="15" customHeight="1" x14ac:dyDescent="0.2">
      <c r="A39" s="171" t="s">
        <v>20</v>
      </c>
      <c r="B39" s="183">
        <v>4.4580000000000002E-2</v>
      </c>
      <c r="C39" s="183">
        <v>3.5349999999999999E-2</v>
      </c>
    </row>
    <row r="40" spans="1:3" ht="15" customHeight="1" x14ac:dyDescent="0.2">
      <c r="A40" s="175" t="s">
        <v>26</v>
      </c>
      <c r="B40" s="159">
        <f t="shared" ref="B40:C40" si="8">B38*B39</f>
        <v>-128166.4804553998</v>
      </c>
      <c r="C40" s="159">
        <f t="shared" si="8"/>
        <v>329623.88638549962</v>
      </c>
    </row>
    <row r="41" spans="1:3" ht="15" customHeight="1" x14ac:dyDescent="0.2">
      <c r="A41" s="171" t="s">
        <v>779</v>
      </c>
      <c r="B41" s="158"/>
      <c r="C41" s="158"/>
    </row>
    <row r="42" spans="1:3" ht="15" customHeight="1" thickBot="1" x14ac:dyDescent="0.25">
      <c r="A42" s="181" t="s">
        <v>780</v>
      </c>
      <c r="B42" s="160">
        <f t="shared" ref="B42:C42" si="9">SUM(B40:B41)</f>
        <v>-128166.4804553998</v>
      </c>
      <c r="C42" s="160">
        <f t="shared" si="9"/>
        <v>329623.88638549962</v>
      </c>
    </row>
    <row r="43" spans="1:3" ht="15" customHeight="1" thickTop="1" x14ac:dyDescent="0.2"/>
    <row r="47" spans="1:3" ht="15" customHeight="1" x14ac:dyDescent="0.2">
      <c r="A47" s="161" t="s">
        <v>781</v>
      </c>
      <c r="B47" s="40"/>
      <c r="C47" s="162"/>
    </row>
    <row r="48" spans="1:3" ht="15" customHeight="1" x14ac:dyDescent="0.2">
      <c r="A48" s="163" t="s">
        <v>782</v>
      </c>
      <c r="B48" s="40"/>
      <c r="C48" s="162"/>
    </row>
    <row r="49" spans="1:3" ht="15" customHeight="1" x14ac:dyDescent="0.2">
      <c r="A49" s="164" t="s">
        <v>758</v>
      </c>
      <c r="B49" s="165">
        <f>'  Payable Rollfoward'!O22</f>
        <v>0</v>
      </c>
      <c r="C49" s="165">
        <f>'  Payable Rollfoward'!AB22</f>
        <v>0</v>
      </c>
    </row>
    <row r="50" spans="1:3" ht="15" customHeight="1" x14ac:dyDescent="0.2">
      <c r="A50" s="164" t="s">
        <v>759</v>
      </c>
      <c r="B50" s="165">
        <f>'  Payable Rollfoward'!O23</f>
        <v>0</v>
      </c>
      <c r="C50" s="165">
        <f>'  Payable Rollfoward'!AB23</f>
        <v>0</v>
      </c>
    </row>
    <row r="51" spans="1:3" ht="15" customHeight="1" x14ac:dyDescent="0.2">
      <c r="A51" s="164" t="s">
        <v>783</v>
      </c>
      <c r="B51" s="165">
        <f>'  Payable Rollfoward'!O24</f>
        <v>868301</v>
      </c>
      <c r="C51" s="165">
        <f>'  Payable Rollfoward'!AB24</f>
        <v>495504</v>
      </c>
    </row>
    <row r="52" spans="1:3" ht="15" customHeight="1" x14ac:dyDescent="0.2">
      <c r="A52" s="164" t="s">
        <v>784</v>
      </c>
      <c r="B52" s="165">
        <f>'  Payable Rollfoward'!O25</f>
        <v>0</v>
      </c>
      <c r="C52" s="165">
        <f>'  Payable Rollfoward'!AB25</f>
        <v>0</v>
      </c>
    </row>
    <row r="53" spans="1:3" ht="15" customHeight="1" thickBot="1" x14ac:dyDescent="0.25">
      <c r="A53" s="166" t="s">
        <v>774</v>
      </c>
      <c r="B53" s="167">
        <f>SUM(B49:B52)</f>
        <v>868301</v>
      </c>
      <c r="C53" s="167">
        <f t="shared" ref="C53" si="10">SUM(C49:C52)</f>
        <v>495504</v>
      </c>
    </row>
    <row r="54" spans="1:3" ht="15" customHeight="1" thickTop="1" x14ac:dyDescent="0.2">
      <c r="A54" s="40"/>
      <c r="B54" s="162"/>
      <c r="C54" s="162"/>
    </row>
    <row r="55" spans="1:3" ht="15" customHeight="1" x14ac:dyDescent="0.2">
      <c r="A55" s="163" t="s">
        <v>785</v>
      </c>
      <c r="B55" s="162"/>
      <c r="C55" s="162"/>
    </row>
    <row r="56" spans="1:3" ht="15" customHeight="1" x14ac:dyDescent="0.2">
      <c r="A56" s="164" t="s">
        <v>758</v>
      </c>
      <c r="B56" s="165">
        <f>'  Payable Rollfoward'!O51</f>
        <v>0</v>
      </c>
      <c r="C56" s="165">
        <f>'  Payable Rollfoward'!AB51</f>
        <v>0</v>
      </c>
    </row>
    <row r="57" spans="1:3" ht="15" customHeight="1" x14ac:dyDescent="0.2">
      <c r="A57" s="164" t="s">
        <v>759</v>
      </c>
      <c r="B57" s="165">
        <f>'  Payable Rollfoward'!O52</f>
        <v>0</v>
      </c>
      <c r="C57" s="165">
        <f>'  Payable Rollfoward'!AB52</f>
        <v>0</v>
      </c>
    </row>
    <row r="58" spans="1:3" ht="15" customHeight="1" x14ac:dyDescent="0.2">
      <c r="A58" s="164" t="s">
        <v>783</v>
      </c>
      <c r="B58" s="165">
        <f>'  Payable Rollfoward'!O53</f>
        <v>-246709</v>
      </c>
      <c r="C58" s="165">
        <f>'  Payable Rollfoward'!AB53</f>
        <v>-138297</v>
      </c>
    </row>
    <row r="59" spans="1:3" ht="15" customHeight="1" x14ac:dyDescent="0.2">
      <c r="A59" s="164" t="s">
        <v>784</v>
      </c>
      <c r="B59" s="165">
        <f>'  Payable Rollfoward'!O54</f>
        <v>-77989</v>
      </c>
      <c r="C59" s="165">
        <f>'  Payable Rollfoward'!AB54</f>
        <v>0</v>
      </c>
    </row>
    <row r="60" spans="1:3" ht="15" customHeight="1" thickBot="1" x14ac:dyDescent="0.25">
      <c r="A60" s="166" t="s">
        <v>786</v>
      </c>
      <c r="B60" s="167">
        <f>SUM(B56:B59)</f>
        <v>-324698</v>
      </c>
      <c r="C60" s="167">
        <f t="shared" ref="C60" si="11">SUM(C56:C59)</f>
        <v>-138297</v>
      </c>
    </row>
    <row r="61" spans="1:3" ht="15" customHeight="1" thickTop="1" x14ac:dyDescent="0.2">
      <c r="A61" s="40"/>
      <c r="B61" s="162"/>
      <c r="C61" s="162"/>
    </row>
    <row r="62" spans="1:3" ht="15" customHeight="1" x14ac:dyDescent="0.2">
      <c r="A62" s="168" t="s">
        <v>761</v>
      </c>
      <c r="B62" s="169">
        <f>B53+B60</f>
        <v>543603</v>
      </c>
      <c r="C62" s="169">
        <f t="shared" ref="C62" si="12">C53+C60</f>
        <v>357207</v>
      </c>
    </row>
  </sheetData>
  <phoneticPr fontId="50" type="noConversion"/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theme="9" tint="0.79998168889431442"/>
  </sheetPr>
  <dimension ref="A1:AB118"/>
  <sheetViews>
    <sheetView workbookViewId="0">
      <pane xSplit="2" ySplit="8" topLeftCell="O9" activePane="bottomRight" state="frozen"/>
      <selection activeCell="D17" sqref="D17"/>
      <selection pane="topRight" activeCell="D17" sqref="D17"/>
      <selection pane="bottomLeft" activeCell="D17" sqref="D17"/>
      <selection pane="bottomRight" activeCell="D17" sqref="D17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10.42578125" hidden="1" customWidth="1" outlineLevel="1"/>
    <col min="15" max="15" width="10.42578125" customWidth="1" collapsed="1"/>
    <col min="16" max="27" width="10.42578125" hidden="1" customWidth="1" outlineLevel="1"/>
    <col min="28" max="28" width="10.42578125" customWidth="1" collapsed="1"/>
  </cols>
  <sheetData>
    <row r="1" spans="1:28" ht="15" customHeight="1" x14ac:dyDescent="0.2">
      <c r="A1" s="238" t="s">
        <v>874</v>
      </c>
    </row>
    <row r="2" spans="1:28" ht="15" customHeight="1" x14ac:dyDescent="0.2">
      <c r="A2" s="238" t="s">
        <v>870</v>
      </c>
    </row>
    <row r="3" spans="1:28" ht="15" customHeight="1" x14ac:dyDescent="0.2">
      <c r="A3" s="1" t="s">
        <v>0</v>
      </c>
      <c r="B3" s="1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8" ht="15" customHeight="1" x14ac:dyDescent="0.2">
      <c r="A4" s="1" t="s">
        <v>1</v>
      </c>
      <c r="B4" s="1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8" ht="15" customHeight="1" x14ac:dyDescent="0.2">
      <c r="A5" s="80">
        <f>Summary!A4</f>
        <v>0</v>
      </c>
      <c r="B5" s="80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8" ht="15" customHeight="1" x14ac:dyDescent="0.2">
      <c r="A6" s="80">
        <f>Summary!A5</f>
        <v>0</v>
      </c>
      <c r="B6" s="80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8" ht="1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8" ht="15" customHeight="1" x14ac:dyDescent="0.2">
      <c r="A8" s="195" t="s">
        <v>798</v>
      </c>
      <c r="B8" s="195" t="s">
        <v>822</v>
      </c>
      <c r="C8" s="82" t="s">
        <v>262</v>
      </c>
      <c r="D8" s="82" t="s">
        <v>263</v>
      </c>
      <c r="E8" s="82" t="s">
        <v>264</v>
      </c>
      <c r="F8" s="82" t="s">
        <v>265</v>
      </c>
      <c r="G8" s="82" t="s">
        <v>266</v>
      </c>
      <c r="H8" s="82" t="s">
        <v>267</v>
      </c>
      <c r="I8" s="82" t="s">
        <v>268</v>
      </c>
      <c r="J8" s="82" t="s">
        <v>269</v>
      </c>
      <c r="K8" s="82" t="s">
        <v>270</v>
      </c>
      <c r="L8" s="82" t="s">
        <v>271</v>
      </c>
      <c r="M8" s="82" t="s">
        <v>272</v>
      </c>
      <c r="N8" s="82" t="s">
        <v>273</v>
      </c>
      <c r="O8" s="83" t="s">
        <v>189</v>
      </c>
      <c r="P8" s="83" t="s">
        <v>274</v>
      </c>
      <c r="Q8" s="83" t="s">
        <v>275</v>
      </c>
      <c r="R8" s="83" t="s">
        <v>276</v>
      </c>
      <c r="S8" s="83" t="s">
        <v>277</v>
      </c>
      <c r="T8" s="83" t="s">
        <v>278</v>
      </c>
      <c r="U8" s="83" t="s">
        <v>279</v>
      </c>
      <c r="V8" s="83" t="s">
        <v>280</v>
      </c>
      <c r="W8" s="83" t="s">
        <v>281</v>
      </c>
      <c r="X8" s="83" t="s">
        <v>282</v>
      </c>
      <c r="Y8" s="83" t="s">
        <v>283</v>
      </c>
      <c r="Z8" s="83" t="s">
        <v>284</v>
      </c>
      <c r="AA8" s="83" t="s">
        <v>285</v>
      </c>
      <c r="AB8" s="83" t="s">
        <v>188</v>
      </c>
    </row>
    <row r="9" spans="1:28" ht="15" customHeight="1" x14ac:dyDescent="0.2">
      <c r="A9" s="5" t="s">
        <v>2</v>
      </c>
      <c r="B9" s="5"/>
      <c r="C9" s="2">
        <f>'  PTBI'!AB11</f>
        <v>1277540.3500000006</v>
      </c>
      <c r="D9" s="2">
        <f>'  PTBI'!AC11</f>
        <v>1193562.44</v>
      </c>
      <c r="E9" s="2">
        <f>'  PTBI'!AD11</f>
        <v>1066298.17</v>
      </c>
      <c r="F9" s="2">
        <f>'  PTBI'!AE11</f>
        <v>684319.37999999931</v>
      </c>
      <c r="G9" s="2">
        <f>'  PTBI'!AF11</f>
        <v>-68093.929999999993</v>
      </c>
      <c r="H9" s="2">
        <f>'  PTBI'!AG11</f>
        <v>502746.34000001004</v>
      </c>
      <c r="I9" s="2">
        <f>'  PTBI'!AH11</f>
        <v>668690.52999999991</v>
      </c>
      <c r="J9" s="2">
        <f>'  PTBI'!AI11</f>
        <v>1122915.0099999995</v>
      </c>
      <c r="K9" s="2">
        <f>'  PTBI'!AJ11</f>
        <v>252138.65999999945</v>
      </c>
      <c r="L9" s="2">
        <f>'  PTBI'!AK11</f>
        <v>225632.97999999975</v>
      </c>
      <c r="M9" s="2">
        <f>'  PTBI'!AL11</f>
        <v>1160808.92</v>
      </c>
      <c r="N9" s="2">
        <f>'  PTBI'!AM11</f>
        <v>542374.62999999733</v>
      </c>
      <c r="O9" s="2">
        <f>'  PTBI'!AN11</f>
        <v>8628933.480000006</v>
      </c>
      <c r="P9" s="2">
        <f>'  PTBI'!AO11</f>
        <v>1482863.9199999995</v>
      </c>
      <c r="Q9" s="2">
        <f>'  PTBI'!AP11</f>
        <v>1856429.1099999999</v>
      </c>
      <c r="R9" s="2">
        <f>'  PTBI'!AQ11</f>
        <v>1734215.7999999993</v>
      </c>
      <c r="S9" s="2">
        <f>'  PTBI'!AR11</f>
        <v>1502010.4800000002</v>
      </c>
      <c r="T9" s="2">
        <f>'  PTBI'!AS11</f>
        <v>1333016.5099999998</v>
      </c>
      <c r="U9" s="2">
        <f>'  PTBI'!AT11</f>
        <v>1207782.1599999995</v>
      </c>
      <c r="V9" s="2">
        <f>'  PTBI'!AU11</f>
        <v>1564503.84</v>
      </c>
      <c r="W9" s="2">
        <f>'  PTBI'!AV11</f>
        <v>1446172.36</v>
      </c>
      <c r="X9" s="2">
        <f>'  PTBI'!AW11</f>
        <v>1408749.2599999944</v>
      </c>
      <c r="Y9" s="2">
        <f>'  PTBI'!AX11</f>
        <v>1477309.0499999991</v>
      </c>
      <c r="Z9" s="2">
        <f>'  PTBI'!AY11</f>
        <v>1989348.7600000002</v>
      </c>
      <c r="AA9" s="2">
        <f>'  PTBI'!AZ11</f>
        <v>1679851.2200000002</v>
      </c>
      <c r="AB9" s="2">
        <f>'  PTBI'!BA11</f>
        <v>18682252.469999991</v>
      </c>
    </row>
    <row r="10" spans="1:28" ht="15" customHeight="1" x14ac:dyDescent="0.2">
      <c r="A10" s="5" t="s">
        <v>3</v>
      </c>
      <c r="B10" s="5"/>
      <c r="C10" s="2">
        <f>'  PTBI'!AB16</f>
        <v>28095.239999999991</v>
      </c>
      <c r="D10" s="2">
        <f>'  PTBI'!AC16</f>
        <v>33654.339999999967</v>
      </c>
      <c r="E10" s="2">
        <f>'  PTBI'!AD16</f>
        <v>12098.010000000009</v>
      </c>
      <c r="F10" s="2">
        <f>'  PTBI'!AE16</f>
        <v>27542.409999999974</v>
      </c>
      <c r="G10" s="2">
        <f>'  PTBI'!AF16</f>
        <v>9434.1199999999953</v>
      </c>
      <c r="H10" s="2">
        <f>'  PTBI'!AG16</f>
        <v>1497.070000000007</v>
      </c>
      <c r="I10" s="2">
        <f>'  PTBI'!AH16</f>
        <v>435.34000000002561</v>
      </c>
      <c r="J10" s="2">
        <f>'  PTBI'!AI16</f>
        <v>439.96999999997206</v>
      </c>
      <c r="K10" s="2">
        <f>'  PTBI'!AJ16</f>
        <v>40.669999999983702</v>
      </c>
      <c r="L10" s="2">
        <f>'  PTBI'!AK16</f>
        <v>30.849999999976717</v>
      </c>
      <c r="M10" s="2">
        <f>'  PTBI'!AL16</f>
        <v>12.46999999997206</v>
      </c>
      <c r="N10" s="2">
        <f>'  PTBI'!AM16</f>
        <v>292.27000000001863</v>
      </c>
      <c r="O10" s="2">
        <f>'  PTBI'!AN16</f>
        <v>113572.75999999989</v>
      </c>
      <c r="P10" s="2">
        <f>'  PTBI'!AO16</f>
        <v>43.599999999976717</v>
      </c>
      <c r="Q10" s="2">
        <f>'  PTBI'!AP16</f>
        <v>13.299999999988358</v>
      </c>
      <c r="R10" s="2">
        <f>'  PTBI'!AQ16</f>
        <v>23.349999999976717</v>
      </c>
      <c r="S10" s="2">
        <f>'  PTBI'!AR16</f>
        <v>27.480000000010477</v>
      </c>
      <c r="T10" s="2">
        <f>'  PTBI'!AS16</f>
        <v>14.309999999997672</v>
      </c>
      <c r="U10" s="2">
        <f>'  PTBI'!AT16</f>
        <v>10.589999999996508</v>
      </c>
      <c r="V10" s="2">
        <f>'  PTBI'!AU16</f>
        <v>0.11999999999534339</v>
      </c>
      <c r="W10" s="2">
        <f>'  PTBI'!AV16</f>
        <v>15.709999999991851</v>
      </c>
      <c r="X10" s="2">
        <f>'  PTBI'!AW16</f>
        <v>10.420000000012806</v>
      </c>
      <c r="Y10" s="2">
        <f>'  PTBI'!AX16</f>
        <v>17.64000000001397</v>
      </c>
      <c r="Z10" s="2">
        <f>'  PTBI'!AY16</f>
        <v>26.760000000009313</v>
      </c>
      <c r="AA10" s="2">
        <f>'  PTBI'!AZ16</f>
        <v>50.539999999979045</v>
      </c>
      <c r="AB10" s="2">
        <f>'  PTBI'!BA16</f>
        <v>253.81999999994878</v>
      </c>
    </row>
    <row r="11" spans="1:28" ht="15" customHeight="1" x14ac:dyDescent="0.2">
      <c r="A11" s="5" t="s">
        <v>670</v>
      </c>
      <c r="B11" s="5"/>
      <c r="C11" s="2">
        <v>7028.4099999994505</v>
      </c>
      <c r="D11" s="2">
        <v>-7027.7799999997951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0.62999999965541065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v>198.23999999981606</v>
      </c>
      <c r="AB11" s="2">
        <f>SUM(P11:AA11)</f>
        <v>198.23999999981606</v>
      </c>
    </row>
    <row r="12" spans="1:28" ht="15" customHeight="1" x14ac:dyDescent="0.2">
      <c r="A12" s="6" t="s">
        <v>4</v>
      </c>
      <c r="B12" s="6"/>
      <c r="C12" s="7">
        <f>SUM(C9:C11)</f>
        <v>1312664</v>
      </c>
      <c r="D12" s="7">
        <f t="shared" ref="D12:O12" si="0">SUM(D9:D11)</f>
        <v>1220189</v>
      </c>
      <c r="E12" s="7">
        <f t="shared" si="0"/>
        <v>1078396.18</v>
      </c>
      <c r="F12" s="7">
        <f t="shared" si="0"/>
        <v>711861.78999999934</v>
      </c>
      <c r="G12" s="7">
        <f t="shared" si="0"/>
        <v>-58659.81</v>
      </c>
      <c r="H12" s="7">
        <f t="shared" si="0"/>
        <v>504243.41000001004</v>
      </c>
      <c r="I12" s="7">
        <f t="shared" si="0"/>
        <v>669125.86999999988</v>
      </c>
      <c r="J12" s="7">
        <f t="shared" si="0"/>
        <v>1123354.9799999995</v>
      </c>
      <c r="K12" s="7">
        <f t="shared" si="0"/>
        <v>252179.32999999943</v>
      </c>
      <c r="L12" s="7">
        <f t="shared" si="0"/>
        <v>225663.82999999973</v>
      </c>
      <c r="M12" s="7">
        <f t="shared" si="0"/>
        <v>1160821.3899999999</v>
      </c>
      <c r="N12" s="7">
        <f t="shared" si="0"/>
        <v>542666.89999999735</v>
      </c>
      <c r="O12" s="7">
        <f t="shared" si="0"/>
        <v>8742506.8700000048</v>
      </c>
      <c r="P12" s="7">
        <f t="shared" ref="P12" si="1">SUM(P9:P11)</f>
        <v>1482907.5199999996</v>
      </c>
      <c r="Q12" s="7">
        <f t="shared" ref="Q12" si="2">SUM(Q9:Q11)</f>
        <v>1856442.41</v>
      </c>
      <c r="R12" s="7">
        <f t="shared" ref="R12" si="3">SUM(R9:R11)</f>
        <v>1734239.1499999994</v>
      </c>
      <c r="S12" s="7">
        <f t="shared" ref="S12" si="4">SUM(S9:S11)</f>
        <v>1502037.9600000002</v>
      </c>
      <c r="T12" s="7">
        <f t="shared" ref="T12" si="5">SUM(T9:T11)</f>
        <v>1333030.8199999998</v>
      </c>
      <c r="U12" s="7">
        <f t="shared" ref="U12" si="6">SUM(U9:U11)</f>
        <v>1207792.7499999995</v>
      </c>
      <c r="V12" s="7">
        <f t="shared" ref="V12" si="7">SUM(V9:V11)</f>
        <v>1564503.96</v>
      </c>
      <c r="W12" s="7">
        <f t="shared" ref="W12" si="8">SUM(W9:W11)</f>
        <v>1446188.07</v>
      </c>
      <c r="X12" s="7">
        <f t="shared" ref="X12" si="9">SUM(X9:X11)</f>
        <v>1408759.6799999943</v>
      </c>
      <c r="Y12" s="7">
        <f t="shared" ref="Y12" si="10">SUM(Y9:Y11)</f>
        <v>1477326.689999999</v>
      </c>
      <c r="Z12" s="7">
        <f t="shared" ref="Z12" si="11">SUM(Z9:Z11)</f>
        <v>1989375.5200000003</v>
      </c>
      <c r="AA12" s="7">
        <f t="shared" ref="AA12" si="12">SUM(AA9:AA11)</f>
        <v>1680100</v>
      </c>
      <c r="AB12" s="7">
        <f t="shared" ref="AB12" si="13">SUM(AB9:AB11)</f>
        <v>18682704.52999999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6" t="s">
        <v>800</v>
      </c>
      <c r="C15" s="2">
        <f>SUMIFS('  Sched Ms'!AH:AH,'  Sched Ms'!$B:$B,"FED: Federal",'  Sched Ms'!$G:$G,$A15)</f>
        <v>13440</v>
      </c>
      <c r="D15" s="2">
        <f>SUMIFS('  Sched Ms'!AI:AI,'  Sched Ms'!$B:$B,"FED: Federal",'  Sched Ms'!$G:$G,$A15)</f>
        <v>13440</v>
      </c>
      <c r="E15" s="2">
        <f>SUMIFS('  Sched Ms'!AJ:AJ,'  Sched Ms'!$B:$B,"FED: Federal",'  Sched Ms'!$G:$G,$A15)</f>
        <v>13440</v>
      </c>
      <c r="F15" s="2">
        <f>SUMIFS('  Sched Ms'!AK:AK,'  Sched Ms'!$B:$B,"FED: Federal",'  Sched Ms'!$G:$G,$A15)</f>
        <v>13440</v>
      </c>
      <c r="G15" s="2">
        <f>SUMIFS('  Sched Ms'!AL:AL,'  Sched Ms'!$B:$B,"FED: Federal",'  Sched Ms'!$G:$G,$A15)</f>
        <v>13440</v>
      </c>
      <c r="H15" s="2">
        <f>SUMIFS('  Sched Ms'!AM:AM,'  Sched Ms'!$B:$B,"FED: Federal",'  Sched Ms'!$G:$G,$A15)</f>
        <v>13440</v>
      </c>
      <c r="I15" s="2">
        <f>SUMIFS('  Sched Ms'!AN:AN,'  Sched Ms'!$B:$B,"FED: Federal",'  Sched Ms'!$G:$G,$A15)</f>
        <v>13440</v>
      </c>
      <c r="J15" s="2">
        <f>SUMIFS('  Sched Ms'!AO:AO,'  Sched Ms'!$B:$B,"FED: Federal",'  Sched Ms'!$G:$G,$A15)</f>
        <v>13440</v>
      </c>
      <c r="K15" s="2">
        <f>SUMIFS('  Sched Ms'!AP:AP,'  Sched Ms'!$B:$B,"FED: Federal",'  Sched Ms'!$G:$G,$A15)</f>
        <v>13440</v>
      </c>
      <c r="L15" s="2">
        <f>SUMIFS('  Sched Ms'!AQ:AQ,'  Sched Ms'!$B:$B,"FED: Federal",'  Sched Ms'!$G:$G,$A15)</f>
        <v>13440</v>
      </c>
      <c r="M15" s="2">
        <f>SUMIFS('  Sched Ms'!AR:AR,'  Sched Ms'!$B:$B,"FED: Federal",'  Sched Ms'!$G:$G,$A15)</f>
        <v>13440</v>
      </c>
      <c r="N15" s="2">
        <f>SUMIFS('  Sched Ms'!AS:AS,'  Sched Ms'!$B:$B,"FED: Federal",'  Sched Ms'!$G:$G,$A15)</f>
        <v>13440</v>
      </c>
      <c r="O15" s="2">
        <f>SUMIFS('  Sched Ms'!AT:AT,'  Sched Ms'!$B:$B,"FED: Federal",'  Sched Ms'!$G:$G,$A15)</f>
        <v>161280</v>
      </c>
      <c r="P15" s="2">
        <f>SUMIFS('  Sched Ms'!AU:AU,'  Sched Ms'!$B:$B,"FED: Federal",'  Sched Ms'!$G:$G,$A15)</f>
        <v>16193</v>
      </c>
      <c r="Q15" s="2">
        <f>SUMIFS('  Sched Ms'!AV:AV,'  Sched Ms'!$B:$B,"FED: Federal",'  Sched Ms'!$G:$G,$A15)</f>
        <v>16193</v>
      </c>
      <c r="R15" s="2">
        <f>SUMIFS('  Sched Ms'!AW:AW,'  Sched Ms'!$B:$B,"FED: Federal",'  Sched Ms'!$G:$G,$A15)</f>
        <v>16193</v>
      </c>
      <c r="S15" s="2">
        <f>SUMIFS('  Sched Ms'!AX:AX,'  Sched Ms'!$B:$B,"FED: Federal",'  Sched Ms'!$G:$G,$A15)</f>
        <v>16193</v>
      </c>
      <c r="T15" s="2">
        <f>SUMIFS('  Sched Ms'!AY:AY,'  Sched Ms'!$B:$B,"FED: Federal",'  Sched Ms'!$G:$G,$A15)</f>
        <v>7572</v>
      </c>
      <c r="U15" s="2">
        <f>SUMIFS('  Sched Ms'!AZ:AZ,'  Sched Ms'!$B:$B,"FED: Federal",'  Sched Ms'!$G:$G,$A15)</f>
        <v>14469</v>
      </c>
      <c r="V15" s="2">
        <f>SUMIFS('  Sched Ms'!BA:BA,'  Sched Ms'!$B:$B,"FED: Federal",'  Sched Ms'!$G:$G,$A15)</f>
        <v>14469</v>
      </c>
      <c r="W15" s="2">
        <f>SUMIFS('  Sched Ms'!BB:BB,'  Sched Ms'!$B:$B,"FED: Federal",'  Sched Ms'!$G:$G,$A15)</f>
        <v>14469</v>
      </c>
      <c r="X15" s="2">
        <f>SUMIFS('  Sched Ms'!BC:BC,'  Sched Ms'!$B:$B,"FED: Federal",'  Sched Ms'!$G:$G,$A15)</f>
        <v>14469</v>
      </c>
      <c r="Y15" s="2">
        <f>SUMIFS('  Sched Ms'!BD:BD,'  Sched Ms'!$B:$B,"FED: Federal",'  Sched Ms'!$G:$G,$A15)</f>
        <v>14469</v>
      </c>
      <c r="Z15" s="2">
        <f>SUMIFS('  Sched Ms'!BE:BE,'  Sched Ms'!$B:$B,"FED: Federal",'  Sched Ms'!$G:$G,$A15)</f>
        <v>14469</v>
      </c>
      <c r="AA15" s="2">
        <f>SUMIFS('  Sched Ms'!BF:BF,'  Sched Ms'!$B:$B,"FED: Federal",'  Sched Ms'!$G:$G,$A15)</f>
        <v>5522</v>
      </c>
      <c r="AB15" s="2">
        <f>SUMIFS('  Sched Ms'!BG:BG,'  Sched Ms'!$B:$B,"FED: Federal",'  Sched Ms'!$G:$G,$A15)</f>
        <v>164680</v>
      </c>
    </row>
    <row r="16" spans="1:28" ht="15" customHeight="1" x14ac:dyDescent="0.2">
      <c r="A16" s="5" t="s">
        <v>7</v>
      </c>
      <c r="B16" s="66" t="s">
        <v>801</v>
      </c>
      <c r="C16" s="2">
        <f>SUMIFS('  Sched Ms'!AH:AH,'  Sched Ms'!$B:$B,"FED: Federal",'  Sched Ms'!$G:$G,$A16)</f>
        <v>2991</v>
      </c>
      <c r="D16" s="2">
        <f>SUMIFS('  Sched Ms'!AI:AI,'  Sched Ms'!$B:$B,"FED: Federal",'  Sched Ms'!$G:$G,$A16)</f>
        <v>2506</v>
      </c>
      <c r="E16" s="2">
        <f>SUMIFS('  Sched Ms'!AJ:AJ,'  Sched Ms'!$B:$B,"FED: Federal",'  Sched Ms'!$G:$G,$A16)</f>
        <v>5216</v>
      </c>
      <c r="F16" s="2">
        <f>SUMIFS('  Sched Ms'!AK:AK,'  Sched Ms'!$B:$B,"FED: Federal",'  Sched Ms'!$G:$G,$A16)</f>
        <v>1989</v>
      </c>
      <c r="G16" s="2">
        <f>SUMIFS('  Sched Ms'!AL:AL,'  Sched Ms'!$B:$B,"FED: Federal",'  Sched Ms'!$G:$G,$A16)</f>
        <v>638</v>
      </c>
      <c r="H16" s="2">
        <f>SUMIFS('  Sched Ms'!AM:AM,'  Sched Ms'!$B:$B,"FED: Federal",'  Sched Ms'!$G:$G,$A16)</f>
        <v>1845</v>
      </c>
      <c r="I16" s="2">
        <f>SUMIFS('  Sched Ms'!AN:AN,'  Sched Ms'!$B:$B,"FED: Federal",'  Sched Ms'!$G:$G,$A16)</f>
        <v>1353</v>
      </c>
      <c r="J16" s="2">
        <f>SUMIFS('  Sched Ms'!AO:AO,'  Sched Ms'!$B:$B,"FED: Federal",'  Sched Ms'!$G:$G,$A16)</f>
        <v>796</v>
      </c>
      <c r="K16" s="2">
        <f>SUMIFS('  Sched Ms'!AP:AP,'  Sched Ms'!$B:$B,"FED: Federal",'  Sched Ms'!$G:$G,$A16)</f>
        <v>400</v>
      </c>
      <c r="L16" s="2">
        <f>SUMIFS('  Sched Ms'!AQ:AQ,'  Sched Ms'!$B:$B,"FED: Federal",'  Sched Ms'!$G:$G,$A16)</f>
        <v>2544</v>
      </c>
      <c r="M16" s="2">
        <f>SUMIFS('  Sched Ms'!AR:AR,'  Sched Ms'!$B:$B,"FED: Federal",'  Sched Ms'!$G:$G,$A16)</f>
        <v>2358</v>
      </c>
      <c r="N16" s="2">
        <f>SUMIFS('  Sched Ms'!AS:AS,'  Sched Ms'!$B:$B,"FED: Federal",'  Sched Ms'!$G:$G,$A16)</f>
        <v>1843</v>
      </c>
      <c r="O16" s="2">
        <f>SUMIFS('  Sched Ms'!AT:AT,'  Sched Ms'!$B:$B,"FED: Federal",'  Sched Ms'!$G:$G,$A16)</f>
        <v>24479</v>
      </c>
      <c r="P16" s="2">
        <f>SUMIFS('  Sched Ms'!AU:AU,'  Sched Ms'!$B:$B,"FED: Federal",'  Sched Ms'!$G:$G,$A16)</f>
        <v>845</v>
      </c>
      <c r="Q16" s="2">
        <f>SUMIFS('  Sched Ms'!AV:AV,'  Sched Ms'!$B:$B,"FED: Federal",'  Sched Ms'!$G:$G,$A16)</f>
        <v>491</v>
      </c>
      <c r="R16" s="2">
        <f>SUMIFS('  Sched Ms'!AW:AW,'  Sched Ms'!$B:$B,"FED: Federal",'  Sched Ms'!$G:$G,$A16)</f>
        <v>591</v>
      </c>
      <c r="S16" s="2">
        <f>SUMIFS('  Sched Ms'!AX:AX,'  Sched Ms'!$B:$B,"FED: Federal",'  Sched Ms'!$G:$G,$A16)</f>
        <v>781</v>
      </c>
      <c r="T16" s="2">
        <f>SUMIFS('  Sched Ms'!AY:AY,'  Sched Ms'!$B:$B,"FED: Federal",'  Sched Ms'!$G:$G,$A16)</f>
        <v>1642</v>
      </c>
      <c r="U16" s="2">
        <f>SUMIFS('  Sched Ms'!AZ:AZ,'  Sched Ms'!$B:$B,"FED: Federal",'  Sched Ms'!$G:$G,$A16)</f>
        <v>2266</v>
      </c>
      <c r="V16" s="2">
        <f>SUMIFS('  Sched Ms'!BA:BA,'  Sched Ms'!$B:$B,"FED: Federal",'  Sched Ms'!$G:$G,$A16)</f>
        <v>1461</v>
      </c>
      <c r="W16" s="2">
        <f>SUMIFS('  Sched Ms'!BB:BB,'  Sched Ms'!$B:$B,"FED: Federal",'  Sched Ms'!$G:$G,$A16)</f>
        <v>2498</v>
      </c>
      <c r="X16" s="2">
        <f>SUMIFS('  Sched Ms'!BC:BC,'  Sched Ms'!$B:$B,"FED: Federal",'  Sched Ms'!$G:$G,$A16)</f>
        <v>1859</v>
      </c>
      <c r="Y16" s="2">
        <f>SUMIFS('  Sched Ms'!BD:BD,'  Sched Ms'!$B:$B,"FED: Federal",'  Sched Ms'!$G:$G,$A16)</f>
        <v>1654</v>
      </c>
      <c r="Z16" s="2">
        <f>SUMIFS('  Sched Ms'!BE:BE,'  Sched Ms'!$B:$B,"FED: Federal",'  Sched Ms'!$G:$G,$A16)</f>
        <v>4425</v>
      </c>
      <c r="AA16" s="2">
        <f>SUMIFS('  Sched Ms'!BF:BF,'  Sched Ms'!$B:$B,"FED: Federal",'  Sched Ms'!$G:$G,$A16)</f>
        <v>3000</v>
      </c>
      <c r="AB16" s="2">
        <f>SUMIFS('  Sched Ms'!BG:BG,'  Sched Ms'!$B:$B,"FED: Federal",'  Sched Ms'!$G:$G,$A16)</f>
        <v>21513</v>
      </c>
    </row>
    <row r="17" spans="1:28" ht="15" customHeight="1" x14ac:dyDescent="0.2">
      <c r="A17" s="5" t="s">
        <v>8</v>
      </c>
      <c r="B17" s="66"/>
      <c r="C17" s="2">
        <f>SUMIFS('  Sched Ms'!AH:AH,'  Sched Ms'!$B:$B,"FED: Federal",'  Sched Ms'!$G:$G,$A17)</f>
        <v>0</v>
      </c>
      <c r="D17" s="2">
        <f>SUMIFS('  Sched Ms'!AI:AI,'  Sched Ms'!$B:$B,"FED: Federal",'  Sched Ms'!$G:$G,$A17)</f>
        <v>0</v>
      </c>
      <c r="E17" s="2">
        <f>SUMIFS('  Sched Ms'!AJ:AJ,'  Sched Ms'!$B:$B,"FED: Federal",'  Sched Ms'!$G:$G,$A17)</f>
        <v>0</v>
      </c>
      <c r="F17" s="2">
        <f>SUMIFS('  Sched Ms'!AK:AK,'  Sched Ms'!$B:$B,"FED: Federal",'  Sched Ms'!$G:$G,$A17)</f>
        <v>0</v>
      </c>
      <c r="G17" s="2">
        <f>SUMIFS('  Sched Ms'!AL:AL,'  Sched Ms'!$B:$B,"FED: Federal",'  Sched Ms'!$G:$G,$A17)</f>
        <v>0</v>
      </c>
      <c r="H17" s="2">
        <f>SUMIFS('  Sched Ms'!AM:AM,'  Sched Ms'!$B:$B,"FED: Federal",'  Sched Ms'!$G:$G,$A17)</f>
        <v>0</v>
      </c>
      <c r="I17" s="2">
        <f>SUMIFS('  Sched Ms'!AN:AN,'  Sched Ms'!$B:$B,"FED: Federal",'  Sched Ms'!$G:$G,$A17)</f>
        <v>0</v>
      </c>
      <c r="J17" s="2">
        <f>SUMIFS('  Sched Ms'!AO:AO,'  Sched Ms'!$B:$B,"FED: Federal",'  Sched Ms'!$G:$G,$A17)</f>
        <v>0</v>
      </c>
      <c r="K17" s="2">
        <f>SUMIFS('  Sched Ms'!AP:AP,'  Sched Ms'!$B:$B,"FED: Federal",'  Sched Ms'!$G:$G,$A17)</f>
        <v>0</v>
      </c>
      <c r="L17" s="2">
        <f>SUMIFS('  Sched Ms'!AQ:AQ,'  Sched Ms'!$B:$B,"FED: Federal",'  Sched Ms'!$G:$G,$A17)</f>
        <v>0</v>
      </c>
      <c r="M17" s="2">
        <f>SUMIFS('  Sched Ms'!AR:AR,'  Sched Ms'!$B:$B,"FED: Federal",'  Sched Ms'!$G:$G,$A17)</f>
        <v>0</v>
      </c>
      <c r="N17" s="2">
        <f>SUMIFS('  Sched Ms'!AS:AS,'  Sched Ms'!$B:$B,"FED: Federal",'  Sched Ms'!$G:$G,$A17)</f>
        <v>0</v>
      </c>
      <c r="O17" s="2">
        <f>SUMIFS('  Sched Ms'!AT:AT,'  Sched Ms'!$B:$B,"FED: Federal",'  Sched Ms'!$G:$G,$A17)</f>
        <v>0</v>
      </c>
      <c r="P17" s="2">
        <f>SUMIFS('  Sched Ms'!AU:AU,'  Sched Ms'!$B:$B,"FED: Federal",'  Sched Ms'!$G:$G,$A17)</f>
        <v>0</v>
      </c>
      <c r="Q17" s="2">
        <f>SUMIFS('  Sched Ms'!AV:AV,'  Sched Ms'!$B:$B,"FED: Federal",'  Sched Ms'!$G:$G,$A17)</f>
        <v>-7928</v>
      </c>
      <c r="R17" s="2">
        <f>SUMIFS('  Sched Ms'!AW:AW,'  Sched Ms'!$B:$B,"FED: Federal",'  Sched Ms'!$G:$G,$A17)</f>
        <v>7928</v>
      </c>
      <c r="S17" s="2">
        <f>SUMIFS('  Sched Ms'!AX:AX,'  Sched Ms'!$B:$B,"FED: Federal",'  Sched Ms'!$G:$G,$A17)</f>
        <v>138601</v>
      </c>
      <c r="T17" s="2">
        <f>SUMIFS('  Sched Ms'!AY:AY,'  Sched Ms'!$B:$B,"FED: Federal",'  Sched Ms'!$G:$G,$A17)</f>
        <v>-138601</v>
      </c>
      <c r="U17" s="2">
        <f>SUMIFS('  Sched Ms'!AZ:AZ,'  Sched Ms'!$B:$B,"FED: Federal",'  Sched Ms'!$G:$G,$A17)</f>
        <v>0</v>
      </c>
      <c r="V17" s="2">
        <f>SUMIFS('  Sched Ms'!BA:BA,'  Sched Ms'!$B:$B,"FED: Federal",'  Sched Ms'!$G:$G,$A17)</f>
        <v>0</v>
      </c>
      <c r="W17" s="2">
        <f>SUMIFS('  Sched Ms'!BB:BB,'  Sched Ms'!$B:$B,"FED: Federal",'  Sched Ms'!$G:$G,$A17)</f>
        <v>0</v>
      </c>
      <c r="X17" s="2">
        <f>SUMIFS('  Sched Ms'!BC:BC,'  Sched Ms'!$B:$B,"FED: Federal",'  Sched Ms'!$G:$G,$A17)</f>
        <v>0</v>
      </c>
      <c r="Y17" s="2">
        <f>SUMIFS('  Sched Ms'!BD:BD,'  Sched Ms'!$B:$B,"FED: Federal",'  Sched Ms'!$G:$G,$A17)</f>
        <v>0</v>
      </c>
      <c r="Z17" s="2">
        <f>SUMIFS('  Sched Ms'!BE:BE,'  Sched Ms'!$B:$B,"FED: Federal",'  Sched Ms'!$G:$G,$A17)</f>
        <v>0</v>
      </c>
      <c r="AA17" s="2">
        <f>SUMIFS('  Sched Ms'!BF:BF,'  Sched Ms'!$B:$B,"FED: Federal",'  Sched Ms'!$G:$G,$A17)</f>
        <v>0</v>
      </c>
      <c r="AB17" s="2">
        <f>SUMIFS('  Sched Ms'!BG:BG,'  Sched Ms'!$B:$B,"FED: Federal",'  Sched Ms'!$G:$G,$A17)</f>
        <v>0</v>
      </c>
    </row>
    <row r="18" spans="1:28" ht="15" customHeight="1" x14ac:dyDescent="0.2">
      <c r="A18" s="5" t="s">
        <v>9</v>
      </c>
      <c r="B18" s="66" t="s">
        <v>841</v>
      </c>
      <c r="C18" s="2">
        <f>SUMIFS('  Sched Ms'!AH:AH,'  Sched Ms'!$B:$B,"FED: Federal",'  Sched Ms'!$G:$G,$A18)</f>
        <v>0</v>
      </c>
      <c r="D18" s="2">
        <f>SUMIFS('  Sched Ms'!AI:AI,'  Sched Ms'!$B:$B,"FED: Federal",'  Sched Ms'!$G:$G,$A18)</f>
        <v>0</v>
      </c>
      <c r="E18" s="2">
        <f>SUMIFS('  Sched Ms'!AJ:AJ,'  Sched Ms'!$B:$B,"FED: Federal",'  Sched Ms'!$G:$G,$A18)</f>
        <v>0</v>
      </c>
      <c r="F18" s="2">
        <f>SUMIFS('  Sched Ms'!AK:AK,'  Sched Ms'!$B:$B,"FED: Federal",'  Sched Ms'!$G:$G,$A18)</f>
        <v>0</v>
      </c>
      <c r="G18" s="2">
        <f>SUMIFS('  Sched Ms'!AL:AL,'  Sched Ms'!$B:$B,"FED: Federal",'  Sched Ms'!$G:$G,$A18)</f>
        <v>0</v>
      </c>
      <c r="H18" s="2">
        <f>SUMIFS('  Sched Ms'!AM:AM,'  Sched Ms'!$B:$B,"FED: Federal",'  Sched Ms'!$G:$G,$A18)</f>
        <v>0</v>
      </c>
      <c r="I18" s="2">
        <f>SUMIFS('  Sched Ms'!AN:AN,'  Sched Ms'!$B:$B,"FED: Federal",'  Sched Ms'!$G:$G,$A18)</f>
        <v>0</v>
      </c>
      <c r="J18" s="2">
        <f>SUMIFS('  Sched Ms'!AO:AO,'  Sched Ms'!$B:$B,"FED: Federal",'  Sched Ms'!$G:$G,$A18)</f>
        <v>0</v>
      </c>
      <c r="K18" s="2">
        <f>SUMIFS('  Sched Ms'!AP:AP,'  Sched Ms'!$B:$B,"FED: Federal",'  Sched Ms'!$G:$G,$A18)</f>
        <v>0</v>
      </c>
      <c r="L18" s="2">
        <f>SUMIFS('  Sched Ms'!AQ:AQ,'  Sched Ms'!$B:$B,"FED: Federal",'  Sched Ms'!$G:$G,$A18)</f>
        <v>0</v>
      </c>
      <c r="M18" s="2">
        <f>SUMIFS('  Sched Ms'!AR:AR,'  Sched Ms'!$B:$B,"FED: Federal",'  Sched Ms'!$G:$G,$A18)</f>
        <v>0</v>
      </c>
      <c r="N18" s="2">
        <f>SUMIFS('  Sched Ms'!AS:AS,'  Sched Ms'!$B:$B,"FED: Federal",'  Sched Ms'!$G:$G,$A18)</f>
        <v>0</v>
      </c>
      <c r="O18" s="2">
        <f>SUMIFS('  Sched Ms'!AT:AT,'  Sched Ms'!$B:$B,"FED: Federal",'  Sched Ms'!$G:$G,$A18)</f>
        <v>0</v>
      </c>
      <c r="P18" s="2">
        <f>SUMIFS('  Sched Ms'!AU:AU,'  Sched Ms'!$B:$B,"FED: Federal",'  Sched Ms'!$G:$G,$A18)</f>
        <v>0</v>
      </c>
      <c r="Q18" s="2">
        <f>SUMIFS('  Sched Ms'!AV:AV,'  Sched Ms'!$B:$B,"FED: Federal",'  Sched Ms'!$G:$G,$A18)</f>
        <v>0</v>
      </c>
      <c r="R18" s="2">
        <f>SUMIFS('  Sched Ms'!AW:AW,'  Sched Ms'!$B:$B,"FED: Federal",'  Sched Ms'!$G:$G,$A18)</f>
        <v>0</v>
      </c>
      <c r="S18" s="2">
        <f>SUMIFS('  Sched Ms'!AX:AX,'  Sched Ms'!$B:$B,"FED: Federal",'  Sched Ms'!$G:$G,$A18)</f>
        <v>0</v>
      </c>
      <c r="T18" s="2">
        <f>SUMIFS('  Sched Ms'!AY:AY,'  Sched Ms'!$B:$B,"FED: Federal",'  Sched Ms'!$G:$G,$A18)</f>
        <v>0</v>
      </c>
      <c r="U18" s="2">
        <f>SUMIFS('  Sched Ms'!AZ:AZ,'  Sched Ms'!$B:$B,"FED: Federal",'  Sched Ms'!$G:$G,$A18)</f>
        <v>0</v>
      </c>
      <c r="V18" s="2">
        <f>SUMIFS('  Sched Ms'!BA:BA,'  Sched Ms'!$B:$B,"FED: Federal",'  Sched Ms'!$G:$G,$A18)</f>
        <v>0</v>
      </c>
      <c r="W18" s="2">
        <f>SUMIFS('  Sched Ms'!BB:BB,'  Sched Ms'!$B:$B,"FED: Federal",'  Sched Ms'!$G:$G,$A18)</f>
        <v>0</v>
      </c>
      <c r="X18" s="2">
        <f>SUMIFS('  Sched Ms'!BC:BC,'  Sched Ms'!$B:$B,"FED: Federal",'  Sched Ms'!$G:$G,$A18)</f>
        <v>43</v>
      </c>
      <c r="Y18" s="2">
        <f>SUMIFS('  Sched Ms'!BD:BD,'  Sched Ms'!$B:$B,"FED: Federal",'  Sched Ms'!$G:$G,$A18)</f>
        <v>0</v>
      </c>
      <c r="Z18" s="2">
        <f>SUMIFS('  Sched Ms'!BE:BE,'  Sched Ms'!$B:$B,"FED: Federal",'  Sched Ms'!$G:$G,$A18)</f>
        <v>0</v>
      </c>
      <c r="AA18" s="2">
        <f>SUMIFS('  Sched Ms'!BF:BF,'  Sched Ms'!$B:$B,"FED: Federal",'  Sched Ms'!$G:$G,$A18)</f>
        <v>0</v>
      </c>
      <c r="AB18" s="2">
        <f>SUMIFS('  Sched Ms'!BG:BG,'  Sched Ms'!$B:$B,"FED: Federal",'  Sched Ms'!$G:$G,$A18)</f>
        <v>43</v>
      </c>
    </row>
    <row r="19" spans="1:28" ht="15" customHeight="1" x14ac:dyDescent="0.2">
      <c r="A19" s="5" t="s">
        <v>10</v>
      </c>
      <c r="B19" s="66" t="s">
        <v>820</v>
      </c>
      <c r="C19" s="2">
        <f>SUMIFS('  Sched Ms'!AH:AH,'  Sched Ms'!$B:$B,"FED: Federal",'  Sched Ms'!$G:$G,$A19)</f>
        <v>0</v>
      </c>
      <c r="D19" s="2">
        <f>SUMIFS('  Sched Ms'!AI:AI,'  Sched Ms'!$B:$B,"FED: Federal",'  Sched Ms'!$G:$G,$A19)</f>
        <v>16667</v>
      </c>
      <c r="E19" s="2">
        <f>SUMIFS('  Sched Ms'!AJ:AJ,'  Sched Ms'!$B:$B,"FED: Federal",'  Sched Ms'!$G:$G,$A19)</f>
        <v>8333</v>
      </c>
      <c r="F19" s="2">
        <f>SUMIFS('  Sched Ms'!AK:AK,'  Sched Ms'!$B:$B,"FED: Federal",'  Sched Ms'!$G:$G,$A19)</f>
        <v>8333</v>
      </c>
      <c r="G19" s="2">
        <f>SUMIFS('  Sched Ms'!AL:AL,'  Sched Ms'!$B:$B,"FED: Federal",'  Sched Ms'!$G:$G,$A19)</f>
        <v>8333</v>
      </c>
      <c r="H19" s="2">
        <f>SUMIFS('  Sched Ms'!AM:AM,'  Sched Ms'!$B:$B,"FED: Federal",'  Sched Ms'!$G:$G,$A19)</f>
        <v>8334</v>
      </c>
      <c r="I19" s="2">
        <f>SUMIFS('  Sched Ms'!AN:AN,'  Sched Ms'!$B:$B,"FED: Federal",'  Sched Ms'!$G:$G,$A19)</f>
        <v>8333</v>
      </c>
      <c r="J19" s="2">
        <f>SUMIFS('  Sched Ms'!AO:AO,'  Sched Ms'!$B:$B,"FED: Federal",'  Sched Ms'!$G:$G,$A19)</f>
        <v>8333</v>
      </c>
      <c r="K19" s="2">
        <f>SUMIFS('  Sched Ms'!AP:AP,'  Sched Ms'!$B:$B,"FED: Federal",'  Sched Ms'!$G:$G,$A19)</f>
        <v>8333</v>
      </c>
      <c r="L19" s="2">
        <f>SUMIFS('  Sched Ms'!AQ:AQ,'  Sched Ms'!$B:$B,"FED: Federal",'  Sched Ms'!$G:$G,$A19)</f>
        <v>8334</v>
      </c>
      <c r="M19" s="2">
        <f>SUMIFS('  Sched Ms'!AR:AR,'  Sched Ms'!$B:$B,"FED: Federal",'  Sched Ms'!$G:$G,$A19)</f>
        <v>8333</v>
      </c>
      <c r="N19" s="2">
        <f>SUMIFS('  Sched Ms'!AS:AS,'  Sched Ms'!$B:$B,"FED: Federal",'  Sched Ms'!$G:$G,$A19)</f>
        <v>8333</v>
      </c>
      <c r="O19" s="2">
        <f>SUMIFS('  Sched Ms'!AT:AT,'  Sched Ms'!$B:$B,"FED: Federal",'  Sched Ms'!$G:$G,$A19)</f>
        <v>99999</v>
      </c>
      <c r="P19" s="2">
        <f>SUMIFS('  Sched Ms'!AU:AU,'  Sched Ms'!$B:$B,"FED: Federal",'  Sched Ms'!$G:$G,$A19)</f>
        <v>0</v>
      </c>
      <c r="Q19" s="2">
        <f>SUMIFS('  Sched Ms'!AV:AV,'  Sched Ms'!$B:$B,"FED: Federal",'  Sched Ms'!$G:$G,$A19)</f>
        <v>1200</v>
      </c>
      <c r="R19" s="2">
        <f>SUMIFS('  Sched Ms'!AW:AW,'  Sched Ms'!$B:$B,"FED: Federal",'  Sched Ms'!$G:$G,$A19)</f>
        <v>0</v>
      </c>
      <c r="S19" s="2">
        <f>SUMIFS('  Sched Ms'!AX:AX,'  Sched Ms'!$B:$B,"FED: Federal",'  Sched Ms'!$G:$G,$A19)</f>
        <v>0</v>
      </c>
      <c r="T19" s="2">
        <f>SUMIFS('  Sched Ms'!AY:AY,'  Sched Ms'!$B:$B,"FED: Federal",'  Sched Ms'!$G:$G,$A19)</f>
        <v>0</v>
      </c>
      <c r="U19" s="2">
        <f>SUMIFS('  Sched Ms'!AZ:AZ,'  Sched Ms'!$B:$B,"FED: Federal",'  Sched Ms'!$G:$G,$A19)</f>
        <v>0</v>
      </c>
      <c r="V19" s="2">
        <f>SUMIFS('  Sched Ms'!BA:BA,'  Sched Ms'!$B:$B,"FED: Federal",'  Sched Ms'!$G:$G,$A19)</f>
        <v>0</v>
      </c>
      <c r="W19" s="2">
        <f>SUMIFS('  Sched Ms'!BB:BB,'  Sched Ms'!$B:$B,"FED: Federal",'  Sched Ms'!$G:$G,$A19)</f>
        <v>0</v>
      </c>
      <c r="X19" s="2">
        <f>SUMIFS('  Sched Ms'!BC:BC,'  Sched Ms'!$B:$B,"FED: Federal",'  Sched Ms'!$G:$G,$A19)</f>
        <v>0</v>
      </c>
      <c r="Y19" s="2">
        <f>SUMIFS('  Sched Ms'!BD:BD,'  Sched Ms'!$B:$B,"FED: Federal",'  Sched Ms'!$G:$G,$A19)</f>
        <v>0</v>
      </c>
      <c r="Z19" s="2">
        <f>SUMIFS('  Sched Ms'!BE:BE,'  Sched Ms'!$B:$B,"FED: Federal",'  Sched Ms'!$G:$G,$A19)</f>
        <v>0</v>
      </c>
      <c r="AA19" s="2">
        <f>SUMIFS('  Sched Ms'!BF:BF,'  Sched Ms'!$B:$B,"FED: Federal",'  Sched Ms'!$G:$G,$A19)</f>
        <v>0</v>
      </c>
      <c r="AB19" s="2">
        <f>SUMIFS('  Sched Ms'!BG:BG,'  Sched Ms'!$B:$B,"FED: Federal",'  Sched Ms'!$G:$G,$A19)</f>
        <v>1200</v>
      </c>
    </row>
    <row r="20" spans="1:28" ht="15" customHeight="1" x14ac:dyDescent="0.2">
      <c r="A20" s="9" t="s">
        <v>5</v>
      </c>
      <c r="B20" s="66"/>
      <c r="C20" s="7">
        <f t="shared" ref="C20:N20" si="14">SUM(C15:C19)</f>
        <v>16431</v>
      </c>
      <c r="D20" s="7">
        <f t="shared" si="14"/>
        <v>32613</v>
      </c>
      <c r="E20" s="7">
        <f t="shared" si="14"/>
        <v>26989</v>
      </c>
      <c r="F20" s="7">
        <f t="shared" si="14"/>
        <v>23762</v>
      </c>
      <c r="G20" s="7">
        <f t="shared" si="14"/>
        <v>22411</v>
      </c>
      <c r="H20" s="7">
        <f t="shared" si="14"/>
        <v>23619</v>
      </c>
      <c r="I20" s="7">
        <f t="shared" si="14"/>
        <v>23126</v>
      </c>
      <c r="J20" s="7">
        <f t="shared" si="14"/>
        <v>22569</v>
      </c>
      <c r="K20" s="7">
        <f t="shared" si="14"/>
        <v>22173</v>
      </c>
      <c r="L20" s="7">
        <f t="shared" si="14"/>
        <v>24318</v>
      </c>
      <c r="M20" s="7">
        <f t="shared" si="14"/>
        <v>24131</v>
      </c>
      <c r="N20" s="7">
        <f t="shared" si="14"/>
        <v>23616</v>
      </c>
      <c r="O20" s="7">
        <f t="shared" ref="O20:AB20" si="15">SUM(O15:O19)</f>
        <v>285758</v>
      </c>
      <c r="P20" s="7">
        <f t="shared" si="15"/>
        <v>17038</v>
      </c>
      <c r="Q20" s="7">
        <f t="shared" si="15"/>
        <v>9956</v>
      </c>
      <c r="R20" s="7">
        <f t="shared" si="15"/>
        <v>24712</v>
      </c>
      <c r="S20" s="7">
        <f t="shared" si="15"/>
        <v>155575</v>
      </c>
      <c r="T20" s="7">
        <f t="shared" si="15"/>
        <v>-129387</v>
      </c>
      <c r="U20" s="7">
        <f t="shared" si="15"/>
        <v>16735</v>
      </c>
      <c r="V20" s="7">
        <f t="shared" si="15"/>
        <v>15930</v>
      </c>
      <c r="W20" s="7">
        <f t="shared" si="15"/>
        <v>16967</v>
      </c>
      <c r="X20" s="7">
        <f t="shared" si="15"/>
        <v>16371</v>
      </c>
      <c r="Y20" s="7">
        <f t="shared" si="15"/>
        <v>16123</v>
      </c>
      <c r="Z20" s="7">
        <f t="shared" si="15"/>
        <v>18894</v>
      </c>
      <c r="AA20" s="7">
        <f t="shared" si="15"/>
        <v>8522</v>
      </c>
      <c r="AB20" s="7">
        <f t="shared" si="15"/>
        <v>187436</v>
      </c>
    </row>
    <row r="21" spans="1:28" ht="15" customHeight="1" x14ac:dyDescent="0.2">
      <c r="A21" s="9"/>
      <c r="B21" s="6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6" t="s">
        <v>802</v>
      </c>
      <c r="C23" s="2">
        <f>SUMIFS('  Sched Ms'!AH:AH,'  Sched Ms'!$B:$B,"FED: Federal",'  Sched Ms'!$G:$G,$A23)</f>
        <v>0</v>
      </c>
      <c r="D23" s="2">
        <f>SUMIFS('  Sched Ms'!AI:AI,'  Sched Ms'!$B:$B,"FED: Federal",'  Sched Ms'!$G:$G,$A23)</f>
        <v>0</v>
      </c>
      <c r="E23" s="2">
        <f>SUMIFS('  Sched Ms'!AJ:AJ,'  Sched Ms'!$B:$B,"FED: Federal",'  Sched Ms'!$G:$G,$A23)</f>
        <v>0</v>
      </c>
      <c r="F23" s="2">
        <f>SUMIFS('  Sched Ms'!AK:AK,'  Sched Ms'!$B:$B,"FED: Federal",'  Sched Ms'!$G:$G,$A23)</f>
        <v>0</v>
      </c>
      <c r="G23" s="2">
        <f>SUMIFS('  Sched Ms'!AL:AL,'  Sched Ms'!$B:$B,"FED: Federal",'  Sched Ms'!$G:$G,$A23)</f>
        <v>77989</v>
      </c>
      <c r="H23" s="2">
        <f>SUMIFS('  Sched Ms'!AM:AM,'  Sched Ms'!$B:$B,"FED: Federal",'  Sched Ms'!$G:$G,$A23)</f>
        <v>0</v>
      </c>
      <c r="I23" s="2">
        <f>SUMIFS('  Sched Ms'!AN:AN,'  Sched Ms'!$B:$B,"FED: Federal",'  Sched Ms'!$G:$G,$A23)</f>
        <v>0</v>
      </c>
      <c r="J23" s="2">
        <f>SUMIFS('  Sched Ms'!AO:AO,'  Sched Ms'!$B:$B,"FED: Federal",'  Sched Ms'!$G:$G,$A23)</f>
        <v>0</v>
      </c>
      <c r="K23" s="2">
        <f>SUMIFS('  Sched Ms'!AP:AP,'  Sched Ms'!$B:$B,"FED: Federal",'  Sched Ms'!$G:$G,$A23)</f>
        <v>-557309</v>
      </c>
      <c r="L23" s="2">
        <f>SUMIFS('  Sched Ms'!AQ:AQ,'  Sched Ms'!$B:$B,"FED: Federal",'  Sched Ms'!$G:$G,$A23)</f>
        <v>0</v>
      </c>
      <c r="M23" s="2">
        <f>SUMIFS('  Sched Ms'!AR:AR,'  Sched Ms'!$B:$B,"FED: Federal",'  Sched Ms'!$G:$G,$A23)</f>
        <v>0</v>
      </c>
      <c r="N23" s="2">
        <f>SUMIFS('  Sched Ms'!AS:AS,'  Sched Ms'!$B:$B,"FED: Federal",'  Sched Ms'!$G:$G,$A23)</f>
        <v>0</v>
      </c>
      <c r="O23" s="2">
        <f>SUMIFS('  Sched Ms'!AT:AT,'  Sched Ms'!$B:$B,"FED: Federal",'  Sched Ms'!$G:$G,$A23)</f>
        <v>-479320</v>
      </c>
      <c r="P23" s="2">
        <f>SUMIFS('  Sched Ms'!AU:AU,'  Sched Ms'!$B:$B,"FED: Federal",'  Sched Ms'!$G:$G,$A23)</f>
        <v>0</v>
      </c>
      <c r="Q23" s="2">
        <f>SUMIFS('  Sched Ms'!AV:AV,'  Sched Ms'!$B:$B,"FED: Federal",'  Sched Ms'!$G:$G,$A23)</f>
        <v>0</v>
      </c>
      <c r="R23" s="2">
        <f>SUMIFS('  Sched Ms'!AW:AW,'  Sched Ms'!$B:$B,"FED: Federal",'  Sched Ms'!$G:$G,$A23)</f>
        <v>0</v>
      </c>
      <c r="S23" s="2">
        <f>SUMIFS('  Sched Ms'!AX:AX,'  Sched Ms'!$B:$B,"FED: Federal",'  Sched Ms'!$G:$G,$A23)</f>
        <v>0</v>
      </c>
      <c r="T23" s="2">
        <f>SUMIFS('  Sched Ms'!AY:AY,'  Sched Ms'!$B:$B,"FED: Federal",'  Sched Ms'!$G:$G,$A23)</f>
        <v>0</v>
      </c>
      <c r="U23" s="2">
        <f>SUMIFS('  Sched Ms'!AZ:AZ,'  Sched Ms'!$B:$B,"FED: Federal",'  Sched Ms'!$G:$G,$A23)</f>
        <v>0</v>
      </c>
      <c r="V23" s="2">
        <f>SUMIFS('  Sched Ms'!BA:BA,'  Sched Ms'!$B:$B,"FED: Federal",'  Sched Ms'!$G:$G,$A23)</f>
        <v>0</v>
      </c>
      <c r="W23" s="2">
        <f>SUMIFS('  Sched Ms'!BB:BB,'  Sched Ms'!$B:$B,"FED: Federal",'  Sched Ms'!$G:$G,$A23)</f>
        <v>0</v>
      </c>
      <c r="X23" s="2">
        <f>SUMIFS('  Sched Ms'!BC:BC,'  Sched Ms'!$B:$B,"FED: Federal",'  Sched Ms'!$G:$G,$A23)</f>
        <v>10131</v>
      </c>
      <c r="Y23" s="2">
        <f>SUMIFS('  Sched Ms'!BD:BD,'  Sched Ms'!$B:$B,"FED: Federal",'  Sched Ms'!$G:$G,$A23)</f>
        <v>0</v>
      </c>
      <c r="Z23" s="2">
        <f>SUMIFS('  Sched Ms'!BE:BE,'  Sched Ms'!$B:$B,"FED: Federal",'  Sched Ms'!$G:$G,$A23)</f>
        <v>0</v>
      </c>
      <c r="AA23" s="2">
        <f>SUMIFS('  Sched Ms'!BF:BF,'  Sched Ms'!$B:$B,"FED: Federal",'  Sched Ms'!$G:$G,$A23)</f>
        <v>0</v>
      </c>
      <c r="AB23" s="2">
        <f>SUMIFS('  Sched Ms'!BG:BG,'  Sched Ms'!$B:$B,"FED: Federal",'  Sched Ms'!$G:$G,$A23)</f>
        <v>10131</v>
      </c>
    </row>
    <row r="24" spans="1:28" ht="15" customHeight="1" x14ac:dyDescent="0.2">
      <c r="A24" s="11" t="s">
        <v>178</v>
      </c>
      <c r="B24" s="11"/>
      <c r="C24" s="2">
        <f>SUMIFS('  Sched Ms'!AH:AH,'  Sched Ms'!$B:$B,"FED: Federal",'  Sched Ms'!$G:$G,$A24)</f>
        <v>0</v>
      </c>
      <c r="D24" s="2">
        <f>SUMIFS('  Sched Ms'!AI:AI,'  Sched Ms'!$B:$B,"FED: Federal",'  Sched Ms'!$G:$G,$A24)</f>
        <v>0</v>
      </c>
      <c r="E24" s="2">
        <f>SUMIFS('  Sched Ms'!AJ:AJ,'  Sched Ms'!$B:$B,"FED: Federal",'  Sched Ms'!$G:$G,$A24)</f>
        <v>0</v>
      </c>
      <c r="F24" s="2">
        <f>SUMIFS('  Sched Ms'!AK:AK,'  Sched Ms'!$B:$B,"FED: Federal",'  Sched Ms'!$G:$G,$A24)</f>
        <v>0</v>
      </c>
      <c r="G24" s="2">
        <f>SUMIFS('  Sched Ms'!AL:AL,'  Sched Ms'!$B:$B,"FED: Federal",'  Sched Ms'!$G:$G,$A24)</f>
        <v>0</v>
      </c>
      <c r="H24" s="2">
        <f>SUMIFS('  Sched Ms'!AM:AM,'  Sched Ms'!$B:$B,"FED: Federal",'  Sched Ms'!$G:$G,$A24)</f>
        <v>0</v>
      </c>
      <c r="I24" s="2">
        <f>SUMIFS('  Sched Ms'!AN:AN,'  Sched Ms'!$B:$B,"FED: Federal",'  Sched Ms'!$G:$G,$A24)</f>
        <v>0</v>
      </c>
      <c r="J24" s="2">
        <f>SUMIFS('  Sched Ms'!AO:AO,'  Sched Ms'!$B:$B,"FED: Federal",'  Sched Ms'!$G:$G,$A24)</f>
        <v>0</v>
      </c>
      <c r="K24" s="2">
        <f>SUMIFS('  Sched Ms'!AP:AP,'  Sched Ms'!$B:$B,"FED: Federal",'  Sched Ms'!$G:$G,$A24)</f>
        <v>0</v>
      </c>
      <c r="L24" s="2">
        <f>SUMIFS('  Sched Ms'!AQ:AQ,'  Sched Ms'!$B:$B,"FED: Federal",'  Sched Ms'!$G:$G,$A24)</f>
        <v>0</v>
      </c>
      <c r="M24" s="2">
        <f>SUMIFS('  Sched Ms'!AR:AR,'  Sched Ms'!$B:$B,"FED: Federal",'  Sched Ms'!$G:$G,$A24)</f>
        <v>0</v>
      </c>
      <c r="N24" s="2">
        <f>SUMIFS('  Sched Ms'!AS:AS,'  Sched Ms'!$B:$B,"FED: Federal",'  Sched Ms'!$G:$G,$A24)</f>
        <v>0</v>
      </c>
      <c r="O24" s="2">
        <f>SUMIFS('  Sched Ms'!AT:AT,'  Sched Ms'!$B:$B,"FED: Federal",'  Sched Ms'!$G:$G,$A24)</f>
        <v>0</v>
      </c>
      <c r="P24" s="2">
        <f>SUMIFS('  Sched Ms'!AU:AU,'  Sched Ms'!$B:$B,"FED: Federal",'  Sched Ms'!$G:$G,$A24)</f>
        <v>0</v>
      </c>
      <c r="Q24" s="2">
        <f>SUMIFS('  Sched Ms'!AV:AV,'  Sched Ms'!$B:$B,"FED: Federal",'  Sched Ms'!$G:$G,$A24)</f>
        <v>0</v>
      </c>
      <c r="R24" s="2">
        <f>SUMIFS('  Sched Ms'!AW:AW,'  Sched Ms'!$B:$B,"FED: Federal",'  Sched Ms'!$G:$G,$A24)</f>
        <v>0</v>
      </c>
      <c r="S24" s="2">
        <f>SUMIFS('  Sched Ms'!AX:AX,'  Sched Ms'!$B:$B,"FED: Federal",'  Sched Ms'!$G:$G,$A24)</f>
        <v>0</v>
      </c>
      <c r="T24" s="2">
        <f>SUMIFS('  Sched Ms'!AY:AY,'  Sched Ms'!$B:$B,"FED: Federal",'  Sched Ms'!$G:$G,$A24)</f>
        <v>0</v>
      </c>
      <c r="U24" s="2">
        <f>SUMIFS('  Sched Ms'!AZ:AZ,'  Sched Ms'!$B:$B,"FED: Federal",'  Sched Ms'!$G:$G,$A24)</f>
        <v>0</v>
      </c>
      <c r="V24" s="2">
        <f>SUMIFS('  Sched Ms'!BA:BA,'  Sched Ms'!$B:$B,"FED: Federal",'  Sched Ms'!$G:$G,$A24)</f>
        <v>0</v>
      </c>
      <c r="W24" s="2">
        <f>SUMIFS('  Sched Ms'!BB:BB,'  Sched Ms'!$B:$B,"FED: Federal",'  Sched Ms'!$G:$G,$A24)</f>
        <v>0</v>
      </c>
      <c r="X24" s="2">
        <f>SUMIFS('  Sched Ms'!BC:BC,'  Sched Ms'!$B:$B,"FED: Federal",'  Sched Ms'!$G:$G,$A24)</f>
        <v>0</v>
      </c>
      <c r="Y24" s="2">
        <f>SUMIFS('  Sched Ms'!BD:BD,'  Sched Ms'!$B:$B,"FED: Federal",'  Sched Ms'!$G:$G,$A24)</f>
        <v>0</v>
      </c>
      <c r="Z24" s="2">
        <f>SUMIFS('  Sched Ms'!BE:BE,'  Sched Ms'!$B:$B,"FED: Federal",'  Sched Ms'!$G:$G,$A24)</f>
        <v>0</v>
      </c>
      <c r="AA24" s="2">
        <f>SUMIFS('  Sched Ms'!BF:BF,'  Sched Ms'!$B:$B,"FED: Federal",'  Sched Ms'!$G:$G,$A24)</f>
        <v>0</v>
      </c>
      <c r="AB24" s="2">
        <f>SUMIFS('  Sched Ms'!BG:BG,'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N25" si="16">SUM(C23:C24)</f>
        <v>0</v>
      </c>
      <c r="D25" s="7">
        <f t="shared" si="16"/>
        <v>0</v>
      </c>
      <c r="E25" s="7">
        <f t="shared" si="16"/>
        <v>0</v>
      </c>
      <c r="F25" s="7">
        <f t="shared" si="16"/>
        <v>0</v>
      </c>
      <c r="G25" s="7">
        <f t="shared" si="16"/>
        <v>77989</v>
      </c>
      <c r="H25" s="7">
        <f t="shared" si="16"/>
        <v>0</v>
      </c>
      <c r="I25" s="7">
        <f t="shared" si="16"/>
        <v>0</v>
      </c>
      <c r="J25" s="7">
        <f t="shared" si="16"/>
        <v>0</v>
      </c>
      <c r="K25" s="7">
        <f t="shared" si="16"/>
        <v>-557309</v>
      </c>
      <c r="L25" s="7">
        <f t="shared" si="16"/>
        <v>0</v>
      </c>
      <c r="M25" s="7">
        <f t="shared" si="16"/>
        <v>0</v>
      </c>
      <c r="N25" s="7">
        <f t="shared" si="16"/>
        <v>0</v>
      </c>
      <c r="O25" s="7">
        <f t="shared" ref="O25:AB25" si="17">SUM(O23:O24)</f>
        <v>-479320</v>
      </c>
      <c r="P25" s="7">
        <f t="shared" si="17"/>
        <v>0</v>
      </c>
      <c r="Q25" s="7">
        <f t="shared" si="17"/>
        <v>0</v>
      </c>
      <c r="R25" s="7">
        <f t="shared" si="17"/>
        <v>0</v>
      </c>
      <c r="S25" s="7">
        <f t="shared" si="17"/>
        <v>0</v>
      </c>
      <c r="T25" s="7">
        <f t="shared" si="17"/>
        <v>0</v>
      </c>
      <c r="U25" s="7">
        <f t="shared" si="17"/>
        <v>0</v>
      </c>
      <c r="V25" s="7">
        <f t="shared" si="17"/>
        <v>0</v>
      </c>
      <c r="W25" s="7">
        <f t="shared" si="17"/>
        <v>0</v>
      </c>
      <c r="X25" s="7">
        <f t="shared" si="17"/>
        <v>10131</v>
      </c>
      <c r="Y25" s="7">
        <f t="shared" si="17"/>
        <v>0</v>
      </c>
      <c r="Z25" s="7">
        <f t="shared" si="17"/>
        <v>0</v>
      </c>
      <c r="AA25" s="7">
        <f t="shared" si="17"/>
        <v>0</v>
      </c>
      <c r="AB25" s="7">
        <f t="shared" si="17"/>
        <v>10131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134</v>
      </c>
      <c r="B27" s="12" t="s">
        <v>818</v>
      </c>
      <c r="C27" s="2">
        <f>SUMIFS('  Sched Ms'!AH:AH,'  Sched Ms'!$B:$B,"FED: Federal",'  Sched Ms'!$G:$G,$A27)</f>
        <v>14129</v>
      </c>
      <c r="D27" s="2">
        <f>SUMIFS('  Sched Ms'!AI:AI,'  Sched Ms'!$B:$B,"FED: Federal",'  Sched Ms'!$G:$G,$A27)</f>
        <v>19129</v>
      </c>
      <c r="E27" s="2">
        <f>SUMIFS('  Sched Ms'!AJ:AJ,'  Sched Ms'!$B:$B,"FED: Federal",'  Sched Ms'!$G:$G,$A27)</f>
        <v>-1401</v>
      </c>
      <c r="F27" s="2">
        <f>SUMIFS('  Sched Ms'!AK:AK,'  Sched Ms'!$B:$B,"FED: Federal",'  Sched Ms'!$G:$G,$A27)</f>
        <v>5722</v>
      </c>
      <c r="G27" s="2">
        <f>SUMIFS('  Sched Ms'!AL:AL,'  Sched Ms'!$B:$B,"FED: Federal",'  Sched Ms'!$G:$G,$A27)</f>
        <v>16528</v>
      </c>
      <c r="H27" s="2">
        <f>SUMIFS('  Sched Ms'!AM:AM,'  Sched Ms'!$B:$B,"FED: Federal",'  Sched Ms'!$G:$G,$A27)</f>
        <v>15078</v>
      </c>
      <c r="I27" s="2">
        <f>SUMIFS('  Sched Ms'!AN:AN,'  Sched Ms'!$B:$B,"FED: Federal",'  Sched Ms'!$G:$G,$A27)</f>
        <v>-4421</v>
      </c>
      <c r="J27" s="2">
        <f>SUMIFS('  Sched Ms'!AO:AO,'  Sched Ms'!$B:$B,"FED: Federal",'  Sched Ms'!$G:$G,$A27)</f>
        <v>25478</v>
      </c>
      <c r="K27" s="2">
        <f>SUMIFS('  Sched Ms'!AP:AP,'  Sched Ms'!$B:$B,"FED: Federal",'  Sched Ms'!$G:$G,$A27)</f>
        <v>15621</v>
      </c>
      <c r="L27" s="2">
        <f>SUMIFS('  Sched Ms'!AQ:AQ,'  Sched Ms'!$B:$B,"FED: Federal",'  Sched Ms'!$G:$G,$A27)</f>
        <v>19462</v>
      </c>
      <c r="M27" s="2">
        <f>SUMIFS('  Sched Ms'!AR:AR,'  Sched Ms'!$B:$B,"FED: Federal",'  Sched Ms'!$G:$G,$A27)</f>
        <v>14330</v>
      </c>
      <c r="N27" s="2">
        <f>SUMIFS('  Sched Ms'!AS:AS,'  Sched Ms'!$B:$B,"FED: Federal",'  Sched Ms'!$G:$G,$A27)</f>
        <v>-2983521</v>
      </c>
      <c r="O27" s="2">
        <f>SUMIFS('  Sched Ms'!AT:AT,'  Sched Ms'!$B:$B,"FED: Federal",'  Sched Ms'!$G:$G,$A27)</f>
        <v>-2843866</v>
      </c>
      <c r="P27" s="2">
        <f>SUMIFS('  Sched Ms'!AU:AU,'  Sched Ms'!$B:$B,"FED: Federal",'  Sched Ms'!$G:$G,$A27)</f>
        <v>68628</v>
      </c>
      <c r="Q27" s="2">
        <f>SUMIFS('  Sched Ms'!AV:AV,'  Sched Ms'!$B:$B,"FED: Federal",'  Sched Ms'!$G:$G,$A27)</f>
        <v>19078</v>
      </c>
      <c r="R27" s="2">
        <f>SUMIFS('  Sched Ms'!AW:AW,'  Sched Ms'!$B:$B,"FED: Federal",'  Sched Ms'!$G:$G,$A27)</f>
        <v>33703</v>
      </c>
      <c r="S27" s="2">
        <f>SUMIFS('  Sched Ms'!AX:AX,'  Sched Ms'!$B:$B,"FED: Federal",'  Sched Ms'!$G:$G,$A27)</f>
        <v>40798</v>
      </c>
      <c r="T27" s="2">
        <f>SUMIFS('  Sched Ms'!AY:AY,'  Sched Ms'!$B:$B,"FED: Federal",'  Sched Ms'!$G:$G,$A27)</f>
        <v>24166</v>
      </c>
      <c r="U27" s="2">
        <f>SUMIFS('  Sched Ms'!AZ:AZ,'  Sched Ms'!$B:$B,"FED: Federal",'  Sched Ms'!$G:$G,$A27)</f>
        <v>34714</v>
      </c>
      <c r="V27" s="2">
        <f>SUMIFS('  Sched Ms'!BA:BA,'  Sched Ms'!$B:$B,"FED: Federal",'  Sched Ms'!$G:$G,$A27)</f>
        <v>35235</v>
      </c>
      <c r="W27" s="2">
        <f>SUMIFS('  Sched Ms'!BB:BB,'  Sched Ms'!$B:$B,"FED: Federal",'  Sched Ms'!$G:$G,$A27)</f>
        <v>38366</v>
      </c>
      <c r="X27" s="2">
        <f>SUMIFS('  Sched Ms'!BC:BC,'  Sched Ms'!$B:$B,"FED: Federal",'  Sched Ms'!$G:$G,$A27)</f>
        <v>40949</v>
      </c>
      <c r="Y27" s="2">
        <f>SUMIFS('  Sched Ms'!BD:BD,'  Sched Ms'!$B:$B,"FED: Federal",'  Sched Ms'!$G:$G,$A27)</f>
        <v>34696</v>
      </c>
      <c r="Z27" s="2">
        <f>SUMIFS('  Sched Ms'!BE:BE,'  Sched Ms'!$B:$B,"FED: Federal",'  Sched Ms'!$G:$G,$A27)</f>
        <v>40396</v>
      </c>
      <c r="AA27" s="2">
        <f>SUMIFS('  Sched Ms'!BF:BF,'  Sched Ms'!$B:$B,"FED: Federal",'  Sched Ms'!$G:$G,$A27)</f>
        <v>34096</v>
      </c>
      <c r="AB27" s="2">
        <f>SUMIFS('  Sched Ms'!BG:BG,'  Sched Ms'!$B:$B,"FED: Federal",'  Sched Ms'!$G:$G,$A27)</f>
        <v>444825</v>
      </c>
    </row>
    <row r="28" spans="1:28" ht="15" customHeight="1" x14ac:dyDescent="0.2">
      <c r="A28" s="12" t="s">
        <v>666</v>
      </c>
      <c r="B28" s="194" t="s">
        <v>821</v>
      </c>
      <c r="C28" s="13">
        <v>91870</v>
      </c>
      <c r="D28" s="13">
        <v>85855</v>
      </c>
      <c r="E28" s="13">
        <v>83788</v>
      </c>
      <c r="F28" s="13">
        <v>83096</v>
      </c>
      <c r="G28" s="13">
        <v>-344609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Ms'!AT:AT,'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Ms'!BG:BG,'  Sched Ms'!$B:$B,"FED: Federal",'  Sched Ms'!$G:$G,$A28)</f>
        <v>0</v>
      </c>
    </row>
    <row r="29" spans="1:28" ht="15" customHeight="1" x14ac:dyDescent="0.2">
      <c r="A29" s="12" t="s">
        <v>667</v>
      </c>
      <c r="B29" s="194" t="s">
        <v>821</v>
      </c>
      <c r="C29" s="13">
        <v>-64337</v>
      </c>
      <c r="D29" s="13">
        <v>-46317</v>
      </c>
      <c r="E29" s="13">
        <v>-44419</v>
      </c>
      <c r="F29" s="13">
        <v>-53871</v>
      </c>
      <c r="G29" s="13">
        <v>208944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Ms'!AT:AT,'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Ms'!BG:BG,'  Sched Ms'!$B:$B,"FED: Federal",'  Sched Ms'!$G:$G,$A29)</f>
        <v>0</v>
      </c>
    </row>
    <row r="30" spans="1:28" ht="15" customHeight="1" x14ac:dyDescent="0.2">
      <c r="A30" s="12" t="s">
        <v>668</v>
      </c>
      <c r="B30" s="194" t="s">
        <v>821</v>
      </c>
      <c r="C30" s="13">
        <v>76325</v>
      </c>
      <c r="D30" s="13">
        <v>83409</v>
      </c>
      <c r="E30" s="13">
        <v>-159176</v>
      </c>
      <c r="F30" s="13">
        <v>-57567</v>
      </c>
      <c r="G30" s="13">
        <v>57009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Ms'!AT:AT,'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Ms'!BG:BG,'  Sched Ms'!$B:$B,"FED: Federal",'  Sched Ms'!$G:$G,$A30)</f>
        <v>0</v>
      </c>
    </row>
    <row r="31" spans="1:28" ht="15" customHeight="1" x14ac:dyDescent="0.2">
      <c r="A31" s="12" t="s">
        <v>669</v>
      </c>
      <c r="B31" s="194" t="s">
        <v>821</v>
      </c>
      <c r="C31" s="13">
        <v>-47974</v>
      </c>
      <c r="D31" s="13">
        <v>47974</v>
      </c>
      <c r="E31" s="13">
        <v>-85291</v>
      </c>
      <c r="F31" s="13">
        <v>85291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Ms'!AT:AT,'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Ms'!BG:BG,'  Sched Ms'!$B:$B,"FED: Federal",'  Sched Ms'!$G:$G,$A31)</f>
        <v>0</v>
      </c>
    </row>
    <row r="32" spans="1:28" ht="15" customHeight="1" x14ac:dyDescent="0.2">
      <c r="A32" s="12" t="s">
        <v>135</v>
      </c>
      <c r="B32" s="12" t="s">
        <v>803</v>
      </c>
      <c r="C32" s="2">
        <f>SUMIFS('  Sched Ms'!AH:AH,'  Sched Ms'!$B:$B,"FED: Federal",'  Sched Ms'!$G:$G,$A32)</f>
        <v>15974</v>
      </c>
      <c r="D32" s="2">
        <f>SUMIFS('  Sched Ms'!AI:AI,'  Sched Ms'!$B:$B,"FED: Federal",'  Sched Ms'!$G:$G,$A32)</f>
        <v>10264</v>
      </c>
      <c r="E32" s="2">
        <f>SUMIFS('  Sched Ms'!AJ:AJ,'  Sched Ms'!$B:$B,"FED: Federal",'  Sched Ms'!$G:$G,$A32)</f>
        <v>18599</v>
      </c>
      <c r="F32" s="2">
        <f>SUMIFS('  Sched Ms'!AK:AK,'  Sched Ms'!$B:$B,"FED: Federal",'  Sched Ms'!$G:$G,$A32)</f>
        <v>13331</v>
      </c>
      <c r="G32" s="2">
        <f>SUMIFS('  Sched Ms'!AL:AL,'  Sched Ms'!$B:$B,"FED: Federal",'  Sched Ms'!$G:$G,$A32)</f>
        <v>13896</v>
      </c>
      <c r="H32" s="2">
        <f>SUMIFS('  Sched Ms'!AM:AM,'  Sched Ms'!$B:$B,"FED: Federal",'  Sched Ms'!$G:$G,$A32)</f>
        <v>12966</v>
      </c>
      <c r="I32" s="2">
        <f>SUMIFS('  Sched Ms'!AN:AN,'  Sched Ms'!$B:$B,"FED: Federal",'  Sched Ms'!$G:$G,$A32)</f>
        <v>35859</v>
      </c>
      <c r="J32" s="2">
        <f>SUMIFS('  Sched Ms'!AO:AO,'  Sched Ms'!$B:$B,"FED: Federal",'  Sched Ms'!$G:$G,$A32)</f>
        <v>38426</v>
      </c>
      <c r="K32" s="2">
        <f>SUMIFS('  Sched Ms'!AP:AP,'  Sched Ms'!$B:$B,"FED: Federal",'  Sched Ms'!$G:$G,$A32)</f>
        <v>-133</v>
      </c>
      <c r="L32" s="2">
        <f>SUMIFS('  Sched Ms'!AQ:AQ,'  Sched Ms'!$B:$B,"FED: Federal",'  Sched Ms'!$G:$G,$A32)</f>
        <v>-13702</v>
      </c>
      <c r="M32" s="2">
        <f>SUMIFS('  Sched Ms'!AR:AR,'  Sched Ms'!$B:$B,"FED: Federal",'  Sched Ms'!$G:$G,$A32)</f>
        <v>139919</v>
      </c>
      <c r="N32" s="2">
        <f>SUMIFS('  Sched Ms'!AS:AS,'  Sched Ms'!$B:$B,"FED: Federal",'  Sched Ms'!$G:$G,$A32)</f>
        <v>-141813</v>
      </c>
      <c r="O32" s="2">
        <f>SUMIFS('  Sched Ms'!AT:AT,'  Sched Ms'!$B:$B,"FED: Federal",'  Sched Ms'!$G:$G,$A32)</f>
        <v>143586</v>
      </c>
      <c r="P32" s="2">
        <f>SUMIFS('  Sched Ms'!AU:AU,'  Sched Ms'!$B:$B,"FED: Federal",'  Sched Ms'!$G:$G,$A32)</f>
        <v>188066</v>
      </c>
      <c r="Q32" s="2">
        <f>SUMIFS('  Sched Ms'!AV:AV,'  Sched Ms'!$B:$B,"FED: Federal",'  Sched Ms'!$G:$G,$A32)</f>
        <v>-528856</v>
      </c>
      <c r="R32" s="2">
        <f>SUMIFS('  Sched Ms'!AW:AW,'  Sched Ms'!$B:$B,"FED: Federal",'  Sched Ms'!$G:$G,$A32)</f>
        <v>38123</v>
      </c>
      <c r="S32" s="2">
        <f>SUMIFS('  Sched Ms'!AX:AX,'  Sched Ms'!$B:$B,"FED: Federal",'  Sched Ms'!$G:$G,$A32)</f>
        <v>-44611</v>
      </c>
      <c r="T32" s="2">
        <f>SUMIFS('  Sched Ms'!AY:AY,'  Sched Ms'!$B:$B,"FED: Federal",'  Sched Ms'!$G:$G,$A32)</f>
        <v>77397</v>
      </c>
      <c r="U32" s="2">
        <f>SUMIFS('  Sched Ms'!AZ:AZ,'  Sched Ms'!$B:$B,"FED: Federal",'  Sched Ms'!$G:$G,$A32)</f>
        <v>14315</v>
      </c>
      <c r="V32" s="2">
        <f>SUMIFS('  Sched Ms'!BA:BA,'  Sched Ms'!$B:$B,"FED: Federal",'  Sched Ms'!$G:$G,$A32)</f>
        <v>-6056</v>
      </c>
      <c r="W32" s="2">
        <f>SUMIFS('  Sched Ms'!BB:BB,'  Sched Ms'!$B:$B,"FED: Federal",'  Sched Ms'!$G:$G,$A32)</f>
        <v>-61812</v>
      </c>
      <c r="X32" s="2">
        <f>SUMIFS('  Sched Ms'!BC:BC,'  Sched Ms'!$B:$B,"FED: Federal",'  Sched Ms'!$G:$G,$A32)</f>
        <v>37604</v>
      </c>
      <c r="Y32" s="2">
        <f>SUMIFS('  Sched Ms'!BD:BD,'  Sched Ms'!$B:$B,"FED: Federal",'  Sched Ms'!$G:$G,$A32)</f>
        <v>33807</v>
      </c>
      <c r="Z32" s="2">
        <f>SUMIFS('  Sched Ms'!BE:BE,'  Sched Ms'!$B:$B,"FED: Federal",'  Sched Ms'!$G:$G,$A32)</f>
        <v>-1826</v>
      </c>
      <c r="AA32" s="2">
        <f>SUMIFS('  Sched Ms'!BF:BF,'  Sched Ms'!$B:$B,"FED: Federal",'  Sched Ms'!$G:$G,$A32)</f>
        <v>-88429</v>
      </c>
      <c r="AB32" s="2">
        <f>SUMIFS('  Sched Ms'!BG:BG,'  Sched Ms'!$B:$B,"FED: Federal",'  Sched Ms'!$G:$G,$A32)</f>
        <v>-342278</v>
      </c>
    </row>
    <row r="33" spans="1:28" ht="15" customHeight="1" x14ac:dyDescent="0.2">
      <c r="A33" s="12" t="s">
        <v>136</v>
      </c>
      <c r="B33" s="12" t="s">
        <v>815</v>
      </c>
      <c r="C33" s="2">
        <f>SUMIFS('  Sched Ms'!AH:AH,'  Sched Ms'!$B:$B,"FED: Federal",'  Sched Ms'!$G:$G,$A33)</f>
        <v>5397</v>
      </c>
      <c r="D33" s="2">
        <f>SUMIFS('  Sched Ms'!AI:AI,'  Sched Ms'!$B:$B,"FED: Federal",'  Sched Ms'!$G:$G,$A33)</f>
        <v>30198</v>
      </c>
      <c r="E33" s="2">
        <f>SUMIFS('  Sched Ms'!AJ:AJ,'  Sched Ms'!$B:$B,"FED: Federal",'  Sched Ms'!$G:$G,$A33)</f>
        <v>110282</v>
      </c>
      <c r="F33" s="2">
        <f>SUMIFS('  Sched Ms'!AK:AK,'  Sched Ms'!$B:$B,"FED: Federal",'  Sched Ms'!$G:$G,$A33)</f>
        <v>126540</v>
      </c>
      <c r="G33" s="2">
        <f>SUMIFS('  Sched Ms'!AL:AL,'  Sched Ms'!$B:$B,"FED: Federal",'  Sched Ms'!$G:$G,$A33)</f>
        <v>118413</v>
      </c>
      <c r="H33" s="2">
        <f>SUMIFS('  Sched Ms'!AM:AM,'  Sched Ms'!$B:$B,"FED: Federal",'  Sched Ms'!$G:$G,$A33)</f>
        <v>65538</v>
      </c>
      <c r="I33" s="2">
        <f>SUMIFS('  Sched Ms'!AN:AN,'  Sched Ms'!$B:$B,"FED: Federal",'  Sched Ms'!$G:$G,$A33)</f>
        <v>155230</v>
      </c>
      <c r="J33" s="2">
        <f>SUMIFS('  Sched Ms'!AO:AO,'  Sched Ms'!$B:$B,"FED: Federal",'  Sched Ms'!$G:$G,$A33)</f>
        <v>61077</v>
      </c>
      <c r="K33" s="2">
        <f>SUMIFS('  Sched Ms'!AP:AP,'  Sched Ms'!$B:$B,"FED: Federal",'  Sched Ms'!$G:$G,$A33)</f>
        <v>60688</v>
      </c>
      <c r="L33" s="2">
        <f>SUMIFS('  Sched Ms'!AQ:AQ,'  Sched Ms'!$B:$B,"FED: Federal",'  Sched Ms'!$G:$G,$A33)</f>
        <v>99019</v>
      </c>
      <c r="M33" s="2">
        <f>SUMIFS('  Sched Ms'!AR:AR,'  Sched Ms'!$B:$B,"FED: Federal",'  Sched Ms'!$G:$G,$A33)</f>
        <v>144455</v>
      </c>
      <c r="N33" s="2">
        <f>SUMIFS('  Sched Ms'!AS:AS,'  Sched Ms'!$B:$B,"FED: Federal",'  Sched Ms'!$G:$G,$A33)</f>
        <v>99806</v>
      </c>
      <c r="O33" s="2">
        <f>SUMIFS('  Sched Ms'!AT:AT,'  Sched Ms'!$B:$B,"FED: Federal",'  Sched Ms'!$G:$G,$A33)</f>
        <v>1076643</v>
      </c>
      <c r="P33" s="2">
        <f>SUMIFS('  Sched Ms'!AU:AU,'  Sched Ms'!$B:$B,"FED: Federal",'  Sched Ms'!$G:$G,$A33)</f>
        <v>182106</v>
      </c>
      <c r="Q33" s="2">
        <f>SUMIFS('  Sched Ms'!AV:AV,'  Sched Ms'!$B:$B,"FED: Federal",'  Sched Ms'!$G:$G,$A33)</f>
        <v>20386</v>
      </c>
      <c r="R33" s="2">
        <f>SUMIFS('  Sched Ms'!AW:AW,'  Sched Ms'!$B:$B,"FED: Federal",'  Sched Ms'!$G:$G,$A33)</f>
        <v>856449</v>
      </c>
      <c r="S33" s="2">
        <f>SUMIFS('  Sched Ms'!AX:AX,'  Sched Ms'!$B:$B,"FED: Federal",'  Sched Ms'!$G:$G,$A33)</f>
        <v>248046</v>
      </c>
      <c r="T33" s="2">
        <f>SUMIFS('  Sched Ms'!AY:AY,'  Sched Ms'!$B:$B,"FED: Federal",'  Sched Ms'!$G:$G,$A33)</f>
        <v>89257</v>
      </c>
      <c r="U33" s="2">
        <f>SUMIFS('  Sched Ms'!AZ:AZ,'  Sched Ms'!$B:$B,"FED: Federal",'  Sched Ms'!$G:$G,$A33)</f>
        <v>231279</v>
      </c>
      <c r="V33" s="2">
        <f>SUMIFS('  Sched Ms'!BA:BA,'  Sched Ms'!$B:$B,"FED: Federal",'  Sched Ms'!$G:$G,$A33)</f>
        <v>385401</v>
      </c>
      <c r="W33" s="2">
        <f>SUMIFS('  Sched Ms'!BB:BB,'  Sched Ms'!$B:$B,"FED: Federal",'  Sched Ms'!$G:$G,$A33)</f>
        <v>1116333</v>
      </c>
      <c r="X33" s="2">
        <f>SUMIFS('  Sched Ms'!BC:BC,'  Sched Ms'!$B:$B,"FED: Federal",'  Sched Ms'!$G:$G,$A33)</f>
        <v>1245097</v>
      </c>
      <c r="Y33" s="2">
        <f>SUMIFS('  Sched Ms'!BD:BD,'  Sched Ms'!$B:$B,"FED: Federal",'  Sched Ms'!$G:$G,$A33)</f>
        <v>346210</v>
      </c>
      <c r="Z33" s="2">
        <f>SUMIFS('  Sched Ms'!BE:BE,'  Sched Ms'!$B:$B,"FED: Federal",'  Sched Ms'!$G:$G,$A33)</f>
        <v>46457</v>
      </c>
      <c r="AA33" s="2">
        <f>SUMIFS('  Sched Ms'!BF:BF,'  Sched Ms'!$B:$B,"FED: Federal",'  Sched Ms'!$G:$G,$A33)</f>
        <v>37476</v>
      </c>
      <c r="AB33" s="2">
        <f>SUMIFS('  Sched Ms'!BG:BG,'  Sched Ms'!$B:$B,"FED: Federal",'  Sched Ms'!$G:$G,$A33)</f>
        <v>4804497</v>
      </c>
    </row>
    <row r="34" spans="1:28" ht="15" customHeight="1" x14ac:dyDescent="0.2">
      <c r="A34" s="12" t="s">
        <v>137</v>
      </c>
      <c r="B34" s="12" t="s">
        <v>816</v>
      </c>
      <c r="C34" s="2">
        <f>SUMIFS('  Sched Ms'!AH:AH,'  Sched Ms'!$B:$B,"FED: Federal",'  Sched Ms'!$G:$G,$A34)</f>
        <v>25453</v>
      </c>
      <c r="D34" s="2">
        <f>SUMIFS('  Sched Ms'!AI:AI,'  Sched Ms'!$B:$B,"FED: Federal",'  Sched Ms'!$G:$G,$A34)</f>
        <v>25454</v>
      </c>
      <c r="E34" s="2">
        <f>SUMIFS('  Sched Ms'!AJ:AJ,'  Sched Ms'!$B:$B,"FED: Federal",'  Sched Ms'!$G:$G,$A34)</f>
        <v>25453</v>
      </c>
      <c r="F34" s="2">
        <f>SUMIFS('  Sched Ms'!AK:AK,'  Sched Ms'!$B:$B,"FED: Federal",'  Sched Ms'!$G:$G,$A34)</f>
        <v>25454</v>
      </c>
      <c r="G34" s="2">
        <f>SUMIFS('  Sched Ms'!AL:AL,'  Sched Ms'!$B:$B,"FED: Federal",'  Sched Ms'!$G:$G,$A34)</f>
        <v>25453</v>
      </c>
      <c r="H34" s="2">
        <f>SUMIFS('  Sched Ms'!AM:AM,'  Sched Ms'!$B:$B,"FED: Federal",'  Sched Ms'!$G:$G,$A34)</f>
        <v>25454</v>
      </c>
      <c r="I34" s="2">
        <f>SUMIFS('  Sched Ms'!AN:AN,'  Sched Ms'!$B:$B,"FED: Federal",'  Sched Ms'!$G:$G,$A34)</f>
        <v>25453</v>
      </c>
      <c r="J34" s="2">
        <f>SUMIFS('  Sched Ms'!AO:AO,'  Sched Ms'!$B:$B,"FED: Federal",'  Sched Ms'!$G:$G,$A34)</f>
        <v>25454</v>
      </c>
      <c r="K34" s="2">
        <f>SUMIFS('  Sched Ms'!AP:AP,'  Sched Ms'!$B:$B,"FED: Federal",'  Sched Ms'!$G:$G,$A34)</f>
        <v>25453</v>
      </c>
      <c r="L34" s="2">
        <f>SUMIFS('  Sched Ms'!AQ:AQ,'  Sched Ms'!$B:$B,"FED: Federal",'  Sched Ms'!$G:$G,$A34)</f>
        <v>25454</v>
      </c>
      <c r="M34" s="2">
        <f>SUMIFS('  Sched Ms'!AR:AR,'  Sched Ms'!$B:$B,"FED: Federal",'  Sched Ms'!$G:$G,$A34)</f>
        <v>25453</v>
      </c>
      <c r="N34" s="2">
        <f>SUMIFS('  Sched Ms'!AS:AS,'  Sched Ms'!$B:$B,"FED: Federal",'  Sched Ms'!$G:$G,$A34)</f>
        <v>25453</v>
      </c>
      <c r="O34" s="2">
        <f>SUMIFS('  Sched Ms'!AT:AT,'  Sched Ms'!$B:$B,"FED: Federal",'  Sched Ms'!$G:$G,$A34)</f>
        <v>305441</v>
      </c>
      <c r="P34" s="2">
        <f>SUMIFS('  Sched Ms'!AU:AU,'  Sched Ms'!$B:$B,"FED: Federal",'  Sched Ms'!$G:$G,$A34)</f>
        <v>25453</v>
      </c>
      <c r="Q34" s="2">
        <f>SUMIFS('  Sched Ms'!AV:AV,'  Sched Ms'!$B:$B,"FED: Federal",'  Sched Ms'!$G:$G,$A34)</f>
        <v>25454</v>
      </c>
      <c r="R34" s="2">
        <f>SUMIFS('  Sched Ms'!AW:AW,'  Sched Ms'!$B:$B,"FED: Federal",'  Sched Ms'!$G:$G,$A34)</f>
        <v>25453</v>
      </c>
      <c r="S34" s="2">
        <f>SUMIFS('  Sched Ms'!AX:AX,'  Sched Ms'!$B:$B,"FED: Federal",'  Sched Ms'!$G:$G,$A34)</f>
        <v>25454</v>
      </c>
      <c r="T34" s="2">
        <f>SUMIFS('  Sched Ms'!AY:AY,'  Sched Ms'!$B:$B,"FED: Federal",'  Sched Ms'!$G:$G,$A34)</f>
        <v>25453</v>
      </c>
      <c r="U34" s="2">
        <f>SUMIFS('  Sched Ms'!AZ:AZ,'  Sched Ms'!$B:$B,"FED: Federal",'  Sched Ms'!$G:$G,$A34)</f>
        <v>25454</v>
      </c>
      <c r="V34" s="2">
        <f>SUMIFS('  Sched Ms'!BA:BA,'  Sched Ms'!$B:$B,"FED: Federal",'  Sched Ms'!$G:$G,$A34)</f>
        <v>25453</v>
      </c>
      <c r="W34" s="2">
        <f>SUMIFS('  Sched Ms'!BB:BB,'  Sched Ms'!$B:$B,"FED: Federal",'  Sched Ms'!$G:$G,$A34)</f>
        <v>25454</v>
      </c>
      <c r="X34" s="2">
        <f>SUMIFS('  Sched Ms'!BC:BC,'  Sched Ms'!$B:$B,"FED: Federal",'  Sched Ms'!$G:$G,$A34)</f>
        <v>25453</v>
      </c>
      <c r="Y34" s="2">
        <f>SUMIFS('  Sched Ms'!BD:BD,'  Sched Ms'!$B:$B,"FED: Federal",'  Sched Ms'!$G:$G,$A34)</f>
        <v>35811</v>
      </c>
      <c r="Z34" s="2">
        <f>SUMIFS('  Sched Ms'!BE:BE,'  Sched Ms'!$B:$B,"FED: Federal",'  Sched Ms'!$G:$G,$A34)</f>
        <v>-4240</v>
      </c>
      <c r="AA34" s="2">
        <f>SUMIFS('  Sched Ms'!BF:BF,'  Sched Ms'!$B:$B,"FED: Federal",'  Sched Ms'!$G:$G,$A34)</f>
        <v>-17847</v>
      </c>
      <c r="AB34" s="2">
        <f>SUMIFS('  Sched Ms'!BG:BG,'  Sched Ms'!$B:$B,"FED: Federal",'  Sched Ms'!$G:$G,$A34)</f>
        <v>242805</v>
      </c>
    </row>
    <row r="35" spans="1:28" ht="15" customHeight="1" x14ac:dyDescent="0.2">
      <c r="A35" s="12" t="s">
        <v>138</v>
      </c>
      <c r="B35" s="12" t="s">
        <v>792</v>
      </c>
      <c r="C35" s="2">
        <f>SUMIFS('  Sched Ms'!AH:AH,'  Sched Ms'!$B:$B,"FED: Federal",'  Sched Ms'!$G:$G,$A35)</f>
        <v>-1361436</v>
      </c>
      <c r="D35" s="2">
        <f>SUMIFS('  Sched Ms'!AI:AI,'  Sched Ms'!$B:$B,"FED: Federal",'  Sched Ms'!$G:$G,$A35)</f>
        <v>-1361436</v>
      </c>
      <c r="E35" s="2">
        <f>SUMIFS('  Sched Ms'!AJ:AJ,'  Sched Ms'!$B:$B,"FED: Federal",'  Sched Ms'!$G:$G,$A35)</f>
        <v>-1361436</v>
      </c>
      <c r="F35" s="2">
        <f>SUMIFS('  Sched Ms'!AK:AK,'  Sched Ms'!$B:$B,"FED: Federal",'  Sched Ms'!$G:$G,$A35)</f>
        <v>-1361436</v>
      </c>
      <c r="G35" s="2">
        <f>SUMIFS('  Sched Ms'!AL:AL,'  Sched Ms'!$B:$B,"FED: Federal",'  Sched Ms'!$G:$G,$A35)</f>
        <v>-1186195</v>
      </c>
      <c r="H35" s="2">
        <f>SUMIFS('  Sched Ms'!AM:AM,'  Sched Ms'!$B:$B,"FED: Federal",'  Sched Ms'!$G:$G,$A35)</f>
        <v>-1186195</v>
      </c>
      <c r="I35" s="2">
        <f>SUMIFS('  Sched Ms'!AN:AN,'  Sched Ms'!$B:$B,"FED: Federal",'  Sched Ms'!$G:$G,$A35)</f>
        <v>-1186195</v>
      </c>
      <c r="J35" s="2">
        <f>SUMIFS('  Sched Ms'!AO:AO,'  Sched Ms'!$B:$B,"FED: Federal",'  Sched Ms'!$G:$G,$A35)</f>
        <v>-1186195</v>
      </c>
      <c r="K35" s="2">
        <f>SUMIFS('  Sched Ms'!AP:AP,'  Sched Ms'!$B:$B,"FED: Federal",'  Sched Ms'!$G:$G,$A35)</f>
        <v>-1186195</v>
      </c>
      <c r="L35" s="2">
        <f>SUMIFS('  Sched Ms'!AQ:AQ,'  Sched Ms'!$B:$B,"FED: Federal",'  Sched Ms'!$G:$G,$A35)</f>
        <v>-1186195</v>
      </c>
      <c r="M35" s="2">
        <f>SUMIFS('  Sched Ms'!AR:AR,'  Sched Ms'!$B:$B,"FED: Federal",'  Sched Ms'!$G:$G,$A35)</f>
        <v>-1186195</v>
      </c>
      <c r="N35" s="2">
        <f>SUMIFS('  Sched Ms'!AS:AS,'  Sched Ms'!$B:$B,"FED: Federal",'  Sched Ms'!$G:$G,$A35)</f>
        <v>-1640003</v>
      </c>
      <c r="O35" s="2">
        <f>SUMIFS('  Sched Ms'!AT:AT,'  Sched Ms'!$B:$B,"FED: Federal",'  Sched Ms'!$G:$G,$A35)</f>
        <v>-15389112</v>
      </c>
      <c r="P35" s="2">
        <f>SUMIFS('  Sched Ms'!AU:AU,'  Sched Ms'!$B:$B,"FED: Federal",'  Sched Ms'!$G:$G,$A35)</f>
        <v>-1678719</v>
      </c>
      <c r="Q35" s="2">
        <f>SUMIFS('  Sched Ms'!AV:AV,'  Sched Ms'!$B:$B,"FED: Federal",'  Sched Ms'!$G:$G,$A35)</f>
        <v>-1678719</v>
      </c>
      <c r="R35" s="2">
        <f>SUMIFS('  Sched Ms'!AW:AW,'  Sched Ms'!$B:$B,"FED: Federal",'  Sched Ms'!$G:$G,$A35)</f>
        <v>-1678719</v>
      </c>
      <c r="S35" s="2">
        <f>SUMIFS('  Sched Ms'!AX:AX,'  Sched Ms'!$B:$B,"FED: Federal",'  Sched Ms'!$G:$G,$A35)</f>
        <v>-1678719</v>
      </c>
      <c r="T35" s="2">
        <f>SUMIFS('  Sched Ms'!AY:AY,'  Sched Ms'!$B:$B,"FED: Federal",'  Sched Ms'!$G:$G,$A35)</f>
        <v>-1678719</v>
      </c>
      <c r="U35" s="2">
        <f>SUMIFS('  Sched Ms'!AZ:AZ,'  Sched Ms'!$B:$B,"FED: Federal",'  Sched Ms'!$G:$G,$A35)</f>
        <v>-1678719</v>
      </c>
      <c r="V35" s="2">
        <f>SUMIFS('  Sched Ms'!BA:BA,'  Sched Ms'!$B:$B,"FED: Federal",'  Sched Ms'!$G:$G,$A35)</f>
        <v>-1328994</v>
      </c>
      <c r="W35" s="2">
        <f>SUMIFS('  Sched Ms'!BB:BB,'  Sched Ms'!$B:$B,"FED: Federal",'  Sched Ms'!$G:$G,$A35)</f>
        <v>-1328994</v>
      </c>
      <c r="X35" s="2">
        <f>SUMIFS('  Sched Ms'!BC:BC,'  Sched Ms'!$B:$B,"FED: Federal",'  Sched Ms'!$G:$G,$A35)</f>
        <v>-1328994</v>
      </c>
      <c r="Y35" s="2">
        <f>SUMIFS('  Sched Ms'!BD:BD,'  Sched Ms'!$B:$B,"FED: Federal",'  Sched Ms'!$G:$G,$A35)</f>
        <v>-1328994</v>
      </c>
      <c r="Z35" s="2">
        <f>SUMIFS('  Sched Ms'!BE:BE,'  Sched Ms'!$B:$B,"FED: Federal",'  Sched Ms'!$G:$G,$A35)</f>
        <v>-1328994</v>
      </c>
      <c r="AA35" s="2">
        <f>SUMIFS('  Sched Ms'!BF:BF,'  Sched Ms'!$B:$B,"FED: Federal",'  Sched Ms'!$G:$G,$A35)</f>
        <v>-1299059</v>
      </c>
      <c r="AB35" s="2">
        <f>SUMIFS('  Sched Ms'!BG:BG,'  Sched Ms'!$B:$B,"FED: Federal",'  Sched Ms'!$G:$G,$A35)</f>
        <v>-18016343</v>
      </c>
    </row>
    <row r="36" spans="1:28" ht="15" customHeight="1" x14ac:dyDescent="0.2">
      <c r="A36" s="12" t="s">
        <v>139</v>
      </c>
      <c r="B36" s="12" t="s">
        <v>793</v>
      </c>
      <c r="C36" s="2">
        <f>SUMIFS('  Sched Ms'!AH:AH,'  Sched Ms'!$B:$B,"FED: Federal",'  Sched Ms'!$G:$G,$A36)</f>
        <v>1091530</v>
      </c>
      <c r="D36" s="2">
        <f>SUMIFS('  Sched Ms'!AI:AI,'  Sched Ms'!$B:$B,"FED: Federal",'  Sched Ms'!$G:$G,$A36)</f>
        <v>1103331</v>
      </c>
      <c r="E36" s="2">
        <f>SUMIFS('  Sched Ms'!AJ:AJ,'  Sched Ms'!$B:$B,"FED: Federal",'  Sched Ms'!$G:$G,$A36)</f>
        <v>1118845</v>
      </c>
      <c r="F36" s="2">
        <f>SUMIFS('  Sched Ms'!AK:AK,'  Sched Ms'!$B:$B,"FED: Federal",'  Sched Ms'!$G:$G,$A36)</f>
        <v>1126657</v>
      </c>
      <c r="G36" s="2">
        <f>SUMIFS('  Sched Ms'!AL:AL,'  Sched Ms'!$B:$B,"FED: Federal",'  Sched Ms'!$G:$G,$A36)</f>
        <v>1134083</v>
      </c>
      <c r="H36" s="2">
        <f>SUMIFS('  Sched Ms'!AM:AM,'  Sched Ms'!$B:$B,"FED: Federal",'  Sched Ms'!$G:$G,$A36)</f>
        <v>1156663</v>
      </c>
      <c r="I36" s="2">
        <f>SUMIFS('  Sched Ms'!AN:AN,'  Sched Ms'!$B:$B,"FED: Federal",'  Sched Ms'!$G:$G,$A36)</f>
        <v>1177829</v>
      </c>
      <c r="J36" s="2">
        <f>SUMIFS('  Sched Ms'!AO:AO,'  Sched Ms'!$B:$B,"FED: Federal",'  Sched Ms'!$G:$G,$A36)</f>
        <v>1187996</v>
      </c>
      <c r="K36" s="2">
        <f>SUMIFS('  Sched Ms'!AP:AP,'  Sched Ms'!$B:$B,"FED: Federal",'  Sched Ms'!$G:$G,$A36)</f>
        <v>1196166</v>
      </c>
      <c r="L36" s="2">
        <f>SUMIFS('  Sched Ms'!AQ:AQ,'  Sched Ms'!$B:$B,"FED: Federal",'  Sched Ms'!$G:$G,$A36)</f>
        <v>1204536</v>
      </c>
      <c r="M36" s="2">
        <f>SUMIFS('  Sched Ms'!AR:AR,'  Sched Ms'!$B:$B,"FED: Federal",'  Sched Ms'!$G:$G,$A36)</f>
        <v>1214755</v>
      </c>
      <c r="N36" s="2">
        <f>SUMIFS('  Sched Ms'!AS:AS,'  Sched Ms'!$B:$B,"FED: Federal",'  Sched Ms'!$G:$G,$A36)</f>
        <v>1176263</v>
      </c>
      <c r="O36" s="2">
        <f>SUMIFS('  Sched Ms'!AT:AT,'  Sched Ms'!$B:$B,"FED: Federal",'  Sched Ms'!$G:$G,$A36)</f>
        <v>13888654</v>
      </c>
      <c r="P36" s="2">
        <f>SUMIFS('  Sched Ms'!AU:AU,'  Sched Ms'!$B:$B,"FED: Federal",'  Sched Ms'!$G:$G,$A36)</f>
        <v>1179475</v>
      </c>
      <c r="Q36" s="2">
        <f>SUMIFS('  Sched Ms'!AV:AV,'  Sched Ms'!$B:$B,"FED: Federal",'  Sched Ms'!$G:$G,$A36)</f>
        <v>1171242</v>
      </c>
      <c r="R36" s="2">
        <f>SUMIFS('  Sched Ms'!AW:AW,'  Sched Ms'!$B:$B,"FED: Federal",'  Sched Ms'!$G:$G,$A36)</f>
        <v>835953</v>
      </c>
      <c r="S36" s="2">
        <f>SUMIFS('  Sched Ms'!AX:AX,'  Sched Ms'!$B:$B,"FED: Federal",'  Sched Ms'!$G:$G,$A36)</f>
        <v>1359580</v>
      </c>
      <c r="T36" s="2">
        <f>SUMIFS('  Sched Ms'!AY:AY,'  Sched Ms'!$B:$B,"FED: Federal",'  Sched Ms'!$G:$G,$A36)</f>
        <v>1239045</v>
      </c>
      <c r="U36" s="2">
        <f>SUMIFS('  Sched Ms'!AZ:AZ,'  Sched Ms'!$B:$B,"FED: Federal",'  Sched Ms'!$G:$G,$A36)</f>
        <v>1246507</v>
      </c>
      <c r="V36" s="2">
        <f>SUMIFS('  Sched Ms'!BA:BA,'  Sched Ms'!$B:$B,"FED: Federal",'  Sched Ms'!$G:$G,$A36)</f>
        <v>1257109</v>
      </c>
      <c r="W36" s="2">
        <f>SUMIFS('  Sched Ms'!BB:BB,'  Sched Ms'!$B:$B,"FED: Federal",'  Sched Ms'!$G:$G,$A36)</f>
        <v>1264397</v>
      </c>
      <c r="X36" s="2">
        <f>SUMIFS('  Sched Ms'!BC:BC,'  Sched Ms'!$B:$B,"FED: Federal",'  Sched Ms'!$G:$G,$A36)</f>
        <v>1268654</v>
      </c>
      <c r="Y36" s="2">
        <f>SUMIFS('  Sched Ms'!BD:BD,'  Sched Ms'!$B:$B,"FED: Federal",'  Sched Ms'!$G:$G,$A36)</f>
        <v>1272958</v>
      </c>
      <c r="Z36" s="2">
        <f>SUMIFS('  Sched Ms'!BE:BE,'  Sched Ms'!$B:$B,"FED: Federal",'  Sched Ms'!$G:$G,$A36)</f>
        <v>1267690</v>
      </c>
      <c r="AA36" s="2">
        <f>SUMIFS('  Sched Ms'!BF:BF,'  Sched Ms'!$B:$B,"FED: Federal",'  Sched Ms'!$G:$G,$A36)</f>
        <v>1379068</v>
      </c>
      <c r="AB36" s="2">
        <f>SUMIFS('  Sched Ms'!BG:BG,'  Sched Ms'!$B:$B,"FED: Federal",'  Sched Ms'!$G:$G,$A36)</f>
        <v>14741678</v>
      </c>
    </row>
    <row r="37" spans="1:28" ht="15" customHeight="1" x14ac:dyDescent="0.2">
      <c r="A37" s="12" t="s">
        <v>140</v>
      </c>
      <c r="B37" s="12" t="s">
        <v>804</v>
      </c>
      <c r="C37" s="2">
        <f>SUMIFS('  Sched Ms'!AH:AH,'  Sched Ms'!$B:$B,"FED: Federal",'  Sched Ms'!$G:$G,$A37)</f>
        <v>-158810</v>
      </c>
      <c r="D37" s="2">
        <f>SUMIFS('  Sched Ms'!AI:AI,'  Sched Ms'!$B:$B,"FED: Federal",'  Sched Ms'!$G:$G,$A37)</f>
        <v>-6804</v>
      </c>
      <c r="E37" s="2">
        <f>SUMIFS('  Sched Ms'!AJ:AJ,'  Sched Ms'!$B:$B,"FED: Federal",'  Sched Ms'!$G:$G,$A37)</f>
        <v>-13000</v>
      </c>
      <c r="F37" s="2">
        <f>SUMIFS('  Sched Ms'!AK:AK,'  Sched Ms'!$B:$B,"FED: Federal",'  Sched Ms'!$G:$G,$A37)</f>
        <v>-61878</v>
      </c>
      <c r="G37" s="2">
        <f>SUMIFS('  Sched Ms'!AL:AL,'  Sched Ms'!$B:$B,"FED: Federal",'  Sched Ms'!$G:$G,$A37)</f>
        <v>-1545068</v>
      </c>
      <c r="H37" s="2">
        <f>SUMIFS('  Sched Ms'!AM:AM,'  Sched Ms'!$B:$B,"FED: Federal",'  Sched Ms'!$G:$G,$A37)</f>
        <v>-20644</v>
      </c>
      <c r="I37" s="2">
        <f>SUMIFS('  Sched Ms'!AN:AN,'  Sched Ms'!$B:$B,"FED: Federal",'  Sched Ms'!$G:$G,$A37)</f>
        <v>8217</v>
      </c>
      <c r="J37" s="2">
        <f>SUMIFS('  Sched Ms'!AO:AO,'  Sched Ms'!$B:$B,"FED: Federal",'  Sched Ms'!$G:$G,$A37)</f>
        <v>-321818</v>
      </c>
      <c r="K37" s="2">
        <f>SUMIFS('  Sched Ms'!AP:AP,'  Sched Ms'!$B:$B,"FED: Federal",'  Sched Ms'!$G:$G,$A37)</f>
        <v>-87814</v>
      </c>
      <c r="L37" s="2">
        <f>SUMIFS('  Sched Ms'!AQ:AQ,'  Sched Ms'!$B:$B,"FED: Federal",'  Sched Ms'!$G:$G,$A37)</f>
        <v>-30337</v>
      </c>
      <c r="M37" s="2">
        <f>SUMIFS('  Sched Ms'!AR:AR,'  Sched Ms'!$B:$B,"FED: Federal",'  Sched Ms'!$G:$G,$A37)</f>
        <v>-27102</v>
      </c>
      <c r="N37" s="2">
        <f>SUMIFS('  Sched Ms'!AS:AS,'  Sched Ms'!$B:$B,"FED: Federal",'  Sched Ms'!$G:$G,$A37)</f>
        <v>8068</v>
      </c>
      <c r="O37" s="2">
        <f>SUMIFS('  Sched Ms'!AT:AT,'  Sched Ms'!$B:$B,"FED: Federal",'  Sched Ms'!$G:$G,$A37)</f>
        <v>-2256990</v>
      </c>
      <c r="P37" s="2">
        <f>SUMIFS('  Sched Ms'!AU:AU,'  Sched Ms'!$B:$B,"FED: Federal",'  Sched Ms'!$G:$G,$A37)</f>
        <v>-12882</v>
      </c>
      <c r="Q37" s="2">
        <f>SUMIFS('  Sched Ms'!AV:AV,'  Sched Ms'!$B:$B,"FED: Federal",'  Sched Ms'!$G:$G,$A37)</f>
        <v>-566378</v>
      </c>
      <c r="R37" s="2">
        <f>SUMIFS('  Sched Ms'!AW:AW,'  Sched Ms'!$B:$B,"FED: Federal",'  Sched Ms'!$G:$G,$A37)</f>
        <v>-114240</v>
      </c>
      <c r="S37" s="2">
        <f>SUMIFS('  Sched Ms'!AX:AX,'  Sched Ms'!$B:$B,"FED: Federal",'  Sched Ms'!$G:$G,$A37)</f>
        <v>-30004</v>
      </c>
      <c r="T37" s="2">
        <f>SUMIFS('  Sched Ms'!AY:AY,'  Sched Ms'!$B:$B,"FED: Federal",'  Sched Ms'!$G:$G,$A37)</f>
        <v>-48176</v>
      </c>
      <c r="U37" s="2">
        <f>SUMIFS('  Sched Ms'!AZ:AZ,'  Sched Ms'!$B:$B,"FED: Federal",'  Sched Ms'!$G:$G,$A37)</f>
        <v>-33978</v>
      </c>
      <c r="V37" s="2">
        <f>SUMIFS('  Sched Ms'!BA:BA,'  Sched Ms'!$B:$B,"FED: Federal",'  Sched Ms'!$G:$G,$A37)</f>
        <v>-87486</v>
      </c>
      <c r="W37" s="2">
        <f>SUMIFS('  Sched Ms'!BB:BB,'  Sched Ms'!$B:$B,"FED: Federal",'  Sched Ms'!$G:$G,$A37)</f>
        <v>-2345</v>
      </c>
      <c r="X37" s="2">
        <f>SUMIFS('  Sched Ms'!BC:BC,'  Sched Ms'!$B:$B,"FED: Federal",'  Sched Ms'!$G:$G,$A37)</f>
        <v>-23948</v>
      </c>
      <c r="Y37" s="2">
        <f>SUMIFS('  Sched Ms'!BD:BD,'  Sched Ms'!$B:$B,"FED: Federal",'  Sched Ms'!$G:$G,$A37)</f>
        <v>-14814</v>
      </c>
      <c r="Z37" s="2">
        <f>SUMIFS('  Sched Ms'!BE:BE,'  Sched Ms'!$B:$B,"FED: Federal",'  Sched Ms'!$G:$G,$A37)</f>
        <v>-556980</v>
      </c>
      <c r="AA37" s="2">
        <f>SUMIFS('  Sched Ms'!BF:BF,'  Sched Ms'!$B:$B,"FED: Federal",'  Sched Ms'!$G:$G,$A37)</f>
        <v>-42672</v>
      </c>
      <c r="AB37" s="2">
        <f>SUMIFS('  Sched Ms'!BG:BG,'  Sched Ms'!$B:$B,"FED: Federal",'  Sched Ms'!$G:$G,$A37)</f>
        <v>-1533903</v>
      </c>
    </row>
    <row r="38" spans="1:28" ht="15" customHeight="1" x14ac:dyDescent="0.2">
      <c r="A38" s="12" t="s">
        <v>141</v>
      </c>
      <c r="B38" s="12" t="s">
        <v>811</v>
      </c>
      <c r="C38" s="2">
        <f>SUMIFS('  Sched Ms'!AH:AH,'  Sched Ms'!$B:$B,"FED: Federal",'  Sched Ms'!$G:$G,$A38)</f>
        <v>-56315</v>
      </c>
      <c r="D38" s="2">
        <f>SUMIFS('  Sched Ms'!AI:AI,'  Sched Ms'!$B:$B,"FED: Federal",'  Sched Ms'!$G:$G,$A38)</f>
        <v>-56310</v>
      </c>
      <c r="E38" s="2">
        <f>SUMIFS('  Sched Ms'!AJ:AJ,'  Sched Ms'!$B:$B,"FED: Federal",'  Sched Ms'!$G:$G,$A38)</f>
        <v>-56310</v>
      </c>
      <c r="F38" s="2">
        <f>SUMIFS('  Sched Ms'!AK:AK,'  Sched Ms'!$B:$B,"FED: Federal",'  Sched Ms'!$G:$G,$A38)</f>
        <v>-336986</v>
      </c>
      <c r="G38" s="2">
        <f>SUMIFS('  Sched Ms'!AL:AL,'  Sched Ms'!$B:$B,"FED: Federal",'  Sched Ms'!$G:$G,$A38)</f>
        <v>-56310</v>
      </c>
      <c r="H38" s="2">
        <f>SUMIFS('  Sched Ms'!AM:AM,'  Sched Ms'!$B:$B,"FED: Federal",'  Sched Ms'!$G:$G,$A38)</f>
        <v>-56310</v>
      </c>
      <c r="I38" s="2">
        <f>SUMIFS('  Sched Ms'!AN:AN,'  Sched Ms'!$B:$B,"FED: Federal",'  Sched Ms'!$G:$G,$A38)</f>
        <v>-56310</v>
      </c>
      <c r="J38" s="2">
        <f>SUMIFS('  Sched Ms'!AO:AO,'  Sched Ms'!$B:$B,"FED: Federal",'  Sched Ms'!$G:$G,$A38)</f>
        <v>-56310</v>
      </c>
      <c r="K38" s="2">
        <f>SUMIFS('  Sched Ms'!AP:AP,'  Sched Ms'!$B:$B,"FED: Federal",'  Sched Ms'!$G:$G,$A38)</f>
        <v>-56310</v>
      </c>
      <c r="L38" s="2">
        <f>SUMIFS('  Sched Ms'!AQ:AQ,'  Sched Ms'!$B:$B,"FED: Federal",'  Sched Ms'!$G:$G,$A38)</f>
        <v>-56310</v>
      </c>
      <c r="M38" s="2">
        <f>SUMIFS('  Sched Ms'!AR:AR,'  Sched Ms'!$B:$B,"FED: Federal",'  Sched Ms'!$G:$G,$A38)</f>
        <v>-56310</v>
      </c>
      <c r="N38" s="2">
        <f>SUMIFS('  Sched Ms'!AS:AS,'  Sched Ms'!$B:$B,"FED: Federal",'  Sched Ms'!$G:$G,$A38)</f>
        <v>-56310</v>
      </c>
      <c r="O38" s="2">
        <f>SUMIFS('  Sched Ms'!AT:AT,'  Sched Ms'!$B:$B,"FED: Federal",'  Sched Ms'!$G:$G,$A38)</f>
        <v>-956401</v>
      </c>
      <c r="P38" s="2">
        <f>SUMIFS('  Sched Ms'!AU:AU,'  Sched Ms'!$B:$B,"FED: Federal",'  Sched Ms'!$G:$G,$A38)</f>
        <v>-81086</v>
      </c>
      <c r="Q38" s="2">
        <f>SUMIFS('  Sched Ms'!AV:AV,'  Sched Ms'!$B:$B,"FED: Federal",'  Sched Ms'!$G:$G,$A38)</f>
        <v>-81091</v>
      </c>
      <c r="R38" s="2">
        <f>SUMIFS('  Sched Ms'!AW:AW,'  Sched Ms'!$B:$B,"FED: Federal",'  Sched Ms'!$G:$G,$A38)</f>
        <v>-81091</v>
      </c>
      <c r="S38" s="2">
        <f>SUMIFS('  Sched Ms'!AX:AX,'  Sched Ms'!$B:$B,"FED: Federal",'  Sched Ms'!$G:$G,$A38)</f>
        <v>-81091</v>
      </c>
      <c r="T38" s="2">
        <f>SUMIFS('  Sched Ms'!AY:AY,'  Sched Ms'!$B:$B,"FED: Federal",'  Sched Ms'!$G:$G,$A38)</f>
        <v>-81091</v>
      </c>
      <c r="U38" s="2">
        <f>SUMIFS('  Sched Ms'!AZ:AZ,'  Sched Ms'!$B:$B,"FED: Federal",'  Sched Ms'!$G:$G,$A38)</f>
        <v>-81091</v>
      </c>
      <c r="V38" s="2">
        <f>SUMIFS('  Sched Ms'!BA:BA,'  Sched Ms'!$B:$B,"FED: Federal",'  Sched Ms'!$G:$G,$A38)</f>
        <v>-81091</v>
      </c>
      <c r="W38" s="2">
        <f>SUMIFS('  Sched Ms'!BB:BB,'  Sched Ms'!$B:$B,"FED: Federal",'  Sched Ms'!$G:$G,$A38)</f>
        <v>-81091</v>
      </c>
      <c r="X38" s="2">
        <f>SUMIFS('  Sched Ms'!BC:BC,'  Sched Ms'!$B:$B,"FED: Federal",'  Sched Ms'!$G:$G,$A38)</f>
        <v>-81091</v>
      </c>
      <c r="Y38" s="2">
        <f>SUMIFS('  Sched Ms'!BD:BD,'  Sched Ms'!$B:$B,"FED: Federal",'  Sched Ms'!$G:$G,$A38)</f>
        <v>-81091</v>
      </c>
      <c r="Z38" s="2">
        <f>SUMIFS('  Sched Ms'!BE:BE,'  Sched Ms'!$B:$B,"FED: Federal",'  Sched Ms'!$G:$G,$A38)</f>
        <v>-81091</v>
      </c>
      <c r="AA38" s="2">
        <f>SUMIFS('  Sched Ms'!BF:BF,'  Sched Ms'!$B:$B,"FED: Federal",'  Sched Ms'!$G:$G,$A38)</f>
        <v>-81091</v>
      </c>
      <c r="AB38" s="2">
        <f>SUMIFS('  Sched Ms'!BG:BG,'  Sched Ms'!$B:$B,"FED: Federal",'  Sched Ms'!$G:$G,$A38)</f>
        <v>-973087</v>
      </c>
    </row>
    <row r="39" spans="1:28" ht="15" customHeight="1" x14ac:dyDescent="0.2">
      <c r="A39" s="12" t="s">
        <v>142</v>
      </c>
      <c r="B39" s="12" t="s">
        <v>811</v>
      </c>
      <c r="C39" s="2">
        <f>SUMIFS('  Sched Ms'!AH:AH,'  Sched Ms'!$B:$B,"FED: Federal",'  Sched Ms'!$G:$G,$A39)</f>
        <v>19791</v>
      </c>
      <c r="D39" s="2">
        <f>SUMIFS('  Sched Ms'!AI:AI,'  Sched Ms'!$B:$B,"FED: Federal",'  Sched Ms'!$G:$G,$A39)</f>
        <v>9895</v>
      </c>
      <c r="E39" s="2">
        <f>SUMIFS('  Sched Ms'!AJ:AJ,'  Sched Ms'!$B:$B,"FED: Federal",'  Sched Ms'!$G:$G,$A39)</f>
        <v>9895</v>
      </c>
      <c r="F39" s="2">
        <f>SUMIFS('  Sched Ms'!AK:AK,'  Sched Ms'!$B:$B,"FED: Federal",'  Sched Ms'!$G:$G,$A39)</f>
        <v>9895</v>
      </c>
      <c r="G39" s="2">
        <f>SUMIFS('  Sched Ms'!AL:AL,'  Sched Ms'!$B:$B,"FED: Federal",'  Sched Ms'!$G:$G,$A39)</f>
        <v>9896</v>
      </c>
      <c r="H39" s="2">
        <f>SUMIFS('  Sched Ms'!AM:AM,'  Sched Ms'!$B:$B,"FED: Federal",'  Sched Ms'!$G:$G,$A39)</f>
        <v>9895</v>
      </c>
      <c r="I39" s="2">
        <f>SUMIFS('  Sched Ms'!AN:AN,'  Sched Ms'!$B:$B,"FED: Federal",'  Sched Ms'!$G:$G,$A39)</f>
        <v>9895</v>
      </c>
      <c r="J39" s="2">
        <f>SUMIFS('  Sched Ms'!AO:AO,'  Sched Ms'!$B:$B,"FED: Federal",'  Sched Ms'!$G:$G,$A39)</f>
        <v>9895</v>
      </c>
      <c r="K39" s="2">
        <f>SUMIFS('  Sched Ms'!AP:AP,'  Sched Ms'!$B:$B,"FED: Federal",'  Sched Ms'!$G:$G,$A39)</f>
        <v>9896</v>
      </c>
      <c r="L39" s="2">
        <f>SUMIFS('  Sched Ms'!AQ:AQ,'  Sched Ms'!$B:$B,"FED: Federal",'  Sched Ms'!$G:$G,$A39)</f>
        <v>9895</v>
      </c>
      <c r="M39" s="2">
        <f>SUMIFS('  Sched Ms'!AR:AR,'  Sched Ms'!$B:$B,"FED: Federal",'  Sched Ms'!$G:$G,$A39)</f>
        <v>9895</v>
      </c>
      <c r="N39" s="2">
        <f>SUMIFS('  Sched Ms'!AS:AS,'  Sched Ms'!$B:$B,"FED: Federal",'  Sched Ms'!$G:$G,$A39)</f>
        <v>9895</v>
      </c>
      <c r="O39" s="2">
        <f>SUMIFS('  Sched Ms'!AT:AT,'  Sched Ms'!$B:$B,"FED: Federal",'  Sched Ms'!$G:$G,$A39)</f>
        <v>128638</v>
      </c>
      <c r="P39" s="2">
        <f>SUMIFS('  Sched Ms'!AU:AU,'  Sched Ms'!$B:$B,"FED: Federal",'  Sched Ms'!$G:$G,$A39)</f>
        <v>9895</v>
      </c>
      <c r="Q39" s="2">
        <f>SUMIFS('  Sched Ms'!AV:AV,'  Sched Ms'!$B:$B,"FED: Federal",'  Sched Ms'!$G:$G,$A39)</f>
        <v>9896</v>
      </c>
      <c r="R39" s="2">
        <f>SUMIFS('  Sched Ms'!AW:AW,'  Sched Ms'!$B:$B,"FED: Federal",'  Sched Ms'!$G:$G,$A39)</f>
        <v>9895</v>
      </c>
      <c r="S39" s="2">
        <f>SUMIFS('  Sched Ms'!AX:AX,'  Sched Ms'!$B:$B,"FED: Federal",'  Sched Ms'!$G:$G,$A39)</f>
        <v>9895</v>
      </c>
      <c r="T39" s="2">
        <f>SUMIFS('  Sched Ms'!AY:AY,'  Sched Ms'!$B:$B,"FED: Federal",'  Sched Ms'!$G:$G,$A39)</f>
        <v>9895</v>
      </c>
      <c r="U39" s="2">
        <f>SUMIFS('  Sched Ms'!AZ:AZ,'  Sched Ms'!$B:$B,"FED: Federal",'  Sched Ms'!$G:$G,$A39)</f>
        <v>9896</v>
      </c>
      <c r="V39" s="2">
        <f>SUMIFS('  Sched Ms'!BA:BA,'  Sched Ms'!$B:$B,"FED: Federal",'  Sched Ms'!$G:$G,$A39)</f>
        <v>9895</v>
      </c>
      <c r="W39" s="2">
        <f>SUMIFS('  Sched Ms'!BB:BB,'  Sched Ms'!$B:$B,"FED: Federal",'  Sched Ms'!$G:$G,$A39)</f>
        <v>9895</v>
      </c>
      <c r="X39" s="2">
        <f>SUMIFS('  Sched Ms'!BC:BC,'  Sched Ms'!$B:$B,"FED: Federal",'  Sched Ms'!$G:$G,$A39)</f>
        <v>9895</v>
      </c>
      <c r="Y39" s="2">
        <f>SUMIFS('  Sched Ms'!BD:BD,'  Sched Ms'!$B:$B,"FED: Federal",'  Sched Ms'!$G:$G,$A39)</f>
        <v>9896</v>
      </c>
      <c r="Z39" s="2">
        <f>SUMIFS('  Sched Ms'!BE:BE,'  Sched Ms'!$B:$B,"FED: Federal",'  Sched Ms'!$G:$G,$A39)</f>
        <v>9895</v>
      </c>
      <c r="AA39" s="2">
        <f>SUMIFS('  Sched Ms'!BF:BF,'  Sched Ms'!$B:$B,"FED: Federal",'  Sched Ms'!$G:$G,$A39)</f>
        <v>9895</v>
      </c>
      <c r="AB39" s="2">
        <f>SUMIFS('  Sched Ms'!BG:BG,'  Sched Ms'!$B:$B,"FED: Federal",'  Sched Ms'!$G:$G,$A39)</f>
        <v>118743</v>
      </c>
    </row>
    <row r="40" spans="1:28" ht="15" customHeight="1" x14ac:dyDescent="0.2">
      <c r="A40" s="12" t="s">
        <v>143</v>
      </c>
      <c r="B40" s="12" t="s">
        <v>811</v>
      </c>
      <c r="C40" s="2">
        <f>SUMIFS('  Sched Ms'!AH:AH,'  Sched Ms'!$B:$B,"FED: Federal",'  Sched Ms'!$G:$G,$A40)</f>
        <v>108337</v>
      </c>
      <c r="D40" s="2">
        <f>SUMIFS('  Sched Ms'!AI:AI,'  Sched Ms'!$B:$B,"FED: Federal",'  Sched Ms'!$G:$G,$A40)</f>
        <v>108167</v>
      </c>
      <c r="E40" s="2">
        <f>SUMIFS('  Sched Ms'!AJ:AJ,'  Sched Ms'!$B:$B,"FED: Federal",'  Sched Ms'!$G:$G,$A40)</f>
        <v>-1110823</v>
      </c>
      <c r="F40" s="2">
        <f>SUMIFS('  Sched Ms'!AK:AK,'  Sched Ms'!$B:$B,"FED: Federal",'  Sched Ms'!$G:$G,$A40)</f>
        <v>165594</v>
      </c>
      <c r="G40" s="2">
        <f>SUMIFS('  Sched Ms'!AL:AL,'  Sched Ms'!$B:$B,"FED: Federal",'  Sched Ms'!$G:$G,$A40)</f>
        <v>118037</v>
      </c>
      <c r="H40" s="2">
        <f>SUMIFS('  Sched Ms'!AM:AM,'  Sched Ms'!$B:$B,"FED: Federal",'  Sched Ms'!$G:$G,$A40)</f>
        <v>120593</v>
      </c>
      <c r="I40" s="2">
        <f>SUMIFS('  Sched Ms'!AN:AN,'  Sched Ms'!$B:$B,"FED: Federal",'  Sched Ms'!$G:$G,$A40)</f>
        <v>135269</v>
      </c>
      <c r="J40" s="2">
        <f>SUMIFS('  Sched Ms'!AO:AO,'  Sched Ms'!$B:$B,"FED: Federal",'  Sched Ms'!$G:$G,$A40)</f>
        <v>122757</v>
      </c>
      <c r="K40" s="2">
        <f>SUMIFS('  Sched Ms'!AP:AP,'  Sched Ms'!$B:$B,"FED: Federal",'  Sched Ms'!$G:$G,$A40)</f>
        <v>122679</v>
      </c>
      <c r="L40" s="2">
        <f>SUMIFS('  Sched Ms'!AQ:AQ,'  Sched Ms'!$B:$B,"FED: Federal",'  Sched Ms'!$G:$G,$A40)</f>
        <v>122757</v>
      </c>
      <c r="M40" s="2">
        <f>SUMIFS('  Sched Ms'!AR:AR,'  Sched Ms'!$B:$B,"FED: Federal",'  Sched Ms'!$G:$G,$A40)</f>
        <v>122679</v>
      </c>
      <c r="N40" s="2">
        <f>SUMIFS('  Sched Ms'!AS:AS,'  Sched Ms'!$B:$B,"FED: Federal",'  Sched Ms'!$G:$G,$A40)</f>
        <v>120998</v>
      </c>
      <c r="O40" s="2">
        <f>SUMIFS('  Sched Ms'!AT:AT,'  Sched Ms'!$B:$B,"FED: Federal",'  Sched Ms'!$G:$G,$A40)</f>
        <v>257044</v>
      </c>
      <c r="P40" s="2">
        <f>SUMIFS('  Sched Ms'!AU:AU,'  Sched Ms'!$B:$B,"FED: Federal",'  Sched Ms'!$G:$G,$A40)</f>
        <v>129243</v>
      </c>
      <c r="Q40" s="2">
        <f>SUMIFS('  Sched Ms'!AV:AV,'  Sched Ms'!$B:$B,"FED: Federal",'  Sched Ms'!$G:$G,$A40)</f>
        <v>130241</v>
      </c>
      <c r="R40" s="2">
        <f>SUMIFS('  Sched Ms'!AW:AW,'  Sched Ms'!$B:$B,"FED: Federal",'  Sched Ms'!$G:$G,$A40)</f>
        <v>-1347358</v>
      </c>
      <c r="S40" s="2">
        <f>SUMIFS('  Sched Ms'!AX:AX,'  Sched Ms'!$B:$B,"FED: Federal",'  Sched Ms'!$G:$G,$A40)</f>
        <v>173752</v>
      </c>
      <c r="T40" s="2">
        <f>SUMIFS('  Sched Ms'!AY:AY,'  Sched Ms'!$B:$B,"FED: Federal",'  Sched Ms'!$G:$G,$A40)</f>
        <v>134113</v>
      </c>
      <c r="U40" s="2">
        <f>SUMIFS('  Sched Ms'!AZ:AZ,'  Sched Ms'!$B:$B,"FED: Federal",'  Sched Ms'!$G:$G,$A40)</f>
        <v>133878</v>
      </c>
      <c r="V40" s="2">
        <f>SUMIFS('  Sched Ms'!BA:BA,'  Sched Ms'!$B:$B,"FED: Federal",'  Sched Ms'!$G:$G,$A40)</f>
        <v>134113</v>
      </c>
      <c r="W40" s="2">
        <f>SUMIFS('  Sched Ms'!BB:BB,'  Sched Ms'!$B:$B,"FED: Federal",'  Sched Ms'!$G:$G,$A40)</f>
        <v>134113</v>
      </c>
      <c r="X40" s="2">
        <f>SUMIFS('  Sched Ms'!BC:BC,'  Sched Ms'!$B:$B,"FED: Federal",'  Sched Ms'!$G:$G,$A40)</f>
        <v>133878</v>
      </c>
      <c r="Y40" s="2">
        <f>SUMIFS('  Sched Ms'!BD:BD,'  Sched Ms'!$B:$B,"FED: Federal",'  Sched Ms'!$G:$G,$A40)</f>
        <v>134113</v>
      </c>
      <c r="Z40" s="2">
        <f>SUMIFS('  Sched Ms'!BE:BE,'  Sched Ms'!$B:$B,"FED: Federal",'  Sched Ms'!$G:$G,$A40)</f>
        <v>133878</v>
      </c>
      <c r="AA40" s="2">
        <f>SUMIFS('  Sched Ms'!BF:BF,'  Sched Ms'!$B:$B,"FED: Federal",'  Sched Ms'!$G:$G,$A40)</f>
        <v>141821</v>
      </c>
      <c r="AB40" s="2">
        <f>SUMIFS('  Sched Ms'!BG:BG,'  Sched Ms'!$B:$B,"FED: Federal",'  Sched Ms'!$G:$G,$A40)</f>
        <v>165785</v>
      </c>
    </row>
    <row r="41" spans="1:28" ht="15" customHeight="1" x14ac:dyDescent="0.2">
      <c r="A41" s="12" t="s">
        <v>144</v>
      </c>
      <c r="B41" s="12" t="s">
        <v>811</v>
      </c>
      <c r="C41" s="2">
        <f>SUMIFS('  Sched Ms'!AH:AH,'  Sched Ms'!$B:$B,"FED: Federal",'  Sched Ms'!$G:$G,$A41)</f>
        <v>9000</v>
      </c>
      <c r="D41" s="2">
        <f>SUMIFS('  Sched Ms'!AI:AI,'  Sched Ms'!$B:$B,"FED: Federal",'  Sched Ms'!$G:$G,$A41)</f>
        <v>8005</v>
      </c>
      <c r="E41" s="2">
        <f>SUMIFS('  Sched Ms'!AJ:AJ,'  Sched Ms'!$B:$B,"FED: Federal",'  Sched Ms'!$G:$G,$A41)</f>
        <v>-84423</v>
      </c>
      <c r="F41" s="2">
        <f>SUMIFS('  Sched Ms'!AK:AK,'  Sched Ms'!$B:$B,"FED: Federal",'  Sched Ms'!$G:$G,$A41)</f>
        <v>12113</v>
      </c>
      <c r="G41" s="2">
        <f>SUMIFS('  Sched Ms'!AL:AL,'  Sched Ms'!$B:$B,"FED: Federal",'  Sched Ms'!$G:$G,$A41)</f>
        <v>9030</v>
      </c>
      <c r="H41" s="2">
        <f>SUMIFS('  Sched Ms'!AM:AM,'  Sched Ms'!$B:$B,"FED: Federal",'  Sched Ms'!$G:$G,$A41)</f>
        <v>9225</v>
      </c>
      <c r="I41" s="2">
        <f>SUMIFS('  Sched Ms'!AN:AN,'  Sched Ms'!$B:$B,"FED: Federal",'  Sched Ms'!$G:$G,$A41)</f>
        <v>12495</v>
      </c>
      <c r="J41" s="2">
        <f>SUMIFS('  Sched Ms'!AO:AO,'  Sched Ms'!$B:$B,"FED: Federal",'  Sched Ms'!$G:$G,$A41)</f>
        <v>9391</v>
      </c>
      <c r="K41" s="2">
        <f>SUMIFS('  Sched Ms'!AP:AP,'  Sched Ms'!$B:$B,"FED: Federal",'  Sched Ms'!$G:$G,$A41)</f>
        <v>9385</v>
      </c>
      <c r="L41" s="2">
        <f>SUMIFS('  Sched Ms'!AQ:AQ,'  Sched Ms'!$B:$B,"FED: Federal",'  Sched Ms'!$G:$G,$A41)</f>
        <v>9391</v>
      </c>
      <c r="M41" s="2">
        <f>SUMIFS('  Sched Ms'!AR:AR,'  Sched Ms'!$B:$B,"FED: Federal",'  Sched Ms'!$G:$G,$A41)</f>
        <v>9385</v>
      </c>
      <c r="N41" s="2">
        <f>SUMIFS('  Sched Ms'!AS:AS,'  Sched Ms'!$B:$B,"FED: Federal",'  Sched Ms'!$G:$G,$A41)</f>
        <v>11448</v>
      </c>
      <c r="O41" s="2">
        <f>SUMIFS('  Sched Ms'!AT:AT,'  Sched Ms'!$B:$B,"FED: Federal",'  Sched Ms'!$G:$G,$A41)</f>
        <v>24445</v>
      </c>
      <c r="P41" s="2">
        <f>SUMIFS('  Sched Ms'!AU:AU,'  Sched Ms'!$B:$B,"FED: Federal",'  Sched Ms'!$G:$G,$A41)</f>
        <v>8861</v>
      </c>
      <c r="Q41" s="2">
        <f>SUMIFS('  Sched Ms'!AV:AV,'  Sched Ms'!$B:$B,"FED: Federal",'  Sched Ms'!$G:$G,$A41)</f>
        <v>8486</v>
      </c>
      <c r="R41" s="2">
        <f>SUMIFS('  Sched Ms'!AW:AW,'  Sched Ms'!$B:$B,"FED: Federal",'  Sched Ms'!$G:$G,$A41)</f>
        <v>-100022</v>
      </c>
      <c r="S41" s="2">
        <f>SUMIFS('  Sched Ms'!AX:AX,'  Sched Ms'!$B:$B,"FED: Federal",'  Sched Ms'!$G:$G,$A41)</f>
        <v>10241</v>
      </c>
      <c r="T41" s="2">
        <f>SUMIFS('  Sched Ms'!AY:AY,'  Sched Ms'!$B:$B,"FED: Federal",'  Sched Ms'!$G:$G,$A41)</f>
        <v>10260</v>
      </c>
      <c r="U41" s="2">
        <f>SUMIFS('  Sched Ms'!AZ:AZ,'  Sched Ms'!$B:$B,"FED: Federal",'  Sched Ms'!$G:$G,$A41)</f>
        <v>10242</v>
      </c>
      <c r="V41" s="2">
        <f>SUMIFS('  Sched Ms'!BA:BA,'  Sched Ms'!$B:$B,"FED: Federal",'  Sched Ms'!$G:$G,$A41)</f>
        <v>10259</v>
      </c>
      <c r="W41" s="2">
        <f>SUMIFS('  Sched Ms'!BB:BB,'  Sched Ms'!$B:$B,"FED: Federal",'  Sched Ms'!$G:$G,$A41)</f>
        <v>10260</v>
      </c>
      <c r="X41" s="2">
        <f>SUMIFS('  Sched Ms'!BC:BC,'  Sched Ms'!$B:$B,"FED: Federal",'  Sched Ms'!$G:$G,$A41)</f>
        <v>10242</v>
      </c>
      <c r="Y41" s="2">
        <f>SUMIFS('  Sched Ms'!BD:BD,'  Sched Ms'!$B:$B,"FED: Federal",'  Sched Ms'!$G:$G,$A41)</f>
        <v>10259</v>
      </c>
      <c r="Z41" s="2">
        <f>SUMIFS('  Sched Ms'!BE:BE,'  Sched Ms'!$B:$B,"FED: Federal",'  Sched Ms'!$G:$G,$A41)</f>
        <v>10242</v>
      </c>
      <c r="AA41" s="2">
        <f>SUMIFS('  Sched Ms'!BF:BF,'  Sched Ms'!$B:$B,"FED: Federal",'  Sched Ms'!$G:$G,$A41)</f>
        <v>10572</v>
      </c>
      <c r="AB41" s="2">
        <f>SUMIFS('  Sched Ms'!BG:BG,'  Sched Ms'!$B:$B,"FED: Federal",'  Sched Ms'!$G:$G,$A41)</f>
        <v>9902</v>
      </c>
    </row>
    <row r="42" spans="1:28" ht="15" customHeight="1" x14ac:dyDescent="0.2">
      <c r="A42" s="12" t="s">
        <v>145</v>
      </c>
      <c r="B42" s="12" t="s">
        <v>811</v>
      </c>
      <c r="C42" s="2">
        <f>SUMIFS('  Sched Ms'!AH:AH,'  Sched Ms'!$B:$B,"FED: Federal",'  Sched Ms'!$G:$G,$A42)</f>
        <v>-2000</v>
      </c>
      <c r="D42" s="2">
        <f>SUMIFS('  Sched Ms'!AI:AI,'  Sched Ms'!$B:$B,"FED: Federal",'  Sched Ms'!$G:$G,$A42)</f>
        <v>0</v>
      </c>
      <c r="E42" s="2">
        <f>SUMIFS('  Sched Ms'!AJ:AJ,'  Sched Ms'!$B:$B,"FED: Federal",'  Sched Ms'!$G:$G,$A42)</f>
        <v>0</v>
      </c>
      <c r="F42" s="2">
        <f>SUMIFS('  Sched Ms'!AK:AK,'  Sched Ms'!$B:$B,"FED: Federal",'  Sched Ms'!$G:$G,$A42)</f>
        <v>0</v>
      </c>
      <c r="G42" s="2">
        <f>SUMIFS('  Sched Ms'!AL:AL,'  Sched Ms'!$B:$B,"FED: Federal",'  Sched Ms'!$G:$G,$A42)</f>
        <v>0</v>
      </c>
      <c r="H42" s="2">
        <f>SUMIFS('  Sched Ms'!AM:AM,'  Sched Ms'!$B:$B,"FED: Federal",'  Sched Ms'!$G:$G,$A42)</f>
        <v>-125000</v>
      </c>
      <c r="I42" s="2">
        <f>SUMIFS('  Sched Ms'!AN:AN,'  Sched Ms'!$B:$B,"FED: Federal",'  Sched Ms'!$G:$G,$A42)</f>
        <v>0</v>
      </c>
      <c r="J42" s="2">
        <f>SUMIFS('  Sched Ms'!AO:AO,'  Sched Ms'!$B:$B,"FED: Federal",'  Sched Ms'!$G:$G,$A42)</f>
        <v>0</v>
      </c>
      <c r="K42" s="2">
        <f>SUMIFS('  Sched Ms'!AP:AP,'  Sched Ms'!$B:$B,"FED: Federal",'  Sched Ms'!$G:$G,$A42)</f>
        <v>0</v>
      </c>
      <c r="L42" s="2">
        <f>SUMIFS('  Sched Ms'!AQ:AQ,'  Sched Ms'!$B:$B,"FED: Federal",'  Sched Ms'!$G:$G,$A42)</f>
        <v>0</v>
      </c>
      <c r="M42" s="2">
        <f>SUMIFS('  Sched Ms'!AR:AR,'  Sched Ms'!$B:$B,"FED: Federal",'  Sched Ms'!$G:$G,$A42)</f>
        <v>0</v>
      </c>
      <c r="N42" s="2">
        <f>SUMIFS('  Sched Ms'!AS:AS,'  Sched Ms'!$B:$B,"FED: Federal",'  Sched Ms'!$G:$G,$A42)</f>
        <v>1000</v>
      </c>
      <c r="O42" s="2">
        <f>SUMIFS('  Sched Ms'!AT:AT,'  Sched Ms'!$B:$B,"FED: Federal",'  Sched Ms'!$G:$G,$A42)</f>
        <v>-126000</v>
      </c>
      <c r="P42" s="2">
        <f>SUMIFS('  Sched Ms'!AU:AU,'  Sched Ms'!$B:$B,"FED: Federal",'  Sched Ms'!$G:$G,$A42)</f>
        <v>0</v>
      </c>
      <c r="Q42" s="2">
        <f>SUMIFS('  Sched Ms'!AV:AV,'  Sched Ms'!$B:$B,"FED: Federal",'  Sched Ms'!$G:$G,$A42)</f>
        <v>0</v>
      </c>
      <c r="R42" s="2">
        <f>SUMIFS('  Sched Ms'!AW:AW,'  Sched Ms'!$B:$B,"FED: Federal",'  Sched Ms'!$G:$G,$A42)</f>
        <v>0</v>
      </c>
      <c r="S42" s="2">
        <f>SUMIFS('  Sched Ms'!AX:AX,'  Sched Ms'!$B:$B,"FED: Federal",'  Sched Ms'!$G:$G,$A42)</f>
        <v>0</v>
      </c>
      <c r="T42" s="2">
        <f>SUMIFS('  Sched Ms'!AY:AY,'  Sched Ms'!$B:$B,"FED: Federal",'  Sched Ms'!$G:$G,$A42)</f>
        <v>0</v>
      </c>
      <c r="U42" s="2">
        <f>SUMIFS('  Sched Ms'!AZ:AZ,'  Sched Ms'!$B:$B,"FED: Federal",'  Sched Ms'!$G:$G,$A42)</f>
        <v>-4000</v>
      </c>
      <c r="V42" s="2">
        <f>SUMIFS('  Sched Ms'!BA:BA,'  Sched Ms'!$B:$B,"FED: Federal",'  Sched Ms'!$G:$G,$A42)</f>
        <v>0</v>
      </c>
      <c r="W42" s="2">
        <f>SUMIFS('  Sched Ms'!BB:BB,'  Sched Ms'!$B:$B,"FED: Federal",'  Sched Ms'!$G:$G,$A42)</f>
        <v>0</v>
      </c>
      <c r="X42" s="2">
        <f>SUMIFS('  Sched Ms'!BC:BC,'  Sched Ms'!$B:$B,"FED: Federal",'  Sched Ms'!$G:$G,$A42)</f>
        <v>0</v>
      </c>
      <c r="Y42" s="2">
        <f>SUMIFS('  Sched Ms'!BD:BD,'  Sched Ms'!$B:$B,"FED: Federal",'  Sched Ms'!$G:$G,$A42)</f>
        <v>0</v>
      </c>
      <c r="Z42" s="2">
        <f>SUMIFS('  Sched Ms'!BE:BE,'  Sched Ms'!$B:$B,"FED: Federal",'  Sched Ms'!$G:$G,$A42)</f>
        <v>3000</v>
      </c>
      <c r="AA42" s="2">
        <f>SUMIFS('  Sched Ms'!BF:BF,'  Sched Ms'!$B:$B,"FED: Federal",'  Sched Ms'!$G:$G,$A42)</f>
        <v>0</v>
      </c>
      <c r="AB42" s="2">
        <f>SUMIFS('  Sched Ms'!BG:BG,'  Sched Ms'!$B:$B,"FED: Federal",'  Sched Ms'!$G:$G,$A42)</f>
        <v>-1000</v>
      </c>
    </row>
    <row r="43" spans="1:28" ht="15" customHeight="1" x14ac:dyDescent="0.2">
      <c r="A43" s="12" t="s">
        <v>146</v>
      </c>
      <c r="B43" s="12" t="s">
        <v>811</v>
      </c>
      <c r="C43" s="2">
        <f>SUMIFS('  Sched Ms'!AH:AH,'  Sched Ms'!$B:$B,"FED: Federal",'  Sched Ms'!$G:$G,$A43)</f>
        <v>9852</v>
      </c>
      <c r="D43" s="2">
        <f>SUMIFS('  Sched Ms'!AI:AI,'  Sched Ms'!$B:$B,"FED: Federal",'  Sched Ms'!$G:$G,$A43)</f>
        <v>12353</v>
      </c>
      <c r="E43" s="2">
        <f>SUMIFS('  Sched Ms'!AJ:AJ,'  Sched Ms'!$B:$B,"FED: Federal",'  Sched Ms'!$G:$G,$A43)</f>
        <v>13719</v>
      </c>
      <c r="F43" s="2">
        <f>SUMIFS('  Sched Ms'!AK:AK,'  Sched Ms'!$B:$B,"FED: Federal",'  Sched Ms'!$G:$G,$A43)</f>
        <v>14136</v>
      </c>
      <c r="G43" s="2">
        <f>SUMIFS('  Sched Ms'!AL:AL,'  Sched Ms'!$B:$B,"FED: Federal",'  Sched Ms'!$G:$G,$A43)</f>
        <v>17791</v>
      </c>
      <c r="H43" s="2">
        <f>SUMIFS('  Sched Ms'!AM:AM,'  Sched Ms'!$B:$B,"FED: Federal",'  Sched Ms'!$G:$G,$A43)</f>
        <v>28104</v>
      </c>
      <c r="I43" s="2">
        <f>SUMIFS('  Sched Ms'!AN:AN,'  Sched Ms'!$B:$B,"FED: Federal",'  Sched Ms'!$G:$G,$A43)</f>
        <v>16429</v>
      </c>
      <c r="J43" s="2">
        <f>SUMIFS('  Sched Ms'!AO:AO,'  Sched Ms'!$B:$B,"FED: Federal",'  Sched Ms'!$G:$G,$A43)</f>
        <v>16975</v>
      </c>
      <c r="K43" s="2">
        <f>SUMIFS('  Sched Ms'!AP:AP,'  Sched Ms'!$B:$B,"FED: Federal",'  Sched Ms'!$G:$G,$A43)</f>
        <v>13471</v>
      </c>
      <c r="L43" s="2">
        <f>SUMIFS('  Sched Ms'!AQ:AQ,'  Sched Ms'!$B:$B,"FED: Federal",'  Sched Ms'!$G:$G,$A43)</f>
        <v>12238</v>
      </c>
      <c r="M43" s="2">
        <f>SUMIFS('  Sched Ms'!AR:AR,'  Sched Ms'!$B:$B,"FED: Federal",'  Sched Ms'!$G:$G,$A43)</f>
        <v>9742</v>
      </c>
      <c r="N43" s="2">
        <f>SUMIFS('  Sched Ms'!AS:AS,'  Sched Ms'!$B:$B,"FED: Federal",'  Sched Ms'!$G:$G,$A43)</f>
        <v>14982</v>
      </c>
      <c r="O43" s="2">
        <f>SUMIFS('  Sched Ms'!AT:AT,'  Sched Ms'!$B:$B,"FED: Federal",'  Sched Ms'!$G:$G,$A43)</f>
        <v>179792</v>
      </c>
      <c r="P43" s="2">
        <f>SUMIFS('  Sched Ms'!AU:AU,'  Sched Ms'!$B:$B,"FED: Federal",'  Sched Ms'!$G:$G,$A43)</f>
        <v>12063</v>
      </c>
      <c r="Q43" s="2">
        <f>SUMIFS('  Sched Ms'!AV:AV,'  Sched Ms'!$B:$B,"FED: Federal",'  Sched Ms'!$G:$G,$A43)</f>
        <v>13267</v>
      </c>
      <c r="R43" s="2">
        <f>SUMIFS('  Sched Ms'!AW:AW,'  Sched Ms'!$B:$B,"FED: Federal",'  Sched Ms'!$G:$G,$A43)</f>
        <v>15285</v>
      </c>
      <c r="S43" s="2">
        <f>SUMIFS('  Sched Ms'!AX:AX,'  Sched Ms'!$B:$B,"FED: Federal",'  Sched Ms'!$G:$G,$A43)</f>
        <v>16978</v>
      </c>
      <c r="T43" s="2">
        <f>SUMIFS('  Sched Ms'!AY:AY,'  Sched Ms'!$B:$B,"FED: Federal",'  Sched Ms'!$G:$G,$A43)</f>
        <v>370</v>
      </c>
      <c r="U43" s="2">
        <f>SUMIFS('  Sched Ms'!AZ:AZ,'  Sched Ms'!$B:$B,"FED: Federal",'  Sched Ms'!$G:$G,$A43)</f>
        <v>13347</v>
      </c>
      <c r="V43" s="2">
        <f>SUMIFS('  Sched Ms'!BA:BA,'  Sched Ms'!$B:$B,"FED: Federal",'  Sched Ms'!$G:$G,$A43)</f>
        <v>13290</v>
      </c>
      <c r="W43" s="2">
        <f>SUMIFS('  Sched Ms'!BB:BB,'  Sched Ms'!$B:$B,"FED: Federal",'  Sched Ms'!$G:$G,$A43)</f>
        <v>16237</v>
      </c>
      <c r="X43" s="2">
        <f>SUMIFS('  Sched Ms'!BC:BC,'  Sched Ms'!$B:$B,"FED: Federal",'  Sched Ms'!$G:$G,$A43)</f>
        <v>12181</v>
      </c>
      <c r="Y43" s="2">
        <f>SUMIFS('  Sched Ms'!BD:BD,'  Sched Ms'!$B:$B,"FED: Federal",'  Sched Ms'!$G:$G,$A43)</f>
        <v>11475</v>
      </c>
      <c r="Z43" s="2">
        <f>SUMIFS('  Sched Ms'!BE:BE,'  Sched Ms'!$B:$B,"FED: Federal",'  Sched Ms'!$G:$G,$A43)</f>
        <v>10245</v>
      </c>
      <c r="AA43" s="2">
        <f>SUMIFS('  Sched Ms'!BF:BF,'  Sched Ms'!$B:$B,"FED: Federal",'  Sched Ms'!$G:$G,$A43)</f>
        <v>10376</v>
      </c>
      <c r="AB43" s="2">
        <f>SUMIFS('  Sched Ms'!BG:BG,'  Sched Ms'!$B:$B,"FED: Federal",'  Sched Ms'!$G:$G,$A43)</f>
        <v>145114</v>
      </c>
    </row>
    <row r="44" spans="1:28" ht="15" customHeight="1" x14ac:dyDescent="0.2">
      <c r="A44" s="12" t="s">
        <v>147</v>
      </c>
      <c r="B44" s="12" t="s">
        <v>811</v>
      </c>
      <c r="C44" s="2">
        <f>SUMIFS('  Sched Ms'!AH:AH,'  Sched Ms'!$B:$B,"FED: Federal",'  Sched Ms'!$G:$G,$A44)</f>
        <v>-1300</v>
      </c>
      <c r="D44" s="2">
        <f>SUMIFS('  Sched Ms'!AI:AI,'  Sched Ms'!$B:$B,"FED: Federal",'  Sched Ms'!$G:$G,$A44)</f>
        <v>-1302</v>
      </c>
      <c r="E44" s="2">
        <f>SUMIFS('  Sched Ms'!AJ:AJ,'  Sched Ms'!$B:$B,"FED: Federal",'  Sched Ms'!$G:$G,$A44)</f>
        <v>-1302</v>
      </c>
      <c r="F44" s="2">
        <f>SUMIFS('  Sched Ms'!AK:AK,'  Sched Ms'!$B:$B,"FED: Federal",'  Sched Ms'!$G:$G,$A44)</f>
        <v>-1302</v>
      </c>
      <c r="G44" s="2">
        <f>SUMIFS('  Sched Ms'!AL:AL,'  Sched Ms'!$B:$B,"FED: Federal",'  Sched Ms'!$G:$G,$A44)</f>
        <v>-1302</v>
      </c>
      <c r="H44" s="2">
        <f>SUMIFS('  Sched Ms'!AM:AM,'  Sched Ms'!$B:$B,"FED: Federal",'  Sched Ms'!$G:$G,$A44)</f>
        <v>-1302</v>
      </c>
      <c r="I44" s="2">
        <f>SUMIFS('  Sched Ms'!AN:AN,'  Sched Ms'!$B:$B,"FED: Federal",'  Sched Ms'!$G:$G,$A44)</f>
        <v>-1302</v>
      </c>
      <c r="J44" s="2">
        <f>SUMIFS('  Sched Ms'!AO:AO,'  Sched Ms'!$B:$B,"FED: Federal",'  Sched Ms'!$G:$G,$A44)</f>
        <v>-1302</v>
      </c>
      <c r="K44" s="2">
        <f>SUMIFS('  Sched Ms'!AP:AP,'  Sched Ms'!$B:$B,"FED: Federal",'  Sched Ms'!$G:$G,$A44)</f>
        <v>-1302</v>
      </c>
      <c r="L44" s="2">
        <f>SUMIFS('  Sched Ms'!AQ:AQ,'  Sched Ms'!$B:$B,"FED: Federal",'  Sched Ms'!$G:$G,$A44)</f>
        <v>-1302</v>
      </c>
      <c r="M44" s="2">
        <f>SUMIFS('  Sched Ms'!AR:AR,'  Sched Ms'!$B:$B,"FED: Federal",'  Sched Ms'!$G:$G,$A44)</f>
        <v>-1302</v>
      </c>
      <c r="N44" s="2">
        <f>SUMIFS('  Sched Ms'!AS:AS,'  Sched Ms'!$B:$B,"FED: Federal",'  Sched Ms'!$G:$G,$A44)</f>
        <v>-1302</v>
      </c>
      <c r="O44" s="2">
        <f>SUMIFS('  Sched Ms'!AT:AT,'  Sched Ms'!$B:$B,"FED: Federal",'  Sched Ms'!$G:$G,$A44)</f>
        <v>-15622</v>
      </c>
      <c r="P44" s="2">
        <f>SUMIFS('  Sched Ms'!AU:AU,'  Sched Ms'!$B:$B,"FED: Federal",'  Sched Ms'!$G:$G,$A44)</f>
        <v>-1198</v>
      </c>
      <c r="Q44" s="2">
        <f>SUMIFS('  Sched Ms'!AV:AV,'  Sched Ms'!$B:$B,"FED: Federal",'  Sched Ms'!$G:$G,$A44)</f>
        <v>-1192</v>
      </c>
      <c r="R44" s="2">
        <f>SUMIFS('  Sched Ms'!AW:AW,'  Sched Ms'!$B:$B,"FED: Federal",'  Sched Ms'!$G:$G,$A44)</f>
        <v>-1192</v>
      </c>
      <c r="S44" s="2">
        <f>SUMIFS('  Sched Ms'!AX:AX,'  Sched Ms'!$B:$B,"FED: Federal",'  Sched Ms'!$G:$G,$A44)</f>
        <v>-1192</v>
      </c>
      <c r="T44" s="2">
        <f>SUMIFS('  Sched Ms'!AY:AY,'  Sched Ms'!$B:$B,"FED: Federal",'  Sched Ms'!$G:$G,$A44)</f>
        <v>-1192</v>
      </c>
      <c r="U44" s="2">
        <f>SUMIFS('  Sched Ms'!AZ:AZ,'  Sched Ms'!$B:$B,"FED: Federal",'  Sched Ms'!$G:$G,$A44)</f>
        <v>-1192</v>
      </c>
      <c r="V44" s="2">
        <f>SUMIFS('  Sched Ms'!BA:BA,'  Sched Ms'!$B:$B,"FED: Federal",'  Sched Ms'!$G:$G,$A44)</f>
        <v>-1192</v>
      </c>
      <c r="W44" s="2">
        <f>SUMIFS('  Sched Ms'!BB:BB,'  Sched Ms'!$B:$B,"FED: Federal",'  Sched Ms'!$G:$G,$A44)</f>
        <v>-1192</v>
      </c>
      <c r="X44" s="2">
        <f>SUMIFS('  Sched Ms'!BC:BC,'  Sched Ms'!$B:$B,"FED: Federal",'  Sched Ms'!$G:$G,$A44)</f>
        <v>-1192</v>
      </c>
      <c r="Y44" s="2">
        <f>SUMIFS('  Sched Ms'!BD:BD,'  Sched Ms'!$B:$B,"FED: Federal",'  Sched Ms'!$G:$G,$A44)</f>
        <v>-1192</v>
      </c>
      <c r="Z44" s="2">
        <f>SUMIFS('  Sched Ms'!BE:BE,'  Sched Ms'!$B:$B,"FED: Federal",'  Sched Ms'!$G:$G,$A44)</f>
        <v>-1192</v>
      </c>
      <c r="AA44" s="2">
        <f>SUMIFS('  Sched Ms'!BF:BF,'  Sched Ms'!$B:$B,"FED: Federal",'  Sched Ms'!$G:$G,$A44)</f>
        <v>-1192</v>
      </c>
      <c r="AB44" s="2">
        <f>SUMIFS('  Sched Ms'!BG:BG,'  Sched Ms'!$B:$B,"FED: Federal",'  Sched Ms'!$G:$G,$A44)</f>
        <v>-14310</v>
      </c>
    </row>
    <row r="45" spans="1:28" ht="15" customHeight="1" x14ac:dyDescent="0.2">
      <c r="A45" s="12" t="s">
        <v>148</v>
      </c>
      <c r="B45" s="12" t="s">
        <v>817</v>
      </c>
      <c r="C45" s="2">
        <f>SUMIFS('  Sched Ms'!AH:AH,'  Sched Ms'!$B:$B,"FED: Federal",'  Sched Ms'!$G:$G,$A45)</f>
        <v>0</v>
      </c>
      <c r="D45" s="2">
        <f>SUMIFS('  Sched Ms'!AI:AI,'  Sched Ms'!$B:$B,"FED: Federal",'  Sched Ms'!$G:$G,$A45)</f>
        <v>0</v>
      </c>
      <c r="E45" s="2">
        <f>SUMIFS('  Sched Ms'!AJ:AJ,'  Sched Ms'!$B:$B,"FED: Federal",'  Sched Ms'!$G:$G,$A45)</f>
        <v>0</v>
      </c>
      <c r="F45" s="2">
        <f>SUMIFS('  Sched Ms'!AK:AK,'  Sched Ms'!$B:$B,"FED: Federal",'  Sched Ms'!$G:$G,$A45)</f>
        <v>0</v>
      </c>
      <c r="G45" s="2">
        <f>SUMIFS('  Sched Ms'!AL:AL,'  Sched Ms'!$B:$B,"FED: Federal",'  Sched Ms'!$G:$G,$A45)</f>
        <v>0</v>
      </c>
      <c r="H45" s="2">
        <f>SUMIFS('  Sched Ms'!AM:AM,'  Sched Ms'!$B:$B,"FED: Federal",'  Sched Ms'!$G:$G,$A45)</f>
        <v>0</v>
      </c>
      <c r="I45" s="2">
        <f>SUMIFS('  Sched Ms'!AN:AN,'  Sched Ms'!$B:$B,"FED: Federal",'  Sched Ms'!$G:$G,$A45)</f>
        <v>0</v>
      </c>
      <c r="J45" s="2">
        <f>SUMIFS('  Sched Ms'!AO:AO,'  Sched Ms'!$B:$B,"FED: Federal",'  Sched Ms'!$G:$G,$A45)</f>
        <v>0</v>
      </c>
      <c r="K45" s="2">
        <f>SUMIFS('  Sched Ms'!AP:AP,'  Sched Ms'!$B:$B,"FED: Federal",'  Sched Ms'!$G:$G,$A45)</f>
        <v>0</v>
      </c>
      <c r="L45" s="2">
        <f>SUMIFS('  Sched Ms'!AQ:AQ,'  Sched Ms'!$B:$B,"FED: Federal",'  Sched Ms'!$G:$G,$A45)</f>
        <v>0</v>
      </c>
      <c r="M45" s="2">
        <f>SUMIFS('  Sched Ms'!AR:AR,'  Sched Ms'!$B:$B,"FED: Federal",'  Sched Ms'!$G:$G,$A45)</f>
        <v>0</v>
      </c>
      <c r="N45" s="2">
        <f>SUMIFS('  Sched Ms'!AS:AS,'  Sched Ms'!$B:$B,"FED: Federal",'  Sched Ms'!$G:$G,$A45)</f>
        <v>0</v>
      </c>
      <c r="O45" s="2">
        <f>SUMIFS('  Sched Ms'!AT:AT,'  Sched Ms'!$B:$B,"FED: Federal",'  Sched Ms'!$G:$G,$A45)</f>
        <v>0</v>
      </c>
      <c r="P45" s="2">
        <f>SUMIFS('  Sched Ms'!AU:AU,'  Sched Ms'!$B:$B,"FED: Federal",'  Sched Ms'!$G:$G,$A45)</f>
        <v>0</v>
      </c>
      <c r="Q45" s="2">
        <f>SUMIFS('  Sched Ms'!AV:AV,'  Sched Ms'!$B:$B,"FED: Federal",'  Sched Ms'!$G:$G,$A45)</f>
        <v>0</v>
      </c>
      <c r="R45" s="2">
        <f>SUMIFS('  Sched Ms'!AW:AW,'  Sched Ms'!$B:$B,"FED: Federal",'  Sched Ms'!$G:$G,$A45)</f>
        <v>0</v>
      </c>
      <c r="S45" s="2">
        <f>SUMIFS('  Sched Ms'!AX:AX,'  Sched Ms'!$B:$B,"FED: Federal",'  Sched Ms'!$G:$G,$A45)</f>
        <v>0</v>
      </c>
      <c r="T45" s="2">
        <f>SUMIFS('  Sched Ms'!AY:AY,'  Sched Ms'!$B:$B,"FED: Federal",'  Sched Ms'!$G:$G,$A45)</f>
        <v>0</v>
      </c>
      <c r="U45" s="2">
        <f>SUMIFS('  Sched Ms'!AZ:AZ,'  Sched Ms'!$B:$B,"FED: Federal",'  Sched Ms'!$G:$G,$A45)</f>
        <v>0</v>
      </c>
      <c r="V45" s="2">
        <f>SUMIFS('  Sched Ms'!BA:BA,'  Sched Ms'!$B:$B,"FED: Federal",'  Sched Ms'!$G:$G,$A45)</f>
        <v>0</v>
      </c>
      <c r="W45" s="2">
        <f>SUMIFS('  Sched Ms'!BB:BB,'  Sched Ms'!$B:$B,"FED: Federal",'  Sched Ms'!$G:$G,$A45)</f>
        <v>-19171</v>
      </c>
      <c r="X45" s="2">
        <f>SUMIFS('  Sched Ms'!BC:BC,'  Sched Ms'!$B:$B,"FED: Federal",'  Sched Ms'!$G:$G,$A45)</f>
        <v>216</v>
      </c>
      <c r="Y45" s="2">
        <f>SUMIFS('  Sched Ms'!BD:BD,'  Sched Ms'!$B:$B,"FED: Federal",'  Sched Ms'!$G:$G,$A45)</f>
        <v>0</v>
      </c>
      <c r="Z45" s="2">
        <f>SUMIFS('  Sched Ms'!BE:BE,'  Sched Ms'!$B:$B,"FED: Federal",'  Sched Ms'!$G:$G,$A45)</f>
        <v>0</v>
      </c>
      <c r="AA45" s="2">
        <f>SUMIFS('  Sched Ms'!BF:BF,'  Sched Ms'!$B:$B,"FED: Federal",'  Sched Ms'!$G:$G,$A45)</f>
        <v>163</v>
      </c>
      <c r="AB45" s="2">
        <f>SUMIFS('  Sched Ms'!BG:BG,'  Sched Ms'!$B:$B,"FED: Federal",'  Sched Ms'!$G:$G,$A45)</f>
        <v>-18792</v>
      </c>
    </row>
    <row r="46" spans="1:28" ht="15" customHeight="1" x14ac:dyDescent="0.2">
      <c r="A46" s="12" t="s">
        <v>149</v>
      </c>
      <c r="B46" s="12" t="s">
        <v>805</v>
      </c>
      <c r="C46" s="2">
        <f>SUMIFS('  Sched Ms'!AH:AH,'  Sched Ms'!$B:$B,"FED: Federal",'  Sched Ms'!$G:$G,$A46)</f>
        <v>0</v>
      </c>
      <c r="D46" s="2">
        <f>SUMIFS('  Sched Ms'!AI:AI,'  Sched Ms'!$B:$B,"FED: Federal",'  Sched Ms'!$G:$G,$A46)</f>
        <v>0</v>
      </c>
      <c r="E46" s="2">
        <f>SUMIFS('  Sched Ms'!AJ:AJ,'  Sched Ms'!$B:$B,"FED: Federal",'  Sched Ms'!$G:$G,$A46)</f>
        <v>20000</v>
      </c>
      <c r="F46" s="2">
        <f>SUMIFS('  Sched Ms'!AK:AK,'  Sched Ms'!$B:$B,"FED: Federal",'  Sched Ms'!$G:$G,$A46)</f>
        <v>0</v>
      </c>
      <c r="G46" s="2">
        <f>SUMIFS('  Sched Ms'!AL:AL,'  Sched Ms'!$B:$B,"FED: Federal",'  Sched Ms'!$G:$G,$A46)</f>
        <v>5000</v>
      </c>
      <c r="H46" s="2">
        <f>SUMIFS('  Sched Ms'!AM:AM,'  Sched Ms'!$B:$B,"FED: Federal",'  Sched Ms'!$G:$G,$A46)</f>
        <v>-5000</v>
      </c>
      <c r="I46" s="2">
        <f>SUMIFS('  Sched Ms'!AN:AN,'  Sched Ms'!$B:$B,"FED: Federal",'  Sched Ms'!$G:$G,$A46)</f>
        <v>5000</v>
      </c>
      <c r="J46" s="2">
        <f>SUMIFS('  Sched Ms'!AO:AO,'  Sched Ms'!$B:$B,"FED: Federal",'  Sched Ms'!$G:$G,$A46)</f>
        <v>0</v>
      </c>
      <c r="K46" s="2">
        <f>SUMIFS('  Sched Ms'!AP:AP,'  Sched Ms'!$B:$B,"FED: Federal",'  Sched Ms'!$G:$G,$A46)</f>
        <v>0</v>
      </c>
      <c r="L46" s="2">
        <f>SUMIFS('  Sched Ms'!AQ:AQ,'  Sched Ms'!$B:$B,"FED: Federal",'  Sched Ms'!$G:$G,$A46)</f>
        <v>-10000</v>
      </c>
      <c r="M46" s="2">
        <f>SUMIFS('  Sched Ms'!AR:AR,'  Sched Ms'!$B:$B,"FED: Federal",'  Sched Ms'!$G:$G,$A46)</f>
        <v>0</v>
      </c>
      <c r="N46" s="2">
        <f>SUMIFS('  Sched Ms'!AS:AS,'  Sched Ms'!$B:$B,"FED: Federal",'  Sched Ms'!$G:$G,$A46)</f>
        <v>0</v>
      </c>
      <c r="O46" s="2">
        <f>SUMIFS('  Sched Ms'!AT:AT,'  Sched Ms'!$B:$B,"FED: Federal",'  Sched Ms'!$G:$G,$A46)</f>
        <v>15000</v>
      </c>
      <c r="P46" s="2">
        <f>SUMIFS('  Sched Ms'!AU:AU,'  Sched Ms'!$B:$B,"FED: Federal",'  Sched Ms'!$G:$G,$A46)</f>
        <v>0</v>
      </c>
      <c r="Q46" s="2">
        <f>SUMIFS('  Sched Ms'!AV:AV,'  Sched Ms'!$B:$B,"FED: Federal",'  Sched Ms'!$G:$G,$A46)</f>
        <v>0</v>
      </c>
      <c r="R46" s="2">
        <f>SUMIFS('  Sched Ms'!AW:AW,'  Sched Ms'!$B:$B,"FED: Federal",'  Sched Ms'!$G:$G,$A46)</f>
        <v>0</v>
      </c>
      <c r="S46" s="2">
        <f>SUMIFS('  Sched Ms'!AX:AX,'  Sched Ms'!$B:$B,"FED: Federal",'  Sched Ms'!$G:$G,$A46)</f>
        <v>7500</v>
      </c>
      <c r="T46" s="2">
        <f>SUMIFS('  Sched Ms'!AY:AY,'  Sched Ms'!$B:$B,"FED: Federal",'  Sched Ms'!$G:$G,$A46)</f>
        <v>0</v>
      </c>
      <c r="U46" s="2">
        <f>SUMIFS('  Sched Ms'!AZ:AZ,'  Sched Ms'!$B:$B,"FED: Federal",'  Sched Ms'!$G:$G,$A46)</f>
        <v>0</v>
      </c>
      <c r="V46" s="2">
        <f>SUMIFS('  Sched Ms'!BA:BA,'  Sched Ms'!$B:$B,"FED: Federal",'  Sched Ms'!$G:$G,$A46)</f>
        <v>-22500</v>
      </c>
      <c r="W46" s="2">
        <f>SUMIFS('  Sched Ms'!BB:BB,'  Sched Ms'!$B:$B,"FED: Federal",'  Sched Ms'!$G:$G,$A46)</f>
        <v>0</v>
      </c>
      <c r="X46" s="2">
        <f>SUMIFS('  Sched Ms'!BC:BC,'  Sched Ms'!$B:$B,"FED: Federal",'  Sched Ms'!$G:$G,$A46)</f>
        <v>0</v>
      </c>
      <c r="Y46" s="2">
        <f>SUMIFS('  Sched Ms'!BD:BD,'  Sched Ms'!$B:$B,"FED: Federal",'  Sched Ms'!$G:$G,$A46)</f>
        <v>0</v>
      </c>
      <c r="Z46" s="2">
        <f>SUMIFS('  Sched Ms'!BE:BE,'  Sched Ms'!$B:$B,"FED: Federal",'  Sched Ms'!$G:$G,$A46)</f>
        <v>0</v>
      </c>
      <c r="AA46" s="2">
        <f>SUMIFS('  Sched Ms'!BF:BF,'  Sched Ms'!$B:$B,"FED: Federal",'  Sched Ms'!$G:$G,$A46)</f>
        <v>0</v>
      </c>
      <c r="AB46" s="2">
        <f>SUMIFS('  Sched Ms'!BG:BG,'  Sched Ms'!$B:$B,"FED: Federal",'  Sched Ms'!$G:$G,$A46)</f>
        <v>-15000</v>
      </c>
    </row>
    <row r="47" spans="1:28" ht="15" customHeight="1" x14ac:dyDescent="0.2">
      <c r="A47" s="12" t="s">
        <v>150</v>
      </c>
      <c r="B47" s="12" t="s">
        <v>812</v>
      </c>
      <c r="C47" s="2">
        <f>SUMIFS('  Sched Ms'!AH:AH,'  Sched Ms'!$B:$B,"FED: Federal",'  Sched Ms'!$G:$G,$A47)</f>
        <v>5276</v>
      </c>
      <c r="D47" s="2">
        <f>SUMIFS('  Sched Ms'!AI:AI,'  Sched Ms'!$B:$B,"FED: Federal",'  Sched Ms'!$G:$G,$A47)</f>
        <v>98057</v>
      </c>
      <c r="E47" s="2">
        <f>SUMIFS('  Sched Ms'!AJ:AJ,'  Sched Ms'!$B:$B,"FED: Federal",'  Sched Ms'!$G:$G,$A47)</f>
        <v>88011</v>
      </c>
      <c r="F47" s="2">
        <f>SUMIFS('  Sched Ms'!AK:AK,'  Sched Ms'!$B:$B,"FED: Federal",'  Sched Ms'!$G:$G,$A47)</f>
        <v>76881</v>
      </c>
      <c r="G47" s="2">
        <f>SUMIFS('  Sched Ms'!AL:AL,'  Sched Ms'!$B:$B,"FED: Federal",'  Sched Ms'!$G:$G,$A47)</f>
        <v>45843</v>
      </c>
      <c r="H47" s="2">
        <f>SUMIFS('  Sched Ms'!AM:AM,'  Sched Ms'!$B:$B,"FED: Federal",'  Sched Ms'!$G:$G,$A47)</f>
        <v>72576</v>
      </c>
      <c r="I47" s="2">
        <f>SUMIFS('  Sched Ms'!AN:AN,'  Sched Ms'!$B:$B,"FED: Federal",'  Sched Ms'!$G:$G,$A47)</f>
        <v>121737</v>
      </c>
      <c r="J47" s="2">
        <f>SUMIFS('  Sched Ms'!AO:AO,'  Sched Ms'!$B:$B,"FED: Federal",'  Sched Ms'!$G:$G,$A47)</f>
        <v>95761</v>
      </c>
      <c r="K47" s="2">
        <f>SUMIFS('  Sched Ms'!AP:AP,'  Sched Ms'!$B:$B,"FED: Federal",'  Sched Ms'!$G:$G,$A47)</f>
        <v>123976</v>
      </c>
      <c r="L47" s="2">
        <f>SUMIFS('  Sched Ms'!AQ:AQ,'  Sched Ms'!$B:$B,"FED: Federal",'  Sched Ms'!$G:$G,$A47)</f>
        <v>130886</v>
      </c>
      <c r="M47" s="2">
        <f>SUMIFS('  Sched Ms'!AR:AR,'  Sched Ms'!$B:$B,"FED: Federal",'  Sched Ms'!$G:$G,$A47)</f>
        <v>85476</v>
      </c>
      <c r="N47" s="2">
        <f>SUMIFS('  Sched Ms'!AS:AS,'  Sched Ms'!$B:$B,"FED: Federal",'  Sched Ms'!$G:$G,$A47)</f>
        <v>140576</v>
      </c>
      <c r="O47" s="2">
        <f>SUMIFS('  Sched Ms'!AT:AT,'  Sched Ms'!$B:$B,"FED: Federal",'  Sched Ms'!$G:$G,$A47)</f>
        <v>1085056</v>
      </c>
      <c r="P47" s="2">
        <f>SUMIFS('  Sched Ms'!AU:AU,'  Sched Ms'!$B:$B,"FED: Federal",'  Sched Ms'!$G:$G,$A47)</f>
        <v>133454</v>
      </c>
      <c r="Q47" s="2">
        <f>SUMIFS('  Sched Ms'!AV:AV,'  Sched Ms'!$B:$B,"FED: Federal",'  Sched Ms'!$G:$G,$A47)</f>
        <v>95291</v>
      </c>
      <c r="R47" s="2">
        <f>SUMIFS('  Sched Ms'!AW:AW,'  Sched Ms'!$B:$B,"FED: Federal",'  Sched Ms'!$G:$G,$A47)</f>
        <v>132302</v>
      </c>
      <c r="S47" s="2">
        <f>SUMIFS('  Sched Ms'!AX:AX,'  Sched Ms'!$B:$B,"FED: Federal",'  Sched Ms'!$G:$G,$A47)</f>
        <v>106860</v>
      </c>
      <c r="T47" s="2">
        <f>SUMIFS('  Sched Ms'!AY:AY,'  Sched Ms'!$B:$B,"FED: Federal",'  Sched Ms'!$G:$G,$A47)</f>
        <v>27143</v>
      </c>
      <c r="U47" s="2">
        <f>SUMIFS('  Sched Ms'!AZ:AZ,'  Sched Ms'!$B:$B,"FED: Federal",'  Sched Ms'!$G:$G,$A47)</f>
        <v>63867</v>
      </c>
      <c r="V47" s="2">
        <f>SUMIFS('  Sched Ms'!BA:BA,'  Sched Ms'!$B:$B,"FED: Federal",'  Sched Ms'!$G:$G,$A47)</f>
        <v>62508</v>
      </c>
      <c r="W47" s="2">
        <f>SUMIFS('  Sched Ms'!BB:BB,'  Sched Ms'!$B:$B,"FED: Federal",'  Sched Ms'!$G:$G,$A47)</f>
        <v>71625</v>
      </c>
      <c r="X47" s="2">
        <f>SUMIFS('  Sched Ms'!BC:BC,'  Sched Ms'!$B:$B,"FED: Federal",'  Sched Ms'!$G:$G,$A47)</f>
        <v>68260</v>
      </c>
      <c r="Y47" s="2">
        <f>SUMIFS('  Sched Ms'!BD:BD,'  Sched Ms'!$B:$B,"FED: Federal",'  Sched Ms'!$G:$G,$A47)</f>
        <v>90588</v>
      </c>
      <c r="Z47" s="2">
        <f>SUMIFS('  Sched Ms'!BE:BE,'  Sched Ms'!$B:$B,"FED: Federal",'  Sched Ms'!$G:$G,$A47)</f>
        <v>60654</v>
      </c>
      <c r="AA47" s="2">
        <f>SUMIFS('  Sched Ms'!BF:BF,'  Sched Ms'!$B:$B,"FED: Federal",'  Sched Ms'!$G:$G,$A47)</f>
        <v>91651</v>
      </c>
      <c r="AB47" s="2">
        <f>SUMIFS('  Sched Ms'!BG:BG,'  Sched Ms'!$B:$B,"FED: Federal",'  Sched Ms'!$G:$G,$A47)</f>
        <v>1004203</v>
      </c>
    </row>
    <row r="48" spans="1:28" ht="15" customHeight="1" x14ac:dyDescent="0.2">
      <c r="A48" s="12" t="s">
        <v>790</v>
      </c>
      <c r="B48" s="12" t="s">
        <v>810</v>
      </c>
      <c r="C48" s="2">
        <f>SUMIFS('  Sched Ms'!AH:AH,'  Sched Ms'!$B:$B,"FED: Federal",'  Sched Ms'!$G:$G,$A48)</f>
        <v>0</v>
      </c>
      <c r="D48" s="2">
        <f>SUMIFS('  Sched Ms'!AI:AI,'  Sched Ms'!$B:$B,"FED: Federal",'  Sched Ms'!$G:$G,$A48)</f>
        <v>0</v>
      </c>
      <c r="E48" s="2">
        <f>SUMIFS('  Sched Ms'!AJ:AJ,'  Sched Ms'!$B:$B,"FED: Federal",'  Sched Ms'!$G:$G,$A48)</f>
        <v>0</v>
      </c>
      <c r="F48" s="2">
        <f>SUMIFS('  Sched Ms'!AK:AK,'  Sched Ms'!$B:$B,"FED: Federal",'  Sched Ms'!$G:$G,$A48)</f>
        <v>0</v>
      </c>
      <c r="G48" s="2">
        <f>SUMIFS('  Sched Ms'!AL:AL,'  Sched Ms'!$B:$B,"FED: Federal",'  Sched Ms'!$G:$G,$A48)</f>
        <v>0</v>
      </c>
      <c r="H48" s="2">
        <f>SUMIFS('  Sched Ms'!AM:AM,'  Sched Ms'!$B:$B,"FED: Federal",'  Sched Ms'!$G:$G,$A48)</f>
        <v>0</v>
      </c>
      <c r="I48" s="2">
        <f>SUMIFS('  Sched Ms'!AN:AN,'  Sched Ms'!$B:$B,"FED: Federal",'  Sched Ms'!$G:$G,$A48)</f>
        <v>0</v>
      </c>
      <c r="J48" s="2">
        <f>SUMIFS('  Sched Ms'!AO:AO,'  Sched Ms'!$B:$B,"FED: Federal",'  Sched Ms'!$G:$G,$A48)</f>
        <v>0</v>
      </c>
      <c r="K48" s="189">
        <v>29604</v>
      </c>
      <c r="L48" s="2">
        <f>SUMIFS('  Sched Ms'!AQ:AQ,'  Sched Ms'!$B:$B,"FED: Federal",'  Sched Ms'!$G:$G,$A48)</f>
        <v>0</v>
      </c>
      <c r="M48" s="2">
        <f>SUMIFS('  Sched Ms'!AR:AR,'  Sched Ms'!$B:$B,"FED: Federal",'  Sched Ms'!$G:$G,$A48)</f>
        <v>0</v>
      </c>
      <c r="N48" s="2">
        <f>SUMIFS('  Sched Ms'!AS:AS,'  Sched Ms'!$B:$B,"FED: Federal",'  Sched Ms'!$G:$G,$A48)</f>
        <v>0</v>
      </c>
      <c r="O48" s="189">
        <v>29604</v>
      </c>
      <c r="P48" s="2">
        <f>SUMIFS('  Sched Ms'!AU:AU,'  Sched Ms'!$B:$B,"FED: Federal",'  Sched Ms'!$G:$G,$A48)</f>
        <v>0</v>
      </c>
      <c r="Q48" s="2">
        <f>SUMIFS('  Sched Ms'!AV:AV,'  Sched Ms'!$B:$B,"FED: Federal",'  Sched Ms'!$G:$G,$A48)</f>
        <v>0</v>
      </c>
      <c r="R48" s="2">
        <f>SUMIFS('  Sched Ms'!AW:AW,'  Sched Ms'!$B:$B,"FED: Federal",'  Sched Ms'!$G:$G,$A48)</f>
        <v>0</v>
      </c>
      <c r="S48" s="2">
        <f>SUMIFS('  Sched Ms'!AX:AX,'  Sched Ms'!$B:$B,"FED: Federal",'  Sched Ms'!$G:$G,$A48)</f>
        <v>0</v>
      </c>
      <c r="T48" s="2">
        <f>SUMIFS('  Sched Ms'!AY:AY,'  Sched Ms'!$B:$B,"FED: Federal",'  Sched Ms'!$G:$G,$A48)</f>
        <v>0</v>
      </c>
      <c r="U48" s="2">
        <f>SUMIFS('  Sched Ms'!AZ:AZ,'  Sched Ms'!$B:$B,"FED: Federal",'  Sched Ms'!$G:$G,$A48)</f>
        <v>0</v>
      </c>
      <c r="V48" s="2">
        <f>SUMIFS('  Sched Ms'!BA:BA,'  Sched Ms'!$B:$B,"FED: Federal",'  Sched Ms'!$G:$G,$A48)</f>
        <v>0</v>
      </c>
      <c r="W48" s="2">
        <f>SUMIFS('  Sched Ms'!BB:BB,'  Sched Ms'!$B:$B,"FED: Federal",'  Sched Ms'!$G:$G,$A48)</f>
        <v>0</v>
      </c>
      <c r="X48" s="2">
        <f>SUMIFS('  Sched Ms'!BC:BC,'  Sched Ms'!$B:$B,"FED: Federal",'  Sched Ms'!$G:$G,$A48)</f>
        <v>0</v>
      </c>
      <c r="Y48" s="2">
        <f>SUMIFS('  Sched Ms'!BD:BD,'  Sched Ms'!$B:$B,"FED: Federal",'  Sched Ms'!$G:$G,$A48)</f>
        <v>0</v>
      </c>
      <c r="Z48" s="2">
        <f>SUMIFS('  Sched Ms'!BE:BE,'  Sched Ms'!$B:$B,"FED: Federal",'  Sched Ms'!$G:$G,$A48)</f>
        <v>0</v>
      </c>
      <c r="AA48" s="2">
        <f>SUMIFS('  Sched Ms'!BF:BF,'  Sched Ms'!$B:$B,"FED: Federal",'  Sched Ms'!$G:$G,$A48)</f>
        <v>0</v>
      </c>
      <c r="AB48" s="2">
        <f>SUMIFS('  Sched Ms'!BG:BG,'  Sched Ms'!$B:$B,"FED: Federal",'  Sched Ms'!$G:$G,$A48)</f>
        <v>0</v>
      </c>
    </row>
    <row r="49" spans="1:28" ht="15" customHeight="1" x14ac:dyDescent="0.2">
      <c r="A49" s="12" t="s">
        <v>151</v>
      </c>
      <c r="B49" s="12" t="s">
        <v>810</v>
      </c>
      <c r="C49" s="2">
        <f>SUMIFS('  Sched Ms'!AH:AH,'  Sched Ms'!$B:$B,"FED: Federal",'  Sched Ms'!$G:$G,$A49)</f>
        <v>0</v>
      </c>
      <c r="D49" s="2">
        <f>SUMIFS('  Sched Ms'!AI:AI,'  Sched Ms'!$B:$B,"FED: Federal",'  Sched Ms'!$G:$G,$A49)</f>
        <v>0</v>
      </c>
      <c r="E49" s="2">
        <f>SUMIFS('  Sched Ms'!AJ:AJ,'  Sched Ms'!$B:$B,"FED: Federal",'  Sched Ms'!$G:$G,$A49)</f>
        <v>0</v>
      </c>
      <c r="F49" s="2">
        <f>SUMIFS('  Sched Ms'!AK:AK,'  Sched Ms'!$B:$B,"FED: Federal",'  Sched Ms'!$G:$G,$A49)</f>
        <v>0</v>
      </c>
      <c r="G49" s="2">
        <f>SUMIFS('  Sched Ms'!AL:AL,'  Sched Ms'!$B:$B,"FED: Federal",'  Sched Ms'!$G:$G,$A49)</f>
        <v>0</v>
      </c>
      <c r="H49" s="2">
        <f>SUMIFS('  Sched Ms'!AM:AM,'  Sched Ms'!$B:$B,"FED: Federal",'  Sched Ms'!$G:$G,$A49)</f>
        <v>0</v>
      </c>
      <c r="I49" s="2">
        <f>SUMIFS('  Sched Ms'!AN:AN,'  Sched Ms'!$B:$B,"FED: Federal",'  Sched Ms'!$G:$G,$A49)</f>
        <v>0</v>
      </c>
      <c r="J49" s="2">
        <f>SUMIFS('  Sched Ms'!AO:AO,'  Sched Ms'!$B:$B,"FED: Federal",'  Sched Ms'!$G:$G,$A49)</f>
        <v>0</v>
      </c>
      <c r="K49" s="2">
        <f>SUMIFS('  Sched Ms'!AP:AP,'  Sched Ms'!$B:$B,"FED: Federal",'  Sched Ms'!$G:$G,$A49)</f>
        <v>0</v>
      </c>
      <c r="L49" s="2">
        <f>SUMIFS('  Sched Ms'!AQ:AQ,'  Sched Ms'!$B:$B,"FED: Federal",'  Sched Ms'!$G:$G,$A49)</f>
        <v>0</v>
      </c>
      <c r="M49" s="2">
        <f>SUMIFS('  Sched Ms'!AR:AR,'  Sched Ms'!$B:$B,"FED: Federal",'  Sched Ms'!$G:$G,$A49)</f>
        <v>0</v>
      </c>
      <c r="N49" s="2">
        <f>SUMIFS('  Sched Ms'!AS:AS,'  Sched Ms'!$B:$B,"FED: Federal",'  Sched Ms'!$G:$G,$A49)</f>
        <v>0</v>
      </c>
      <c r="O49" s="2">
        <f>SUMIFS('  Sched Ms'!AT:AT,'  Sched Ms'!$B:$B,"FED: Federal",'  Sched Ms'!$G:$G,$A49)</f>
        <v>0</v>
      </c>
      <c r="P49" s="2">
        <f>SUMIFS('  Sched Ms'!AU:AU,'  Sched Ms'!$B:$B,"FED: Federal",'  Sched Ms'!$G:$G,$A49)</f>
        <v>0</v>
      </c>
      <c r="Q49" s="2">
        <f>SUMIFS('  Sched Ms'!AV:AV,'  Sched Ms'!$B:$B,"FED: Federal",'  Sched Ms'!$G:$G,$A49)</f>
        <v>0</v>
      </c>
      <c r="R49" s="2">
        <f>SUMIFS('  Sched Ms'!AW:AW,'  Sched Ms'!$B:$B,"FED: Federal",'  Sched Ms'!$G:$G,$A49)</f>
        <v>0</v>
      </c>
      <c r="S49" s="2">
        <f>SUMIFS('  Sched Ms'!AX:AX,'  Sched Ms'!$B:$B,"FED: Federal",'  Sched Ms'!$G:$G,$A49)</f>
        <v>0</v>
      </c>
      <c r="T49" s="2">
        <f>SUMIFS('  Sched Ms'!AY:AY,'  Sched Ms'!$B:$B,"FED: Federal",'  Sched Ms'!$G:$G,$A49)</f>
        <v>0</v>
      </c>
      <c r="U49" s="2">
        <f>SUMIFS('  Sched Ms'!AZ:AZ,'  Sched Ms'!$B:$B,"FED: Federal",'  Sched Ms'!$G:$G,$A49)</f>
        <v>-8237200</v>
      </c>
      <c r="V49" s="2">
        <f>SUMIFS('  Sched Ms'!BA:BA,'  Sched Ms'!$B:$B,"FED: Federal",'  Sched Ms'!$G:$G,$A49)</f>
        <v>0</v>
      </c>
      <c r="W49" s="2">
        <f>SUMIFS('  Sched Ms'!BB:BB,'  Sched Ms'!$B:$B,"FED: Federal",'  Sched Ms'!$G:$G,$A49)</f>
        <v>87284</v>
      </c>
      <c r="X49" s="2">
        <f>SUMIFS('  Sched Ms'!BC:BC,'  Sched Ms'!$B:$B,"FED: Federal",'  Sched Ms'!$G:$G,$A49)</f>
        <v>43853</v>
      </c>
      <c r="Y49" s="2">
        <f>SUMIFS('  Sched Ms'!BD:BD,'  Sched Ms'!$B:$B,"FED: Federal",'  Sched Ms'!$G:$G,$A49)</f>
        <v>43993</v>
      </c>
      <c r="Z49" s="2">
        <f>SUMIFS('  Sched Ms'!BE:BE,'  Sched Ms'!$B:$B,"FED: Federal",'  Sched Ms'!$G:$G,$A49)</f>
        <v>44134</v>
      </c>
      <c r="AA49" s="2">
        <f>SUMIFS('  Sched Ms'!BF:BF,'  Sched Ms'!$B:$B,"FED: Federal",'  Sched Ms'!$G:$G,$A49)</f>
        <v>44276</v>
      </c>
      <c r="AB49" s="2">
        <f>SUMIFS('  Sched Ms'!BG:BG,'  Sched Ms'!$B:$B,"FED: Federal",'  Sched Ms'!$G:$G,$A49)</f>
        <v>-7973660</v>
      </c>
    </row>
    <row r="50" spans="1:28" ht="15" customHeight="1" x14ac:dyDescent="0.2">
      <c r="A50" s="12" t="s">
        <v>791</v>
      </c>
      <c r="B50" s="12" t="s">
        <v>810</v>
      </c>
      <c r="C50" s="2">
        <f>SUMIFS('  Sched Ms'!AH:AH,'  Sched Ms'!$B:$B,"FED: Federal",'  Sched Ms'!$G:$G,$A50)</f>
        <v>0</v>
      </c>
      <c r="D50" s="2">
        <f>SUMIFS('  Sched Ms'!AI:AI,'  Sched Ms'!$B:$B,"FED: Federal",'  Sched Ms'!$G:$G,$A50)</f>
        <v>0</v>
      </c>
      <c r="E50" s="2">
        <f>SUMIFS('  Sched Ms'!AJ:AJ,'  Sched Ms'!$B:$B,"FED: Federal",'  Sched Ms'!$G:$G,$A50)</f>
        <v>0</v>
      </c>
      <c r="F50" s="2">
        <f>SUMIFS('  Sched Ms'!AK:AK,'  Sched Ms'!$B:$B,"FED: Federal",'  Sched Ms'!$G:$G,$A50)</f>
        <v>0</v>
      </c>
      <c r="G50" s="2">
        <f>SUMIFS('  Sched Ms'!AL:AL,'  Sched Ms'!$B:$B,"FED: Federal",'  Sched Ms'!$G:$G,$A50)</f>
        <v>0</v>
      </c>
      <c r="H50" s="2">
        <f>SUMIFS('  Sched Ms'!AM:AM,'  Sched Ms'!$B:$B,"FED: Federal",'  Sched Ms'!$G:$G,$A50)</f>
        <v>0</v>
      </c>
      <c r="I50" s="2">
        <f>SUMIFS('  Sched Ms'!AN:AN,'  Sched Ms'!$B:$B,"FED: Federal",'  Sched Ms'!$G:$G,$A50)</f>
        <v>0</v>
      </c>
      <c r="J50" s="2">
        <f>SUMIFS('  Sched Ms'!AO:AO,'  Sched Ms'!$B:$B,"FED: Federal",'  Sched Ms'!$G:$G,$A50)</f>
        <v>0</v>
      </c>
      <c r="K50" s="189">
        <v>-29604</v>
      </c>
      <c r="L50" s="2">
        <f>SUMIFS('  Sched Ms'!AQ:AQ,'  Sched Ms'!$B:$B,"FED: Federal",'  Sched Ms'!$G:$G,$A50)</f>
        <v>0</v>
      </c>
      <c r="M50" s="2">
        <f>SUMIFS('  Sched Ms'!AR:AR,'  Sched Ms'!$B:$B,"FED: Federal",'  Sched Ms'!$G:$G,$A50)</f>
        <v>0</v>
      </c>
      <c r="N50" s="2">
        <f>SUMIFS('  Sched Ms'!AS:AS,'  Sched Ms'!$B:$B,"FED: Federal",'  Sched Ms'!$G:$G,$A50)</f>
        <v>0</v>
      </c>
      <c r="O50" s="189">
        <v>-29604</v>
      </c>
      <c r="P50" s="2">
        <f>SUMIFS('  Sched Ms'!AU:AU,'  Sched Ms'!$B:$B,"FED: Federal",'  Sched Ms'!$G:$G,$A50)</f>
        <v>0</v>
      </c>
      <c r="Q50" s="2">
        <f>SUMIFS('  Sched Ms'!AV:AV,'  Sched Ms'!$B:$B,"FED: Federal",'  Sched Ms'!$G:$G,$A50)</f>
        <v>0</v>
      </c>
      <c r="R50" s="2">
        <f>SUMIFS('  Sched Ms'!AW:AW,'  Sched Ms'!$B:$B,"FED: Federal",'  Sched Ms'!$G:$G,$A50)</f>
        <v>0</v>
      </c>
      <c r="S50" s="2">
        <f>SUMIFS('  Sched Ms'!AX:AX,'  Sched Ms'!$B:$B,"FED: Federal",'  Sched Ms'!$G:$G,$A50)</f>
        <v>0</v>
      </c>
      <c r="T50" s="2">
        <f>SUMIFS('  Sched Ms'!AY:AY,'  Sched Ms'!$B:$B,"FED: Federal",'  Sched Ms'!$G:$G,$A50)</f>
        <v>0</v>
      </c>
      <c r="U50" s="2">
        <f>SUMIFS('  Sched Ms'!AZ:AZ,'  Sched Ms'!$B:$B,"FED: Federal",'  Sched Ms'!$G:$G,$A50)</f>
        <v>0</v>
      </c>
      <c r="V50" s="2">
        <f>SUMIFS('  Sched Ms'!BA:BA,'  Sched Ms'!$B:$B,"FED: Federal",'  Sched Ms'!$G:$G,$A50)</f>
        <v>0</v>
      </c>
      <c r="W50" s="2">
        <f>SUMIFS('  Sched Ms'!BB:BB,'  Sched Ms'!$B:$B,"FED: Federal",'  Sched Ms'!$G:$G,$A50)</f>
        <v>0</v>
      </c>
      <c r="X50" s="2">
        <f>SUMIFS('  Sched Ms'!BC:BC,'  Sched Ms'!$B:$B,"FED: Federal",'  Sched Ms'!$G:$G,$A50)</f>
        <v>0</v>
      </c>
      <c r="Y50" s="2">
        <f>SUMIFS('  Sched Ms'!BD:BD,'  Sched Ms'!$B:$B,"FED: Federal",'  Sched Ms'!$G:$G,$A50)</f>
        <v>0</v>
      </c>
      <c r="Z50" s="2">
        <f>SUMIFS('  Sched Ms'!BE:BE,'  Sched Ms'!$B:$B,"FED: Federal",'  Sched Ms'!$G:$G,$A50)</f>
        <v>0</v>
      </c>
      <c r="AA50" s="2">
        <f>SUMIFS('  Sched Ms'!BF:BF,'  Sched Ms'!$B:$B,"FED: Federal",'  Sched Ms'!$G:$G,$A50)</f>
        <v>0</v>
      </c>
      <c r="AB50" s="2">
        <f>SUMIFS('  Sched Ms'!BG:BG,'  Sched Ms'!$B:$B,"FED: Federal",'  Sched Ms'!$G:$G,$A50)</f>
        <v>0</v>
      </c>
    </row>
    <row r="51" spans="1:28" ht="15" customHeight="1" x14ac:dyDescent="0.2">
      <c r="A51" s="12" t="s">
        <v>152</v>
      </c>
      <c r="B51" s="12" t="s">
        <v>810</v>
      </c>
      <c r="C51" s="2">
        <f>SUMIFS('  Sched Ms'!AH:AH,'  Sched Ms'!$B:$B,"FED: Federal",'  Sched Ms'!$G:$G,$A51)</f>
        <v>0</v>
      </c>
      <c r="D51" s="2">
        <f>SUMIFS('  Sched Ms'!AI:AI,'  Sched Ms'!$B:$B,"FED: Federal",'  Sched Ms'!$G:$G,$A51)</f>
        <v>0</v>
      </c>
      <c r="E51" s="2">
        <f>SUMIFS('  Sched Ms'!AJ:AJ,'  Sched Ms'!$B:$B,"FED: Federal",'  Sched Ms'!$G:$G,$A51)</f>
        <v>0</v>
      </c>
      <c r="F51" s="2">
        <f>SUMIFS('  Sched Ms'!AK:AK,'  Sched Ms'!$B:$B,"FED: Federal",'  Sched Ms'!$G:$G,$A51)</f>
        <v>0</v>
      </c>
      <c r="G51" s="2">
        <f>SUMIFS('  Sched Ms'!AL:AL,'  Sched Ms'!$B:$B,"FED: Federal",'  Sched Ms'!$G:$G,$A51)</f>
        <v>0</v>
      </c>
      <c r="H51" s="2">
        <f>SUMIFS('  Sched Ms'!AM:AM,'  Sched Ms'!$B:$B,"FED: Federal",'  Sched Ms'!$G:$G,$A51)</f>
        <v>0</v>
      </c>
      <c r="I51" s="2">
        <f>SUMIFS('  Sched Ms'!AN:AN,'  Sched Ms'!$B:$B,"FED: Federal",'  Sched Ms'!$G:$G,$A51)</f>
        <v>0</v>
      </c>
      <c r="J51" s="2">
        <f>SUMIFS('  Sched Ms'!AO:AO,'  Sched Ms'!$B:$B,"FED: Federal",'  Sched Ms'!$G:$G,$A51)</f>
        <v>0</v>
      </c>
      <c r="K51" s="2">
        <f>SUMIFS('  Sched Ms'!AP:AP,'  Sched Ms'!$B:$B,"FED: Federal",'  Sched Ms'!$G:$G,$A51)</f>
        <v>0</v>
      </c>
      <c r="L51" s="2">
        <f>SUMIFS('  Sched Ms'!AQ:AQ,'  Sched Ms'!$B:$B,"FED: Federal",'  Sched Ms'!$G:$G,$A51)</f>
        <v>0</v>
      </c>
      <c r="M51" s="2">
        <f>SUMIFS('  Sched Ms'!AR:AR,'  Sched Ms'!$B:$B,"FED: Federal",'  Sched Ms'!$G:$G,$A51)</f>
        <v>0</v>
      </c>
      <c r="N51" s="2">
        <f>SUMIFS('  Sched Ms'!AS:AS,'  Sched Ms'!$B:$B,"FED: Federal",'  Sched Ms'!$G:$G,$A51)</f>
        <v>0</v>
      </c>
      <c r="O51" s="2">
        <f>SUMIFS('  Sched Ms'!AT:AT,'  Sched Ms'!$B:$B,"FED: Federal",'  Sched Ms'!$G:$G,$A51)</f>
        <v>0</v>
      </c>
      <c r="P51" s="2">
        <f>SUMIFS('  Sched Ms'!AU:AU,'  Sched Ms'!$B:$B,"FED: Federal",'  Sched Ms'!$G:$G,$A51)</f>
        <v>0</v>
      </c>
      <c r="Q51" s="2">
        <f>SUMIFS('  Sched Ms'!AV:AV,'  Sched Ms'!$B:$B,"FED: Federal",'  Sched Ms'!$G:$G,$A51)</f>
        <v>0</v>
      </c>
      <c r="R51" s="2">
        <f>SUMIFS('  Sched Ms'!AW:AW,'  Sched Ms'!$B:$B,"FED: Federal",'  Sched Ms'!$G:$G,$A51)</f>
        <v>0</v>
      </c>
      <c r="S51" s="2">
        <f>SUMIFS('  Sched Ms'!AX:AX,'  Sched Ms'!$B:$B,"FED: Federal",'  Sched Ms'!$G:$G,$A51)</f>
        <v>0</v>
      </c>
      <c r="T51" s="2">
        <f>SUMIFS('  Sched Ms'!AY:AY,'  Sched Ms'!$B:$B,"FED: Federal",'  Sched Ms'!$G:$G,$A51)</f>
        <v>0</v>
      </c>
      <c r="U51" s="2">
        <f>SUMIFS('  Sched Ms'!AZ:AZ,'  Sched Ms'!$B:$B,"FED: Federal",'  Sched Ms'!$G:$G,$A51)</f>
        <v>8237200</v>
      </c>
      <c r="V51" s="2">
        <f>SUMIFS('  Sched Ms'!BA:BA,'  Sched Ms'!$B:$B,"FED: Federal",'  Sched Ms'!$G:$G,$A51)</f>
        <v>0</v>
      </c>
      <c r="W51" s="2">
        <f>SUMIFS('  Sched Ms'!BB:BB,'  Sched Ms'!$B:$B,"FED: Federal",'  Sched Ms'!$G:$G,$A51)</f>
        <v>-87284</v>
      </c>
      <c r="X51" s="2">
        <f>SUMIFS('  Sched Ms'!BC:BC,'  Sched Ms'!$B:$B,"FED: Federal",'  Sched Ms'!$G:$G,$A51)</f>
        <v>-43853</v>
      </c>
      <c r="Y51" s="2">
        <f>SUMIFS('  Sched Ms'!BD:BD,'  Sched Ms'!$B:$B,"FED: Federal",'  Sched Ms'!$G:$G,$A51)</f>
        <v>-43993</v>
      </c>
      <c r="Z51" s="2">
        <f>SUMIFS('  Sched Ms'!BE:BE,'  Sched Ms'!$B:$B,"FED: Federal",'  Sched Ms'!$G:$G,$A51)</f>
        <v>-44134</v>
      </c>
      <c r="AA51" s="2">
        <f>SUMIFS('  Sched Ms'!BF:BF,'  Sched Ms'!$B:$B,"FED: Federal",'  Sched Ms'!$G:$G,$A51)</f>
        <v>-44276</v>
      </c>
      <c r="AB51" s="2">
        <f>SUMIFS('  Sched Ms'!BG:BG,'  Sched Ms'!$B:$B,"FED: Federal",'  Sched Ms'!$G:$G,$A51)</f>
        <v>7973660</v>
      </c>
    </row>
    <row r="52" spans="1:28" ht="15" customHeight="1" x14ac:dyDescent="0.2">
      <c r="A52" s="12" t="s">
        <v>153</v>
      </c>
      <c r="B52" s="12" t="s">
        <v>806</v>
      </c>
      <c r="C52" s="2">
        <f>SUMIFS('  Sched Ms'!AH:AH,'  Sched Ms'!$B:$B,"FED: Federal",'  Sched Ms'!$G:$G,$A52)</f>
        <v>-88781</v>
      </c>
      <c r="D52" s="2">
        <f>SUMIFS('  Sched Ms'!AI:AI,'  Sched Ms'!$B:$B,"FED: Federal",'  Sched Ms'!$G:$G,$A52)</f>
        <v>-126605</v>
      </c>
      <c r="E52" s="2">
        <f>SUMIFS('  Sched Ms'!AJ:AJ,'  Sched Ms'!$B:$B,"FED: Federal",'  Sched Ms'!$G:$G,$A52)</f>
        <v>-137363</v>
      </c>
      <c r="F52" s="2">
        <f>SUMIFS('  Sched Ms'!AK:AK,'  Sched Ms'!$B:$B,"FED: Federal",'  Sched Ms'!$G:$G,$A52)</f>
        <v>-223507</v>
      </c>
      <c r="G52" s="2">
        <f>SUMIFS('  Sched Ms'!AL:AL,'  Sched Ms'!$B:$B,"FED: Federal",'  Sched Ms'!$G:$G,$A52)</f>
        <v>-108331</v>
      </c>
      <c r="H52" s="2">
        <f>SUMIFS('  Sched Ms'!AM:AM,'  Sched Ms'!$B:$B,"FED: Federal",'  Sched Ms'!$G:$G,$A52)</f>
        <v>-196095</v>
      </c>
      <c r="I52" s="2">
        <f>SUMIFS('  Sched Ms'!AN:AN,'  Sched Ms'!$B:$B,"FED: Federal",'  Sched Ms'!$G:$G,$A52)</f>
        <v>-20314</v>
      </c>
      <c r="J52" s="2">
        <f>SUMIFS('  Sched Ms'!AO:AO,'  Sched Ms'!$B:$B,"FED: Federal",'  Sched Ms'!$G:$G,$A52)</f>
        <v>-70782</v>
      </c>
      <c r="K52" s="2">
        <f>SUMIFS('  Sched Ms'!AP:AP,'  Sched Ms'!$B:$B,"FED: Federal",'  Sched Ms'!$G:$G,$A52)</f>
        <v>-33805</v>
      </c>
      <c r="L52" s="2">
        <f>SUMIFS('  Sched Ms'!AQ:AQ,'  Sched Ms'!$B:$B,"FED: Federal",'  Sched Ms'!$G:$G,$A52)</f>
        <v>-19462</v>
      </c>
      <c r="M52" s="2">
        <f>SUMIFS('  Sched Ms'!AR:AR,'  Sched Ms'!$B:$B,"FED: Federal",'  Sched Ms'!$G:$G,$A52)</f>
        <v>-49867</v>
      </c>
      <c r="N52" s="2">
        <f>SUMIFS('  Sched Ms'!AS:AS,'  Sched Ms'!$B:$B,"FED: Federal",'  Sched Ms'!$G:$G,$A52)</f>
        <v>-313513</v>
      </c>
      <c r="O52" s="2">
        <f>SUMIFS('  Sched Ms'!AT:AT,'  Sched Ms'!$B:$B,"FED: Federal",'  Sched Ms'!$G:$G,$A52)</f>
        <v>-1388425</v>
      </c>
      <c r="P52" s="2">
        <f>SUMIFS('  Sched Ms'!AU:AU,'  Sched Ms'!$B:$B,"FED: Federal",'  Sched Ms'!$G:$G,$A52)</f>
        <v>-20076</v>
      </c>
      <c r="Q52" s="2">
        <f>SUMIFS('  Sched Ms'!AV:AV,'  Sched Ms'!$B:$B,"FED: Federal",'  Sched Ms'!$G:$G,$A52)</f>
        <v>-47163</v>
      </c>
      <c r="R52" s="2">
        <f>SUMIFS('  Sched Ms'!AW:AW,'  Sched Ms'!$B:$B,"FED: Federal",'  Sched Ms'!$G:$G,$A52)</f>
        <v>-723065</v>
      </c>
      <c r="S52" s="2">
        <f>SUMIFS('  Sched Ms'!AX:AX,'  Sched Ms'!$B:$B,"FED: Federal",'  Sched Ms'!$G:$G,$A52)</f>
        <v>-100846</v>
      </c>
      <c r="T52" s="2">
        <f>SUMIFS('  Sched Ms'!AY:AY,'  Sched Ms'!$B:$B,"FED: Federal",'  Sched Ms'!$G:$G,$A52)</f>
        <v>-430110</v>
      </c>
      <c r="U52" s="2">
        <f>SUMIFS('  Sched Ms'!AZ:AZ,'  Sched Ms'!$B:$B,"FED: Federal",'  Sched Ms'!$G:$G,$A52)</f>
        <v>-130214</v>
      </c>
      <c r="V52" s="2">
        <f>SUMIFS('  Sched Ms'!BA:BA,'  Sched Ms'!$B:$B,"FED: Federal",'  Sched Ms'!$G:$G,$A52)</f>
        <v>-301754</v>
      </c>
      <c r="W52" s="2">
        <f>SUMIFS('  Sched Ms'!BB:BB,'  Sched Ms'!$B:$B,"FED: Federal",'  Sched Ms'!$G:$G,$A52)</f>
        <v>-410319</v>
      </c>
      <c r="X52" s="2">
        <f>SUMIFS('  Sched Ms'!BC:BC,'  Sched Ms'!$B:$B,"FED: Federal",'  Sched Ms'!$G:$G,$A52)</f>
        <v>496841</v>
      </c>
      <c r="Y52" s="2">
        <f>SUMIFS('  Sched Ms'!BD:BD,'  Sched Ms'!$B:$B,"FED: Federal",'  Sched Ms'!$G:$G,$A52)</f>
        <v>-55137</v>
      </c>
      <c r="Z52" s="2">
        <f>SUMIFS('  Sched Ms'!BE:BE,'  Sched Ms'!$B:$B,"FED: Federal",'  Sched Ms'!$G:$G,$A52)</f>
        <v>133131</v>
      </c>
      <c r="AA52" s="2">
        <f>SUMIFS('  Sched Ms'!BF:BF,'  Sched Ms'!$B:$B,"FED: Federal",'  Sched Ms'!$G:$G,$A52)</f>
        <v>-703156</v>
      </c>
      <c r="AB52" s="2">
        <f>SUMIFS('  Sched Ms'!BG:BG,'  Sched Ms'!$B:$B,"FED: Federal",'  Sched Ms'!$G:$G,$A52)</f>
        <v>-2291868</v>
      </c>
    </row>
    <row r="53" spans="1:28" ht="15" customHeight="1" x14ac:dyDescent="0.2">
      <c r="A53" s="12" t="s">
        <v>154</v>
      </c>
      <c r="B53" s="12" t="s">
        <v>811</v>
      </c>
      <c r="C53" s="2">
        <f>SUMIFS('  Sched Ms'!AH:AH,'  Sched Ms'!$B:$B,"FED: Federal",'  Sched Ms'!$G:$G,$A53)</f>
        <v>-13058</v>
      </c>
      <c r="D53" s="2">
        <f>SUMIFS('  Sched Ms'!AI:AI,'  Sched Ms'!$B:$B,"FED: Federal",'  Sched Ms'!$G:$G,$A53)</f>
        <v>-696</v>
      </c>
      <c r="E53" s="2">
        <f>SUMIFS('  Sched Ms'!AJ:AJ,'  Sched Ms'!$B:$B,"FED: Federal",'  Sched Ms'!$G:$G,$A53)</f>
        <v>-10970</v>
      </c>
      <c r="F53" s="2">
        <f>SUMIFS('  Sched Ms'!AK:AK,'  Sched Ms'!$B:$B,"FED: Federal",'  Sched Ms'!$G:$G,$A53)</f>
        <v>7381</v>
      </c>
      <c r="G53" s="2">
        <f>SUMIFS('  Sched Ms'!AL:AL,'  Sched Ms'!$B:$B,"FED: Federal",'  Sched Ms'!$G:$G,$A53)</f>
        <v>11123</v>
      </c>
      <c r="H53" s="2">
        <f>SUMIFS('  Sched Ms'!AM:AM,'  Sched Ms'!$B:$B,"FED: Federal",'  Sched Ms'!$G:$G,$A53)</f>
        <v>-14246</v>
      </c>
      <c r="I53" s="2">
        <f>SUMIFS('  Sched Ms'!AN:AN,'  Sched Ms'!$B:$B,"FED: Federal",'  Sched Ms'!$G:$G,$A53)</f>
        <v>5870</v>
      </c>
      <c r="J53" s="2">
        <f>SUMIFS('  Sched Ms'!AO:AO,'  Sched Ms'!$B:$B,"FED: Federal",'  Sched Ms'!$G:$G,$A53)</f>
        <v>-10557</v>
      </c>
      <c r="K53" s="2">
        <f>SUMIFS('  Sched Ms'!AP:AP,'  Sched Ms'!$B:$B,"FED: Federal",'  Sched Ms'!$G:$G,$A53)</f>
        <v>4791</v>
      </c>
      <c r="L53" s="2">
        <f>SUMIFS('  Sched Ms'!AQ:AQ,'  Sched Ms'!$B:$B,"FED: Federal",'  Sched Ms'!$G:$G,$A53)</f>
        <v>15794</v>
      </c>
      <c r="M53" s="2">
        <f>SUMIFS('  Sched Ms'!AR:AR,'  Sched Ms'!$B:$B,"FED: Federal",'  Sched Ms'!$G:$G,$A53)</f>
        <v>-15949</v>
      </c>
      <c r="N53" s="2">
        <f>SUMIFS('  Sched Ms'!AS:AS,'  Sched Ms'!$B:$B,"FED: Federal",'  Sched Ms'!$G:$G,$A53)</f>
        <v>42728</v>
      </c>
      <c r="O53" s="2">
        <f>SUMIFS('  Sched Ms'!AT:AT,'  Sched Ms'!$B:$B,"FED: Federal",'  Sched Ms'!$G:$G,$A53)</f>
        <v>22211</v>
      </c>
      <c r="P53" s="2">
        <f>SUMIFS('  Sched Ms'!AU:AU,'  Sched Ms'!$B:$B,"FED: Federal",'  Sched Ms'!$G:$G,$A53)</f>
        <v>-16644</v>
      </c>
      <c r="Q53" s="2">
        <f>SUMIFS('  Sched Ms'!AV:AV,'  Sched Ms'!$B:$B,"FED: Federal",'  Sched Ms'!$G:$G,$A53)</f>
        <v>2087</v>
      </c>
      <c r="R53" s="2">
        <f>SUMIFS('  Sched Ms'!AW:AW,'  Sched Ms'!$B:$B,"FED: Federal",'  Sched Ms'!$G:$G,$A53)</f>
        <v>-20311</v>
      </c>
      <c r="S53" s="2">
        <f>SUMIFS('  Sched Ms'!AX:AX,'  Sched Ms'!$B:$B,"FED: Federal",'  Sched Ms'!$G:$G,$A53)</f>
        <v>40976</v>
      </c>
      <c r="T53" s="2">
        <f>SUMIFS('  Sched Ms'!AY:AY,'  Sched Ms'!$B:$B,"FED: Federal",'  Sched Ms'!$G:$G,$A53)</f>
        <v>-15732</v>
      </c>
      <c r="U53" s="2">
        <f>SUMIFS('  Sched Ms'!AZ:AZ,'  Sched Ms'!$B:$B,"FED: Federal",'  Sched Ms'!$G:$G,$A53)</f>
        <v>2123</v>
      </c>
      <c r="V53" s="2">
        <f>SUMIFS('  Sched Ms'!BA:BA,'  Sched Ms'!$B:$B,"FED: Federal",'  Sched Ms'!$G:$G,$A53)</f>
        <v>9915</v>
      </c>
      <c r="W53" s="2">
        <f>SUMIFS('  Sched Ms'!BB:BB,'  Sched Ms'!$B:$B,"FED: Federal",'  Sched Ms'!$G:$G,$A53)</f>
        <v>-18857</v>
      </c>
      <c r="X53" s="2">
        <f>SUMIFS('  Sched Ms'!BC:BC,'  Sched Ms'!$B:$B,"FED: Federal",'  Sched Ms'!$G:$G,$A53)</f>
        <v>23001</v>
      </c>
      <c r="Y53" s="2">
        <f>SUMIFS('  Sched Ms'!BD:BD,'  Sched Ms'!$B:$B,"FED: Federal",'  Sched Ms'!$G:$G,$A53)</f>
        <v>5127</v>
      </c>
      <c r="Z53" s="2">
        <f>SUMIFS('  Sched Ms'!BE:BE,'  Sched Ms'!$B:$B,"FED: Federal",'  Sched Ms'!$G:$G,$A53)</f>
        <v>-20052</v>
      </c>
      <c r="AA53" s="2">
        <f>SUMIFS('  Sched Ms'!BF:BF,'  Sched Ms'!$B:$B,"FED: Federal",'  Sched Ms'!$G:$G,$A53)</f>
        <v>23893</v>
      </c>
      <c r="AB53" s="2">
        <f>SUMIFS('  Sched Ms'!BG:BG,'  Sched Ms'!$B:$B,"FED: Federal",'  Sched Ms'!$G:$G,$A53)</f>
        <v>15526</v>
      </c>
    </row>
    <row r="54" spans="1:28" ht="15" customHeight="1" x14ac:dyDescent="0.2">
      <c r="A54" s="12" t="s">
        <v>155</v>
      </c>
      <c r="B54" s="12" t="s">
        <v>813</v>
      </c>
      <c r="C54" s="2">
        <f>SUMIFS('  Sched Ms'!AH:AH,'  Sched Ms'!$B:$B,"FED: Federal",'  Sched Ms'!$G:$G,$A54)</f>
        <v>-32843</v>
      </c>
      <c r="D54" s="2">
        <f>SUMIFS('  Sched Ms'!AI:AI,'  Sched Ms'!$B:$B,"FED: Federal",'  Sched Ms'!$G:$G,$A54)</f>
        <v>-32843</v>
      </c>
      <c r="E54" s="2">
        <f>SUMIFS('  Sched Ms'!AJ:AJ,'  Sched Ms'!$B:$B,"FED: Federal",'  Sched Ms'!$G:$G,$A54)</f>
        <v>-32843</v>
      </c>
      <c r="F54" s="2">
        <f>SUMIFS('  Sched Ms'!AK:AK,'  Sched Ms'!$B:$B,"FED: Federal",'  Sched Ms'!$G:$G,$A54)</f>
        <v>-32843</v>
      </c>
      <c r="G54" s="2">
        <f>SUMIFS('  Sched Ms'!AL:AL,'  Sched Ms'!$B:$B,"FED: Federal",'  Sched Ms'!$G:$G,$A54)</f>
        <v>-52662</v>
      </c>
      <c r="H54" s="2">
        <f>SUMIFS('  Sched Ms'!AM:AM,'  Sched Ms'!$B:$B,"FED: Federal",'  Sched Ms'!$G:$G,$A54)</f>
        <v>-52662</v>
      </c>
      <c r="I54" s="2">
        <f>SUMIFS('  Sched Ms'!AN:AN,'  Sched Ms'!$B:$B,"FED: Federal",'  Sched Ms'!$G:$G,$A54)</f>
        <v>-52662</v>
      </c>
      <c r="J54" s="2">
        <f>SUMIFS('  Sched Ms'!AO:AO,'  Sched Ms'!$B:$B,"FED: Federal",'  Sched Ms'!$G:$G,$A54)</f>
        <v>-52662</v>
      </c>
      <c r="K54" s="2">
        <f>SUMIFS('  Sched Ms'!AP:AP,'  Sched Ms'!$B:$B,"FED: Federal",'  Sched Ms'!$G:$G,$A54)</f>
        <v>-52662</v>
      </c>
      <c r="L54" s="2">
        <f>SUMIFS('  Sched Ms'!AQ:AQ,'  Sched Ms'!$B:$B,"FED: Federal",'  Sched Ms'!$G:$G,$A54)</f>
        <v>-52662</v>
      </c>
      <c r="M54" s="2">
        <f>SUMIFS('  Sched Ms'!AR:AR,'  Sched Ms'!$B:$B,"FED: Federal",'  Sched Ms'!$G:$G,$A54)</f>
        <v>-52662</v>
      </c>
      <c r="N54" s="2">
        <f>SUMIFS('  Sched Ms'!AS:AS,'  Sched Ms'!$B:$B,"FED: Federal",'  Sched Ms'!$G:$G,$A54)</f>
        <v>122395</v>
      </c>
      <c r="O54" s="2">
        <f>SUMIFS('  Sched Ms'!AT:AT,'  Sched Ms'!$B:$B,"FED: Federal",'  Sched Ms'!$G:$G,$A54)</f>
        <v>-377611</v>
      </c>
      <c r="P54" s="2">
        <f>SUMIFS('  Sched Ms'!AU:AU,'  Sched Ms'!$B:$B,"FED: Federal",'  Sched Ms'!$G:$G,$A54)</f>
        <v>-27216</v>
      </c>
      <c r="Q54" s="2">
        <f>SUMIFS('  Sched Ms'!AV:AV,'  Sched Ms'!$B:$B,"FED: Federal",'  Sched Ms'!$G:$G,$A54)</f>
        <v>-27216</v>
      </c>
      <c r="R54" s="2">
        <f>SUMIFS('  Sched Ms'!AW:AW,'  Sched Ms'!$B:$B,"FED: Federal",'  Sched Ms'!$G:$G,$A54)</f>
        <v>-27216</v>
      </c>
      <c r="S54" s="2">
        <f>SUMIFS('  Sched Ms'!AX:AX,'  Sched Ms'!$B:$B,"FED: Federal",'  Sched Ms'!$G:$G,$A54)</f>
        <v>-27216</v>
      </c>
      <c r="T54" s="2">
        <f>SUMIFS('  Sched Ms'!AY:AY,'  Sched Ms'!$B:$B,"FED: Federal",'  Sched Ms'!$G:$G,$A54)</f>
        <v>-27216</v>
      </c>
      <c r="U54" s="2">
        <f>SUMIFS('  Sched Ms'!AZ:AZ,'  Sched Ms'!$B:$B,"FED: Federal",'  Sched Ms'!$G:$G,$A54)</f>
        <v>-27216</v>
      </c>
      <c r="V54" s="2">
        <f>SUMIFS('  Sched Ms'!BA:BA,'  Sched Ms'!$B:$B,"FED: Federal",'  Sched Ms'!$G:$G,$A54)</f>
        <v>-314828</v>
      </c>
      <c r="W54" s="2">
        <f>SUMIFS('  Sched Ms'!BB:BB,'  Sched Ms'!$B:$B,"FED: Federal",'  Sched Ms'!$G:$G,$A54)</f>
        <v>-314828</v>
      </c>
      <c r="X54" s="2">
        <f>SUMIFS('  Sched Ms'!BC:BC,'  Sched Ms'!$B:$B,"FED: Federal",'  Sched Ms'!$G:$G,$A54)</f>
        <v>-314828</v>
      </c>
      <c r="Y54" s="2">
        <f>SUMIFS('  Sched Ms'!BD:BD,'  Sched Ms'!$B:$B,"FED: Federal",'  Sched Ms'!$G:$G,$A54)</f>
        <v>-314828</v>
      </c>
      <c r="Z54" s="2">
        <f>SUMIFS('  Sched Ms'!BE:BE,'  Sched Ms'!$B:$B,"FED: Federal",'  Sched Ms'!$G:$G,$A54)</f>
        <v>-314828</v>
      </c>
      <c r="AA54" s="2">
        <f>SUMIFS('  Sched Ms'!BF:BF,'  Sched Ms'!$B:$B,"FED: Federal",'  Sched Ms'!$G:$G,$A54)</f>
        <v>-263964</v>
      </c>
      <c r="AB54" s="2">
        <f>SUMIFS('  Sched Ms'!BG:BG,'  Sched Ms'!$B:$B,"FED: Federal",'  Sched Ms'!$G:$G,$A54)</f>
        <v>-2001400</v>
      </c>
    </row>
    <row r="55" spans="1:28" ht="15" customHeight="1" x14ac:dyDescent="0.2">
      <c r="A55" s="12" t="s">
        <v>156</v>
      </c>
      <c r="B55" s="12" t="s">
        <v>814</v>
      </c>
      <c r="C55" s="2">
        <f>SUMIFS('  Sched Ms'!AH:AH,'  Sched Ms'!$B:$B,"FED: Federal",'  Sched Ms'!$G:$G,$A55)</f>
        <v>-9481</v>
      </c>
      <c r="D55" s="2">
        <f>SUMIFS('  Sched Ms'!AI:AI,'  Sched Ms'!$B:$B,"FED: Federal",'  Sched Ms'!$G:$G,$A55)</f>
        <v>-9481</v>
      </c>
      <c r="E55" s="2">
        <f>SUMIFS('  Sched Ms'!AJ:AJ,'  Sched Ms'!$B:$B,"FED: Federal",'  Sched Ms'!$G:$G,$A55)</f>
        <v>-9481</v>
      </c>
      <c r="F55" s="2">
        <f>SUMIFS('  Sched Ms'!AK:AK,'  Sched Ms'!$B:$B,"FED: Federal",'  Sched Ms'!$G:$G,$A55)</f>
        <v>-9481</v>
      </c>
      <c r="G55" s="2">
        <f>SUMIFS('  Sched Ms'!AL:AL,'  Sched Ms'!$B:$B,"FED: Federal",'  Sched Ms'!$G:$G,$A55)</f>
        <v>-9481</v>
      </c>
      <c r="H55" s="2">
        <f>SUMIFS('  Sched Ms'!AM:AM,'  Sched Ms'!$B:$B,"FED: Federal",'  Sched Ms'!$G:$G,$A55)</f>
        <v>-9473</v>
      </c>
      <c r="I55" s="2">
        <f>SUMIFS('  Sched Ms'!AN:AN,'  Sched Ms'!$B:$B,"FED: Federal",'  Sched Ms'!$G:$G,$A55)</f>
        <v>0</v>
      </c>
      <c r="J55" s="2">
        <f>SUMIFS('  Sched Ms'!AO:AO,'  Sched Ms'!$B:$B,"FED: Federal",'  Sched Ms'!$G:$G,$A55)</f>
        <v>0</v>
      </c>
      <c r="K55" s="2">
        <f>SUMIFS('  Sched Ms'!AP:AP,'  Sched Ms'!$B:$B,"FED: Federal",'  Sched Ms'!$G:$G,$A55)</f>
        <v>0</v>
      </c>
      <c r="L55" s="2">
        <f>SUMIFS('  Sched Ms'!AQ:AQ,'  Sched Ms'!$B:$B,"FED: Federal",'  Sched Ms'!$G:$G,$A55)</f>
        <v>0</v>
      </c>
      <c r="M55" s="2">
        <f>SUMIFS('  Sched Ms'!AR:AR,'  Sched Ms'!$B:$B,"FED: Federal",'  Sched Ms'!$G:$G,$A55)</f>
        <v>0</v>
      </c>
      <c r="N55" s="2">
        <f>SUMIFS('  Sched Ms'!AS:AS,'  Sched Ms'!$B:$B,"FED: Federal",'  Sched Ms'!$G:$G,$A55)</f>
        <v>0</v>
      </c>
      <c r="O55" s="2">
        <f>SUMIFS('  Sched Ms'!AT:AT,'  Sched Ms'!$B:$B,"FED: Federal",'  Sched Ms'!$G:$G,$A55)</f>
        <v>-56878</v>
      </c>
      <c r="P55" s="2">
        <f>SUMIFS('  Sched Ms'!AU:AU,'  Sched Ms'!$B:$B,"FED: Federal",'  Sched Ms'!$G:$G,$A55)</f>
        <v>0</v>
      </c>
      <c r="Q55" s="2">
        <f>SUMIFS('  Sched Ms'!AV:AV,'  Sched Ms'!$B:$B,"FED: Federal",'  Sched Ms'!$G:$G,$A55)</f>
        <v>0</v>
      </c>
      <c r="R55" s="2">
        <f>SUMIFS('  Sched Ms'!AW:AW,'  Sched Ms'!$B:$B,"FED: Federal",'  Sched Ms'!$G:$G,$A55)</f>
        <v>0</v>
      </c>
      <c r="S55" s="2">
        <f>SUMIFS('  Sched Ms'!AX:AX,'  Sched Ms'!$B:$B,"FED: Federal",'  Sched Ms'!$G:$G,$A55)</f>
        <v>0</v>
      </c>
      <c r="T55" s="2">
        <f>SUMIFS('  Sched Ms'!AY:AY,'  Sched Ms'!$B:$B,"FED: Federal",'  Sched Ms'!$G:$G,$A55)</f>
        <v>0</v>
      </c>
      <c r="U55" s="2">
        <f>SUMIFS('  Sched Ms'!AZ:AZ,'  Sched Ms'!$B:$B,"FED: Federal",'  Sched Ms'!$G:$G,$A55)</f>
        <v>0</v>
      </c>
      <c r="V55" s="2">
        <f>SUMIFS('  Sched Ms'!BA:BA,'  Sched Ms'!$B:$B,"FED: Federal",'  Sched Ms'!$G:$G,$A55)</f>
        <v>0</v>
      </c>
      <c r="W55" s="2">
        <f>SUMIFS('  Sched Ms'!BB:BB,'  Sched Ms'!$B:$B,"FED: Federal",'  Sched Ms'!$G:$G,$A55)</f>
        <v>0</v>
      </c>
      <c r="X55" s="2">
        <f>SUMIFS('  Sched Ms'!BC:BC,'  Sched Ms'!$B:$B,"FED: Federal",'  Sched Ms'!$G:$G,$A55)</f>
        <v>0</v>
      </c>
      <c r="Y55" s="2">
        <f>SUMIFS('  Sched Ms'!BD:BD,'  Sched Ms'!$B:$B,"FED: Federal",'  Sched Ms'!$G:$G,$A55)</f>
        <v>0</v>
      </c>
      <c r="Z55" s="2">
        <f>SUMIFS('  Sched Ms'!BE:BE,'  Sched Ms'!$B:$B,"FED: Federal",'  Sched Ms'!$G:$G,$A55)</f>
        <v>0</v>
      </c>
      <c r="AA55" s="2">
        <f>SUMIFS('  Sched Ms'!BF:BF,'  Sched Ms'!$B:$B,"FED: Federal",'  Sched Ms'!$G:$G,$A55)</f>
        <v>0</v>
      </c>
      <c r="AB55" s="2">
        <f>SUMIFS('  Sched Ms'!BG:BG,'  Sched Ms'!$B:$B,"FED: Federal",'  Sched Ms'!$G:$G,$A55)</f>
        <v>0</v>
      </c>
    </row>
    <row r="56" spans="1:28" ht="15" customHeight="1" x14ac:dyDescent="0.2">
      <c r="A56" s="12" t="s">
        <v>157</v>
      </c>
      <c r="B56" s="12" t="s">
        <v>819</v>
      </c>
      <c r="C56" s="2">
        <f>SUMIFS('  Sched Ms'!AH:AH,'  Sched Ms'!$B:$B,"FED: Federal",'  Sched Ms'!$G:$G,$A56)</f>
        <v>-43835</v>
      </c>
      <c r="D56" s="2">
        <f>SUMIFS('  Sched Ms'!AI:AI,'  Sched Ms'!$B:$B,"FED: Federal",'  Sched Ms'!$G:$G,$A56)</f>
        <v>4792</v>
      </c>
      <c r="E56" s="2">
        <f>SUMIFS('  Sched Ms'!AJ:AJ,'  Sched Ms'!$B:$B,"FED: Federal",'  Sched Ms'!$G:$G,$A56)</f>
        <v>4792</v>
      </c>
      <c r="F56" s="2">
        <f>SUMIFS('  Sched Ms'!AK:AK,'  Sched Ms'!$B:$B,"FED: Federal",'  Sched Ms'!$G:$G,$A56)</f>
        <v>4791</v>
      </c>
      <c r="G56" s="2">
        <f>SUMIFS('  Sched Ms'!AL:AL,'  Sched Ms'!$B:$B,"FED: Federal",'  Sched Ms'!$G:$G,$A56)</f>
        <v>4792</v>
      </c>
      <c r="H56" s="2">
        <f>SUMIFS('  Sched Ms'!AM:AM,'  Sched Ms'!$B:$B,"FED: Federal",'  Sched Ms'!$G:$G,$A56)</f>
        <v>4792</v>
      </c>
      <c r="I56" s="2">
        <f>SUMIFS('  Sched Ms'!AN:AN,'  Sched Ms'!$B:$B,"FED: Federal",'  Sched Ms'!$G:$G,$A56)</f>
        <v>4791</v>
      </c>
      <c r="J56" s="2">
        <f>SUMIFS('  Sched Ms'!AO:AO,'  Sched Ms'!$B:$B,"FED: Federal",'  Sched Ms'!$G:$G,$A56)</f>
        <v>4792</v>
      </c>
      <c r="K56" s="2">
        <f>SUMIFS('  Sched Ms'!AP:AP,'  Sched Ms'!$B:$B,"FED: Federal",'  Sched Ms'!$G:$G,$A56)</f>
        <v>4792</v>
      </c>
      <c r="L56" s="2">
        <f>SUMIFS('  Sched Ms'!AQ:AQ,'  Sched Ms'!$B:$B,"FED: Federal",'  Sched Ms'!$G:$G,$A56)</f>
        <v>4791</v>
      </c>
      <c r="M56" s="2">
        <f>SUMIFS('  Sched Ms'!AR:AR,'  Sched Ms'!$B:$B,"FED: Federal",'  Sched Ms'!$G:$G,$A56)</f>
        <v>4792</v>
      </c>
      <c r="N56" s="2">
        <f>SUMIFS('  Sched Ms'!AS:AS,'  Sched Ms'!$B:$B,"FED: Federal",'  Sched Ms'!$G:$G,$A56)</f>
        <v>4792</v>
      </c>
      <c r="O56" s="2">
        <f>SUMIFS('  Sched Ms'!AT:AT,'  Sched Ms'!$B:$B,"FED: Federal",'  Sched Ms'!$G:$G,$A56)</f>
        <v>8874</v>
      </c>
      <c r="P56" s="2">
        <f>SUMIFS('  Sched Ms'!AU:AU,'  Sched Ms'!$B:$B,"FED: Federal",'  Sched Ms'!$G:$G,$A56)</f>
        <v>4792</v>
      </c>
      <c r="Q56" s="2">
        <f>SUMIFS('  Sched Ms'!AV:AV,'  Sched Ms'!$B:$B,"FED: Federal",'  Sched Ms'!$G:$G,$A56)</f>
        <v>4791</v>
      </c>
      <c r="R56" s="2">
        <f>SUMIFS('  Sched Ms'!AW:AW,'  Sched Ms'!$B:$B,"FED: Federal",'  Sched Ms'!$G:$G,$A56)</f>
        <v>4792</v>
      </c>
      <c r="S56" s="2">
        <f>SUMIFS('  Sched Ms'!AX:AX,'  Sched Ms'!$B:$B,"FED: Federal",'  Sched Ms'!$G:$G,$A56)</f>
        <v>4792</v>
      </c>
      <c r="T56" s="2">
        <f>SUMIFS('  Sched Ms'!AY:AY,'  Sched Ms'!$B:$B,"FED: Federal",'  Sched Ms'!$G:$G,$A56)</f>
        <v>4791</v>
      </c>
      <c r="U56" s="2">
        <f>SUMIFS('  Sched Ms'!AZ:AZ,'  Sched Ms'!$B:$B,"FED: Federal",'  Sched Ms'!$G:$G,$A56)</f>
        <v>4792</v>
      </c>
      <c r="V56" s="2">
        <f>SUMIFS('  Sched Ms'!BA:BA,'  Sched Ms'!$B:$B,"FED: Federal",'  Sched Ms'!$G:$G,$A56)</f>
        <v>4792</v>
      </c>
      <c r="W56" s="2">
        <f>SUMIFS('  Sched Ms'!BB:BB,'  Sched Ms'!$B:$B,"FED: Federal",'  Sched Ms'!$G:$G,$A56)</f>
        <v>-4709</v>
      </c>
      <c r="X56" s="2">
        <f>SUMIFS('  Sched Ms'!BC:BC,'  Sched Ms'!$B:$B,"FED: Federal",'  Sched Ms'!$G:$G,$A56)</f>
        <v>4792</v>
      </c>
      <c r="Y56" s="2">
        <f>SUMIFS('  Sched Ms'!BD:BD,'  Sched Ms'!$B:$B,"FED: Federal",'  Sched Ms'!$G:$G,$A56)</f>
        <v>4792</v>
      </c>
      <c r="Z56" s="2">
        <f>SUMIFS('  Sched Ms'!BE:BE,'  Sched Ms'!$B:$B,"FED: Federal",'  Sched Ms'!$G:$G,$A56)</f>
        <v>4791</v>
      </c>
      <c r="AA56" s="2">
        <f>SUMIFS('  Sched Ms'!BF:BF,'  Sched Ms'!$B:$B,"FED: Federal",'  Sched Ms'!$G:$G,$A56)</f>
        <v>4792</v>
      </c>
      <c r="AB56" s="2">
        <f>SUMIFS('  Sched Ms'!BG:BG,'  Sched Ms'!$B:$B,"FED: Federal",'  Sched Ms'!$G:$G,$A56)</f>
        <v>48000</v>
      </c>
    </row>
    <row r="57" spans="1:28" ht="15" customHeight="1" x14ac:dyDescent="0.2">
      <c r="A57" s="9" t="s">
        <v>13</v>
      </c>
      <c r="B57" s="9"/>
      <c r="C57" s="7">
        <f t="shared" ref="C57:O57" si="18">SUM(C27:C56)</f>
        <v>-407236</v>
      </c>
      <c r="D57" s="7">
        <f t="shared" si="18"/>
        <v>5089</v>
      </c>
      <c r="E57" s="7">
        <f t="shared" si="18"/>
        <v>-1614854</v>
      </c>
      <c r="F57" s="7">
        <f t="shared" si="18"/>
        <v>-381989</v>
      </c>
      <c r="G57" s="7">
        <f t="shared" si="18"/>
        <v>-1508120</v>
      </c>
      <c r="H57" s="7">
        <f t="shared" si="18"/>
        <v>-146043</v>
      </c>
      <c r="I57" s="7">
        <f t="shared" si="18"/>
        <v>392870</v>
      </c>
      <c r="J57" s="7">
        <f t="shared" si="18"/>
        <v>-101624</v>
      </c>
      <c r="K57" s="7">
        <f t="shared" si="18"/>
        <v>168697</v>
      </c>
      <c r="L57" s="7">
        <f t="shared" si="18"/>
        <v>284253</v>
      </c>
      <c r="M57" s="7">
        <f t="shared" si="18"/>
        <v>391494</v>
      </c>
      <c r="N57" s="7">
        <f t="shared" si="18"/>
        <v>-3358058</v>
      </c>
      <c r="O57" s="7">
        <f t="shared" si="18"/>
        <v>-6275521</v>
      </c>
      <c r="P57" s="7">
        <f t="shared" ref="P57:AB57" si="19">SUM(P27:P56)</f>
        <v>104215</v>
      </c>
      <c r="Q57" s="7">
        <f t="shared" si="19"/>
        <v>-1430396</v>
      </c>
      <c r="R57" s="7">
        <f t="shared" si="19"/>
        <v>-2141259</v>
      </c>
      <c r="S57" s="7">
        <f t="shared" si="19"/>
        <v>81193</v>
      </c>
      <c r="T57" s="7">
        <f t="shared" si="19"/>
        <v>-640346</v>
      </c>
      <c r="U57" s="7">
        <f t="shared" si="19"/>
        <v>-165996</v>
      </c>
      <c r="V57" s="7">
        <f t="shared" si="19"/>
        <v>-195931</v>
      </c>
      <c r="W57" s="7">
        <f t="shared" si="19"/>
        <v>443362</v>
      </c>
      <c r="X57" s="7">
        <f t="shared" si="19"/>
        <v>1627010</v>
      </c>
      <c r="Y57" s="7">
        <f t="shared" si="19"/>
        <v>193676</v>
      </c>
      <c r="Z57" s="7">
        <f t="shared" si="19"/>
        <v>-588824</v>
      </c>
      <c r="AA57" s="7">
        <f t="shared" si="19"/>
        <v>-753607</v>
      </c>
      <c r="AB57" s="7">
        <f t="shared" si="19"/>
        <v>-3466903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129</v>
      </c>
      <c r="B60" s="5"/>
      <c r="C60" s="2">
        <f>SUMIFS('  Sched Ms'!AH:AH,'  Sched Ms'!$E:$E,"FLORIDA_ONLY: Florida Only",'  Sched Ms'!$G:$G,$A60)</f>
        <v>-439039</v>
      </c>
      <c r="D60" s="2">
        <f>SUMIFS('  Sched Ms'!AI:AI,'  Sched Ms'!$E:$E,"FLORIDA_ONLY: Florida Only",'  Sched Ms'!$G:$G,$A60)</f>
        <v>-439039</v>
      </c>
      <c r="E60" s="2">
        <f>SUMIFS('  Sched Ms'!AJ:AJ,'  Sched Ms'!$E:$E,"FLORIDA_ONLY: Florida Only",'  Sched Ms'!$G:$G,$A60)</f>
        <v>-439039</v>
      </c>
      <c r="F60" s="2">
        <f>SUMIFS('  Sched Ms'!AK:AK,'  Sched Ms'!$E:$E,"FLORIDA_ONLY: Florida Only",'  Sched Ms'!$G:$G,$A60)</f>
        <v>-439039</v>
      </c>
      <c r="G60" s="2">
        <f>SUMIFS('  Sched Ms'!AL:AL,'  Sched Ms'!$E:$E,"FLORIDA_ONLY: Florida Only",'  Sched Ms'!$G:$G,$A60)</f>
        <v>-436712</v>
      </c>
      <c r="H60" s="2">
        <f>SUMIFS('  Sched Ms'!AM:AM,'  Sched Ms'!$E:$E,"FLORIDA_ONLY: Florida Only",'  Sched Ms'!$G:$G,$A60)</f>
        <v>-436712</v>
      </c>
      <c r="I60" s="2">
        <f>SUMIFS('  Sched Ms'!AN:AN,'  Sched Ms'!$E:$E,"FLORIDA_ONLY: Florida Only",'  Sched Ms'!$G:$G,$A60)</f>
        <v>-436712</v>
      </c>
      <c r="J60" s="2">
        <f>SUMIFS('  Sched Ms'!AO:AO,'  Sched Ms'!$E:$E,"FLORIDA_ONLY: Florida Only",'  Sched Ms'!$G:$G,$A60)</f>
        <v>-436712</v>
      </c>
      <c r="K60" s="2">
        <f>SUMIFS('  Sched Ms'!AP:AP,'  Sched Ms'!$E:$E,"FLORIDA_ONLY: Florida Only",'  Sched Ms'!$G:$G,$A60)</f>
        <v>-436712</v>
      </c>
      <c r="L60" s="2">
        <f>SUMIFS('  Sched Ms'!AQ:AQ,'  Sched Ms'!$E:$E,"FLORIDA_ONLY: Florida Only",'  Sched Ms'!$G:$G,$A60)</f>
        <v>-436712</v>
      </c>
      <c r="M60" s="2">
        <f>SUMIFS('  Sched Ms'!AR:AR,'  Sched Ms'!$E:$E,"FLORIDA_ONLY: Florida Only",'  Sched Ms'!$G:$G,$A60)</f>
        <v>-436712</v>
      </c>
      <c r="N60" s="2">
        <f>SUMIFS('  Sched Ms'!AS:AS,'  Sched Ms'!$E:$E,"FLORIDA_ONLY: Florida Only",'  Sched Ms'!$G:$G,$A60)</f>
        <v>-447827</v>
      </c>
      <c r="O60" s="2">
        <f>SUMIFS('  Sched Ms'!AT:AT,'  Sched Ms'!$E:$E,"FLORIDA_ONLY: Florida Only",'  Sched Ms'!$G:$G,$A60)</f>
        <v>-5260967</v>
      </c>
      <c r="P60" s="2">
        <f>SUMIFS('  Sched Ms'!AU:AU,'  Sched Ms'!$E:$E,"FLORIDA_ONLY: Florida Only",'  Sched Ms'!$G:$G,$A60)</f>
        <v>-404806</v>
      </c>
      <c r="Q60" s="2">
        <f>SUMIFS('  Sched Ms'!AV:AV,'  Sched Ms'!$E:$E,"FLORIDA_ONLY: Florida Only",'  Sched Ms'!$G:$G,$A60)</f>
        <v>-404806</v>
      </c>
      <c r="R60" s="2">
        <f>SUMIFS('  Sched Ms'!AW:AW,'  Sched Ms'!$E:$E,"FLORIDA_ONLY: Florida Only",'  Sched Ms'!$G:$G,$A60)</f>
        <v>-404806</v>
      </c>
      <c r="S60" s="2">
        <f>SUMIFS('  Sched Ms'!AX:AX,'  Sched Ms'!$E:$E,"FLORIDA_ONLY: Florida Only",'  Sched Ms'!$G:$G,$A60)</f>
        <v>-404806</v>
      </c>
      <c r="T60" s="2">
        <f>SUMIFS('  Sched Ms'!AY:AY,'  Sched Ms'!$E:$E,"FLORIDA_ONLY: Florida Only",'  Sched Ms'!$G:$G,$A60)</f>
        <v>-404806</v>
      </c>
      <c r="U60" s="2">
        <f>SUMIFS('  Sched Ms'!AZ:AZ,'  Sched Ms'!$E:$E,"FLORIDA_ONLY: Florida Only",'  Sched Ms'!$G:$G,$A60)</f>
        <v>-404806</v>
      </c>
      <c r="V60" s="2">
        <f>SUMIFS('  Sched Ms'!BA:BA,'  Sched Ms'!$E:$E,"FLORIDA_ONLY: Florida Only",'  Sched Ms'!$G:$G,$A60)</f>
        <v>-387079</v>
      </c>
      <c r="W60" s="2">
        <f>SUMIFS('  Sched Ms'!BB:BB,'  Sched Ms'!$E:$E,"FLORIDA_ONLY: Florida Only",'  Sched Ms'!$G:$G,$A60)</f>
        <v>-387079</v>
      </c>
      <c r="X60" s="2">
        <f>SUMIFS('  Sched Ms'!BC:BC,'  Sched Ms'!$E:$E,"FLORIDA_ONLY: Florida Only",'  Sched Ms'!$G:$G,$A60)</f>
        <v>-387079</v>
      </c>
      <c r="Y60" s="2">
        <f>SUMIFS('  Sched Ms'!BD:BD,'  Sched Ms'!$E:$E,"FLORIDA_ONLY: Florida Only",'  Sched Ms'!$G:$G,$A60)</f>
        <v>-387079</v>
      </c>
      <c r="Z60" s="2">
        <f>SUMIFS('  Sched Ms'!BE:BE,'  Sched Ms'!$E:$E,"FLORIDA_ONLY: Florida Only",'  Sched Ms'!$G:$G,$A60)</f>
        <v>-387079</v>
      </c>
      <c r="AA60" s="2">
        <f>SUMIFS('  Sched Ms'!BF:BF,'  Sched Ms'!$E:$E,"FLORIDA_ONLY: Florida Only",'  Sched Ms'!$G:$G,$A60)</f>
        <v>-404271</v>
      </c>
      <c r="AB60" s="2">
        <f>SUMIFS('  Sched Ms'!BG:BG,'  Sched Ms'!$E:$E,"FLORIDA_ONLY: Florida Only",'  Sched Ms'!$G:$G,$A60)</f>
        <v>-4768502</v>
      </c>
    </row>
    <row r="61" spans="1:28" ht="15" customHeight="1" x14ac:dyDescent="0.2">
      <c r="A61" s="5" t="s">
        <v>130</v>
      </c>
      <c r="B61" s="5"/>
      <c r="C61" s="2">
        <f>SUMIFS('  Sched Ms'!AH:AH,'  Sched Ms'!$E:$E,"FLORIDA_ONLY: Florida Only",'  Sched Ms'!$G:$G,$A61)</f>
        <v>-10473</v>
      </c>
      <c r="D61" s="2">
        <f>SUMIFS('  Sched Ms'!AI:AI,'  Sched Ms'!$E:$E,"FLORIDA_ONLY: Florida Only",'  Sched Ms'!$G:$G,$A61)</f>
        <v>-10473</v>
      </c>
      <c r="E61" s="2">
        <f>SUMIFS('  Sched Ms'!AJ:AJ,'  Sched Ms'!$E:$E,"FLORIDA_ONLY: Florida Only",'  Sched Ms'!$G:$G,$A61)</f>
        <v>-10473</v>
      </c>
      <c r="F61" s="2">
        <f>SUMIFS('  Sched Ms'!AK:AK,'  Sched Ms'!$E:$E,"FLORIDA_ONLY: Florida Only",'  Sched Ms'!$G:$G,$A61)</f>
        <v>-10473</v>
      </c>
      <c r="G61" s="2">
        <f>SUMIFS('  Sched Ms'!AL:AL,'  Sched Ms'!$E:$E,"FLORIDA_ONLY: Florida Only",'  Sched Ms'!$G:$G,$A61)</f>
        <v>-58705</v>
      </c>
      <c r="H61" s="2">
        <f>SUMIFS('  Sched Ms'!AM:AM,'  Sched Ms'!$E:$E,"FLORIDA_ONLY: Florida Only",'  Sched Ms'!$G:$G,$A61)</f>
        <v>-58705</v>
      </c>
      <c r="I61" s="2">
        <f>SUMIFS('  Sched Ms'!AN:AN,'  Sched Ms'!$E:$E,"FLORIDA_ONLY: Florida Only",'  Sched Ms'!$G:$G,$A61)</f>
        <v>-58705</v>
      </c>
      <c r="J61" s="2">
        <f>SUMIFS('  Sched Ms'!AO:AO,'  Sched Ms'!$E:$E,"FLORIDA_ONLY: Florida Only",'  Sched Ms'!$G:$G,$A61)</f>
        <v>-58705</v>
      </c>
      <c r="K61" s="2">
        <f>SUMIFS('  Sched Ms'!AP:AP,'  Sched Ms'!$E:$E,"FLORIDA_ONLY: Florida Only",'  Sched Ms'!$G:$G,$A61)</f>
        <v>-58705</v>
      </c>
      <c r="L61" s="2">
        <f>SUMIFS('  Sched Ms'!AQ:AQ,'  Sched Ms'!$E:$E,"FLORIDA_ONLY: Florida Only",'  Sched Ms'!$G:$G,$A61)</f>
        <v>-58705</v>
      </c>
      <c r="M61" s="2">
        <f>SUMIFS('  Sched Ms'!AR:AR,'  Sched Ms'!$E:$E,"FLORIDA_ONLY: Florida Only",'  Sched Ms'!$G:$G,$A61)</f>
        <v>-58705</v>
      </c>
      <c r="N61" s="2">
        <f>SUMIFS('  Sched Ms'!AS:AS,'  Sched Ms'!$E:$E,"FLORIDA_ONLY: Florida Only",'  Sched Ms'!$G:$G,$A61)</f>
        <v>86073</v>
      </c>
      <c r="O61" s="2">
        <f>SUMIFS('  Sched Ms'!AT:AT,'  Sched Ms'!$E:$E,"FLORIDA_ONLY: Florida Only",'  Sched Ms'!$G:$G,$A61)</f>
        <v>-366754</v>
      </c>
      <c r="P61" s="2">
        <f>SUMIFS('  Sched Ms'!AU:AU,'  Sched Ms'!$E:$E,"FLORIDA_ONLY: Florida Only",'  Sched Ms'!$G:$G,$A61)</f>
        <v>-25767</v>
      </c>
      <c r="Q61" s="2">
        <f>SUMIFS('  Sched Ms'!AV:AV,'  Sched Ms'!$E:$E,"FLORIDA_ONLY: Florida Only",'  Sched Ms'!$G:$G,$A61)</f>
        <v>-25767</v>
      </c>
      <c r="R61" s="2">
        <f>SUMIFS('  Sched Ms'!AW:AW,'  Sched Ms'!$E:$E,"FLORIDA_ONLY: Florida Only",'  Sched Ms'!$G:$G,$A61)</f>
        <v>-25767</v>
      </c>
      <c r="S61" s="2">
        <f>SUMIFS('  Sched Ms'!AX:AX,'  Sched Ms'!$E:$E,"FLORIDA_ONLY: Florida Only",'  Sched Ms'!$G:$G,$A61)</f>
        <v>-25767</v>
      </c>
      <c r="T61" s="2">
        <f>SUMIFS('  Sched Ms'!AY:AY,'  Sched Ms'!$E:$E,"FLORIDA_ONLY: Florida Only",'  Sched Ms'!$G:$G,$A61)</f>
        <v>-25767</v>
      </c>
      <c r="U61" s="2">
        <f>SUMIFS('  Sched Ms'!AZ:AZ,'  Sched Ms'!$E:$E,"FLORIDA_ONLY: Florida Only",'  Sched Ms'!$G:$G,$A61)</f>
        <v>-25767</v>
      </c>
      <c r="V61" s="2">
        <f>SUMIFS('  Sched Ms'!BA:BA,'  Sched Ms'!$E:$E,"FLORIDA_ONLY: Florida Only",'  Sched Ms'!$G:$G,$A61)</f>
        <v>-208877</v>
      </c>
      <c r="W61" s="2">
        <f>SUMIFS('  Sched Ms'!BB:BB,'  Sched Ms'!$E:$E,"FLORIDA_ONLY: Florida Only",'  Sched Ms'!$G:$G,$A61)</f>
        <v>-208877</v>
      </c>
      <c r="X61" s="2">
        <f>SUMIFS('  Sched Ms'!BC:BC,'  Sched Ms'!$E:$E,"FLORIDA_ONLY: Florida Only",'  Sched Ms'!$G:$G,$A61)</f>
        <v>-208877</v>
      </c>
      <c r="Y61" s="2">
        <f>SUMIFS('  Sched Ms'!BD:BD,'  Sched Ms'!$E:$E,"FLORIDA_ONLY: Florida Only",'  Sched Ms'!$G:$G,$A61)</f>
        <v>-208877</v>
      </c>
      <c r="Z61" s="2">
        <f>SUMIFS('  Sched Ms'!BE:BE,'  Sched Ms'!$E:$E,"FLORIDA_ONLY: Florida Only",'  Sched Ms'!$G:$G,$A61)</f>
        <v>-208877</v>
      </c>
      <c r="AA61" s="2">
        <f>SUMIFS('  Sched Ms'!BF:BF,'  Sched Ms'!$E:$E,"FLORIDA_ONLY: Florida Only",'  Sched Ms'!$G:$G,$A61)</f>
        <v>-111169</v>
      </c>
      <c r="AB61" s="2">
        <f>SUMIFS('  Sched Ms'!BG:BG,'  Sched Ms'!$E:$E,"FLORIDA_ONLY: Florida Only",'  Sched Ms'!$G:$G,$A61)</f>
        <v>-1310156</v>
      </c>
    </row>
    <row r="62" spans="1:28" ht="15" customHeight="1" x14ac:dyDescent="0.2">
      <c r="A62" s="9" t="s">
        <v>15</v>
      </c>
      <c r="B62" s="9"/>
      <c r="C62" s="7">
        <f t="shared" ref="C62:N62" si="20">SUM(C60:C61)</f>
        <v>-449512</v>
      </c>
      <c r="D62" s="7">
        <f t="shared" si="20"/>
        <v>-449512</v>
      </c>
      <c r="E62" s="7">
        <f t="shared" si="20"/>
        <v>-449512</v>
      </c>
      <c r="F62" s="7">
        <f t="shared" si="20"/>
        <v>-449512</v>
      </c>
      <c r="G62" s="7">
        <f t="shared" si="20"/>
        <v>-495417</v>
      </c>
      <c r="H62" s="7">
        <f t="shared" si="20"/>
        <v>-495417</v>
      </c>
      <c r="I62" s="7">
        <f t="shared" si="20"/>
        <v>-495417</v>
      </c>
      <c r="J62" s="7">
        <f t="shared" si="20"/>
        <v>-495417</v>
      </c>
      <c r="K62" s="7">
        <f t="shared" si="20"/>
        <v>-495417</v>
      </c>
      <c r="L62" s="7">
        <f t="shared" si="20"/>
        <v>-495417</v>
      </c>
      <c r="M62" s="7">
        <f t="shared" si="20"/>
        <v>-495417</v>
      </c>
      <c r="N62" s="7">
        <f t="shared" si="20"/>
        <v>-361754</v>
      </c>
      <c r="O62" s="7">
        <f t="shared" ref="O62:AB62" si="21">SUM(O60:O61)</f>
        <v>-5627721</v>
      </c>
      <c r="P62" s="7">
        <f t="shared" si="21"/>
        <v>-430573</v>
      </c>
      <c r="Q62" s="7">
        <f t="shared" si="21"/>
        <v>-430573</v>
      </c>
      <c r="R62" s="7">
        <f t="shared" si="21"/>
        <v>-430573</v>
      </c>
      <c r="S62" s="7">
        <f t="shared" si="21"/>
        <v>-430573</v>
      </c>
      <c r="T62" s="7">
        <f t="shared" si="21"/>
        <v>-430573</v>
      </c>
      <c r="U62" s="7">
        <f t="shared" si="21"/>
        <v>-430573</v>
      </c>
      <c r="V62" s="7">
        <f t="shared" si="21"/>
        <v>-595956</v>
      </c>
      <c r="W62" s="7">
        <f t="shared" si="21"/>
        <v>-595956</v>
      </c>
      <c r="X62" s="7">
        <f t="shared" si="21"/>
        <v>-595956</v>
      </c>
      <c r="Y62" s="7">
        <f t="shared" si="21"/>
        <v>-595956</v>
      </c>
      <c r="Z62" s="7">
        <f t="shared" si="21"/>
        <v>-595956</v>
      </c>
      <c r="AA62" s="7">
        <f t="shared" si="21"/>
        <v>-515440</v>
      </c>
      <c r="AB62" s="7">
        <f t="shared" si="21"/>
        <v>-6078658</v>
      </c>
    </row>
    <row r="63" spans="1:28" ht="15" customHeight="1" x14ac:dyDescent="0.2">
      <c r="A63" s="3" t="s">
        <v>121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264</v>
      </c>
      <c r="D65" s="13">
        <v>-133</v>
      </c>
      <c r="E65" s="13">
        <v>-112</v>
      </c>
      <c r="F65" s="13">
        <v>-2</v>
      </c>
      <c r="G65" s="13">
        <v>-3</v>
      </c>
      <c r="H65" s="13">
        <v>-1182</v>
      </c>
      <c r="I65" s="13">
        <v>1609</v>
      </c>
      <c r="J65" s="13">
        <v>-640</v>
      </c>
      <c r="K65" s="13">
        <v>-317</v>
      </c>
      <c r="L65" s="13">
        <v>-202</v>
      </c>
      <c r="M65" s="13">
        <v>174</v>
      </c>
      <c r="N65" s="13">
        <v>-462</v>
      </c>
      <c r="O65" s="13">
        <f>SUM(C65:N65)</f>
        <v>-1006</v>
      </c>
      <c r="P65" s="13">
        <v>0</v>
      </c>
      <c r="Q65" s="13">
        <v>-168</v>
      </c>
      <c r="R65" s="13">
        <v>-1</v>
      </c>
      <c r="S65" s="13">
        <v>-22</v>
      </c>
      <c r="T65" s="13">
        <v>-46</v>
      </c>
      <c r="U65" s="13">
        <v>-180</v>
      </c>
      <c r="V65" s="13">
        <v>138</v>
      </c>
      <c r="W65" s="13">
        <v>0</v>
      </c>
      <c r="X65" s="13">
        <v>0</v>
      </c>
      <c r="Y65" s="13">
        <v>0</v>
      </c>
      <c r="Z65" s="13">
        <v>-111</v>
      </c>
      <c r="AA65" s="13">
        <v>-388</v>
      </c>
      <c r="AB65" s="13">
        <f t="shared" ref="AB65" si="22">SUM(P65:AA65)</f>
        <v>-778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O68" si="23">C12+C20+C57+C62</f>
        <v>472347</v>
      </c>
      <c r="D68" s="2">
        <f t="shared" si="23"/>
        <v>808379</v>
      </c>
      <c r="E68" s="2">
        <f t="shared" si="23"/>
        <v>-958980.82000000007</v>
      </c>
      <c r="F68" s="2">
        <f t="shared" si="23"/>
        <v>-95877.210000000661</v>
      </c>
      <c r="G68" s="2">
        <f t="shared" si="23"/>
        <v>-2039785.81</v>
      </c>
      <c r="H68" s="2">
        <f t="shared" si="23"/>
        <v>-113597.58999998996</v>
      </c>
      <c r="I68" s="2">
        <f t="shared" si="23"/>
        <v>589704.86999999988</v>
      </c>
      <c r="J68" s="2">
        <f t="shared" si="23"/>
        <v>548882.97999999952</v>
      </c>
      <c r="K68" s="2">
        <f t="shared" si="23"/>
        <v>-52367.670000000566</v>
      </c>
      <c r="L68" s="2">
        <f t="shared" si="23"/>
        <v>38817.829999999725</v>
      </c>
      <c r="M68" s="2">
        <f t="shared" si="23"/>
        <v>1081029.3899999999</v>
      </c>
      <c r="N68" s="2">
        <f t="shared" si="23"/>
        <v>-3153529.1000000024</v>
      </c>
      <c r="O68" s="2">
        <f t="shared" si="23"/>
        <v>-2874977.1299999952</v>
      </c>
      <c r="P68" s="2">
        <f t="shared" ref="P68:AB68" si="24">P12+P20+P57+P62</f>
        <v>1173587.5199999996</v>
      </c>
      <c r="Q68" s="2">
        <f t="shared" si="24"/>
        <v>5429.4099999999162</v>
      </c>
      <c r="R68" s="2">
        <f t="shared" si="24"/>
        <v>-812880.85000000056</v>
      </c>
      <c r="S68" s="2">
        <f t="shared" si="24"/>
        <v>1308232.9600000002</v>
      </c>
      <c r="T68" s="2">
        <f t="shared" si="24"/>
        <v>132724.81999999983</v>
      </c>
      <c r="U68" s="2">
        <f t="shared" si="24"/>
        <v>627958.74999999953</v>
      </c>
      <c r="V68" s="2">
        <f t="shared" si="24"/>
        <v>788546.96</v>
      </c>
      <c r="W68" s="2">
        <f t="shared" si="24"/>
        <v>1310561.07</v>
      </c>
      <c r="X68" s="2">
        <f t="shared" si="24"/>
        <v>2456184.6799999941</v>
      </c>
      <c r="Y68" s="2">
        <f t="shared" si="24"/>
        <v>1091169.689999999</v>
      </c>
      <c r="Z68" s="2">
        <f t="shared" si="24"/>
        <v>823489.52000000025</v>
      </c>
      <c r="AA68" s="2">
        <f t="shared" si="24"/>
        <v>419575</v>
      </c>
      <c r="AB68" s="2">
        <f t="shared" si="24"/>
        <v>9324579.52999999</v>
      </c>
    </row>
    <row r="69" spans="1:28" ht="15" customHeight="1" x14ac:dyDescent="0.2">
      <c r="A69" s="15" t="s">
        <v>20</v>
      </c>
      <c r="B69" s="15"/>
      <c r="C69" s="16">
        <v>4.4580000000000002E-2</v>
      </c>
      <c r="D69" s="16">
        <v>4.4580000000000002E-2</v>
      </c>
      <c r="E69" s="16">
        <v>4.4580000000000002E-2</v>
      </c>
      <c r="F69" s="16">
        <v>4.4580000000000002E-2</v>
      </c>
      <c r="G69" s="16">
        <v>4.4580000000000002E-2</v>
      </c>
      <c r="H69" s="16">
        <v>4.4580000000000002E-2</v>
      </c>
      <c r="I69" s="16">
        <v>4.4580000000000002E-2</v>
      </c>
      <c r="J69" s="16">
        <v>4.4580000000000002E-2</v>
      </c>
      <c r="K69" s="16">
        <v>4.4580000000000002E-2</v>
      </c>
      <c r="L69" s="16">
        <v>4.4580000000000002E-2</v>
      </c>
      <c r="M69" s="16">
        <v>4.4580000000000002E-2</v>
      </c>
      <c r="N69" s="16">
        <v>4.4580000000000002E-2</v>
      </c>
      <c r="O69" s="16">
        <v>4.4580000000000002E-2</v>
      </c>
      <c r="P69" s="16">
        <v>4.4580000000000002E-2</v>
      </c>
      <c r="Q69" s="16">
        <v>4.4580000000000002E-2</v>
      </c>
      <c r="R69" s="16">
        <v>4.4580000000000002E-2</v>
      </c>
      <c r="S69" s="16">
        <v>4.4580000000000002E-2</v>
      </c>
      <c r="T69" s="16">
        <v>4.4580000000000002E-2</v>
      </c>
      <c r="U69" s="16">
        <v>4.4580000000000002E-2</v>
      </c>
      <c r="V69" s="16">
        <v>4.4580000000000002E-2</v>
      </c>
      <c r="W69" s="16">
        <v>3.5349999999999999E-2</v>
      </c>
      <c r="X69" s="16">
        <v>3.5349999999999999E-2</v>
      </c>
      <c r="Y69" s="16">
        <v>3.5349999999999999E-2</v>
      </c>
      <c r="Z69" s="16">
        <v>3.5349999999999999E-2</v>
      </c>
      <c r="AA69" s="16">
        <v>3.5349999999999999E-2</v>
      </c>
      <c r="AB69" s="16">
        <v>3.5349999999999999E-2</v>
      </c>
    </row>
    <row r="70" spans="1:28" ht="15" customHeight="1" x14ac:dyDescent="0.2">
      <c r="A70" s="15" t="s">
        <v>21</v>
      </c>
      <c r="B70" s="15"/>
      <c r="C70" s="7">
        <f t="shared" ref="C70:N70" si="25">C68*C69</f>
        <v>21057.22926</v>
      </c>
      <c r="D70" s="7">
        <f t="shared" si="25"/>
        <v>36037.535820000005</v>
      </c>
      <c r="E70" s="7">
        <f t="shared" si="25"/>
        <v>-42751.364955600002</v>
      </c>
      <c r="F70" s="7">
        <f t="shared" si="25"/>
        <v>-4274.2060218000297</v>
      </c>
      <c r="G70" s="7">
        <f t="shared" si="25"/>
        <v>-90933.651409800004</v>
      </c>
      <c r="H70" s="7">
        <f t="shared" si="25"/>
        <v>-5064.1805621995527</v>
      </c>
      <c r="I70" s="7">
        <f t="shared" si="25"/>
        <v>26289.043104599994</v>
      </c>
      <c r="J70" s="7">
        <f t="shared" si="25"/>
        <v>24469.203248399979</v>
      </c>
      <c r="K70" s="7">
        <f t="shared" si="25"/>
        <v>-2334.5507286000252</v>
      </c>
      <c r="L70" s="7">
        <f t="shared" si="25"/>
        <v>1730.4988613999878</v>
      </c>
      <c r="M70" s="7">
        <f t="shared" si="25"/>
        <v>48192.290206199999</v>
      </c>
      <c r="N70" s="7">
        <f t="shared" si="25"/>
        <v>-140584.3272780001</v>
      </c>
      <c r="O70" s="7">
        <f t="shared" ref="O70:AB70" si="26">O68*O69</f>
        <v>-128166.4804553998</v>
      </c>
      <c r="P70" s="7">
        <f t="shared" si="26"/>
        <v>52318.531641599984</v>
      </c>
      <c r="Q70" s="7">
        <f t="shared" si="26"/>
        <v>242.04309779999627</v>
      </c>
      <c r="R70" s="7">
        <f t="shared" si="26"/>
        <v>-36238.228293000029</v>
      </c>
      <c r="S70" s="7">
        <f t="shared" si="26"/>
        <v>58321.025356800012</v>
      </c>
      <c r="T70" s="7">
        <f t="shared" si="26"/>
        <v>5916.8724755999929</v>
      </c>
      <c r="U70" s="7">
        <f t="shared" si="26"/>
        <v>27994.40107499998</v>
      </c>
      <c r="V70" s="7">
        <f t="shared" si="26"/>
        <v>35153.423476800002</v>
      </c>
      <c r="W70" s="108">
        <f>(W68*W69)+SUM(P68:V68)*(0.03535-0.04458)</f>
        <v>16574.509793400011</v>
      </c>
      <c r="X70" s="7">
        <f t="shared" si="26"/>
        <v>86826.128437999796</v>
      </c>
      <c r="Y70" s="7">
        <f t="shared" si="26"/>
        <v>38572.848541499967</v>
      </c>
      <c r="Z70" s="7">
        <f t="shared" si="26"/>
        <v>29110.354532000008</v>
      </c>
      <c r="AA70" s="7">
        <f t="shared" si="26"/>
        <v>14831.97625</v>
      </c>
      <c r="AB70" s="7">
        <f t="shared" si="26"/>
        <v>329623.88638549962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-27848</v>
      </c>
      <c r="H71" s="13">
        <v>0</v>
      </c>
      <c r="I71" s="13">
        <v>0</v>
      </c>
      <c r="J71" s="13">
        <v>0</v>
      </c>
      <c r="K71" s="13">
        <v>557308</v>
      </c>
      <c r="L71" s="13">
        <v>0</v>
      </c>
      <c r="M71" s="13">
        <v>0</v>
      </c>
      <c r="N71" s="13">
        <v>0</v>
      </c>
      <c r="O71" s="13">
        <f>SUM(C71:N71)</f>
        <v>529460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26536</v>
      </c>
      <c r="X71" s="13">
        <v>-10131</v>
      </c>
      <c r="Y71" s="13">
        <v>0</v>
      </c>
      <c r="Z71" s="13">
        <v>0</v>
      </c>
      <c r="AA71" s="13">
        <v>0</v>
      </c>
      <c r="AB71" s="13">
        <f t="shared" ref="AB71" si="27">SUM(P71:AA71)</f>
        <v>16405</v>
      </c>
    </row>
    <row r="72" spans="1:28" ht="15" customHeight="1" thickBot="1" x14ac:dyDescent="0.25">
      <c r="A72" s="17" t="s">
        <v>23</v>
      </c>
      <c r="B72" s="17"/>
      <c r="C72" s="18">
        <f t="shared" ref="C72:N72" si="28">C70+C71</f>
        <v>21057.22926</v>
      </c>
      <c r="D72" s="18">
        <f t="shared" si="28"/>
        <v>36037.535820000005</v>
      </c>
      <c r="E72" s="18">
        <f t="shared" si="28"/>
        <v>-42751.364955600002</v>
      </c>
      <c r="F72" s="18">
        <f t="shared" si="28"/>
        <v>-4274.2060218000297</v>
      </c>
      <c r="G72" s="18">
        <f t="shared" si="28"/>
        <v>-118781.6514098</v>
      </c>
      <c r="H72" s="18">
        <f t="shared" si="28"/>
        <v>-5064.1805621995527</v>
      </c>
      <c r="I72" s="18">
        <f t="shared" si="28"/>
        <v>26289.043104599994</v>
      </c>
      <c r="J72" s="18">
        <f t="shared" si="28"/>
        <v>24469.203248399979</v>
      </c>
      <c r="K72" s="18">
        <f t="shared" si="28"/>
        <v>554973.44927139999</v>
      </c>
      <c r="L72" s="18">
        <f t="shared" si="28"/>
        <v>1730.4988613999878</v>
      </c>
      <c r="M72" s="18">
        <f t="shared" si="28"/>
        <v>48192.290206199999</v>
      </c>
      <c r="N72" s="18">
        <f t="shared" si="28"/>
        <v>-140584.3272780001</v>
      </c>
      <c r="O72" s="18">
        <f t="shared" ref="O72:AB72" si="29">O70+O71</f>
        <v>401293.51954460022</v>
      </c>
      <c r="P72" s="18">
        <f t="shared" si="29"/>
        <v>52318.531641599984</v>
      </c>
      <c r="Q72" s="18">
        <f t="shared" si="29"/>
        <v>242.04309779999627</v>
      </c>
      <c r="R72" s="18">
        <f t="shared" si="29"/>
        <v>-36238.228293000029</v>
      </c>
      <c r="S72" s="18">
        <f t="shared" si="29"/>
        <v>58321.025356800012</v>
      </c>
      <c r="T72" s="18">
        <f t="shared" si="29"/>
        <v>5916.8724755999929</v>
      </c>
      <c r="U72" s="18">
        <f t="shared" si="29"/>
        <v>27994.40107499998</v>
      </c>
      <c r="V72" s="18">
        <f t="shared" si="29"/>
        <v>35153.423476800002</v>
      </c>
      <c r="W72" s="18">
        <f t="shared" si="29"/>
        <v>43110.509793400008</v>
      </c>
      <c r="X72" s="18">
        <f t="shared" si="29"/>
        <v>76695.128437999796</v>
      </c>
      <c r="Y72" s="18">
        <f t="shared" si="29"/>
        <v>38572.848541499967</v>
      </c>
      <c r="Z72" s="18">
        <f t="shared" si="29"/>
        <v>29110.354532000008</v>
      </c>
      <c r="AA72" s="18">
        <f t="shared" si="29"/>
        <v>14831.97625</v>
      </c>
      <c r="AB72" s="18">
        <f t="shared" si="29"/>
        <v>346028.88638549962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O74" si="30">C12+C20+C25+C57</f>
        <v>921859</v>
      </c>
      <c r="D74" s="2">
        <f t="shared" si="30"/>
        <v>1257891</v>
      </c>
      <c r="E74" s="2">
        <f t="shared" si="30"/>
        <v>-509468.82000000007</v>
      </c>
      <c r="F74" s="2">
        <f t="shared" si="30"/>
        <v>353634.78999999934</v>
      </c>
      <c r="G74" s="2">
        <f t="shared" si="30"/>
        <v>-1466379.81</v>
      </c>
      <c r="H74" s="2">
        <f t="shared" si="30"/>
        <v>381819.41000001004</v>
      </c>
      <c r="I74" s="2">
        <f t="shared" si="30"/>
        <v>1085121.8699999999</v>
      </c>
      <c r="J74" s="2">
        <f t="shared" si="30"/>
        <v>1044299.9799999995</v>
      </c>
      <c r="K74" s="2">
        <f t="shared" si="30"/>
        <v>-114259.67000000057</v>
      </c>
      <c r="L74" s="2">
        <f t="shared" si="30"/>
        <v>534234.82999999973</v>
      </c>
      <c r="M74" s="2">
        <f t="shared" si="30"/>
        <v>1576446.39</v>
      </c>
      <c r="N74" s="2">
        <f t="shared" si="30"/>
        <v>-2791775.1000000024</v>
      </c>
      <c r="O74" s="2">
        <f t="shared" si="30"/>
        <v>2273423.8700000048</v>
      </c>
      <c r="P74" s="2">
        <f t="shared" ref="P74:AB74" si="31">P12+P20+P25+P57</f>
        <v>1604160.5199999996</v>
      </c>
      <c r="Q74" s="2">
        <f t="shared" si="31"/>
        <v>436002.40999999992</v>
      </c>
      <c r="R74" s="2">
        <f t="shared" si="31"/>
        <v>-382307.85000000056</v>
      </c>
      <c r="S74" s="2">
        <f t="shared" si="31"/>
        <v>1738805.9600000002</v>
      </c>
      <c r="T74" s="2">
        <f t="shared" si="31"/>
        <v>563297.81999999983</v>
      </c>
      <c r="U74" s="2">
        <f t="shared" si="31"/>
        <v>1058531.7499999995</v>
      </c>
      <c r="V74" s="2">
        <f t="shared" si="31"/>
        <v>1384502.96</v>
      </c>
      <c r="W74" s="2">
        <f t="shared" si="31"/>
        <v>1906517.07</v>
      </c>
      <c r="X74" s="2">
        <f t="shared" si="31"/>
        <v>3062271.6799999941</v>
      </c>
      <c r="Y74" s="2">
        <f t="shared" si="31"/>
        <v>1687125.689999999</v>
      </c>
      <c r="Z74" s="2">
        <f t="shared" si="31"/>
        <v>1419445.5200000003</v>
      </c>
      <c r="AA74" s="2">
        <f t="shared" si="31"/>
        <v>935015</v>
      </c>
      <c r="AB74" s="2">
        <f t="shared" si="31"/>
        <v>15413368.52999999</v>
      </c>
    </row>
    <row r="75" spans="1:28" ht="15" customHeight="1" x14ac:dyDescent="0.2">
      <c r="A75" s="15" t="s">
        <v>25</v>
      </c>
      <c r="B75" s="15"/>
      <c r="C75" s="2">
        <f t="shared" ref="C75:N75" si="32">-C70</f>
        <v>-21057.22926</v>
      </c>
      <c r="D75" s="2">
        <f t="shared" si="32"/>
        <v>-36037.535820000005</v>
      </c>
      <c r="E75" s="2">
        <f t="shared" si="32"/>
        <v>42751.364955600002</v>
      </c>
      <c r="F75" s="2">
        <f t="shared" si="32"/>
        <v>4274.2060218000297</v>
      </c>
      <c r="G75" s="2">
        <f t="shared" si="32"/>
        <v>90933.651409800004</v>
      </c>
      <c r="H75" s="2">
        <f t="shared" si="32"/>
        <v>5064.1805621995527</v>
      </c>
      <c r="I75" s="2">
        <f t="shared" si="32"/>
        <v>-26289.043104599994</v>
      </c>
      <c r="J75" s="2">
        <f t="shared" si="32"/>
        <v>-24469.203248399979</v>
      </c>
      <c r="K75" s="2">
        <f t="shared" si="32"/>
        <v>2334.5507286000252</v>
      </c>
      <c r="L75" s="2">
        <f t="shared" si="32"/>
        <v>-1730.4988613999878</v>
      </c>
      <c r="M75" s="2">
        <f t="shared" si="32"/>
        <v>-48192.290206199999</v>
      </c>
      <c r="N75" s="2">
        <f t="shared" si="32"/>
        <v>140584.3272780001</v>
      </c>
      <c r="O75" s="2">
        <f t="shared" ref="O75:AB75" si="33">-O70</f>
        <v>128166.4804553998</v>
      </c>
      <c r="P75" s="2">
        <f t="shared" si="33"/>
        <v>-52318.531641599984</v>
      </c>
      <c r="Q75" s="2">
        <f t="shared" si="33"/>
        <v>-242.04309779999627</v>
      </c>
      <c r="R75" s="2">
        <f t="shared" si="33"/>
        <v>36238.228293000029</v>
      </c>
      <c r="S75" s="2">
        <f t="shared" si="33"/>
        <v>-58321.025356800012</v>
      </c>
      <c r="T75" s="2">
        <f t="shared" si="33"/>
        <v>-5916.8724755999929</v>
      </c>
      <c r="U75" s="2">
        <f t="shared" si="33"/>
        <v>-27994.40107499998</v>
      </c>
      <c r="V75" s="2">
        <f t="shared" si="33"/>
        <v>-35153.423476800002</v>
      </c>
      <c r="W75" s="2">
        <f t="shared" si="33"/>
        <v>-16574.509793400011</v>
      </c>
      <c r="X75" s="2">
        <f t="shared" si="33"/>
        <v>-86826.128437999796</v>
      </c>
      <c r="Y75" s="2">
        <f t="shared" si="33"/>
        <v>-38572.848541499967</v>
      </c>
      <c r="Z75" s="2">
        <f t="shared" si="33"/>
        <v>-29110.354532000008</v>
      </c>
      <c r="AA75" s="2">
        <f t="shared" si="33"/>
        <v>-14831.97625</v>
      </c>
      <c r="AB75" s="2">
        <f t="shared" si="33"/>
        <v>-329623.88638549962</v>
      </c>
    </row>
    <row r="76" spans="1:28" ht="15" customHeight="1" x14ac:dyDescent="0.2">
      <c r="A76" s="15" t="s">
        <v>26</v>
      </c>
      <c r="B76" s="15"/>
      <c r="C76" s="7">
        <f t="shared" ref="C76:N76" si="34">SUM(C74:C75)</f>
        <v>900801.77073999995</v>
      </c>
      <c r="D76" s="7">
        <f t="shared" si="34"/>
        <v>1221853.4641799999</v>
      </c>
      <c r="E76" s="7">
        <f t="shared" si="34"/>
        <v>-466717.45504440006</v>
      </c>
      <c r="F76" s="7">
        <f t="shared" si="34"/>
        <v>357908.99602179939</v>
      </c>
      <c r="G76" s="7">
        <f t="shared" si="34"/>
        <v>-1375446.1585902001</v>
      </c>
      <c r="H76" s="7">
        <f t="shared" si="34"/>
        <v>386883.5905622096</v>
      </c>
      <c r="I76" s="7">
        <f t="shared" si="34"/>
        <v>1058832.8268954</v>
      </c>
      <c r="J76" s="7">
        <f t="shared" si="34"/>
        <v>1019830.7767515995</v>
      </c>
      <c r="K76" s="7">
        <f t="shared" si="34"/>
        <v>-111925.11927140054</v>
      </c>
      <c r="L76" s="7">
        <f t="shared" si="34"/>
        <v>532504.33113859978</v>
      </c>
      <c r="M76" s="7">
        <f t="shared" si="34"/>
        <v>1528254.0997937999</v>
      </c>
      <c r="N76" s="7">
        <f t="shared" si="34"/>
        <v>-2651190.7727220021</v>
      </c>
      <c r="O76" s="7">
        <f t="shared" ref="O76:AB76" si="35">SUM(O74:O75)</f>
        <v>2401590.3504554047</v>
      </c>
      <c r="P76" s="7">
        <f t="shared" si="35"/>
        <v>1551841.9883583996</v>
      </c>
      <c r="Q76" s="7">
        <f t="shared" si="35"/>
        <v>435760.36690219992</v>
      </c>
      <c r="R76" s="7">
        <f t="shared" si="35"/>
        <v>-346069.62170700054</v>
      </c>
      <c r="S76" s="7">
        <f t="shared" si="35"/>
        <v>1680484.9346432001</v>
      </c>
      <c r="T76" s="7">
        <f t="shared" si="35"/>
        <v>557380.94752439985</v>
      </c>
      <c r="U76" s="7">
        <f t="shared" si="35"/>
        <v>1030537.3489249996</v>
      </c>
      <c r="V76" s="7">
        <f t="shared" si="35"/>
        <v>1349349.5365231999</v>
      </c>
      <c r="W76" s="7">
        <f t="shared" si="35"/>
        <v>1889942.5602066</v>
      </c>
      <c r="X76" s="7">
        <f t="shared" si="35"/>
        <v>2975445.5515619945</v>
      </c>
      <c r="Y76" s="7">
        <f t="shared" si="35"/>
        <v>1648552.841458499</v>
      </c>
      <c r="Z76" s="7">
        <f t="shared" si="35"/>
        <v>1390335.1654680003</v>
      </c>
      <c r="AA76" s="7">
        <f t="shared" si="35"/>
        <v>920183.02375000005</v>
      </c>
      <c r="AB76" s="7">
        <f t="shared" si="35"/>
        <v>15083744.64361449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N78" si="36">C76*C77</f>
        <v>189168.37185539998</v>
      </c>
      <c r="D78" s="20">
        <f t="shared" si="36"/>
        <v>256589.22747779996</v>
      </c>
      <c r="E78" s="20">
        <f t="shared" si="36"/>
        <v>-98010.665559324014</v>
      </c>
      <c r="F78" s="20">
        <f t="shared" si="36"/>
        <v>75160.889164577864</v>
      </c>
      <c r="G78" s="20">
        <f t="shared" si="36"/>
        <v>-288843.69330394204</v>
      </c>
      <c r="H78" s="20">
        <f t="shared" si="36"/>
        <v>81245.554018064009</v>
      </c>
      <c r="I78" s="20">
        <f t="shared" si="36"/>
        <v>222354.89364803399</v>
      </c>
      <c r="J78" s="20">
        <f t="shared" si="36"/>
        <v>214164.4631178359</v>
      </c>
      <c r="K78" s="20">
        <f t="shared" si="36"/>
        <v>-23504.275046994113</v>
      </c>
      <c r="L78" s="20">
        <f t="shared" si="36"/>
        <v>111825.90953910595</v>
      </c>
      <c r="M78" s="20">
        <f t="shared" si="36"/>
        <v>320933.36095669796</v>
      </c>
      <c r="N78" s="20">
        <f t="shared" si="36"/>
        <v>-556750.06227162038</v>
      </c>
      <c r="O78" s="20">
        <f t="shared" ref="O78:AB78" si="37">O76*O77</f>
        <v>504333.97359563498</v>
      </c>
      <c r="P78" s="20">
        <f t="shared" si="37"/>
        <v>325886.81755526393</v>
      </c>
      <c r="Q78" s="20">
        <f t="shared" si="37"/>
        <v>91509.677049461985</v>
      </c>
      <c r="R78" s="20">
        <f t="shared" si="37"/>
        <v>-72674.620558470109</v>
      </c>
      <c r="S78" s="20">
        <f t="shared" si="37"/>
        <v>352901.83627507201</v>
      </c>
      <c r="T78" s="20">
        <f t="shared" si="37"/>
        <v>117049.99898012396</v>
      </c>
      <c r="U78" s="20">
        <f t="shared" si="37"/>
        <v>216412.8432742499</v>
      </c>
      <c r="V78" s="20">
        <f t="shared" si="37"/>
        <v>283363.40266987198</v>
      </c>
      <c r="W78" s="20">
        <f t="shared" si="37"/>
        <v>396887.93764338596</v>
      </c>
      <c r="X78" s="20">
        <f t="shared" si="37"/>
        <v>624843.56582801882</v>
      </c>
      <c r="Y78" s="20">
        <f t="shared" si="37"/>
        <v>346196.09670628479</v>
      </c>
      <c r="Z78" s="20">
        <f t="shared" si="37"/>
        <v>291970.38474828005</v>
      </c>
      <c r="AA78" s="20">
        <f t="shared" si="37"/>
        <v>193238.43498749999</v>
      </c>
      <c r="AB78" s="20">
        <f t="shared" si="37"/>
        <v>3167586.3751590429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-10530</v>
      </c>
      <c r="H79" s="13">
        <v>0</v>
      </c>
      <c r="I79" s="13">
        <v>0</v>
      </c>
      <c r="J79" s="13">
        <v>0</v>
      </c>
      <c r="K79" s="13">
        <v>2615861</v>
      </c>
      <c r="L79" s="13">
        <v>0</v>
      </c>
      <c r="M79" s="13">
        <v>0</v>
      </c>
      <c r="N79" s="13">
        <v>0</v>
      </c>
      <c r="O79" s="13">
        <f>SUM(C79:N79)</f>
        <v>2605331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-5573</v>
      </c>
      <c r="X79" s="13">
        <v>-8831</v>
      </c>
      <c r="Y79" s="13">
        <v>0</v>
      </c>
      <c r="Z79" s="13">
        <v>0</v>
      </c>
      <c r="AA79" s="13">
        <v>0</v>
      </c>
      <c r="AB79" s="13">
        <f t="shared" ref="AB79" si="38">SUM(P79:AA79)</f>
        <v>-14404</v>
      </c>
    </row>
    <row r="80" spans="1:28" ht="15" customHeight="1" thickBot="1" x14ac:dyDescent="0.25">
      <c r="A80" s="17" t="s">
        <v>29</v>
      </c>
      <c r="B80" s="17"/>
      <c r="C80" s="18">
        <f t="shared" ref="C80:N80" si="39">SUM(C78:C79)</f>
        <v>189168.37185539998</v>
      </c>
      <c r="D80" s="18">
        <f t="shared" si="39"/>
        <v>256589.22747779996</v>
      </c>
      <c r="E80" s="18">
        <f t="shared" si="39"/>
        <v>-98010.665559324014</v>
      </c>
      <c r="F80" s="18">
        <f t="shared" si="39"/>
        <v>75160.889164577864</v>
      </c>
      <c r="G80" s="18">
        <f t="shared" si="39"/>
        <v>-299373.69330394204</v>
      </c>
      <c r="H80" s="18">
        <f t="shared" si="39"/>
        <v>81245.554018064009</v>
      </c>
      <c r="I80" s="18">
        <f t="shared" si="39"/>
        <v>222354.89364803399</v>
      </c>
      <c r="J80" s="18">
        <f t="shared" si="39"/>
        <v>214164.4631178359</v>
      </c>
      <c r="K80" s="18">
        <f t="shared" si="39"/>
        <v>2592356.724953006</v>
      </c>
      <c r="L80" s="18">
        <f t="shared" si="39"/>
        <v>111825.90953910595</v>
      </c>
      <c r="M80" s="18">
        <f t="shared" si="39"/>
        <v>320933.36095669796</v>
      </c>
      <c r="N80" s="18">
        <f t="shared" si="39"/>
        <v>-556750.06227162038</v>
      </c>
      <c r="O80" s="18">
        <f t="shared" ref="O80:AB80" si="40">SUM(O78:O79)</f>
        <v>3109664.973595635</v>
      </c>
      <c r="P80" s="18">
        <f t="shared" si="40"/>
        <v>325886.81755526393</v>
      </c>
      <c r="Q80" s="18">
        <f t="shared" si="40"/>
        <v>91509.677049461985</v>
      </c>
      <c r="R80" s="18">
        <f t="shared" si="40"/>
        <v>-72674.620558470109</v>
      </c>
      <c r="S80" s="18">
        <f t="shared" si="40"/>
        <v>352901.83627507201</v>
      </c>
      <c r="T80" s="18">
        <f t="shared" si="40"/>
        <v>117049.99898012396</v>
      </c>
      <c r="U80" s="18">
        <f t="shared" si="40"/>
        <v>216412.8432742499</v>
      </c>
      <c r="V80" s="18">
        <f t="shared" si="40"/>
        <v>283363.40266987198</v>
      </c>
      <c r="W80" s="18">
        <f t="shared" si="40"/>
        <v>391314.93764338596</v>
      </c>
      <c r="X80" s="18">
        <f t="shared" si="40"/>
        <v>616012.56582801882</v>
      </c>
      <c r="Y80" s="18">
        <f t="shared" si="40"/>
        <v>346196.09670628479</v>
      </c>
      <c r="Z80" s="18">
        <f t="shared" si="40"/>
        <v>291970.38474828005</v>
      </c>
      <c r="AA80" s="18">
        <f t="shared" si="40"/>
        <v>193238.43498749999</v>
      </c>
      <c r="AB80" s="18">
        <f t="shared" si="40"/>
        <v>3153182.3751590429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N82" si="41">C72+C80</f>
        <v>210225.60111539997</v>
      </c>
      <c r="D82" s="22">
        <f t="shared" si="41"/>
        <v>292626.76329779997</v>
      </c>
      <c r="E82" s="22">
        <f t="shared" si="41"/>
        <v>-140762.03051492403</v>
      </c>
      <c r="F82" s="22">
        <f t="shared" si="41"/>
        <v>70886.683142777838</v>
      </c>
      <c r="G82" s="22">
        <f t="shared" si="41"/>
        <v>-418155.34471374203</v>
      </c>
      <c r="H82" s="22">
        <f t="shared" si="41"/>
        <v>76181.37345586445</v>
      </c>
      <c r="I82" s="22">
        <f t="shared" si="41"/>
        <v>248643.93675263398</v>
      </c>
      <c r="J82" s="22">
        <f t="shared" si="41"/>
        <v>238633.66636623588</v>
      </c>
      <c r="K82" s="22">
        <f t="shared" si="41"/>
        <v>3147330.174224406</v>
      </c>
      <c r="L82" s="22">
        <f t="shared" si="41"/>
        <v>113556.40840050594</v>
      </c>
      <c r="M82" s="22">
        <f t="shared" si="41"/>
        <v>369125.65116289794</v>
      </c>
      <c r="N82" s="22">
        <f t="shared" si="41"/>
        <v>-697334.38954962045</v>
      </c>
      <c r="O82" s="22">
        <f t="shared" ref="O82:AB82" si="42">O72+O80</f>
        <v>3510958.4931402351</v>
      </c>
      <c r="P82" s="22">
        <f t="shared" si="42"/>
        <v>378205.34919686394</v>
      </c>
      <c r="Q82" s="22">
        <f t="shared" si="42"/>
        <v>91751.720147261978</v>
      </c>
      <c r="R82" s="22">
        <f t="shared" si="42"/>
        <v>-108912.84885147013</v>
      </c>
      <c r="S82" s="22">
        <f t="shared" si="42"/>
        <v>411222.86163187202</v>
      </c>
      <c r="T82" s="22">
        <f t="shared" si="42"/>
        <v>122966.87145572394</v>
      </c>
      <c r="U82" s="22">
        <f t="shared" si="42"/>
        <v>244407.24434924987</v>
      </c>
      <c r="V82" s="22">
        <f t="shared" si="42"/>
        <v>318516.82614667201</v>
      </c>
      <c r="W82" s="22">
        <f t="shared" si="42"/>
        <v>434425.44743678597</v>
      </c>
      <c r="X82" s="22">
        <f t="shared" si="42"/>
        <v>692707.69426601857</v>
      </c>
      <c r="Y82" s="22">
        <f t="shared" si="42"/>
        <v>384768.94524778478</v>
      </c>
      <c r="Z82" s="22">
        <f t="shared" si="42"/>
        <v>321080.73928028008</v>
      </c>
      <c r="AA82" s="22">
        <f t="shared" si="42"/>
        <v>208070.4112375</v>
      </c>
      <c r="AB82" s="22">
        <f t="shared" si="42"/>
        <v>3499211.2615445424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N86" si="43">(-C57+-C62)*C85</f>
        <v>47121.14</v>
      </c>
      <c r="D86" s="2">
        <f t="shared" si="43"/>
        <v>24443.264999999999</v>
      </c>
      <c r="E86" s="2">
        <f t="shared" si="43"/>
        <v>113540.13</v>
      </c>
      <c r="F86" s="2">
        <f t="shared" si="43"/>
        <v>45732.555</v>
      </c>
      <c r="G86" s="2">
        <f t="shared" si="43"/>
        <v>110194.535</v>
      </c>
      <c r="H86" s="2">
        <f t="shared" si="43"/>
        <v>35280.300000000003</v>
      </c>
      <c r="I86" s="2">
        <f t="shared" si="43"/>
        <v>5640.085</v>
      </c>
      <c r="J86" s="2">
        <f t="shared" si="43"/>
        <v>32837.254999999997</v>
      </c>
      <c r="K86" s="2">
        <f t="shared" si="43"/>
        <v>17969.599999999999</v>
      </c>
      <c r="L86" s="2">
        <f t="shared" si="43"/>
        <v>11614.02</v>
      </c>
      <c r="M86" s="2">
        <f t="shared" si="43"/>
        <v>5715.7650000000003</v>
      </c>
      <c r="N86" s="2">
        <f t="shared" si="43"/>
        <v>204589.66</v>
      </c>
      <c r="O86" s="2">
        <f t="shared" ref="O86:AB86" si="44">(-O57+-O62)*O85</f>
        <v>654678.31000000006</v>
      </c>
      <c r="P86" s="2">
        <f t="shared" si="44"/>
        <v>17949.689999999999</v>
      </c>
      <c r="Q86" s="2">
        <f t="shared" si="44"/>
        <v>102353.295</v>
      </c>
      <c r="R86" s="2">
        <f t="shared" si="44"/>
        <v>141450.76</v>
      </c>
      <c r="S86" s="2">
        <f t="shared" si="44"/>
        <v>19215.900000000001</v>
      </c>
      <c r="T86" s="2">
        <f t="shared" si="44"/>
        <v>58900.544999999998</v>
      </c>
      <c r="U86" s="2">
        <f t="shared" si="44"/>
        <v>32811.294999999998</v>
      </c>
      <c r="V86" s="2">
        <f t="shared" si="44"/>
        <v>43553.785000000003</v>
      </c>
      <c r="W86" s="2">
        <f t="shared" si="44"/>
        <v>8392.67</v>
      </c>
      <c r="X86" s="2">
        <f t="shared" si="44"/>
        <v>-56707.97</v>
      </c>
      <c r="Y86" s="2">
        <f t="shared" si="44"/>
        <v>22125.4</v>
      </c>
      <c r="Z86" s="2">
        <f t="shared" si="44"/>
        <v>65162.9</v>
      </c>
      <c r="AA86" s="2">
        <f t="shared" si="44"/>
        <v>69797.585000000006</v>
      </c>
      <c r="AB86" s="2">
        <f t="shared" si="44"/>
        <v>525005.85499999998</v>
      </c>
    </row>
    <row r="87" spans="1:28" ht="15" customHeight="1" x14ac:dyDescent="0.2">
      <c r="A87" s="15" t="s">
        <v>33</v>
      </c>
      <c r="B87" s="15"/>
      <c r="C87" s="2">
        <f t="shared" ref="C87:N87" si="45">-C65*C85</f>
        <v>-14.52</v>
      </c>
      <c r="D87" s="2">
        <f t="shared" si="45"/>
        <v>7.3150000000000004</v>
      </c>
      <c r="E87" s="2">
        <f t="shared" si="45"/>
        <v>6.16</v>
      </c>
      <c r="F87" s="2">
        <f t="shared" si="45"/>
        <v>0.11</v>
      </c>
      <c r="G87" s="2">
        <f t="shared" si="45"/>
        <v>0.16500000000000001</v>
      </c>
      <c r="H87" s="2">
        <f t="shared" si="45"/>
        <v>65.010000000000005</v>
      </c>
      <c r="I87" s="2">
        <f t="shared" si="45"/>
        <v>-88.495000000000005</v>
      </c>
      <c r="J87" s="2">
        <f t="shared" si="45"/>
        <v>35.200000000000003</v>
      </c>
      <c r="K87" s="2">
        <f t="shared" si="45"/>
        <v>17.434999999999999</v>
      </c>
      <c r="L87" s="2">
        <f t="shared" si="45"/>
        <v>11.11</v>
      </c>
      <c r="M87" s="2">
        <f t="shared" si="45"/>
        <v>-9.57</v>
      </c>
      <c r="N87" s="2">
        <f t="shared" si="45"/>
        <v>25.41</v>
      </c>
      <c r="O87" s="2">
        <f t="shared" ref="O87:AB87" si="46">-O65*O85</f>
        <v>55.33</v>
      </c>
      <c r="P87" s="2">
        <f t="shared" si="46"/>
        <v>0</v>
      </c>
      <c r="Q87" s="2">
        <f t="shared" si="46"/>
        <v>9.24</v>
      </c>
      <c r="R87" s="2">
        <f t="shared" si="46"/>
        <v>5.5E-2</v>
      </c>
      <c r="S87" s="2">
        <f t="shared" si="46"/>
        <v>1.21</v>
      </c>
      <c r="T87" s="2">
        <f t="shared" si="46"/>
        <v>2.5299999999999998</v>
      </c>
      <c r="U87" s="2">
        <f t="shared" si="46"/>
        <v>9.9</v>
      </c>
      <c r="V87" s="2">
        <f t="shared" si="46"/>
        <v>-7.59</v>
      </c>
      <c r="W87" s="2">
        <f t="shared" si="46"/>
        <v>0</v>
      </c>
      <c r="X87" s="2">
        <f t="shared" si="46"/>
        <v>0</v>
      </c>
      <c r="Y87" s="2">
        <f t="shared" si="46"/>
        <v>0</v>
      </c>
      <c r="Z87" s="2">
        <f t="shared" si="46"/>
        <v>6.1050000000000004</v>
      </c>
      <c r="AA87" s="2">
        <f t="shared" si="46"/>
        <v>21.34</v>
      </c>
      <c r="AB87" s="2">
        <f t="shared" si="46"/>
        <v>42.79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47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48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-687394</v>
      </c>
      <c r="L89" s="13">
        <v>0</v>
      </c>
      <c r="M89" s="13">
        <v>0</v>
      </c>
      <c r="N89" s="13">
        <v>0</v>
      </c>
      <c r="O89" s="13">
        <f t="shared" si="47"/>
        <v>-687394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12266</v>
      </c>
      <c r="Y89" s="13">
        <v>0</v>
      </c>
      <c r="Z89" s="13">
        <v>0</v>
      </c>
      <c r="AA89" s="13">
        <v>0</v>
      </c>
      <c r="AB89" s="13">
        <f t="shared" si="48"/>
        <v>12266</v>
      </c>
    </row>
    <row r="90" spans="1:28" ht="15" customHeight="1" thickBot="1" x14ac:dyDescent="0.25">
      <c r="A90" s="17" t="s">
        <v>35</v>
      </c>
      <c r="B90" s="17"/>
      <c r="C90" s="18">
        <f t="shared" ref="C90:N90" si="49">SUM(C86:C89)</f>
        <v>47106.62</v>
      </c>
      <c r="D90" s="18">
        <f t="shared" si="49"/>
        <v>24450.579999999998</v>
      </c>
      <c r="E90" s="18">
        <f t="shared" si="49"/>
        <v>113546.29000000001</v>
      </c>
      <c r="F90" s="18">
        <f t="shared" si="49"/>
        <v>45732.665000000001</v>
      </c>
      <c r="G90" s="18">
        <f t="shared" si="49"/>
        <v>110194.7</v>
      </c>
      <c r="H90" s="18">
        <f t="shared" si="49"/>
        <v>35345.310000000005</v>
      </c>
      <c r="I90" s="18">
        <f t="shared" si="49"/>
        <v>5551.59</v>
      </c>
      <c r="J90" s="18">
        <f t="shared" si="49"/>
        <v>32872.454999999994</v>
      </c>
      <c r="K90" s="18">
        <f t="shared" si="49"/>
        <v>-669406.96499999997</v>
      </c>
      <c r="L90" s="18">
        <f t="shared" si="49"/>
        <v>11625.130000000001</v>
      </c>
      <c r="M90" s="18">
        <f t="shared" si="49"/>
        <v>5706.1950000000006</v>
      </c>
      <c r="N90" s="18">
        <f t="shared" si="49"/>
        <v>204615.07</v>
      </c>
      <c r="O90" s="18">
        <f t="shared" ref="O90:AB90" si="50">SUM(O86:O89)</f>
        <v>-32660.359999999986</v>
      </c>
      <c r="P90" s="18">
        <f t="shared" si="50"/>
        <v>17949.689999999999</v>
      </c>
      <c r="Q90" s="18">
        <f t="shared" si="50"/>
        <v>102362.535</v>
      </c>
      <c r="R90" s="18">
        <f t="shared" si="50"/>
        <v>141450.815</v>
      </c>
      <c r="S90" s="18">
        <f t="shared" si="50"/>
        <v>19217.11</v>
      </c>
      <c r="T90" s="18">
        <f t="shared" si="50"/>
        <v>58903.074999999997</v>
      </c>
      <c r="U90" s="18">
        <f t="shared" si="50"/>
        <v>32821.195</v>
      </c>
      <c r="V90" s="18">
        <f t="shared" si="50"/>
        <v>43546.195000000007</v>
      </c>
      <c r="W90" s="18">
        <f t="shared" si="50"/>
        <v>8392.67</v>
      </c>
      <c r="X90" s="18">
        <f t="shared" si="50"/>
        <v>-44441.97</v>
      </c>
      <c r="Y90" s="18">
        <f t="shared" si="50"/>
        <v>22125.4</v>
      </c>
      <c r="Z90" s="18">
        <f t="shared" si="50"/>
        <v>65169.005000000005</v>
      </c>
      <c r="AA90" s="18">
        <f t="shared" si="50"/>
        <v>69818.925000000003</v>
      </c>
      <c r="AB90" s="18">
        <f t="shared" si="50"/>
        <v>537314.64500000002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N92" si="51">-C57*C77</f>
        <v>85519.56</v>
      </c>
      <c r="D92" s="2">
        <f t="shared" si="51"/>
        <v>-1068.69</v>
      </c>
      <c r="E92" s="2">
        <f t="shared" si="51"/>
        <v>339119.33999999997</v>
      </c>
      <c r="F92" s="2">
        <f t="shared" si="51"/>
        <v>80217.69</v>
      </c>
      <c r="G92" s="2">
        <f t="shared" si="51"/>
        <v>316705.2</v>
      </c>
      <c r="H92" s="2">
        <f t="shared" si="51"/>
        <v>30669.03</v>
      </c>
      <c r="I92" s="2">
        <f t="shared" si="51"/>
        <v>-82502.7</v>
      </c>
      <c r="J92" s="2">
        <f t="shared" si="51"/>
        <v>21341.040000000001</v>
      </c>
      <c r="K92" s="2">
        <f t="shared" si="51"/>
        <v>-35426.369999999995</v>
      </c>
      <c r="L92" s="2">
        <f t="shared" si="51"/>
        <v>-59693.13</v>
      </c>
      <c r="M92" s="2">
        <f t="shared" si="51"/>
        <v>-82213.739999999991</v>
      </c>
      <c r="N92" s="2">
        <f t="shared" si="51"/>
        <v>705192.17999999993</v>
      </c>
      <c r="O92" s="2">
        <f t="shared" ref="O92:AB92" si="52">-O57*O77</f>
        <v>1317859.4099999999</v>
      </c>
      <c r="P92" s="2">
        <f t="shared" si="52"/>
        <v>-21885.149999999998</v>
      </c>
      <c r="Q92" s="2">
        <f t="shared" si="52"/>
        <v>300383.15999999997</v>
      </c>
      <c r="R92" s="2">
        <f t="shared" si="52"/>
        <v>449664.38999999996</v>
      </c>
      <c r="S92" s="2">
        <f t="shared" si="52"/>
        <v>-17050.53</v>
      </c>
      <c r="T92" s="2">
        <f t="shared" si="52"/>
        <v>134472.66</v>
      </c>
      <c r="U92" s="2">
        <f t="shared" si="52"/>
        <v>34859.159999999996</v>
      </c>
      <c r="V92" s="2">
        <f t="shared" si="52"/>
        <v>41145.51</v>
      </c>
      <c r="W92" s="2">
        <f t="shared" si="52"/>
        <v>-93106.01999999999</v>
      </c>
      <c r="X92" s="2">
        <f t="shared" si="52"/>
        <v>-341672.1</v>
      </c>
      <c r="Y92" s="2">
        <f t="shared" si="52"/>
        <v>-40671.96</v>
      </c>
      <c r="Z92" s="2">
        <f t="shared" si="52"/>
        <v>123653.04</v>
      </c>
      <c r="AA92" s="2">
        <f t="shared" si="52"/>
        <v>158257.47</v>
      </c>
      <c r="AB92" s="2">
        <f t="shared" si="52"/>
        <v>728049.63</v>
      </c>
    </row>
    <row r="93" spans="1:28" ht="15" customHeight="1" x14ac:dyDescent="0.2">
      <c r="A93" s="15" t="s">
        <v>37</v>
      </c>
      <c r="B93" s="15"/>
      <c r="C93" s="2">
        <f t="shared" ref="C93:N93" si="53">(SUM(C86:C88)*-C77)</f>
        <v>-9892.3901999999998</v>
      </c>
      <c r="D93" s="2">
        <f t="shared" si="53"/>
        <v>-5134.621799999999</v>
      </c>
      <c r="E93" s="2">
        <f t="shared" si="53"/>
        <v>-23844.7209</v>
      </c>
      <c r="F93" s="2">
        <f t="shared" si="53"/>
        <v>-9603.8596500000003</v>
      </c>
      <c r="G93" s="2">
        <f t="shared" si="53"/>
        <v>-23140.886999999999</v>
      </c>
      <c r="H93" s="2">
        <f t="shared" si="53"/>
        <v>-7422.5151000000005</v>
      </c>
      <c r="I93" s="2">
        <f t="shared" si="53"/>
        <v>-1165.8339000000001</v>
      </c>
      <c r="J93" s="2">
        <f t="shared" si="53"/>
        <v>-6903.215549999999</v>
      </c>
      <c r="K93" s="2">
        <f t="shared" si="53"/>
        <v>-3777.2773499999998</v>
      </c>
      <c r="L93" s="2">
        <f t="shared" si="53"/>
        <v>-2441.2773000000002</v>
      </c>
      <c r="M93" s="2">
        <f t="shared" si="53"/>
        <v>-1198.3009500000001</v>
      </c>
      <c r="N93" s="2">
        <f t="shared" si="53"/>
        <v>-42969.164700000001</v>
      </c>
      <c r="O93" s="2">
        <f t="shared" ref="O93:AB93" si="54">(SUM(O86:O88)*-O77)</f>
        <v>-137494.0644</v>
      </c>
      <c r="P93" s="2">
        <f t="shared" si="54"/>
        <v>-3769.4348999999997</v>
      </c>
      <c r="Q93" s="2">
        <f t="shared" si="54"/>
        <v>-21496.13235</v>
      </c>
      <c r="R93" s="2">
        <f t="shared" si="54"/>
        <v>-29704.671149999998</v>
      </c>
      <c r="S93" s="2">
        <f t="shared" si="54"/>
        <v>-4035.5931</v>
      </c>
      <c r="T93" s="2">
        <f t="shared" si="54"/>
        <v>-12369.64575</v>
      </c>
      <c r="U93" s="2">
        <f t="shared" si="54"/>
        <v>-6892.4509499999995</v>
      </c>
      <c r="V93" s="2">
        <f t="shared" si="54"/>
        <v>-9144.7009500000004</v>
      </c>
      <c r="W93" s="2">
        <f t="shared" si="54"/>
        <v>-1762.4606999999999</v>
      </c>
      <c r="X93" s="2">
        <f t="shared" si="54"/>
        <v>11908.673699999999</v>
      </c>
      <c r="Y93" s="2">
        <f t="shared" si="54"/>
        <v>-4646.3339999999998</v>
      </c>
      <c r="Z93" s="2">
        <f t="shared" si="54"/>
        <v>-13685.491050000001</v>
      </c>
      <c r="AA93" s="2">
        <f t="shared" si="54"/>
        <v>-14661.974249999999</v>
      </c>
      <c r="AB93" s="2">
        <f t="shared" si="54"/>
        <v>-110260.21545</v>
      </c>
    </row>
    <row r="94" spans="1:28" ht="15" customHeight="1" x14ac:dyDescent="0.2">
      <c r="A94" s="15" t="s">
        <v>33</v>
      </c>
      <c r="B94" s="15"/>
      <c r="C94" s="2">
        <f>-C65*C77</f>
        <v>-55.44</v>
      </c>
      <c r="D94" s="2">
        <f t="shared" ref="D94:N94" si="55">-D65*D77</f>
        <v>27.93</v>
      </c>
      <c r="E94" s="2">
        <f t="shared" si="55"/>
        <v>23.52</v>
      </c>
      <c r="F94" s="2">
        <f t="shared" si="55"/>
        <v>0.42</v>
      </c>
      <c r="G94" s="2">
        <f t="shared" si="55"/>
        <v>0.63</v>
      </c>
      <c r="H94" s="2">
        <f t="shared" si="55"/>
        <v>248.22</v>
      </c>
      <c r="I94" s="2">
        <f t="shared" si="55"/>
        <v>-337.89</v>
      </c>
      <c r="J94" s="2">
        <f t="shared" si="55"/>
        <v>134.4</v>
      </c>
      <c r="K94" s="2">
        <f t="shared" si="55"/>
        <v>66.569999999999993</v>
      </c>
      <c r="L94" s="2">
        <f t="shared" si="55"/>
        <v>42.42</v>
      </c>
      <c r="M94" s="2">
        <f t="shared" si="55"/>
        <v>-36.54</v>
      </c>
      <c r="N94" s="2">
        <f t="shared" si="55"/>
        <v>97.02</v>
      </c>
      <c r="O94" s="2">
        <f t="shared" ref="O94:AB94" si="56">-O65*O77</f>
        <v>211.26</v>
      </c>
      <c r="P94" s="2">
        <f t="shared" si="56"/>
        <v>0</v>
      </c>
      <c r="Q94" s="2">
        <f t="shared" si="56"/>
        <v>35.28</v>
      </c>
      <c r="R94" s="2">
        <f t="shared" si="56"/>
        <v>0.21</v>
      </c>
      <c r="S94" s="2">
        <f t="shared" si="56"/>
        <v>4.62</v>
      </c>
      <c r="T94" s="2">
        <f t="shared" si="56"/>
        <v>9.66</v>
      </c>
      <c r="U94" s="2">
        <f t="shared" si="56"/>
        <v>37.799999999999997</v>
      </c>
      <c r="V94" s="2">
        <f t="shared" si="56"/>
        <v>-28.98</v>
      </c>
      <c r="W94" s="2">
        <f t="shared" si="56"/>
        <v>0</v>
      </c>
      <c r="X94" s="2">
        <f t="shared" si="56"/>
        <v>0</v>
      </c>
      <c r="Y94" s="2">
        <f t="shared" si="56"/>
        <v>0</v>
      </c>
      <c r="Z94" s="2">
        <f t="shared" si="56"/>
        <v>23.31</v>
      </c>
      <c r="AA94" s="2">
        <f t="shared" si="56"/>
        <v>81.48</v>
      </c>
      <c r="AB94" s="2">
        <f t="shared" si="56"/>
        <v>163.38</v>
      </c>
    </row>
    <row r="95" spans="1:28" ht="15" customHeight="1" x14ac:dyDescent="0.2">
      <c r="A95" s="15" t="s">
        <v>38</v>
      </c>
      <c r="B95" s="15"/>
      <c r="C95" s="13">
        <v>-49986.09</v>
      </c>
      <c r="D95" s="13">
        <v>-49986.09</v>
      </c>
      <c r="E95" s="13">
        <v>-49986.090000000026</v>
      </c>
      <c r="F95" s="13">
        <v>-40659.574647121917</v>
      </c>
      <c r="G95" s="13">
        <v>-50841.255367429665</v>
      </c>
      <c r="H95" s="13">
        <v>-65190.596105015429</v>
      </c>
      <c r="I95" s="13">
        <v>-64375.835991407803</v>
      </c>
      <c r="J95" s="13">
        <v>-61745.567952078185</v>
      </c>
      <c r="K95" s="13">
        <v>-39772.899936946982</v>
      </c>
      <c r="L95" s="13">
        <v>-42589</v>
      </c>
      <c r="M95" s="13">
        <v>-46037</v>
      </c>
      <c r="N95" s="13">
        <v>28742</v>
      </c>
      <c r="O95" s="13">
        <f t="shared" ref="O95:O96" si="57">SUM(C95:N95)</f>
        <v>-532428</v>
      </c>
      <c r="P95" s="13">
        <v>-56218</v>
      </c>
      <c r="Q95" s="13">
        <v>-42642</v>
      </c>
      <c r="R95" s="13">
        <v>-50934</v>
      </c>
      <c r="S95" s="13">
        <v>-47313</v>
      </c>
      <c r="T95" s="13">
        <v>-55417</v>
      </c>
      <c r="U95" s="13">
        <v>-66256</v>
      </c>
      <c r="V95" s="13">
        <v>-31719</v>
      </c>
      <c r="W95" s="13">
        <v>-59073</v>
      </c>
      <c r="X95" s="13">
        <v>-21558</v>
      </c>
      <c r="Y95" s="13">
        <v>-38969</v>
      </c>
      <c r="Z95" s="13">
        <v>-42004</v>
      </c>
      <c r="AA95" s="13">
        <v>-82817</v>
      </c>
      <c r="AB95" s="13">
        <f t="shared" ref="AB95:AB96" si="58">SUM(P95:AA95)</f>
        <v>-594920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-2459060</v>
      </c>
      <c r="L96" s="13">
        <v>0</v>
      </c>
      <c r="M96" s="13">
        <v>0</v>
      </c>
      <c r="N96" s="13">
        <v>0</v>
      </c>
      <c r="O96" s="13">
        <f t="shared" si="57"/>
        <v>-2459060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61</v>
      </c>
      <c r="Y96" s="13">
        <v>0</v>
      </c>
      <c r="Z96" s="13">
        <v>0</v>
      </c>
      <c r="AA96" s="13">
        <v>0</v>
      </c>
      <c r="AB96" s="13">
        <f t="shared" si="58"/>
        <v>61</v>
      </c>
    </row>
    <row r="97" spans="1:28" ht="15" customHeight="1" thickBot="1" x14ac:dyDescent="0.25">
      <c r="A97" s="17" t="s">
        <v>39</v>
      </c>
      <c r="B97" s="17"/>
      <c r="C97" s="18">
        <f t="shared" ref="C97:N97" si="59">SUM(C92:C96)</f>
        <v>25585.639800000004</v>
      </c>
      <c r="D97" s="18">
        <f t="shared" si="59"/>
        <v>-56161.471799999999</v>
      </c>
      <c r="E97" s="18">
        <f t="shared" si="59"/>
        <v>265312.04909999995</v>
      </c>
      <c r="F97" s="18">
        <f t="shared" si="59"/>
        <v>29954.675702878085</v>
      </c>
      <c r="G97" s="18">
        <f t="shared" si="59"/>
        <v>242723.68763257036</v>
      </c>
      <c r="H97" s="18">
        <f t="shared" si="59"/>
        <v>-41695.861205015433</v>
      </c>
      <c r="I97" s="18">
        <f t="shared" si="59"/>
        <v>-148382.2598914078</v>
      </c>
      <c r="J97" s="18">
        <f t="shared" si="59"/>
        <v>-47173.343502078184</v>
      </c>
      <c r="K97" s="18">
        <f t="shared" si="59"/>
        <v>-2537969.977286947</v>
      </c>
      <c r="L97" s="18">
        <f t="shared" si="59"/>
        <v>-104680.98730000001</v>
      </c>
      <c r="M97" s="18">
        <f t="shared" si="59"/>
        <v>-129485.58094999999</v>
      </c>
      <c r="N97" s="18">
        <f t="shared" si="59"/>
        <v>691062.03529999999</v>
      </c>
      <c r="O97" s="18">
        <f t="shared" ref="O97:AB97" si="60">SUM(O92:O96)</f>
        <v>-1810911.3944000001</v>
      </c>
      <c r="P97" s="18">
        <f t="shared" si="60"/>
        <v>-81872.584900000002</v>
      </c>
      <c r="Q97" s="18">
        <f t="shared" si="60"/>
        <v>236280.30764999997</v>
      </c>
      <c r="R97" s="18">
        <f t="shared" si="60"/>
        <v>369025.92884999997</v>
      </c>
      <c r="S97" s="18">
        <f t="shared" si="60"/>
        <v>-68394.503100000002</v>
      </c>
      <c r="T97" s="18">
        <f t="shared" si="60"/>
        <v>66695.674250000011</v>
      </c>
      <c r="U97" s="18">
        <f t="shared" si="60"/>
        <v>-38251.490950000007</v>
      </c>
      <c r="V97" s="18">
        <f t="shared" si="60"/>
        <v>252.82905000000392</v>
      </c>
      <c r="W97" s="18">
        <f t="shared" si="60"/>
        <v>-153941.48069999999</v>
      </c>
      <c r="X97" s="18">
        <f t="shared" si="60"/>
        <v>-351260.42629999999</v>
      </c>
      <c r="Y97" s="18">
        <f t="shared" si="60"/>
        <v>-84287.293999999994</v>
      </c>
      <c r="Z97" s="18">
        <f t="shared" si="60"/>
        <v>67986.858949999994</v>
      </c>
      <c r="AA97" s="18">
        <f t="shared" si="60"/>
        <v>60859.975750000012</v>
      </c>
      <c r="AB97" s="18">
        <f t="shared" si="60"/>
        <v>23093.794549999991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N99" si="61">C90+C97</f>
        <v>72692.2598</v>
      </c>
      <c r="D99" s="22">
        <f t="shared" si="61"/>
        <v>-31710.891800000001</v>
      </c>
      <c r="E99" s="22">
        <f t="shared" si="61"/>
        <v>378858.33909999998</v>
      </c>
      <c r="F99" s="22">
        <f t="shared" si="61"/>
        <v>75687.340702878078</v>
      </c>
      <c r="G99" s="22">
        <f t="shared" si="61"/>
        <v>352918.38763257035</v>
      </c>
      <c r="H99" s="22">
        <f t="shared" si="61"/>
        <v>-6350.5512050154284</v>
      </c>
      <c r="I99" s="22">
        <f t="shared" si="61"/>
        <v>-142830.6698914078</v>
      </c>
      <c r="J99" s="22">
        <f t="shared" si="61"/>
        <v>-14300.888502078189</v>
      </c>
      <c r="K99" s="22">
        <f t="shared" si="61"/>
        <v>-3207376.9422869468</v>
      </c>
      <c r="L99" s="22">
        <f t="shared" si="61"/>
        <v>-93055.857300000003</v>
      </c>
      <c r="M99" s="22">
        <f t="shared" si="61"/>
        <v>-123779.38594999998</v>
      </c>
      <c r="N99" s="22">
        <f t="shared" si="61"/>
        <v>895677.10529999994</v>
      </c>
      <c r="O99" s="22">
        <f t="shared" ref="O99:AB99" si="62">O90+O97</f>
        <v>-1843571.7544</v>
      </c>
      <c r="P99" s="22">
        <f t="shared" si="62"/>
        <v>-63922.894899999999</v>
      </c>
      <c r="Q99" s="22">
        <f t="shared" si="62"/>
        <v>338642.84265000001</v>
      </c>
      <c r="R99" s="22">
        <f t="shared" si="62"/>
        <v>510476.74384999997</v>
      </c>
      <c r="S99" s="22">
        <f t="shared" si="62"/>
        <v>-49177.393100000001</v>
      </c>
      <c r="T99" s="22">
        <f t="shared" si="62"/>
        <v>125598.74925000001</v>
      </c>
      <c r="U99" s="22">
        <f t="shared" si="62"/>
        <v>-5430.295950000007</v>
      </c>
      <c r="V99" s="22">
        <f t="shared" si="62"/>
        <v>43799.024050000007</v>
      </c>
      <c r="W99" s="22">
        <f t="shared" si="62"/>
        <v>-145548.81069999997</v>
      </c>
      <c r="X99" s="22">
        <f t="shared" si="62"/>
        <v>-395702.39630000002</v>
      </c>
      <c r="Y99" s="22">
        <f t="shared" si="62"/>
        <v>-62161.893999999993</v>
      </c>
      <c r="Z99" s="22">
        <f t="shared" si="62"/>
        <v>133155.86395</v>
      </c>
      <c r="AA99" s="22">
        <f t="shared" si="62"/>
        <v>130678.90075000002</v>
      </c>
      <c r="AB99" s="22">
        <f t="shared" si="62"/>
        <v>560408.43955000001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N102" si="63">C82+C99</f>
        <v>282917.86091539997</v>
      </c>
      <c r="D102" s="22">
        <f t="shared" si="63"/>
        <v>260915.87149779996</v>
      </c>
      <c r="E102" s="22">
        <f t="shared" si="63"/>
        <v>238096.30858507595</v>
      </c>
      <c r="F102" s="22">
        <f t="shared" si="63"/>
        <v>146574.0238456559</v>
      </c>
      <c r="G102" s="22">
        <f t="shared" si="63"/>
        <v>-65236.957081171684</v>
      </c>
      <c r="H102" s="22">
        <f t="shared" si="63"/>
        <v>69830.822250849014</v>
      </c>
      <c r="I102" s="22">
        <f t="shared" si="63"/>
        <v>105813.26686122618</v>
      </c>
      <c r="J102" s="22">
        <f t="shared" si="63"/>
        <v>224332.77786415769</v>
      </c>
      <c r="K102" s="22">
        <f t="shared" si="63"/>
        <v>-60046.768062540796</v>
      </c>
      <c r="L102" s="22">
        <f t="shared" si="63"/>
        <v>20500.551100505938</v>
      </c>
      <c r="M102" s="22">
        <f t="shared" si="63"/>
        <v>245346.26521289797</v>
      </c>
      <c r="N102" s="22">
        <f t="shared" si="63"/>
        <v>198342.71575037949</v>
      </c>
      <c r="O102" s="22">
        <f t="shared" ref="O102:AB102" si="64">O82+O99</f>
        <v>1667386.7387402351</v>
      </c>
      <c r="P102" s="22">
        <f t="shared" si="64"/>
        <v>314282.45429686393</v>
      </c>
      <c r="Q102" s="22">
        <f t="shared" si="64"/>
        <v>430394.56279726198</v>
      </c>
      <c r="R102" s="22">
        <f t="shared" si="64"/>
        <v>401563.89499852981</v>
      </c>
      <c r="S102" s="22">
        <f t="shared" si="64"/>
        <v>362045.46853187203</v>
      </c>
      <c r="T102" s="22">
        <f t="shared" si="64"/>
        <v>248565.62070572394</v>
      </c>
      <c r="U102" s="22">
        <f t="shared" si="64"/>
        <v>238976.94839924987</v>
      </c>
      <c r="V102" s="22">
        <f t="shared" si="64"/>
        <v>362315.85019667202</v>
      </c>
      <c r="W102" s="22">
        <f t="shared" si="64"/>
        <v>288876.63673678599</v>
      </c>
      <c r="X102" s="22">
        <f t="shared" si="64"/>
        <v>297005.29796601855</v>
      </c>
      <c r="Y102" s="22">
        <f t="shared" si="64"/>
        <v>322607.05124778481</v>
      </c>
      <c r="Z102" s="22">
        <f t="shared" si="64"/>
        <v>454236.6032302801</v>
      </c>
      <c r="AA102" s="22">
        <f t="shared" si="64"/>
        <v>338749.3119875</v>
      </c>
      <c r="AB102" s="22">
        <f t="shared" si="64"/>
        <v>4059619.7010945426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N106" si="65">C72</f>
        <v>21057.22926</v>
      </c>
      <c r="D106" s="2">
        <f t="shared" si="65"/>
        <v>36037.535820000005</v>
      </c>
      <c r="E106" s="2">
        <f t="shared" si="65"/>
        <v>-42751.364955600002</v>
      </c>
      <c r="F106" s="2">
        <f t="shared" si="65"/>
        <v>-4274.2060218000297</v>
      </c>
      <c r="G106" s="2">
        <f t="shared" si="65"/>
        <v>-118781.6514098</v>
      </c>
      <c r="H106" s="2">
        <f t="shared" si="65"/>
        <v>-5064.1805621995527</v>
      </c>
      <c r="I106" s="2">
        <f t="shared" si="65"/>
        <v>26289.043104599994</v>
      </c>
      <c r="J106" s="2">
        <f t="shared" si="65"/>
        <v>24469.203248399979</v>
      </c>
      <c r="K106" s="2">
        <f t="shared" si="65"/>
        <v>554973.44927139999</v>
      </c>
      <c r="L106" s="2">
        <f t="shared" si="65"/>
        <v>1730.4988613999878</v>
      </c>
      <c r="M106" s="2">
        <f t="shared" si="65"/>
        <v>48192.290206199999</v>
      </c>
      <c r="N106" s="2">
        <f t="shared" si="65"/>
        <v>-140584.3272780001</v>
      </c>
      <c r="O106" s="2">
        <f t="shared" ref="O106:AB106" si="66">O72</f>
        <v>401293.51954460022</v>
      </c>
      <c r="P106" s="2">
        <f t="shared" si="66"/>
        <v>52318.531641599984</v>
      </c>
      <c r="Q106" s="2">
        <f t="shared" si="66"/>
        <v>242.04309779999627</v>
      </c>
      <c r="R106" s="2">
        <f t="shared" si="66"/>
        <v>-36238.228293000029</v>
      </c>
      <c r="S106" s="2">
        <f t="shared" si="66"/>
        <v>58321.025356800012</v>
      </c>
      <c r="T106" s="2">
        <f t="shared" si="66"/>
        <v>5916.8724755999929</v>
      </c>
      <c r="U106" s="2">
        <f t="shared" si="66"/>
        <v>27994.40107499998</v>
      </c>
      <c r="V106" s="2">
        <f t="shared" si="66"/>
        <v>35153.423476800002</v>
      </c>
      <c r="W106" s="2">
        <f t="shared" si="66"/>
        <v>43110.509793400008</v>
      </c>
      <c r="X106" s="2">
        <f t="shared" si="66"/>
        <v>76695.128437999796</v>
      </c>
      <c r="Y106" s="2">
        <f t="shared" si="66"/>
        <v>38572.848541499967</v>
      </c>
      <c r="Z106" s="2">
        <f t="shared" si="66"/>
        <v>29110.354532000008</v>
      </c>
      <c r="AA106" s="2">
        <f t="shared" si="66"/>
        <v>14831.97625</v>
      </c>
      <c r="AB106" s="2">
        <f t="shared" si="66"/>
        <v>346028.88638549962</v>
      </c>
    </row>
    <row r="107" spans="1:28" ht="15" customHeight="1" x14ac:dyDescent="0.2">
      <c r="A107" s="15" t="s">
        <v>45</v>
      </c>
      <c r="B107" s="15"/>
      <c r="C107" s="2">
        <f t="shared" ref="C107:N107" si="67">C90</f>
        <v>47106.62</v>
      </c>
      <c r="D107" s="2">
        <f t="shared" si="67"/>
        <v>24450.579999999998</v>
      </c>
      <c r="E107" s="2">
        <f t="shared" si="67"/>
        <v>113546.29000000001</v>
      </c>
      <c r="F107" s="2">
        <f t="shared" si="67"/>
        <v>45732.665000000001</v>
      </c>
      <c r="G107" s="2">
        <f t="shared" si="67"/>
        <v>110194.7</v>
      </c>
      <c r="H107" s="2">
        <f t="shared" si="67"/>
        <v>35345.310000000005</v>
      </c>
      <c r="I107" s="2">
        <f t="shared" si="67"/>
        <v>5551.59</v>
      </c>
      <c r="J107" s="2">
        <f t="shared" si="67"/>
        <v>32872.454999999994</v>
      </c>
      <c r="K107" s="2">
        <f t="shared" si="67"/>
        <v>-669406.96499999997</v>
      </c>
      <c r="L107" s="2">
        <f t="shared" si="67"/>
        <v>11625.130000000001</v>
      </c>
      <c r="M107" s="2">
        <f t="shared" si="67"/>
        <v>5706.1950000000006</v>
      </c>
      <c r="N107" s="2">
        <f t="shared" si="67"/>
        <v>204615.07</v>
      </c>
      <c r="O107" s="2">
        <f t="shared" ref="O107:AB107" si="68">O90</f>
        <v>-32660.359999999986</v>
      </c>
      <c r="P107" s="2">
        <f t="shared" si="68"/>
        <v>17949.689999999999</v>
      </c>
      <c r="Q107" s="2">
        <f t="shared" si="68"/>
        <v>102362.535</v>
      </c>
      <c r="R107" s="2">
        <f t="shared" si="68"/>
        <v>141450.815</v>
      </c>
      <c r="S107" s="2">
        <f t="shared" si="68"/>
        <v>19217.11</v>
      </c>
      <c r="T107" s="2">
        <f t="shared" si="68"/>
        <v>58903.074999999997</v>
      </c>
      <c r="U107" s="2">
        <f t="shared" si="68"/>
        <v>32821.195</v>
      </c>
      <c r="V107" s="2">
        <f t="shared" si="68"/>
        <v>43546.195000000007</v>
      </c>
      <c r="W107" s="2">
        <f t="shared" si="68"/>
        <v>8392.67</v>
      </c>
      <c r="X107" s="2">
        <f t="shared" si="68"/>
        <v>-44441.97</v>
      </c>
      <c r="Y107" s="2">
        <f t="shared" si="68"/>
        <v>22125.4</v>
      </c>
      <c r="Z107" s="2">
        <f t="shared" si="68"/>
        <v>65169.005000000005</v>
      </c>
      <c r="AA107" s="2">
        <f t="shared" si="68"/>
        <v>69818.925000000003</v>
      </c>
      <c r="AB107" s="2">
        <f t="shared" si="68"/>
        <v>537314.64500000002</v>
      </c>
    </row>
    <row r="108" spans="1:28" ht="15" customHeight="1" x14ac:dyDescent="0.2">
      <c r="A108" s="3" t="s">
        <v>46</v>
      </c>
      <c r="B108" s="3"/>
      <c r="C108" s="7">
        <f t="shared" ref="C108:N108" si="69">SUM(C106:C107)</f>
        <v>68163.849260000003</v>
      </c>
      <c r="D108" s="7">
        <f t="shared" si="69"/>
        <v>60488.115820000006</v>
      </c>
      <c r="E108" s="7">
        <f t="shared" si="69"/>
        <v>70794.925044400006</v>
      </c>
      <c r="F108" s="7">
        <f t="shared" si="69"/>
        <v>41458.458978199968</v>
      </c>
      <c r="G108" s="7">
        <f t="shared" si="69"/>
        <v>-8586.9514098000072</v>
      </c>
      <c r="H108" s="7">
        <f t="shared" si="69"/>
        <v>30281.129437800453</v>
      </c>
      <c r="I108" s="7">
        <f t="shared" si="69"/>
        <v>31840.633104599994</v>
      </c>
      <c r="J108" s="7">
        <f t="shared" si="69"/>
        <v>57341.658248399974</v>
      </c>
      <c r="K108" s="7">
        <f t="shared" si="69"/>
        <v>-114433.51572859997</v>
      </c>
      <c r="L108" s="7">
        <f t="shared" si="69"/>
        <v>13355.62886139999</v>
      </c>
      <c r="M108" s="7">
        <f t="shared" si="69"/>
        <v>53898.485206199999</v>
      </c>
      <c r="N108" s="7">
        <f t="shared" si="69"/>
        <v>64030.742721999908</v>
      </c>
      <c r="O108" s="7">
        <f t="shared" ref="O108:AB108" si="70">SUM(O106:O107)</f>
        <v>368633.15954460023</v>
      </c>
      <c r="P108" s="7">
        <f t="shared" si="70"/>
        <v>70268.221641599986</v>
      </c>
      <c r="Q108" s="7">
        <f t="shared" si="70"/>
        <v>102604.5780978</v>
      </c>
      <c r="R108" s="7">
        <f t="shared" si="70"/>
        <v>105212.58670699998</v>
      </c>
      <c r="S108" s="7">
        <f t="shared" si="70"/>
        <v>77538.13535680002</v>
      </c>
      <c r="T108" s="7">
        <f t="shared" si="70"/>
        <v>64819.947475599991</v>
      </c>
      <c r="U108" s="7">
        <f t="shared" si="70"/>
        <v>60815.596074999979</v>
      </c>
      <c r="V108" s="7">
        <f t="shared" si="70"/>
        <v>78699.618476800009</v>
      </c>
      <c r="W108" s="7">
        <f t="shared" si="70"/>
        <v>51503.179793400006</v>
      </c>
      <c r="X108" s="7">
        <f t="shared" si="70"/>
        <v>32253.158437999795</v>
      </c>
      <c r="Y108" s="7">
        <f t="shared" si="70"/>
        <v>60698.248541499968</v>
      </c>
      <c r="Z108" s="7">
        <f t="shared" si="70"/>
        <v>94279.359532000017</v>
      </c>
      <c r="AA108" s="7">
        <f t="shared" si="70"/>
        <v>84650.901249999995</v>
      </c>
      <c r="AB108" s="7">
        <f t="shared" si="70"/>
        <v>883343.53138549963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N111" si="71">C80</f>
        <v>189168.37185539998</v>
      </c>
      <c r="D111" s="2">
        <f t="shared" si="71"/>
        <v>256589.22747779996</v>
      </c>
      <c r="E111" s="2">
        <f t="shared" si="71"/>
        <v>-98010.665559324014</v>
      </c>
      <c r="F111" s="2">
        <f t="shared" si="71"/>
        <v>75160.889164577864</v>
      </c>
      <c r="G111" s="2">
        <f t="shared" si="71"/>
        <v>-299373.69330394204</v>
      </c>
      <c r="H111" s="2">
        <f t="shared" si="71"/>
        <v>81245.554018064009</v>
      </c>
      <c r="I111" s="2">
        <f t="shared" si="71"/>
        <v>222354.89364803399</v>
      </c>
      <c r="J111" s="2">
        <f t="shared" si="71"/>
        <v>214164.4631178359</v>
      </c>
      <c r="K111" s="2">
        <f t="shared" si="71"/>
        <v>2592356.724953006</v>
      </c>
      <c r="L111" s="2">
        <f t="shared" si="71"/>
        <v>111825.90953910595</v>
      </c>
      <c r="M111" s="2">
        <f t="shared" si="71"/>
        <v>320933.36095669796</v>
      </c>
      <c r="N111" s="2">
        <f t="shared" si="71"/>
        <v>-556750.06227162038</v>
      </c>
      <c r="O111" s="2">
        <f t="shared" ref="O111:AB111" si="72">O80</f>
        <v>3109664.973595635</v>
      </c>
      <c r="P111" s="2">
        <f t="shared" si="72"/>
        <v>325886.81755526393</v>
      </c>
      <c r="Q111" s="2">
        <f t="shared" si="72"/>
        <v>91509.677049461985</v>
      </c>
      <c r="R111" s="2">
        <f t="shared" si="72"/>
        <v>-72674.620558470109</v>
      </c>
      <c r="S111" s="2">
        <f t="shared" si="72"/>
        <v>352901.83627507201</v>
      </c>
      <c r="T111" s="2">
        <f t="shared" si="72"/>
        <v>117049.99898012396</v>
      </c>
      <c r="U111" s="2">
        <f t="shared" si="72"/>
        <v>216412.8432742499</v>
      </c>
      <c r="V111" s="2">
        <f t="shared" si="72"/>
        <v>283363.40266987198</v>
      </c>
      <c r="W111" s="2">
        <f t="shared" si="72"/>
        <v>391314.93764338596</v>
      </c>
      <c r="X111" s="2">
        <f t="shared" si="72"/>
        <v>616012.56582801882</v>
      </c>
      <c r="Y111" s="2">
        <f t="shared" si="72"/>
        <v>346196.09670628479</v>
      </c>
      <c r="Z111" s="2">
        <f t="shared" si="72"/>
        <v>291970.38474828005</v>
      </c>
      <c r="AA111" s="2">
        <f t="shared" si="72"/>
        <v>193238.43498749999</v>
      </c>
      <c r="AB111" s="2">
        <f t="shared" si="72"/>
        <v>3153182.3751590429</v>
      </c>
    </row>
    <row r="112" spans="1:28" ht="15" customHeight="1" x14ac:dyDescent="0.2">
      <c r="A112" s="15" t="s">
        <v>45</v>
      </c>
      <c r="B112" s="15"/>
      <c r="C112" s="2">
        <f t="shared" ref="C112:N112" si="73">C97</f>
        <v>25585.639800000004</v>
      </c>
      <c r="D112" s="2">
        <f t="shared" si="73"/>
        <v>-56161.471799999999</v>
      </c>
      <c r="E112" s="2">
        <f t="shared" si="73"/>
        <v>265312.04909999995</v>
      </c>
      <c r="F112" s="2">
        <f t="shared" si="73"/>
        <v>29954.675702878085</v>
      </c>
      <c r="G112" s="2">
        <f t="shared" si="73"/>
        <v>242723.68763257036</v>
      </c>
      <c r="H112" s="2">
        <f t="shared" si="73"/>
        <v>-41695.861205015433</v>
      </c>
      <c r="I112" s="2">
        <f t="shared" si="73"/>
        <v>-148382.2598914078</v>
      </c>
      <c r="J112" s="2">
        <f t="shared" si="73"/>
        <v>-47173.343502078184</v>
      </c>
      <c r="K112" s="2">
        <f t="shared" si="73"/>
        <v>-2537969.977286947</v>
      </c>
      <c r="L112" s="2">
        <f t="shared" si="73"/>
        <v>-104680.98730000001</v>
      </c>
      <c r="M112" s="2">
        <f t="shared" si="73"/>
        <v>-129485.58094999999</v>
      </c>
      <c r="N112" s="2">
        <f t="shared" si="73"/>
        <v>691062.03529999999</v>
      </c>
      <c r="O112" s="2">
        <f t="shared" ref="O112:AB112" si="74">O97</f>
        <v>-1810911.3944000001</v>
      </c>
      <c r="P112" s="2">
        <f t="shared" si="74"/>
        <v>-81872.584900000002</v>
      </c>
      <c r="Q112" s="2">
        <f t="shared" si="74"/>
        <v>236280.30764999997</v>
      </c>
      <c r="R112" s="2">
        <f t="shared" si="74"/>
        <v>369025.92884999997</v>
      </c>
      <c r="S112" s="2">
        <f t="shared" si="74"/>
        <v>-68394.503100000002</v>
      </c>
      <c r="T112" s="2">
        <f t="shared" si="74"/>
        <v>66695.674250000011</v>
      </c>
      <c r="U112" s="2">
        <f t="shared" si="74"/>
        <v>-38251.490950000007</v>
      </c>
      <c r="V112" s="2">
        <f t="shared" si="74"/>
        <v>252.82905000000392</v>
      </c>
      <c r="W112" s="2">
        <f t="shared" si="74"/>
        <v>-153941.48069999999</v>
      </c>
      <c r="X112" s="2">
        <f t="shared" si="74"/>
        <v>-351260.42629999999</v>
      </c>
      <c r="Y112" s="2">
        <f t="shared" si="74"/>
        <v>-84287.293999999994</v>
      </c>
      <c r="Z112" s="2">
        <f t="shared" si="74"/>
        <v>67986.858949999994</v>
      </c>
      <c r="AA112" s="2">
        <f t="shared" si="74"/>
        <v>60859.975750000012</v>
      </c>
      <c r="AB112" s="2">
        <f t="shared" si="74"/>
        <v>23093.794549999991</v>
      </c>
    </row>
    <row r="113" spans="1:28" ht="15" customHeight="1" x14ac:dyDescent="0.2">
      <c r="A113" s="3" t="s">
        <v>47</v>
      </c>
      <c r="B113" s="3"/>
      <c r="C113" s="7">
        <f t="shared" ref="C113:N113" si="75">SUM(C111:C112)</f>
        <v>214754.01165539998</v>
      </c>
      <c r="D113" s="7">
        <f t="shared" si="75"/>
        <v>200427.75567779996</v>
      </c>
      <c r="E113" s="7">
        <f t="shared" si="75"/>
        <v>167301.38354067592</v>
      </c>
      <c r="F113" s="7">
        <f t="shared" si="75"/>
        <v>105115.56486745595</v>
      </c>
      <c r="G113" s="7">
        <f t="shared" si="75"/>
        <v>-56650.005671371677</v>
      </c>
      <c r="H113" s="7">
        <f t="shared" si="75"/>
        <v>39549.692813048576</v>
      </c>
      <c r="I113" s="7">
        <f t="shared" si="75"/>
        <v>73972.633756626194</v>
      </c>
      <c r="J113" s="7">
        <f t="shared" si="75"/>
        <v>166991.11961575772</v>
      </c>
      <c r="K113" s="7">
        <f t="shared" si="75"/>
        <v>54386.747666059062</v>
      </c>
      <c r="L113" s="7">
        <f t="shared" si="75"/>
        <v>7144.9222391059448</v>
      </c>
      <c r="M113" s="7">
        <f t="shared" si="75"/>
        <v>191447.78000669798</v>
      </c>
      <c r="N113" s="7">
        <f t="shared" si="75"/>
        <v>134311.97302837961</v>
      </c>
      <c r="O113" s="7">
        <f t="shared" ref="O113:AB113" si="76">SUM(O111:O112)</f>
        <v>1298753.5791956349</v>
      </c>
      <c r="P113" s="7">
        <f t="shared" si="76"/>
        <v>244014.23265526391</v>
      </c>
      <c r="Q113" s="7">
        <f t="shared" si="76"/>
        <v>327789.98469946196</v>
      </c>
      <c r="R113" s="7">
        <f t="shared" si="76"/>
        <v>296351.30829152989</v>
      </c>
      <c r="S113" s="7">
        <f t="shared" si="76"/>
        <v>284507.33317507198</v>
      </c>
      <c r="T113" s="7">
        <f t="shared" si="76"/>
        <v>183745.67323012397</v>
      </c>
      <c r="U113" s="7">
        <f t="shared" si="76"/>
        <v>178161.35232424989</v>
      </c>
      <c r="V113" s="7">
        <f t="shared" si="76"/>
        <v>283616.23171987198</v>
      </c>
      <c r="W113" s="7">
        <f t="shared" si="76"/>
        <v>237373.45694338597</v>
      </c>
      <c r="X113" s="7">
        <f t="shared" si="76"/>
        <v>264752.13952801883</v>
      </c>
      <c r="Y113" s="7">
        <f t="shared" si="76"/>
        <v>261908.8027062848</v>
      </c>
      <c r="Z113" s="7">
        <f t="shared" si="76"/>
        <v>359957.24369828007</v>
      </c>
      <c r="AA113" s="7">
        <f t="shared" si="76"/>
        <v>254098.4107375</v>
      </c>
      <c r="AB113" s="7">
        <f t="shared" si="76"/>
        <v>3176276.1697090426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N115" si="77">C108+C113</f>
        <v>282917.86091539997</v>
      </c>
      <c r="D115" s="22">
        <f t="shared" si="77"/>
        <v>260915.87149779996</v>
      </c>
      <c r="E115" s="22">
        <f t="shared" si="77"/>
        <v>238096.30858507592</v>
      </c>
      <c r="F115" s="22">
        <f t="shared" si="77"/>
        <v>146574.0238456559</v>
      </c>
      <c r="G115" s="22">
        <f t="shared" si="77"/>
        <v>-65236.957081171684</v>
      </c>
      <c r="H115" s="22">
        <f t="shared" si="77"/>
        <v>69830.822250849029</v>
      </c>
      <c r="I115" s="22">
        <f t="shared" si="77"/>
        <v>105813.26686122619</v>
      </c>
      <c r="J115" s="22">
        <f t="shared" si="77"/>
        <v>224332.77786415769</v>
      </c>
      <c r="K115" s="22">
        <f t="shared" si="77"/>
        <v>-60046.768062540912</v>
      </c>
      <c r="L115" s="22">
        <f t="shared" si="77"/>
        <v>20500.551100505934</v>
      </c>
      <c r="M115" s="22">
        <f t="shared" si="77"/>
        <v>245346.26521289797</v>
      </c>
      <c r="N115" s="22">
        <f t="shared" si="77"/>
        <v>198342.71575037952</v>
      </c>
      <c r="O115" s="22">
        <f t="shared" ref="O115:AB115" si="78">O108+O113</f>
        <v>1667386.7387402351</v>
      </c>
      <c r="P115" s="22">
        <f t="shared" si="78"/>
        <v>314282.45429686387</v>
      </c>
      <c r="Q115" s="22">
        <f t="shared" si="78"/>
        <v>430394.56279726198</v>
      </c>
      <c r="R115" s="22">
        <f t="shared" si="78"/>
        <v>401563.89499852987</v>
      </c>
      <c r="S115" s="22">
        <f t="shared" si="78"/>
        <v>362045.46853187203</v>
      </c>
      <c r="T115" s="22">
        <f t="shared" si="78"/>
        <v>248565.62070572397</v>
      </c>
      <c r="U115" s="22">
        <f t="shared" si="78"/>
        <v>238976.94839924987</v>
      </c>
      <c r="V115" s="22">
        <f t="shared" si="78"/>
        <v>362315.85019667202</v>
      </c>
      <c r="W115" s="22">
        <f t="shared" si="78"/>
        <v>288876.63673678599</v>
      </c>
      <c r="X115" s="22">
        <f t="shared" si="78"/>
        <v>297005.29796601861</v>
      </c>
      <c r="Y115" s="22">
        <f t="shared" si="78"/>
        <v>322607.05124778475</v>
      </c>
      <c r="Z115" s="22">
        <f t="shared" si="78"/>
        <v>454236.6032302801</v>
      </c>
      <c r="AA115" s="22">
        <f t="shared" si="78"/>
        <v>338749.3119875</v>
      </c>
      <c r="AB115" s="22">
        <f t="shared" si="78"/>
        <v>4059619.7010945422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282921</v>
      </c>
      <c r="D117" s="2">
        <f>'  ADIT &amp; Tax Exp'!F66</f>
        <v>260912</v>
      </c>
      <c r="E117" s="2">
        <f>'  ADIT &amp; Tax Exp'!G66</f>
        <v>238097</v>
      </c>
      <c r="F117" s="2">
        <f>'  ADIT &amp; Tax Exp'!H66</f>
        <v>146575</v>
      </c>
      <c r="G117" s="2">
        <f>'  ADIT &amp; Tax Exp'!I66</f>
        <v>-65235</v>
      </c>
      <c r="H117" s="2">
        <f>'  ADIT &amp; Tax Exp'!J66</f>
        <v>69829</v>
      </c>
      <c r="I117" s="2">
        <f>'  ADIT &amp; Tax Exp'!K66</f>
        <v>105810</v>
      </c>
      <c r="J117" s="2">
        <f>'  ADIT &amp; Tax Exp'!L66</f>
        <v>224335</v>
      </c>
      <c r="K117" s="2">
        <f>'  ADIT &amp; Tax Exp'!M66</f>
        <v>-60039</v>
      </c>
      <c r="L117" s="2">
        <f>'  ADIT &amp; Tax Exp'!N66</f>
        <v>20495</v>
      </c>
      <c r="M117" s="2">
        <f>'  ADIT &amp; Tax Exp'!O66</f>
        <v>245346</v>
      </c>
      <c r="N117" s="2">
        <f>'  ADIT &amp; Tax Exp'!P66</f>
        <v>198347</v>
      </c>
      <c r="O117" s="2">
        <f>'  ADIT &amp; Tax Exp'!Q66</f>
        <v>1667393</v>
      </c>
      <c r="P117" s="2">
        <f>'  ADIT &amp; Tax Exp'!R66</f>
        <v>314280</v>
      </c>
      <c r="Q117" s="2">
        <f>'  ADIT &amp; Tax Exp'!S66</f>
        <v>430397</v>
      </c>
      <c r="R117" s="2">
        <f>'  ADIT &amp; Tax Exp'!T66</f>
        <v>401560</v>
      </c>
      <c r="S117" s="2">
        <f>'  ADIT &amp; Tax Exp'!U66</f>
        <v>362050</v>
      </c>
      <c r="T117" s="2">
        <f>'  ADIT &amp; Tax Exp'!V66</f>
        <v>248561</v>
      </c>
      <c r="U117" s="2">
        <f>'  ADIT &amp; Tax Exp'!W66</f>
        <v>238978</v>
      </c>
      <c r="V117" s="2">
        <f>'  ADIT &amp; Tax Exp'!X66</f>
        <v>362314</v>
      </c>
      <c r="W117" s="2">
        <f>'  ADIT &amp; Tax Exp'!Y66</f>
        <v>288879</v>
      </c>
      <c r="X117" s="2">
        <f>'  ADIT &amp; Tax Exp'!Z66</f>
        <v>297007</v>
      </c>
      <c r="Y117" s="2">
        <f>'  ADIT &amp; Tax Exp'!AA66</f>
        <v>322605</v>
      </c>
      <c r="Z117" s="2">
        <f>'  ADIT &amp; Tax Exp'!AB66</f>
        <v>454234</v>
      </c>
      <c r="AA117" s="2">
        <f>'  ADIT &amp; Tax Exp'!AC66</f>
        <v>338751</v>
      </c>
      <c r="AB117" s="2">
        <f>'  ADIT &amp; Tax Exp'!AD66</f>
        <v>4059616</v>
      </c>
    </row>
    <row r="118" spans="1:28" ht="15" customHeight="1" x14ac:dyDescent="0.2">
      <c r="A118" s="26" t="s">
        <v>49</v>
      </c>
      <c r="B118" s="26"/>
      <c r="C118" s="27">
        <f t="shared" ref="C118:N118" si="79">C117-C115</f>
        <v>3.1390846000285819</v>
      </c>
      <c r="D118" s="27">
        <f t="shared" si="79"/>
        <v>-3.8714977999625262</v>
      </c>
      <c r="E118" s="27">
        <f t="shared" si="79"/>
        <v>0.69141492407652549</v>
      </c>
      <c r="F118" s="27">
        <f t="shared" si="79"/>
        <v>0.97615434409817681</v>
      </c>
      <c r="G118" s="27">
        <f t="shared" si="79"/>
        <v>1.9570811716839671</v>
      </c>
      <c r="H118" s="27">
        <f t="shared" si="79"/>
        <v>-1.8222508490289329</v>
      </c>
      <c r="I118" s="27">
        <f t="shared" si="79"/>
        <v>-3.266861226191395</v>
      </c>
      <c r="J118" s="27">
        <f t="shared" si="79"/>
        <v>2.2221358423121274</v>
      </c>
      <c r="K118" s="27">
        <f t="shared" si="79"/>
        <v>7.7680625409120694</v>
      </c>
      <c r="L118" s="27">
        <f t="shared" si="79"/>
        <v>-5.5511005059343006</v>
      </c>
      <c r="M118" s="27">
        <f t="shared" si="79"/>
        <v>-0.26521289796801284</v>
      </c>
      <c r="N118" s="27">
        <f t="shared" si="79"/>
        <v>4.284249620483024</v>
      </c>
      <c r="O118" s="27">
        <f t="shared" ref="O118:AB118" si="80">O117-O115</f>
        <v>6.2612597648985684</v>
      </c>
      <c r="P118" s="27">
        <f t="shared" si="80"/>
        <v>-2.4542968638706952</v>
      </c>
      <c r="Q118" s="27">
        <f t="shared" si="80"/>
        <v>2.4372027380159125</v>
      </c>
      <c r="R118" s="27">
        <f t="shared" si="80"/>
        <v>-3.8949985298677348</v>
      </c>
      <c r="S118" s="27">
        <f t="shared" si="80"/>
        <v>4.5314681279705837</v>
      </c>
      <c r="T118" s="27">
        <f t="shared" si="80"/>
        <v>-4.620705723966239</v>
      </c>
      <c r="U118" s="27">
        <f t="shared" si="80"/>
        <v>1.0516007501282729</v>
      </c>
      <c r="V118" s="27">
        <f t="shared" si="80"/>
        <v>-1.8501966720214114</v>
      </c>
      <c r="W118" s="27">
        <f t="shared" si="80"/>
        <v>2.36326321400702</v>
      </c>
      <c r="X118" s="27">
        <f t="shared" si="80"/>
        <v>1.7020339813898318</v>
      </c>
      <c r="Y118" s="27">
        <f t="shared" si="80"/>
        <v>-2.0512477847514674</v>
      </c>
      <c r="Z118" s="27">
        <f t="shared" si="80"/>
        <v>-2.6032302801031619</v>
      </c>
      <c r="AA118" s="27">
        <f t="shared" si="80"/>
        <v>1.6880125000025146</v>
      </c>
      <c r="AB118" s="27">
        <f t="shared" si="80"/>
        <v>-3.7010945421643555</v>
      </c>
    </row>
  </sheetData>
  <autoFilter ref="A8:A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theme="9" tint="0.79998168889431442"/>
  </sheetPr>
  <dimension ref="A1:G62"/>
  <sheetViews>
    <sheetView workbookViewId="0">
      <pane xSplit="4" ySplit="8" topLeftCell="E9" activePane="bottomRight" state="frozen"/>
      <selection pane="topRight"/>
      <selection pane="bottomLeft"/>
      <selection pane="bottomRight" activeCell="D17" sqref="D17"/>
    </sheetView>
  </sheetViews>
  <sheetFormatPr defaultColWidth="8.85546875" defaultRowHeight="15" customHeight="1" x14ac:dyDescent="0.2"/>
  <cols>
    <col min="1" max="1" width="7.7109375" style="45" customWidth="1"/>
    <col min="2" max="2" width="10.42578125" style="45" customWidth="1"/>
    <col min="3" max="4" width="40" style="45" customWidth="1"/>
    <col min="5" max="6" width="11.7109375" style="45" customWidth="1"/>
    <col min="7" max="7" width="7" style="45" customWidth="1"/>
    <col min="8" max="16384" width="8.85546875" style="45"/>
  </cols>
  <sheetData>
    <row r="1" spans="1:7" ht="15" customHeight="1" x14ac:dyDescent="0.2">
      <c r="A1" s="238" t="s">
        <v>875</v>
      </c>
    </row>
    <row r="2" spans="1:7" ht="15" customHeight="1" x14ac:dyDescent="0.2">
      <c r="A2" s="238" t="s">
        <v>870</v>
      </c>
    </row>
    <row r="3" spans="1:7" ht="15" customHeight="1" x14ac:dyDescent="0.2">
      <c r="A3" s="60" t="s">
        <v>171</v>
      </c>
      <c r="B3" s="31"/>
      <c r="C3" s="31"/>
      <c r="D3" s="31"/>
    </row>
    <row r="4" spans="1:7" ht="15" customHeight="1" x14ac:dyDescent="0.2">
      <c r="A4" s="60" t="s">
        <v>172</v>
      </c>
      <c r="B4" s="31"/>
      <c r="C4" s="31"/>
      <c r="D4" s="31"/>
    </row>
    <row r="5" spans="1:7" ht="15" customHeight="1" x14ac:dyDescent="0.2">
      <c r="A5" s="61">
        <f>Summary!A4</f>
        <v>0</v>
      </c>
      <c r="B5" s="31"/>
      <c r="C5" s="31"/>
      <c r="D5" s="31"/>
    </row>
    <row r="6" spans="1:7" ht="15" customHeight="1" x14ac:dyDescent="0.2">
      <c r="A6" s="61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2" t="s">
        <v>173</v>
      </c>
      <c r="B8" s="62" t="s">
        <v>174</v>
      </c>
      <c r="C8" s="62" t="s">
        <v>175</v>
      </c>
      <c r="D8" s="62" t="s">
        <v>799</v>
      </c>
      <c r="E8" s="190">
        <v>2020</v>
      </c>
      <c r="F8" s="190">
        <v>2021</v>
      </c>
    </row>
    <row r="9" spans="1:7" ht="15" customHeight="1" x14ac:dyDescent="0.2">
      <c r="A9" s="63"/>
      <c r="B9" s="63"/>
      <c r="C9" s="64" t="s">
        <v>176</v>
      </c>
      <c r="D9" s="64"/>
    </row>
    <row r="10" spans="1:7" ht="15" customHeight="1" x14ac:dyDescent="0.2">
      <c r="A10" s="63"/>
      <c r="B10" s="65" t="s">
        <v>160</v>
      </c>
      <c r="C10" s="66" t="s">
        <v>6</v>
      </c>
      <c r="D10" s="66" t="s">
        <v>800</v>
      </c>
      <c r="E10" s="67">
        <f>SUMIF('  Sched M Detail'!$B:$B,$C10,'  Sched M Detail'!C:C)</f>
        <v>161280</v>
      </c>
      <c r="F10" s="67">
        <f>SUMIF('  Sched M Detail'!$B:$B,$C10,'  Sched M Detail'!D:D)</f>
        <v>164680</v>
      </c>
      <c r="G10" s="67"/>
    </row>
    <row r="11" spans="1:7" ht="15" customHeight="1" x14ac:dyDescent="0.2">
      <c r="A11" s="63"/>
      <c r="B11" s="65" t="s">
        <v>160</v>
      </c>
      <c r="C11" s="66" t="s">
        <v>7</v>
      </c>
      <c r="D11" s="66" t="s">
        <v>801</v>
      </c>
      <c r="E11" s="67">
        <f>SUMIF('  Sched M Detail'!$B:$B,$C11,'  Sched M Detail'!C:C)</f>
        <v>24479</v>
      </c>
      <c r="F11" s="67">
        <f>SUMIF('  Sched M Detail'!$B:$B,$C11,'  Sched M Detail'!D:D)</f>
        <v>21513</v>
      </c>
      <c r="G11" s="67"/>
    </row>
    <row r="12" spans="1:7" ht="15" customHeight="1" x14ac:dyDescent="0.2">
      <c r="A12" s="63"/>
      <c r="B12" s="65" t="s">
        <v>160</v>
      </c>
      <c r="C12" s="66" t="s">
        <v>8</v>
      </c>
      <c r="D12" s="66"/>
      <c r="E12" s="67">
        <f>SUMIF('  Sched M Detail'!$B:$B,$C12,'  Sched M Detail'!C:C)</f>
        <v>0</v>
      </c>
      <c r="F12" s="67">
        <f>SUMIF('  Sched M Detail'!$B:$B,$C12,'  Sched M Detail'!D:D)</f>
        <v>0</v>
      </c>
      <c r="G12" s="67"/>
    </row>
    <row r="13" spans="1:7" ht="15" customHeight="1" x14ac:dyDescent="0.2">
      <c r="A13" s="63"/>
      <c r="B13" s="65" t="s">
        <v>164</v>
      </c>
      <c r="C13" s="66" t="s">
        <v>177</v>
      </c>
      <c r="D13" s="66"/>
      <c r="E13" s="67">
        <f>SUMIF('  Sched M Detail'!$B:$B,$C13,'  Sched M Detail'!C:C)</f>
        <v>0</v>
      </c>
      <c r="F13" s="67">
        <f>SUMIF('  Sched M Detail'!$B:$B,$C13,'  Sched M Detail'!D:D)</f>
        <v>0</v>
      </c>
      <c r="G13" s="67"/>
    </row>
    <row r="14" spans="1:7" ht="15" customHeight="1" x14ac:dyDescent="0.2">
      <c r="A14" s="63"/>
      <c r="B14" s="65" t="s">
        <v>164</v>
      </c>
      <c r="C14" s="66" t="s">
        <v>9</v>
      </c>
      <c r="D14" s="66" t="s">
        <v>841</v>
      </c>
      <c r="E14" s="67">
        <f>SUMIF('  Sched M Detail'!$B:$B,$C14,'  Sched M Detail'!C:C)</f>
        <v>0</v>
      </c>
      <c r="F14" s="67">
        <f>SUMIF('  Sched M Detail'!$B:$B,$C14,'  Sched M Detail'!D:D)</f>
        <v>43</v>
      </c>
      <c r="G14" s="67"/>
    </row>
    <row r="15" spans="1:7" ht="15" customHeight="1" x14ac:dyDescent="0.2">
      <c r="A15" s="63"/>
      <c r="B15" s="65" t="s">
        <v>164</v>
      </c>
      <c r="C15" s="66" t="s">
        <v>10</v>
      </c>
      <c r="D15" s="66" t="s">
        <v>820</v>
      </c>
      <c r="E15" s="67">
        <f>SUMIF('  Sched M Detail'!$B:$B,$C15,'  Sched M Detail'!C:C)</f>
        <v>99999</v>
      </c>
      <c r="F15" s="67">
        <f>SUMIF('  Sched M Detail'!$B:$B,$C15,'  Sched M Detail'!D:D)</f>
        <v>1200</v>
      </c>
      <c r="G15" s="67"/>
    </row>
    <row r="16" spans="1:7" ht="15" customHeight="1" x14ac:dyDescent="0.2">
      <c r="A16" s="63"/>
      <c r="B16" s="65" t="s">
        <v>160</v>
      </c>
      <c r="C16" s="66" t="s">
        <v>12</v>
      </c>
      <c r="D16" s="66" t="s">
        <v>802</v>
      </c>
      <c r="E16" s="67">
        <f>SUMIF('  Sched M Detail'!$B:$B,$C16,'  Sched M Detail'!C:C)</f>
        <v>-479320</v>
      </c>
      <c r="F16" s="67">
        <f>SUMIF('  Sched M Detail'!$B:$B,$C16,'  Sched M Detail'!D:D)</f>
        <v>10131</v>
      </c>
      <c r="G16" s="67"/>
    </row>
    <row r="17" spans="1:7" ht="15" customHeight="1" x14ac:dyDescent="0.2">
      <c r="A17" s="63"/>
      <c r="B17" s="46" t="s">
        <v>164</v>
      </c>
      <c r="C17" s="66" t="s">
        <v>178</v>
      </c>
      <c r="D17" s="66"/>
      <c r="E17" s="67">
        <f>SUMIF('  Sched M Detail'!$B:$B,$C17,'  Sched M Detail'!C:C)</f>
        <v>0</v>
      </c>
      <c r="F17" s="67">
        <f>SUMIF('  Sched M Detail'!$B:$B,$C17,'  Sched M Detail'!D:D)</f>
        <v>0</v>
      </c>
      <c r="G17" s="67"/>
    </row>
    <row r="18" spans="1:7" ht="15" customHeight="1" x14ac:dyDescent="0.2">
      <c r="A18" s="63"/>
      <c r="B18" s="63"/>
      <c r="C18" s="68" t="s">
        <v>179</v>
      </c>
      <c r="D18" s="68"/>
      <c r="E18" s="69">
        <f t="shared" ref="E18:F18" si="0">SUM(E10:E17)</f>
        <v>-193562</v>
      </c>
      <c r="F18" s="69">
        <f t="shared" si="0"/>
        <v>197567</v>
      </c>
      <c r="G18" s="67"/>
    </row>
    <row r="19" spans="1:7" ht="15" customHeight="1" x14ac:dyDescent="0.2">
      <c r="A19" s="63"/>
      <c r="B19" s="63"/>
      <c r="C19" s="31"/>
      <c r="D19" s="31"/>
    </row>
    <row r="20" spans="1:7" ht="15" customHeight="1" x14ac:dyDescent="0.2">
      <c r="A20" s="63"/>
      <c r="B20" s="63"/>
      <c r="C20" s="64" t="s">
        <v>180</v>
      </c>
      <c r="D20" s="64"/>
    </row>
    <row r="21" spans="1:7" ht="15" customHeight="1" x14ac:dyDescent="0.2">
      <c r="A21" s="70">
        <v>283</v>
      </c>
      <c r="B21" s="70" t="s">
        <v>160</v>
      </c>
      <c r="C21" s="36" t="s">
        <v>134</v>
      </c>
      <c r="D21" s="36" t="s">
        <v>818</v>
      </c>
      <c r="E21" s="67">
        <f>SUMIF('  Sched M Detail'!$B:$B,$C21,'  Sched M Detail'!C:C)</f>
        <v>-2843866</v>
      </c>
      <c r="F21" s="67">
        <f>SUMIF('  Sched M Detail'!$B:$B,$C21,'  Sched M Detail'!D:D)</f>
        <v>444825</v>
      </c>
    </row>
    <row r="22" spans="1:7" ht="15" customHeight="1" x14ac:dyDescent="0.2">
      <c r="A22" s="70">
        <v>190</v>
      </c>
      <c r="B22" s="70" t="s">
        <v>160</v>
      </c>
      <c r="C22" s="66" t="s">
        <v>135</v>
      </c>
      <c r="D22" s="66" t="s">
        <v>803</v>
      </c>
      <c r="E22" s="67">
        <f>SUMIF('  Sched M Detail'!$B:$B,$C22,'  Sched M Detail'!C:C)</f>
        <v>143586</v>
      </c>
      <c r="F22" s="67">
        <f>SUMIF('  Sched M Detail'!$B:$B,$C22,'  Sched M Detail'!D:D)</f>
        <v>-342278</v>
      </c>
    </row>
    <row r="23" spans="1:7" ht="15" customHeight="1" x14ac:dyDescent="0.2">
      <c r="A23" s="70">
        <v>282</v>
      </c>
      <c r="B23" s="70" t="s">
        <v>160</v>
      </c>
      <c r="C23" s="36" t="s">
        <v>136</v>
      </c>
      <c r="D23" s="36" t="s">
        <v>815</v>
      </c>
      <c r="E23" s="67">
        <f>SUMIF('  Sched M Detail'!$B:$B,$C23,'  Sched M Detail'!C:C)</f>
        <v>1076643</v>
      </c>
      <c r="F23" s="67">
        <f>SUMIF('  Sched M Detail'!$B:$B,$C23,'  Sched M Detail'!D:D)</f>
        <v>4804497</v>
      </c>
    </row>
    <row r="24" spans="1:7" ht="15" customHeight="1" x14ac:dyDescent="0.2">
      <c r="A24" s="70">
        <v>283</v>
      </c>
      <c r="B24" s="70" t="s">
        <v>160</v>
      </c>
      <c r="C24" s="66" t="s">
        <v>137</v>
      </c>
      <c r="D24" s="66" t="s">
        <v>816</v>
      </c>
      <c r="E24" s="67">
        <f>SUMIF('  Sched M Detail'!$B:$B,$C24,'  Sched M Detail'!C:C)</f>
        <v>305441</v>
      </c>
      <c r="F24" s="67">
        <f>SUMIF('  Sched M Detail'!$B:$B,$C24,'  Sched M Detail'!D:D)</f>
        <v>242805</v>
      </c>
    </row>
    <row r="25" spans="1:7" ht="15" customHeight="1" x14ac:dyDescent="0.2">
      <c r="A25" s="210">
        <v>282</v>
      </c>
      <c r="B25" s="210" t="s">
        <v>160</v>
      </c>
      <c r="C25" s="211" t="s">
        <v>138</v>
      </c>
      <c r="D25" s="211" t="s">
        <v>792</v>
      </c>
      <c r="E25" s="118">
        <f>SUMIF('  Sched M Detail'!$B:$B,$C25,'  Sched M Detail'!C:C)</f>
        <v>-15389112</v>
      </c>
      <c r="F25" s="118">
        <f>SUMIF('  Sched M Detail'!$B:$B,$C25,'  Sched M Detail'!D:D)</f>
        <v>-18016343</v>
      </c>
    </row>
    <row r="26" spans="1:7" ht="15" customHeight="1" x14ac:dyDescent="0.2">
      <c r="A26" s="210">
        <v>282</v>
      </c>
      <c r="B26" s="210" t="s">
        <v>160</v>
      </c>
      <c r="C26" s="211" t="s">
        <v>139</v>
      </c>
      <c r="D26" s="211" t="s">
        <v>793</v>
      </c>
      <c r="E26" s="118">
        <f>SUMIF('  Sched M Detail'!$B:$B,$C26,'  Sched M Detail'!C:C)</f>
        <v>13888654</v>
      </c>
      <c r="F26" s="118">
        <f>SUMIF('  Sched M Detail'!$B:$B,$C26,'  Sched M Detail'!D:D)</f>
        <v>14741678</v>
      </c>
    </row>
    <row r="27" spans="1:7" ht="15" customHeight="1" x14ac:dyDescent="0.2">
      <c r="A27" s="70">
        <v>282</v>
      </c>
      <c r="B27" s="70" t="s">
        <v>160</v>
      </c>
      <c r="C27" s="36" t="s">
        <v>140</v>
      </c>
      <c r="D27" s="36" t="s">
        <v>804</v>
      </c>
      <c r="E27" s="67">
        <f>SUMIF('  Sched M Detail'!$B:$B,$C27,'  Sched M Detail'!C:C)</f>
        <v>-2256990</v>
      </c>
      <c r="F27" s="67">
        <f>SUMIF('  Sched M Detail'!$B:$B,$C27,'  Sched M Detail'!D:D)</f>
        <v>-1533903</v>
      </c>
    </row>
    <row r="28" spans="1:7" ht="15" customHeight="1" x14ac:dyDescent="0.2">
      <c r="A28" s="70">
        <v>283</v>
      </c>
      <c r="B28" s="70" t="s">
        <v>160</v>
      </c>
      <c r="C28" s="36" t="s">
        <v>141</v>
      </c>
      <c r="D28" s="36" t="s">
        <v>811</v>
      </c>
      <c r="E28" s="67">
        <f>SUMIF('  Sched M Detail'!$B:$B,$C28,'  Sched M Detail'!C:C)</f>
        <v>-956401</v>
      </c>
      <c r="F28" s="67">
        <f>SUMIF('  Sched M Detail'!$B:$B,$C28,'  Sched M Detail'!D:D)</f>
        <v>-973087</v>
      </c>
    </row>
    <row r="29" spans="1:7" ht="15" customHeight="1" x14ac:dyDescent="0.2">
      <c r="A29" s="70">
        <v>283</v>
      </c>
      <c r="B29" s="70" t="s">
        <v>160</v>
      </c>
      <c r="C29" s="36" t="s">
        <v>142</v>
      </c>
      <c r="D29" s="36" t="s">
        <v>811</v>
      </c>
      <c r="E29" s="67">
        <f>SUMIF('  Sched M Detail'!$B:$B,$C29,'  Sched M Detail'!C:C)</f>
        <v>128638</v>
      </c>
      <c r="F29" s="67">
        <f>SUMIF('  Sched M Detail'!$B:$B,$C29,'  Sched M Detail'!D:D)</f>
        <v>118743</v>
      </c>
    </row>
    <row r="30" spans="1:7" ht="15" customHeight="1" x14ac:dyDescent="0.2">
      <c r="A30" s="70">
        <v>190</v>
      </c>
      <c r="B30" s="70" t="s">
        <v>160</v>
      </c>
      <c r="C30" s="36" t="s">
        <v>143</v>
      </c>
      <c r="D30" s="36" t="s">
        <v>811</v>
      </c>
      <c r="E30" s="67">
        <f>SUMIF('  Sched M Detail'!$B:$B,$C30,'  Sched M Detail'!C:C)</f>
        <v>257044</v>
      </c>
      <c r="F30" s="67">
        <f>SUMIF('  Sched M Detail'!$B:$B,$C30,'  Sched M Detail'!D:D)</f>
        <v>165785</v>
      </c>
    </row>
    <row r="31" spans="1:7" ht="15" customHeight="1" x14ac:dyDescent="0.2">
      <c r="A31" s="70">
        <v>190</v>
      </c>
      <c r="B31" s="70" t="s">
        <v>160</v>
      </c>
      <c r="C31" s="36" t="s">
        <v>144</v>
      </c>
      <c r="D31" s="36" t="s">
        <v>811</v>
      </c>
      <c r="E31" s="67">
        <f>SUMIF('  Sched M Detail'!$B:$B,$C31,'  Sched M Detail'!C:C)</f>
        <v>24445</v>
      </c>
      <c r="F31" s="67">
        <f>SUMIF('  Sched M Detail'!$B:$B,$C31,'  Sched M Detail'!D:D)</f>
        <v>9902</v>
      </c>
    </row>
    <row r="32" spans="1:7" ht="15" customHeight="1" x14ac:dyDescent="0.2">
      <c r="A32" s="70">
        <v>190</v>
      </c>
      <c r="B32" s="70" t="s">
        <v>160</v>
      </c>
      <c r="C32" s="36" t="s">
        <v>145</v>
      </c>
      <c r="D32" s="36" t="s">
        <v>811</v>
      </c>
      <c r="E32" s="67">
        <f>SUMIF('  Sched M Detail'!$B:$B,$C32,'  Sched M Detail'!C:C)</f>
        <v>-126000</v>
      </c>
      <c r="F32" s="67">
        <f>SUMIF('  Sched M Detail'!$B:$B,$C32,'  Sched M Detail'!D:D)</f>
        <v>-1000</v>
      </c>
    </row>
    <row r="33" spans="1:6" ht="15" customHeight="1" x14ac:dyDescent="0.2">
      <c r="A33" s="70">
        <v>282</v>
      </c>
      <c r="B33" s="70" t="s">
        <v>160</v>
      </c>
      <c r="C33" s="36" t="s">
        <v>146</v>
      </c>
      <c r="D33" s="36" t="s">
        <v>811</v>
      </c>
      <c r="E33" s="67">
        <f>SUMIF('  Sched M Detail'!$B:$B,$C33,'  Sched M Detail'!C:C)</f>
        <v>179792</v>
      </c>
      <c r="F33" s="67">
        <f>SUMIF('  Sched M Detail'!$B:$B,$C33,'  Sched M Detail'!D:D)</f>
        <v>145114</v>
      </c>
    </row>
    <row r="34" spans="1:6" ht="15" customHeight="1" x14ac:dyDescent="0.2">
      <c r="A34" s="70">
        <v>190</v>
      </c>
      <c r="B34" s="70" t="s">
        <v>160</v>
      </c>
      <c r="C34" s="36" t="s">
        <v>147</v>
      </c>
      <c r="D34" s="36" t="s">
        <v>811</v>
      </c>
      <c r="E34" s="67">
        <f>SUMIF('  Sched M Detail'!$B:$B,$C34,'  Sched M Detail'!C:C)</f>
        <v>-15622</v>
      </c>
      <c r="F34" s="67">
        <f>SUMIF('  Sched M Detail'!$B:$B,$C34,'  Sched M Detail'!D:D)</f>
        <v>-14310</v>
      </c>
    </row>
    <row r="35" spans="1:6" ht="15" customHeight="1" x14ac:dyDescent="0.2">
      <c r="A35" s="70">
        <v>190</v>
      </c>
      <c r="B35" s="70" t="s">
        <v>160</v>
      </c>
      <c r="C35" s="66" t="s">
        <v>148</v>
      </c>
      <c r="D35" s="36" t="s">
        <v>817</v>
      </c>
      <c r="E35" s="67">
        <f>SUMIF('  Sched M Detail'!$B:$B,$C35,'  Sched M Detail'!C:C)</f>
        <v>0</v>
      </c>
      <c r="F35" s="67">
        <f>SUMIF('  Sched M Detail'!$B:$B,$C35,'  Sched M Detail'!D:D)</f>
        <v>-18792</v>
      </c>
    </row>
    <row r="36" spans="1:6" ht="15" customHeight="1" x14ac:dyDescent="0.2">
      <c r="A36" s="70">
        <v>190</v>
      </c>
      <c r="B36" s="70" t="s">
        <v>160</v>
      </c>
      <c r="C36" s="36" t="s">
        <v>149</v>
      </c>
      <c r="D36" s="36" t="s">
        <v>805</v>
      </c>
      <c r="E36" s="67">
        <f>SUMIF('  Sched M Detail'!$B:$B,$C36,'  Sched M Detail'!C:C)</f>
        <v>15000</v>
      </c>
      <c r="F36" s="67">
        <f>SUMIF('  Sched M Detail'!$B:$B,$C36,'  Sched M Detail'!D:D)</f>
        <v>-15000</v>
      </c>
    </row>
    <row r="37" spans="1:6" ht="15" customHeight="1" x14ac:dyDescent="0.2">
      <c r="A37" s="70">
        <v>282</v>
      </c>
      <c r="B37" s="70" t="s">
        <v>160</v>
      </c>
      <c r="C37" s="36" t="s">
        <v>150</v>
      </c>
      <c r="D37" s="36" t="s">
        <v>812</v>
      </c>
      <c r="E37" s="67">
        <f>SUMIF('  Sched M Detail'!$B:$B,$C37,'  Sched M Detail'!C:C)</f>
        <v>1085056</v>
      </c>
      <c r="F37" s="67">
        <f>SUMIF('  Sched M Detail'!$B:$B,$C37,'  Sched M Detail'!D:D)</f>
        <v>1004203</v>
      </c>
    </row>
    <row r="38" spans="1:6" ht="15" customHeight="1" x14ac:dyDescent="0.2">
      <c r="A38" s="70">
        <v>283</v>
      </c>
      <c r="B38" s="70" t="s">
        <v>160</v>
      </c>
      <c r="C38" s="12" t="s">
        <v>790</v>
      </c>
      <c r="D38" s="127" t="s">
        <v>810</v>
      </c>
      <c r="E38" s="124">
        <f>'  Monthly Tax Provision'!O48</f>
        <v>29604</v>
      </c>
      <c r="F38" s="67">
        <f>SUMIF('  Sched M Detail'!$B:$B,$C38,'  Sched M Detail'!D:D)</f>
        <v>0</v>
      </c>
    </row>
    <row r="39" spans="1:6" ht="15" customHeight="1" x14ac:dyDescent="0.2">
      <c r="A39" s="70">
        <v>283</v>
      </c>
      <c r="B39" s="70" t="s">
        <v>160</v>
      </c>
      <c r="C39" s="36" t="s">
        <v>151</v>
      </c>
      <c r="D39" s="127" t="s">
        <v>810</v>
      </c>
      <c r="E39" s="67">
        <f>SUMIF('  Sched M Detail'!$B:$B,$C39,'  Sched M Detail'!C:C)</f>
        <v>0</v>
      </c>
      <c r="F39" s="67">
        <f>SUMIF('  Sched M Detail'!$B:$B,$C39,'  Sched M Detail'!D:D)</f>
        <v>-7973660</v>
      </c>
    </row>
    <row r="40" spans="1:6" ht="15" customHeight="1" x14ac:dyDescent="0.2">
      <c r="A40" s="70">
        <v>190</v>
      </c>
      <c r="B40" s="70" t="s">
        <v>160</v>
      </c>
      <c r="C40" s="12" t="s">
        <v>791</v>
      </c>
      <c r="D40" s="127" t="s">
        <v>810</v>
      </c>
      <c r="E40" s="124">
        <f>'  Monthly Tax Provision'!O50</f>
        <v>-29604</v>
      </c>
      <c r="F40" s="67">
        <f>SUMIF('  Sched M Detail'!$B:$B,$C40,'  Sched M Detail'!D:D)</f>
        <v>0</v>
      </c>
    </row>
    <row r="41" spans="1:6" ht="15" customHeight="1" x14ac:dyDescent="0.2">
      <c r="A41" s="70">
        <v>190</v>
      </c>
      <c r="B41" s="70" t="s">
        <v>160</v>
      </c>
      <c r="C41" s="36" t="s">
        <v>152</v>
      </c>
      <c r="D41" s="127" t="s">
        <v>810</v>
      </c>
      <c r="E41" s="67">
        <f>SUMIF('  Sched M Detail'!$B:$B,$C41,'  Sched M Detail'!C:C)</f>
        <v>0</v>
      </c>
      <c r="F41" s="67">
        <f>SUMIF('  Sched M Detail'!$B:$B,$C41,'  Sched M Detail'!D:D)</f>
        <v>7973660</v>
      </c>
    </row>
    <row r="42" spans="1:6" ht="15" customHeight="1" x14ac:dyDescent="0.2">
      <c r="A42" s="70">
        <v>282</v>
      </c>
      <c r="B42" s="70" t="s">
        <v>160</v>
      </c>
      <c r="C42" s="36" t="s">
        <v>153</v>
      </c>
      <c r="D42" s="36" t="s">
        <v>806</v>
      </c>
      <c r="E42" s="67">
        <f>SUMIF('  Sched M Detail'!$B:$B,$C42,'  Sched M Detail'!C:C)</f>
        <v>-1388425</v>
      </c>
      <c r="F42" s="67">
        <f>SUMIF('  Sched M Detail'!$B:$B,$C42,'  Sched M Detail'!D:D)</f>
        <v>-2291868</v>
      </c>
    </row>
    <row r="43" spans="1:6" ht="15" customHeight="1" x14ac:dyDescent="0.2">
      <c r="A43" s="70">
        <v>190</v>
      </c>
      <c r="B43" s="70" t="s">
        <v>160</v>
      </c>
      <c r="C43" s="36" t="s">
        <v>154</v>
      </c>
      <c r="D43" s="36" t="s">
        <v>811</v>
      </c>
      <c r="E43" s="67">
        <f>SUMIF('  Sched M Detail'!$B:$B,$C43,'  Sched M Detail'!C:C)</f>
        <v>22211</v>
      </c>
      <c r="F43" s="67">
        <f>SUMIF('  Sched M Detail'!$B:$B,$C43,'  Sched M Detail'!D:D)</f>
        <v>15526</v>
      </c>
    </row>
    <row r="44" spans="1:6" ht="15" customHeight="1" x14ac:dyDescent="0.2">
      <c r="A44" s="70">
        <v>282</v>
      </c>
      <c r="B44" s="70" t="s">
        <v>160</v>
      </c>
      <c r="C44" s="36" t="s">
        <v>155</v>
      </c>
      <c r="D44" s="36" t="s">
        <v>813</v>
      </c>
      <c r="E44" s="67">
        <f>SUMIF('  Sched M Detail'!$B:$B,$C44,'  Sched M Detail'!C:C)</f>
        <v>-377611</v>
      </c>
      <c r="F44" s="67">
        <f>SUMIF('  Sched M Detail'!$B:$B,$C44,'  Sched M Detail'!D:D)</f>
        <v>-2001400</v>
      </c>
    </row>
    <row r="45" spans="1:6" ht="15" customHeight="1" x14ac:dyDescent="0.2">
      <c r="A45" s="70">
        <v>282</v>
      </c>
      <c r="B45" s="70" t="s">
        <v>160</v>
      </c>
      <c r="C45" s="36" t="s">
        <v>156</v>
      </c>
      <c r="D45" s="36" t="s">
        <v>814</v>
      </c>
      <c r="E45" s="67">
        <f>SUMIF('  Sched M Detail'!$B:$B,$C45,'  Sched M Detail'!C:C)</f>
        <v>-56878</v>
      </c>
      <c r="F45" s="67">
        <f>SUMIF('  Sched M Detail'!$B:$B,$C45,'  Sched M Detail'!D:D)</f>
        <v>0</v>
      </c>
    </row>
    <row r="46" spans="1:6" ht="15" customHeight="1" x14ac:dyDescent="0.2">
      <c r="A46" s="70">
        <v>190</v>
      </c>
      <c r="B46" s="70" t="s">
        <v>160</v>
      </c>
      <c r="C46" s="36" t="s">
        <v>157</v>
      </c>
      <c r="D46" s="36" t="s">
        <v>819</v>
      </c>
      <c r="E46" s="67">
        <f>SUMIF('  Sched M Detail'!$B:$B,$C46,'  Sched M Detail'!C:C)</f>
        <v>8874</v>
      </c>
      <c r="F46" s="67">
        <f>SUMIF('  Sched M Detail'!$B:$B,$C46,'  Sched M Detail'!D:D)</f>
        <v>48000</v>
      </c>
    </row>
    <row r="47" spans="1:6" ht="15" customHeight="1" x14ac:dyDescent="0.2">
      <c r="A47" s="72"/>
      <c r="B47" s="72"/>
      <c r="C47" s="66"/>
      <c r="D47" s="36"/>
      <c r="E47" s="67"/>
      <c r="F47" s="67"/>
    </row>
    <row r="48" spans="1:6" ht="15" customHeight="1" x14ac:dyDescent="0.2">
      <c r="A48" s="31"/>
      <c r="B48" s="31"/>
      <c r="C48" s="68" t="s">
        <v>181</v>
      </c>
      <c r="D48" s="36" t="s">
        <v>807</v>
      </c>
      <c r="E48" s="69">
        <f t="shared" ref="E48:F48" si="1">SUM(E21:E47)</f>
        <v>-6275521</v>
      </c>
      <c r="F48" s="69">
        <f t="shared" si="1"/>
        <v>-3466903</v>
      </c>
    </row>
    <row r="49" spans="1:6" ht="15" customHeight="1" x14ac:dyDescent="0.2">
      <c r="D49" s="36"/>
    </row>
    <row r="50" spans="1:6" ht="15" customHeight="1" thickBot="1" x14ac:dyDescent="0.25">
      <c r="C50" s="73" t="s">
        <v>182</v>
      </c>
      <c r="D50" s="37" t="s">
        <v>808</v>
      </c>
      <c r="E50" s="74">
        <f t="shared" ref="E50:F50" si="2">E18+E48</f>
        <v>-6469083</v>
      </c>
      <c r="F50" s="74">
        <f t="shared" si="2"/>
        <v>-3269336</v>
      </c>
    </row>
    <row r="51" spans="1:6" ht="15" customHeight="1" thickTop="1" x14ac:dyDescent="0.2">
      <c r="D51" s="36"/>
    </row>
    <row r="52" spans="1:6" ht="15" customHeight="1" x14ac:dyDescent="0.2">
      <c r="D52" s="36"/>
    </row>
    <row r="53" spans="1:6" ht="15" customHeight="1" x14ac:dyDescent="0.2">
      <c r="B53" s="75" t="s">
        <v>132</v>
      </c>
      <c r="C53" s="76" t="s">
        <v>49</v>
      </c>
      <c r="D53" s="76"/>
      <c r="E53" s="77">
        <f>'  Sched M Detail'!C40-E50</f>
        <v>0</v>
      </c>
      <c r="F53" s="77">
        <f>'  Sched M Detail'!D40-F50</f>
        <v>0</v>
      </c>
    </row>
    <row r="54" spans="1:6" ht="15" customHeight="1" x14ac:dyDescent="0.2">
      <c r="D54" s="36"/>
    </row>
    <row r="55" spans="1:6" ht="15" customHeight="1" x14ac:dyDescent="0.2">
      <c r="D55" s="36"/>
    </row>
    <row r="56" spans="1:6" ht="15" customHeight="1" x14ac:dyDescent="0.2">
      <c r="D56" s="36"/>
    </row>
    <row r="57" spans="1:6" ht="15" customHeight="1" x14ac:dyDescent="0.2">
      <c r="C57" s="71" t="s">
        <v>183</v>
      </c>
      <c r="D57" s="36" t="s">
        <v>809</v>
      </c>
    </row>
    <row r="58" spans="1:6" ht="15" customHeight="1" x14ac:dyDescent="0.2">
      <c r="A58" s="65">
        <v>190</v>
      </c>
      <c r="C58" s="45" t="s">
        <v>184</v>
      </c>
      <c r="E58" s="48">
        <f t="shared" ref="E58:F60" si="3">SUMIF($A$21:$A$47,$A58,E$21:E$47)</f>
        <v>299934</v>
      </c>
      <c r="F58" s="48">
        <f t="shared" si="3"/>
        <v>7821493</v>
      </c>
    </row>
    <row r="59" spans="1:6" ht="15" customHeight="1" x14ac:dyDescent="0.2">
      <c r="A59" s="65">
        <v>282</v>
      </c>
      <c r="C59" s="45" t="s">
        <v>185</v>
      </c>
      <c r="E59" s="48">
        <f t="shared" si="3"/>
        <v>-3238871</v>
      </c>
      <c r="F59" s="48">
        <f t="shared" si="3"/>
        <v>-3148022</v>
      </c>
    </row>
    <row r="60" spans="1:6" ht="15" customHeight="1" x14ac:dyDescent="0.2">
      <c r="A60" s="65">
        <v>283</v>
      </c>
      <c r="C60" s="45" t="s">
        <v>186</v>
      </c>
      <c r="E60" s="48">
        <f t="shared" si="3"/>
        <v>-3336584</v>
      </c>
      <c r="F60" s="48">
        <f t="shared" si="3"/>
        <v>-8140374</v>
      </c>
    </row>
    <row r="61" spans="1:6" ht="15" customHeight="1" thickBot="1" x14ac:dyDescent="0.25">
      <c r="C61" s="78" t="s">
        <v>181</v>
      </c>
      <c r="D61" s="36" t="s">
        <v>807</v>
      </c>
      <c r="E61" s="79">
        <f t="shared" ref="E61:F61" si="4">SUM(E58:E60)</f>
        <v>-6275521</v>
      </c>
      <c r="F61" s="79">
        <f t="shared" si="4"/>
        <v>-3466903</v>
      </c>
    </row>
    <row r="62" spans="1:6" ht="15" customHeight="1" thickTop="1" x14ac:dyDescent="0.2">
      <c r="D62" s="36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5D3E4-63B1-4D8A-A005-5C8243859713}">
  <sheetPr>
    <tabColor theme="9" tint="0.79998168889431442"/>
  </sheetPr>
  <dimension ref="A1:AB70"/>
  <sheetViews>
    <sheetView workbookViewId="0">
      <pane xSplit="1" ySplit="8" topLeftCell="B9" activePane="bottomRight" state="frozen"/>
      <selection activeCell="D17" sqref="D17"/>
      <selection pane="topRight" activeCell="D17" sqref="D17"/>
      <selection pane="bottomLeft" activeCell="D17" sqref="D17"/>
      <selection pane="bottomRight" activeCell="D17" sqref="D17"/>
    </sheetView>
  </sheetViews>
  <sheetFormatPr defaultColWidth="8.85546875" defaultRowHeight="13.9" customHeight="1" outlineLevelCol="1" x14ac:dyDescent="0.2"/>
  <cols>
    <col min="1" max="1" width="31.7109375" style="143" customWidth="1"/>
    <col min="2" max="2" width="10.7109375" style="143" customWidth="1"/>
    <col min="3" max="14" width="10.7109375" style="143" hidden="1" customWidth="1" outlineLevel="1"/>
    <col min="15" max="15" width="10.7109375" style="143" customWidth="1" collapsed="1"/>
    <col min="16" max="27" width="10.7109375" style="143" hidden="1" customWidth="1" outlineLevel="1"/>
    <col min="28" max="28" width="10.7109375" style="143" customWidth="1" collapsed="1"/>
    <col min="29" max="16384" width="8.85546875" style="143"/>
  </cols>
  <sheetData>
    <row r="1" spans="1:28" ht="13.9" customHeight="1" x14ac:dyDescent="0.2">
      <c r="A1" s="238" t="s">
        <v>876</v>
      </c>
    </row>
    <row r="2" spans="1:28" ht="13.9" customHeight="1" x14ac:dyDescent="0.2">
      <c r="A2" s="238" t="s">
        <v>870</v>
      </c>
    </row>
    <row r="8" spans="1:28" ht="13.9" customHeight="1" x14ac:dyDescent="0.2">
      <c r="A8" s="157" t="s">
        <v>747</v>
      </c>
      <c r="B8" s="191">
        <v>2019</v>
      </c>
      <c r="C8" s="82" t="s">
        <v>262</v>
      </c>
      <c r="D8" s="82" t="s">
        <v>263</v>
      </c>
      <c r="E8" s="82" t="s">
        <v>264</v>
      </c>
      <c r="F8" s="82" t="s">
        <v>265</v>
      </c>
      <c r="G8" s="82" t="s">
        <v>266</v>
      </c>
      <c r="H8" s="82" t="s">
        <v>267</v>
      </c>
      <c r="I8" s="82" t="s">
        <v>268</v>
      </c>
      <c r="J8" s="82" t="s">
        <v>269</v>
      </c>
      <c r="K8" s="82" t="s">
        <v>270</v>
      </c>
      <c r="L8" s="82" t="s">
        <v>271</v>
      </c>
      <c r="M8" s="82" t="s">
        <v>272</v>
      </c>
      <c r="N8" s="82" t="s">
        <v>273</v>
      </c>
      <c r="O8" s="192">
        <v>2020</v>
      </c>
      <c r="P8" s="83" t="s">
        <v>274</v>
      </c>
      <c r="Q8" s="83" t="s">
        <v>275</v>
      </c>
      <c r="R8" s="83" t="s">
        <v>276</v>
      </c>
      <c r="S8" s="83" t="s">
        <v>277</v>
      </c>
      <c r="T8" s="83" t="s">
        <v>278</v>
      </c>
      <c r="U8" s="83" t="s">
        <v>279</v>
      </c>
      <c r="V8" s="83" t="s">
        <v>280</v>
      </c>
      <c r="W8" s="83" t="s">
        <v>281</v>
      </c>
      <c r="X8" s="83" t="s">
        <v>282</v>
      </c>
      <c r="Y8" s="83" t="s">
        <v>283</v>
      </c>
      <c r="Z8" s="83" t="s">
        <v>284</v>
      </c>
      <c r="AA8" s="83" t="s">
        <v>285</v>
      </c>
      <c r="AB8" s="192">
        <v>2021</v>
      </c>
    </row>
    <row r="9" spans="1:28" s="146" customFormat="1" ht="13.9" customHeight="1" x14ac:dyDescent="0.2">
      <c r="A9" s="147" t="s">
        <v>748</v>
      </c>
      <c r="B9" s="146">
        <f>SUMIF('  Balance Sheet'!$D:$D,$A$31,'  Balance Sheet'!Q:Q)</f>
        <v>-1562393</v>
      </c>
      <c r="C9" s="148">
        <f>B28</f>
        <v>1737030</v>
      </c>
      <c r="D9" s="148">
        <f t="shared" ref="D9:N9" si="0">C28</f>
        <v>1547861.6281446</v>
      </c>
      <c r="E9" s="148">
        <f t="shared" si="0"/>
        <v>1291272.4006668001</v>
      </c>
      <c r="F9" s="148">
        <f t="shared" si="0"/>
        <v>1389283.0662261241</v>
      </c>
      <c r="G9" s="148">
        <f t="shared" si="0"/>
        <v>1314122.1770615461</v>
      </c>
      <c r="H9" s="148">
        <f t="shared" si="0"/>
        <v>1613495.8703654881</v>
      </c>
      <c r="I9" s="148">
        <f t="shared" si="0"/>
        <v>1532250.3163474242</v>
      </c>
      <c r="J9" s="148">
        <f t="shared" si="0"/>
        <v>1309895.4226993902</v>
      </c>
      <c r="K9" s="148">
        <f t="shared" si="0"/>
        <v>1095730.9595815544</v>
      </c>
      <c r="L9" s="148">
        <f t="shared" si="0"/>
        <v>-628324.76537145139</v>
      </c>
      <c r="M9" s="148">
        <f t="shared" si="0"/>
        <v>-740150.67491055734</v>
      </c>
      <c r="N9" s="148">
        <f t="shared" si="0"/>
        <v>-1061084.0358672552</v>
      </c>
      <c r="O9" s="148">
        <f>C9</f>
        <v>1737030</v>
      </c>
      <c r="P9" s="148">
        <f>O28</f>
        <v>-504333.97359563503</v>
      </c>
      <c r="Q9" s="148">
        <f>P28</f>
        <v>-830220.79115089891</v>
      </c>
      <c r="R9" s="148">
        <f t="shared" ref="R9:AA9" si="1">Q28</f>
        <v>-921730.46820036089</v>
      </c>
      <c r="S9" s="148">
        <f t="shared" si="1"/>
        <v>-849055.84764189075</v>
      </c>
      <c r="T9" s="148">
        <f t="shared" si="1"/>
        <v>-1201957.6839169627</v>
      </c>
      <c r="U9" s="148">
        <f t="shared" si="1"/>
        <v>-1319007.6828970867</v>
      </c>
      <c r="V9" s="148">
        <f t="shared" si="1"/>
        <v>-1535420.5261713366</v>
      </c>
      <c r="W9" s="148">
        <f t="shared" si="1"/>
        <v>-1818783.9288412086</v>
      </c>
      <c r="X9" s="148">
        <f t="shared" si="1"/>
        <v>-2210098.8664845945</v>
      </c>
      <c r="Y9" s="148">
        <f t="shared" si="1"/>
        <v>-2330607.4323126134</v>
      </c>
      <c r="Z9" s="148">
        <f t="shared" si="1"/>
        <v>-2676803.529018898</v>
      </c>
      <c r="AA9" s="148">
        <f t="shared" si="1"/>
        <v>-2968773.9137671781</v>
      </c>
      <c r="AB9" s="148">
        <f>P9</f>
        <v>-504333.97359563503</v>
      </c>
    </row>
    <row r="10" spans="1:28" s="146" customFormat="1" ht="13.9" customHeight="1" x14ac:dyDescent="0.2"/>
    <row r="11" spans="1:28" s="146" customFormat="1" ht="13.9" customHeight="1" x14ac:dyDescent="0.2">
      <c r="A11" s="146" t="s">
        <v>749</v>
      </c>
    </row>
    <row r="12" spans="1:28" s="146" customFormat="1" ht="13.9" customHeight="1" x14ac:dyDescent="0.2">
      <c r="A12" s="144" t="s">
        <v>750</v>
      </c>
      <c r="B12" s="146">
        <v>1747560</v>
      </c>
      <c r="C12" s="146">
        <f>-'  Monthly Tax Provision'!C78</f>
        <v>-189168.37185539998</v>
      </c>
      <c r="D12" s="146">
        <f>-'  Monthly Tax Provision'!D78</f>
        <v>-256589.22747779996</v>
      </c>
      <c r="E12" s="146">
        <f>-'  Monthly Tax Provision'!E78</f>
        <v>98010.665559324014</v>
      </c>
      <c r="F12" s="146">
        <f>-'  Monthly Tax Provision'!F78</f>
        <v>-75160.889164577864</v>
      </c>
      <c r="G12" s="146">
        <f>-'  Monthly Tax Provision'!G78</f>
        <v>288843.69330394204</v>
      </c>
      <c r="H12" s="146">
        <f>-'  Monthly Tax Provision'!H78</f>
        <v>-81245.554018064009</v>
      </c>
      <c r="I12" s="146">
        <f>-'  Monthly Tax Provision'!I78</f>
        <v>-222354.89364803399</v>
      </c>
      <c r="J12" s="146">
        <f>-'  Monthly Tax Provision'!J78</f>
        <v>-214164.4631178359</v>
      </c>
      <c r="K12" s="146">
        <f>-'  Monthly Tax Provision'!K78</f>
        <v>23504.275046994113</v>
      </c>
      <c r="L12" s="146">
        <f>-'  Monthly Tax Provision'!L78</f>
        <v>-111825.90953910595</v>
      </c>
      <c r="M12" s="146">
        <f>-'  Monthly Tax Provision'!M78</f>
        <v>-320933.36095669796</v>
      </c>
      <c r="N12" s="146">
        <f>-'  Monthly Tax Provision'!N78</f>
        <v>556750.06227162038</v>
      </c>
      <c r="O12" s="146">
        <f>-'  Monthly Tax Provision'!O78</f>
        <v>-504333.97359563498</v>
      </c>
      <c r="P12" s="146">
        <f>-'  Monthly Tax Provision'!P78</f>
        <v>-325886.81755526393</v>
      </c>
      <c r="Q12" s="146">
        <f>-'  Monthly Tax Provision'!Q78</f>
        <v>-91509.677049461985</v>
      </c>
      <c r="R12" s="146">
        <f>-'  Monthly Tax Provision'!R78</f>
        <v>72674.620558470109</v>
      </c>
      <c r="S12" s="146">
        <f>-'  Monthly Tax Provision'!S78</f>
        <v>-352901.83627507201</v>
      </c>
      <c r="T12" s="146">
        <f>-'  Monthly Tax Provision'!T78</f>
        <v>-117049.99898012396</v>
      </c>
      <c r="U12" s="146">
        <f>-'  Monthly Tax Provision'!U78</f>
        <v>-216412.8432742499</v>
      </c>
      <c r="V12" s="146">
        <f>-'  Monthly Tax Provision'!V78</f>
        <v>-283363.40266987198</v>
      </c>
      <c r="W12" s="146">
        <f>-'  Monthly Tax Provision'!W78</f>
        <v>-396887.93764338596</v>
      </c>
      <c r="X12" s="146">
        <f>-'  Monthly Tax Provision'!X78</f>
        <v>-624843.56582801882</v>
      </c>
      <c r="Y12" s="146">
        <f>-'  Monthly Tax Provision'!Y78</f>
        <v>-346196.09670628479</v>
      </c>
      <c r="Z12" s="146">
        <f>-'  Monthly Tax Provision'!Z78</f>
        <v>-291970.38474828005</v>
      </c>
      <c r="AA12" s="146">
        <f>-'  Monthly Tax Provision'!AA78</f>
        <v>-193238.43498749999</v>
      </c>
      <c r="AB12" s="146">
        <f>-'  Monthly Tax Provision'!AB78</f>
        <v>-3167586.3751590429</v>
      </c>
    </row>
    <row r="13" spans="1:28" s="146" customFormat="1" ht="13.9" customHeight="1" x14ac:dyDescent="0.2">
      <c r="A13" s="144" t="s">
        <v>751</v>
      </c>
      <c r="C13" s="145">
        <v>0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  <c r="L13" s="145">
        <v>0</v>
      </c>
      <c r="M13" s="145">
        <v>0</v>
      </c>
      <c r="N13" s="145">
        <v>0</v>
      </c>
      <c r="O13" s="145">
        <f>SUM(C13:N13)</f>
        <v>0</v>
      </c>
      <c r="P13" s="145">
        <v>0</v>
      </c>
      <c r="Q13" s="145">
        <v>0</v>
      </c>
      <c r="R13" s="145">
        <v>0</v>
      </c>
      <c r="S13" s="145">
        <v>0</v>
      </c>
      <c r="T13" s="145">
        <v>0</v>
      </c>
      <c r="U13" s="145">
        <v>0</v>
      </c>
      <c r="V13" s="145">
        <v>0</v>
      </c>
      <c r="W13" s="145">
        <v>0</v>
      </c>
      <c r="X13" s="145">
        <v>0</v>
      </c>
      <c r="Y13" s="145">
        <v>0</v>
      </c>
      <c r="Z13" s="145">
        <v>0</v>
      </c>
      <c r="AA13" s="145">
        <v>0</v>
      </c>
      <c r="AB13" s="145">
        <f>SUM(P13:AA13)</f>
        <v>0</v>
      </c>
    </row>
    <row r="14" spans="1:28" s="146" customFormat="1" ht="13.9" customHeight="1" x14ac:dyDescent="0.2">
      <c r="A14" s="144" t="s">
        <v>752</v>
      </c>
      <c r="C14" s="145">
        <v>0</v>
      </c>
      <c r="D14" s="145">
        <v>0</v>
      </c>
      <c r="E14" s="145">
        <v>0</v>
      </c>
      <c r="F14" s="145">
        <v>0</v>
      </c>
      <c r="G14" s="145">
        <v>0</v>
      </c>
      <c r="H14" s="145">
        <v>0</v>
      </c>
      <c r="I14" s="145">
        <v>0</v>
      </c>
      <c r="J14" s="145">
        <v>0</v>
      </c>
      <c r="K14" s="145">
        <v>0</v>
      </c>
      <c r="L14" s="145">
        <v>0</v>
      </c>
      <c r="M14" s="145">
        <v>0</v>
      </c>
      <c r="N14" s="145">
        <v>0</v>
      </c>
      <c r="O14" s="145">
        <f t="shared" ref="O14" si="2">SUM(C14:N14)</f>
        <v>0</v>
      </c>
      <c r="P14" s="145">
        <v>0</v>
      </c>
      <c r="Q14" s="145">
        <v>0</v>
      </c>
      <c r="R14" s="145">
        <v>0</v>
      </c>
      <c r="S14" s="145">
        <v>0</v>
      </c>
      <c r="T14" s="145">
        <v>0</v>
      </c>
      <c r="U14" s="145">
        <v>0</v>
      </c>
      <c r="V14" s="145">
        <v>0</v>
      </c>
      <c r="W14" s="145">
        <v>0</v>
      </c>
      <c r="X14" s="145">
        <v>0</v>
      </c>
      <c r="Y14" s="145">
        <v>0</v>
      </c>
      <c r="Z14" s="145">
        <v>0</v>
      </c>
      <c r="AA14" s="145">
        <v>0</v>
      </c>
      <c r="AB14" s="145">
        <f t="shared" ref="AB14" si="3">SUM(P14:AA14)</f>
        <v>0</v>
      </c>
    </row>
    <row r="15" spans="1:28" s="146" customFormat="1" ht="13.9" customHeight="1" x14ac:dyDescent="0.2">
      <c r="A15" s="149" t="s">
        <v>753</v>
      </c>
      <c r="B15" s="148">
        <f t="shared" ref="B15:AB15" si="4">SUM(B12:B14)</f>
        <v>1747560</v>
      </c>
      <c r="C15" s="148">
        <f t="shared" si="4"/>
        <v>-189168.37185539998</v>
      </c>
      <c r="D15" s="148">
        <f t="shared" si="4"/>
        <v>-256589.22747779996</v>
      </c>
      <c r="E15" s="148">
        <f t="shared" si="4"/>
        <v>98010.665559324014</v>
      </c>
      <c r="F15" s="148">
        <f t="shared" si="4"/>
        <v>-75160.889164577864</v>
      </c>
      <c r="G15" s="148">
        <f t="shared" si="4"/>
        <v>288843.69330394204</v>
      </c>
      <c r="H15" s="148">
        <f t="shared" si="4"/>
        <v>-81245.554018064009</v>
      </c>
      <c r="I15" s="148">
        <f t="shared" si="4"/>
        <v>-222354.89364803399</v>
      </c>
      <c r="J15" s="148">
        <f t="shared" si="4"/>
        <v>-214164.4631178359</v>
      </c>
      <c r="K15" s="148">
        <f t="shared" si="4"/>
        <v>23504.275046994113</v>
      </c>
      <c r="L15" s="148">
        <f t="shared" si="4"/>
        <v>-111825.90953910595</v>
      </c>
      <c r="M15" s="148">
        <f t="shared" si="4"/>
        <v>-320933.36095669796</v>
      </c>
      <c r="N15" s="148">
        <f t="shared" si="4"/>
        <v>556750.06227162038</v>
      </c>
      <c r="O15" s="148">
        <f t="shared" si="4"/>
        <v>-504333.97359563498</v>
      </c>
      <c r="P15" s="148">
        <f t="shared" si="4"/>
        <v>-325886.81755526393</v>
      </c>
      <c r="Q15" s="148">
        <f t="shared" si="4"/>
        <v>-91509.677049461985</v>
      </c>
      <c r="R15" s="148">
        <f t="shared" si="4"/>
        <v>72674.620558470109</v>
      </c>
      <c r="S15" s="148">
        <f t="shared" si="4"/>
        <v>-352901.83627507201</v>
      </c>
      <c r="T15" s="148">
        <f t="shared" si="4"/>
        <v>-117049.99898012396</v>
      </c>
      <c r="U15" s="148">
        <f t="shared" si="4"/>
        <v>-216412.8432742499</v>
      </c>
      <c r="V15" s="148">
        <f t="shared" si="4"/>
        <v>-283363.40266987198</v>
      </c>
      <c r="W15" s="148">
        <f t="shared" si="4"/>
        <v>-396887.93764338596</v>
      </c>
      <c r="X15" s="148">
        <f t="shared" si="4"/>
        <v>-624843.56582801882</v>
      </c>
      <c r="Y15" s="148">
        <f t="shared" si="4"/>
        <v>-346196.09670628479</v>
      </c>
      <c r="Z15" s="148">
        <f t="shared" si="4"/>
        <v>-291970.38474828005</v>
      </c>
      <c r="AA15" s="148">
        <f t="shared" si="4"/>
        <v>-193238.43498749999</v>
      </c>
      <c r="AB15" s="148">
        <f t="shared" si="4"/>
        <v>-3167586.3751590429</v>
      </c>
    </row>
    <row r="16" spans="1:28" s="146" customFormat="1" ht="13.9" customHeight="1" x14ac:dyDescent="0.2"/>
    <row r="17" spans="1:28" s="146" customFormat="1" ht="13.9" customHeight="1" x14ac:dyDescent="0.2">
      <c r="A17" s="147" t="s">
        <v>754</v>
      </c>
      <c r="B17" s="145">
        <v>495070</v>
      </c>
      <c r="C17" s="146">
        <f>-'  Monthly Tax Provision'!C79</f>
        <v>0</v>
      </c>
      <c r="D17" s="146">
        <f>-'  Monthly Tax Provision'!D79</f>
        <v>0</v>
      </c>
      <c r="E17" s="146">
        <f>-'  Monthly Tax Provision'!E79</f>
        <v>0</v>
      </c>
      <c r="F17" s="146">
        <f>-'  Monthly Tax Provision'!F79</f>
        <v>0</v>
      </c>
      <c r="G17" s="146">
        <f>-'  Monthly Tax Provision'!G79</f>
        <v>10530</v>
      </c>
      <c r="H17" s="146">
        <f>-'  Monthly Tax Provision'!H79</f>
        <v>0</v>
      </c>
      <c r="I17" s="146">
        <f>-'  Monthly Tax Provision'!I79</f>
        <v>0</v>
      </c>
      <c r="J17" s="146">
        <f>-'  Monthly Tax Provision'!J79</f>
        <v>0</v>
      </c>
      <c r="K17" s="146">
        <f>-'  Monthly Tax Provision'!K79</f>
        <v>-2615861</v>
      </c>
      <c r="L17" s="146">
        <f>-'  Monthly Tax Provision'!L79</f>
        <v>0</v>
      </c>
      <c r="M17" s="146">
        <f>-'  Monthly Tax Provision'!M79</f>
        <v>0</v>
      </c>
      <c r="N17" s="146">
        <f>-'  Monthly Tax Provision'!N79</f>
        <v>0</v>
      </c>
      <c r="O17" s="146">
        <f>-'  Monthly Tax Provision'!O79</f>
        <v>-2605331</v>
      </c>
      <c r="P17" s="146">
        <f>-'  Monthly Tax Provision'!P79</f>
        <v>0</v>
      </c>
      <c r="Q17" s="146">
        <f>-'  Monthly Tax Provision'!Q79</f>
        <v>0</v>
      </c>
      <c r="R17" s="146">
        <f>-'  Monthly Tax Provision'!R79</f>
        <v>0</v>
      </c>
      <c r="S17" s="146">
        <f>-'  Monthly Tax Provision'!S79</f>
        <v>0</v>
      </c>
      <c r="T17" s="146">
        <f>-'  Monthly Tax Provision'!T79</f>
        <v>0</v>
      </c>
      <c r="U17" s="146">
        <f>-'  Monthly Tax Provision'!U79</f>
        <v>0</v>
      </c>
      <c r="V17" s="146">
        <f>-'  Monthly Tax Provision'!V79</f>
        <v>0</v>
      </c>
      <c r="W17" s="146">
        <f>-'  Monthly Tax Provision'!W79</f>
        <v>5573</v>
      </c>
      <c r="X17" s="146">
        <f>-'  Monthly Tax Provision'!X79</f>
        <v>8831</v>
      </c>
      <c r="Y17" s="146">
        <f>-'  Monthly Tax Provision'!Y79</f>
        <v>0</v>
      </c>
      <c r="Z17" s="146">
        <f>-'  Monthly Tax Provision'!Z79</f>
        <v>0</v>
      </c>
      <c r="AA17" s="146">
        <f>-'  Monthly Tax Provision'!AA79</f>
        <v>0</v>
      </c>
      <c r="AB17" s="146">
        <f>-'  Monthly Tax Provision'!AB79</f>
        <v>14404</v>
      </c>
    </row>
    <row r="18" spans="1:28" s="146" customFormat="1" ht="13.9" customHeight="1" x14ac:dyDescent="0.2">
      <c r="A18" s="147" t="s">
        <v>755</v>
      </c>
      <c r="C18" s="145">
        <v>0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  <c r="L18" s="145">
        <v>0</v>
      </c>
      <c r="M18" s="145">
        <v>0</v>
      </c>
      <c r="N18" s="145">
        <v>0</v>
      </c>
      <c r="O18" s="145">
        <f>SUM(C18:N18)</f>
        <v>0</v>
      </c>
      <c r="P18" s="145">
        <v>0</v>
      </c>
      <c r="Q18" s="145">
        <v>0</v>
      </c>
      <c r="R18" s="145">
        <v>0</v>
      </c>
      <c r="S18" s="145">
        <v>0</v>
      </c>
      <c r="T18" s="145">
        <v>0</v>
      </c>
      <c r="U18" s="145">
        <v>0</v>
      </c>
      <c r="V18" s="145">
        <v>0</v>
      </c>
      <c r="W18" s="145">
        <v>0</v>
      </c>
      <c r="X18" s="145">
        <v>0</v>
      </c>
      <c r="Y18" s="145">
        <v>0</v>
      </c>
      <c r="Z18" s="145">
        <v>0</v>
      </c>
      <c r="AA18" s="145">
        <v>0</v>
      </c>
      <c r="AB18" s="145">
        <v>0</v>
      </c>
    </row>
    <row r="19" spans="1:28" s="146" customFormat="1" ht="13.9" customHeight="1" x14ac:dyDescent="0.2">
      <c r="A19" s="149" t="s">
        <v>756</v>
      </c>
      <c r="B19" s="148">
        <f t="shared" ref="B19:AB19" si="5">SUM(B17:B18)</f>
        <v>495070</v>
      </c>
      <c r="C19" s="148">
        <f t="shared" si="5"/>
        <v>0</v>
      </c>
      <c r="D19" s="148">
        <f t="shared" si="5"/>
        <v>0</v>
      </c>
      <c r="E19" s="148">
        <f t="shared" si="5"/>
        <v>0</v>
      </c>
      <c r="F19" s="148">
        <f t="shared" si="5"/>
        <v>0</v>
      </c>
      <c r="G19" s="148">
        <f t="shared" si="5"/>
        <v>10530</v>
      </c>
      <c r="H19" s="148">
        <f t="shared" si="5"/>
        <v>0</v>
      </c>
      <c r="I19" s="148">
        <f t="shared" si="5"/>
        <v>0</v>
      </c>
      <c r="J19" s="148">
        <f t="shared" si="5"/>
        <v>0</v>
      </c>
      <c r="K19" s="148">
        <f t="shared" si="5"/>
        <v>-2615861</v>
      </c>
      <c r="L19" s="148">
        <f t="shared" si="5"/>
        <v>0</v>
      </c>
      <c r="M19" s="148">
        <f t="shared" si="5"/>
        <v>0</v>
      </c>
      <c r="N19" s="148">
        <f t="shared" si="5"/>
        <v>0</v>
      </c>
      <c r="O19" s="148">
        <f t="shared" si="5"/>
        <v>-2605331</v>
      </c>
      <c r="P19" s="148">
        <f t="shared" si="5"/>
        <v>0</v>
      </c>
      <c r="Q19" s="148">
        <f t="shared" si="5"/>
        <v>0</v>
      </c>
      <c r="R19" s="148">
        <f t="shared" si="5"/>
        <v>0</v>
      </c>
      <c r="S19" s="148">
        <f t="shared" si="5"/>
        <v>0</v>
      </c>
      <c r="T19" s="148">
        <f t="shared" si="5"/>
        <v>0</v>
      </c>
      <c r="U19" s="148">
        <f t="shared" si="5"/>
        <v>0</v>
      </c>
      <c r="V19" s="148">
        <f t="shared" si="5"/>
        <v>0</v>
      </c>
      <c r="W19" s="148">
        <f t="shared" si="5"/>
        <v>5573</v>
      </c>
      <c r="X19" s="148">
        <f t="shared" si="5"/>
        <v>8831</v>
      </c>
      <c r="Y19" s="148">
        <f t="shared" si="5"/>
        <v>0</v>
      </c>
      <c r="Z19" s="148">
        <f t="shared" si="5"/>
        <v>0</v>
      </c>
      <c r="AA19" s="148">
        <f t="shared" si="5"/>
        <v>0</v>
      </c>
      <c r="AB19" s="148">
        <f t="shared" si="5"/>
        <v>14404</v>
      </c>
    </row>
    <row r="20" spans="1:28" s="146" customFormat="1" ht="13.9" customHeight="1" x14ac:dyDescent="0.2">
      <c r="A20" s="147"/>
    </row>
    <row r="21" spans="1:28" s="146" customFormat="1" ht="13.9" customHeight="1" x14ac:dyDescent="0.2">
      <c r="A21" s="146" t="s">
        <v>757</v>
      </c>
    </row>
    <row r="22" spans="1:28" s="146" customFormat="1" ht="13.9" customHeight="1" x14ac:dyDescent="0.2">
      <c r="A22" s="150" t="s">
        <v>758</v>
      </c>
      <c r="O22" s="146">
        <f>SUM(C22:N22)</f>
        <v>0</v>
      </c>
      <c r="AB22" s="146">
        <f>SUM(P22:AA22)</f>
        <v>0</v>
      </c>
    </row>
    <row r="23" spans="1:28" s="146" customFormat="1" ht="13.9" customHeight="1" x14ac:dyDescent="0.2">
      <c r="A23" s="150" t="s">
        <v>759</v>
      </c>
      <c r="O23" s="146">
        <f t="shared" ref="O23:O25" si="6">SUM(C23:N23)</f>
        <v>0</v>
      </c>
      <c r="AB23" s="146">
        <f t="shared" ref="AB23:AB25" si="7">SUM(P23:AA23)</f>
        <v>0</v>
      </c>
    </row>
    <row r="24" spans="1:28" s="146" customFormat="1" ht="13.9" customHeight="1" x14ac:dyDescent="0.2">
      <c r="A24" s="150" t="s">
        <v>760</v>
      </c>
      <c r="B24" s="145">
        <v>1056793</v>
      </c>
      <c r="K24" s="146">
        <f>-B15-K17</f>
        <v>868301</v>
      </c>
      <c r="O24" s="146">
        <f t="shared" si="6"/>
        <v>868301</v>
      </c>
      <c r="X24" s="145">
        <v>495504</v>
      </c>
      <c r="AB24" s="146">
        <f t="shared" si="7"/>
        <v>495504</v>
      </c>
    </row>
    <row r="25" spans="1:28" s="146" customFormat="1" ht="13.9" customHeight="1" x14ac:dyDescent="0.2">
      <c r="A25" s="150" t="s">
        <v>187</v>
      </c>
      <c r="O25" s="146">
        <f t="shared" si="6"/>
        <v>0</v>
      </c>
      <c r="AB25" s="146">
        <f t="shared" si="7"/>
        <v>0</v>
      </c>
    </row>
    <row r="26" spans="1:28" s="146" customFormat="1" ht="13.9" customHeight="1" x14ac:dyDescent="0.2">
      <c r="A26" s="151" t="s">
        <v>761</v>
      </c>
      <c r="B26" s="148">
        <f t="shared" ref="B26:AB26" si="8">SUM(B22:B25)</f>
        <v>1056793</v>
      </c>
      <c r="C26" s="148">
        <f t="shared" si="8"/>
        <v>0</v>
      </c>
      <c r="D26" s="148">
        <f t="shared" si="8"/>
        <v>0</v>
      </c>
      <c r="E26" s="148">
        <f t="shared" si="8"/>
        <v>0</v>
      </c>
      <c r="F26" s="148">
        <f t="shared" si="8"/>
        <v>0</v>
      </c>
      <c r="G26" s="148">
        <f t="shared" si="8"/>
        <v>0</v>
      </c>
      <c r="H26" s="148">
        <f t="shared" si="8"/>
        <v>0</v>
      </c>
      <c r="I26" s="148">
        <f t="shared" si="8"/>
        <v>0</v>
      </c>
      <c r="J26" s="148">
        <f t="shared" si="8"/>
        <v>0</v>
      </c>
      <c r="K26" s="148">
        <f t="shared" si="8"/>
        <v>868301</v>
      </c>
      <c r="L26" s="148">
        <f t="shared" si="8"/>
        <v>0</v>
      </c>
      <c r="M26" s="148">
        <f t="shared" si="8"/>
        <v>0</v>
      </c>
      <c r="N26" s="148">
        <f t="shared" si="8"/>
        <v>0</v>
      </c>
      <c r="O26" s="148">
        <f t="shared" si="8"/>
        <v>868301</v>
      </c>
      <c r="P26" s="148">
        <f t="shared" si="8"/>
        <v>0</v>
      </c>
      <c r="Q26" s="148">
        <f t="shared" si="8"/>
        <v>0</v>
      </c>
      <c r="R26" s="148">
        <f t="shared" si="8"/>
        <v>0</v>
      </c>
      <c r="S26" s="148">
        <f t="shared" si="8"/>
        <v>0</v>
      </c>
      <c r="T26" s="148">
        <f t="shared" si="8"/>
        <v>0</v>
      </c>
      <c r="U26" s="148">
        <f t="shared" si="8"/>
        <v>0</v>
      </c>
      <c r="V26" s="148">
        <f t="shared" si="8"/>
        <v>0</v>
      </c>
      <c r="W26" s="148">
        <f t="shared" si="8"/>
        <v>0</v>
      </c>
      <c r="X26" s="148">
        <f t="shared" si="8"/>
        <v>495504</v>
      </c>
      <c r="Y26" s="148">
        <f t="shared" si="8"/>
        <v>0</v>
      </c>
      <c r="Z26" s="148">
        <f t="shared" si="8"/>
        <v>0</v>
      </c>
      <c r="AA26" s="148">
        <f t="shared" si="8"/>
        <v>0</v>
      </c>
      <c r="AB26" s="148">
        <f t="shared" si="8"/>
        <v>495504</v>
      </c>
    </row>
    <row r="27" spans="1:28" s="146" customFormat="1" ht="13.9" customHeight="1" x14ac:dyDescent="0.2"/>
    <row r="28" spans="1:28" s="146" customFormat="1" ht="13.9" customHeight="1" x14ac:dyDescent="0.2">
      <c r="A28" s="152" t="s">
        <v>762</v>
      </c>
      <c r="B28" s="152">
        <f t="shared" ref="B28:AB28" si="9">B9+B15+B19+B26</f>
        <v>1737030</v>
      </c>
      <c r="C28" s="152">
        <f t="shared" si="9"/>
        <v>1547861.6281446</v>
      </c>
      <c r="D28" s="152">
        <f t="shared" si="9"/>
        <v>1291272.4006668001</v>
      </c>
      <c r="E28" s="152">
        <f t="shared" si="9"/>
        <v>1389283.0662261241</v>
      </c>
      <c r="F28" s="152">
        <f t="shared" si="9"/>
        <v>1314122.1770615461</v>
      </c>
      <c r="G28" s="152">
        <f t="shared" si="9"/>
        <v>1613495.8703654881</v>
      </c>
      <c r="H28" s="152">
        <f t="shared" si="9"/>
        <v>1532250.3163474242</v>
      </c>
      <c r="I28" s="152">
        <f t="shared" si="9"/>
        <v>1309895.4226993902</v>
      </c>
      <c r="J28" s="152">
        <f t="shared" si="9"/>
        <v>1095730.9595815544</v>
      </c>
      <c r="K28" s="152">
        <f t="shared" si="9"/>
        <v>-628324.76537145139</v>
      </c>
      <c r="L28" s="152">
        <f t="shared" si="9"/>
        <v>-740150.67491055734</v>
      </c>
      <c r="M28" s="152">
        <f t="shared" si="9"/>
        <v>-1061084.0358672552</v>
      </c>
      <c r="N28" s="152">
        <f t="shared" si="9"/>
        <v>-504333.9735956348</v>
      </c>
      <c r="O28" s="152">
        <f t="shared" si="9"/>
        <v>-504333.97359563503</v>
      </c>
      <c r="P28" s="152">
        <f t="shared" si="9"/>
        <v>-830220.79115089891</v>
      </c>
      <c r="Q28" s="152">
        <f t="shared" si="9"/>
        <v>-921730.46820036089</v>
      </c>
      <c r="R28" s="152">
        <f t="shared" si="9"/>
        <v>-849055.84764189075</v>
      </c>
      <c r="S28" s="152">
        <f t="shared" si="9"/>
        <v>-1201957.6839169627</v>
      </c>
      <c r="T28" s="152">
        <f t="shared" si="9"/>
        <v>-1319007.6828970867</v>
      </c>
      <c r="U28" s="152">
        <f t="shared" si="9"/>
        <v>-1535420.5261713366</v>
      </c>
      <c r="V28" s="152">
        <f t="shared" si="9"/>
        <v>-1818783.9288412086</v>
      </c>
      <c r="W28" s="152">
        <f t="shared" si="9"/>
        <v>-2210098.8664845945</v>
      </c>
      <c r="X28" s="152">
        <f t="shared" si="9"/>
        <v>-2330607.4323126134</v>
      </c>
      <c r="Y28" s="152">
        <f t="shared" si="9"/>
        <v>-2676803.529018898</v>
      </c>
      <c r="Z28" s="152">
        <f t="shared" si="9"/>
        <v>-2968773.9137671781</v>
      </c>
      <c r="AA28" s="152">
        <f t="shared" si="9"/>
        <v>-3162012.3487546779</v>
      </c>
      <c r="AB28" s="152">
        <f t="shared" si="9"/>
        <v>-3162012.3487546779</v>
      </c>
    </row>
    <row r="29" spans="1:28" s="146" customFormat="1" ht="13.9" customHeight="1" x14ac:dyDescent="0.2"/>
    <row r="30" spans="1:28" s="146" customFormat="1" ht="13.9" customHeight="1" x14ac:dyDescent="0.2">
      <c r="A30" s="153" t="s">
        <v>763</v>
      </c>
    </row>
    <row r="31" spans="1:28" s="146" customFormat="1" ht="13.9" customHeight="1" x14ac:dyDescent="0.2">
      <c r="A31" s="144" t="s">
        <v>568</v>
      </c>
      <c r="B31" s="146">
        <f>SUMIF('  Balance Sheet'!$D:$D,$A$31,'  Balance Sheet'!AD:AD)</f>
        <v>1737030</v>
      </c>
      <c r="C31" s="146">
        <f>SUMIF('  Balance Sheet'!$D:$D,$A$31,'  Balance Sheet'!AE:AE)</f>
        <v>1547861</v>
      </c>
      <c r="D31" s="146">
        <f>SUMIF('  Balance Sheet'!$D:$D,$A$31,'  Balance Sheet'!AF:AF)</f>
        <v>1291273</v>
      </c>
      <c r="E31" s="146">
        <f>SUMIF('  Balance Sheet'!$D:$D,$A$31,'  Balance Sheet'!AG:AG)</f>
        <v>1389283</v>
      </c>
      <c r="F31" s="146">
        <f>SUMIF('  Balance Sheet'!$D:$D,$A$31,'  Balance Sheet'!AH:AH)</f>
        <v>1314122</v>
      </c>
      <c r="G31" s="146">
        <f>SUMIF('  Balance Sheet'!$D:$D,$A$31,'  Balance Sheet'!AI:AI)</f>
        <v>1613497</v>
      </c>
      <c r="H31" s="146">
        <f>SUMIF('  Balance Sheet'!$D:$D,$A$31,'  Balance Sheet'!AJ:AJ)</f>
        <v>1532250</v>
      </c>
      <c r="I31" s="146">
        <f>SUMIF('  Balance Sheet'!$D:$D,$A$31,'  Balance Sheet'!AK:AK)</f>
        <v>1309896</v>
      </c>
      <c r="J31" s="146">
        <f>SUMIF('  Balance Sheet'!$D:$D,$A$31,'  Balance Sheet'!AL:AL)</f>
        <v>1095731</v>
      </c>
      <c r="K31" s="146">
        <f>SUMIF('  Balance Sheet'!$D:$D,$A$31,'  Balance Sheet'!AM:AM)</f>
        <v>-628325</v>
      </c>
      <c r="L31" s="146">
        <f>SUMIF('  Balance Sheet'!$D:$D,$A$31,'  Balance Sheet'!AN:AN)</f>
        <v>-740152</v>
      </c>
      <c r="M31" s="146">
        <f>SUMIF('  Balance Sheet'!$D:$D,$A$31,'  Balance Sheet'!AO:AO)</f>
        <v>-1061085</v>
      </c>
      <c r="N31" s="146">
        <f>SUMIF('  Balance Sheet'!$D:$D,$A$31,'  Balance Sheet'!AP:AP)</f>
        <v>-504335</v>
      </c>
      <c r="O31" s="146">
        <f>SUMIF('  Balance Sheet'!$D:$D,$A$31,'  Balance Sheet'!AQ:AQ)</f>
        <v>-504335</v>
      </c>
      <c r="P31" s="146">
        <f>SUMIF('  Balance Sheet'!$D:$D,$A$31,'  Balance Sheet'!AR:AR)</f>
        <v>-830222</v>
      </c>
      <c r="Q31" s="146">
        <f>SUMIF('  Balance Sheet'!$D:$D,$A$31,'  Balance Sheet'!AS:AS)</f>
        <v>-921731</v>
      </c>
      <c r="R31" s="146">
        <f>SUMIF('  Balance Sheet'!$D:$D,$A$31,'  Balance Sheet'!AT:AT)</f>
        <v>-849057</v>
      </c>
      <c r="S31" s="146">
        <f>SUMIF('  Balance Sheet'!$D:$D,$A$31,'  Balance Sheet'!AU:AU)</f>
        <v>-1201959</v>
      </c>
      <c r="T31" s="146">
        <f>SUMIF('  Balance Sheet'!$D:$D,$A$31,'  Balance Sheet'!AV:AV)</f>
        <v>-1319008</v>
      </c>
      <c r="U31" s="146">
        <f>SUMIF('  Balance Sheet'!$D:$D,$A$31,'  Balance Sheet'!AW:AW)</f>
        <v>-1535422</v>
      </c>
      <c r="V31" s="146">
        <f>SUMIF('  Balance Sheet'!$D:$D,$A$31,'  Balance Sheet'!AX:AX)</f>
        <v>-1818785</v>
      </c>
      <c r="W31" s="146">
        <f>SUMIF('  Balance Sheet'!$D:$D,$A$31,'  Balance Sheet'!AY:AY)</f>
        <v>-2210100</v>
      </c>
      <c r="X31" s="146">
        <f>SUMIF('  Balance Sheet'!$D:$D,$A$31,'  Balance Sheet'!AZ:AZ)</f>
        <v>-2330608</v>
      </c>
      <c r="Y31" s="146">
        <f>SUMIF('  Balance Sheet'!$D:$D,$A$31,'  Balance Sheet'!BA:BA)</f>
        <v>-2676805</v>
      </c>
      <c r="Z31" s="146">
        <f>SUMIF('  Balance Sheet'!$D:$D,$A$31,'  Balance Sheet'!BB:BB)</f>
        <v>-2968775</v>
      </c>
      <c r="AA31" s="146">
        <f>SUMIF('  Balance Sheet'!$D:$D,$A$31,'  Balance Sheet'!BC:BC)</f>
        <v>-3162014</v>
      </c>
      <c r="AB31" s="146">
        <f>SUMIF('  Balance Sheet'!$D:$D,$A$31,'  Balance Sheet'!BD:BD)</f>
        <v>-3162014</v>
      </c>
    </row>
    <row r="32" spans="1:28" s="146" customFormat="1" ht="13.9" customHeight="1" x14ac:dyDescent="0.2">
      <c r="A32" s="151" t="s">
        <v>764</v>
      </c>
      <c r="B32" s="148">
        <f t="shared" ref="B32:AB32" si="10">SUM(B31:B31)</f>
        <v>1737030</v>
      </c>
      <c r="C32" s="148">
        <f t="shared" si="10"/>
        <v>1547861</v>
      </c>
      <c r="D32" s="148">
        <f t="shared" si="10"/>
        <v>1291273</v>
      </c>
      <c r="E32" s="148">
        <f t="shared" si="10"/>
        <v>1389283</v>
      </c>
      <c r="F32" s="148">
        <f t="shared" si="10"/>
        <v>1314122</v>
      </c>
      <c r="G32" s="148">
        <f t="shared" si="10"/>
        <v>1613497</v>
      </c>
      <c r="H32" s="148">
        <f t="shared" si="10"/>
        <v>1532250</v>
      </c>
      <c r="I32" s="148">
        <f t="shared" si="10"/>
        <v>1309896</v>
      </c>
      <c r="J32" s="148">
        <f t="shared" si="10"/>
        <v>1095731</v>
      </c>
      <c r="K32" s="148">
        <f t="shared" si="10"/>
        <v>-628325</v>
      </c>
      <c r="L32" s="148">
        <f t="shared" si="10"/>
        <v>-740152</v>
      </c>
      <c r="M32" s="148">
        <f t="shared" si="10"/>
        <v>-1061085</v>
      </c>
      <c r="N32" s="148">
        <f t="shared" si="10"/>
        <v>-504335</v>
      </c>
      <c r="O32" s="148">
        <f t="shared" si="10"/>
        <v>-504335</v>
      </c>
      <c r="P32" s="148">
        <f t="shared" si="10"/>
        <v>-830222</v>
      </c>
      <c r="Q32" s="148">
        <f t="shared" si="10"/>
        <v>-921731</v>
      </c>
      <c r="R32" s="148">
        <f t="shared" si="10"/>
        <v>-849057</v>
      </c>
      <c r="S32" s="148">
        <f t="shared" si="10"/>
        <v>-1201959</v>
      </c>
      <c r="T32" s="148">
        <f t="shared" si="10"/>
        <v>-1319008</v>
      </c>
      <c r="U32" s="148">
        <f t="shared" si="10"/>
        <v>-1535422</v>
      </c>
      <c r="V32" s="148">
        <f t="shared" si="10"/>
        <v>-1818785</v>
      </c>
      <c r="W32" s="148">
        <f t="shared" si="10"/>
        <v>-2210100</v>
      </c>
      <c r="X32" s="148">
        <f t="shared" si="10"/>
        <v>-2330608</v>
      </c>
      <c r="Y32" s="148">
        <f t="shared" si="10"/>
        <v>-2676805</v>
      </c>
      <c r="Z32" s="148">
        <f t="shared" si="10"/>
        <v>-2968775</v>
      </c>
      <c r="AA32" s="148">
        <f t="shared" si="10"/>
        <v>-3162014</v>
      </c>
      <c r="AB32" s="148">
        <f t="shared" si="10"/>
        <v>-3162014</v>
      </c>
    </row>
    <row r="33" spans="1:28" s="146" customFormat="1" ht="13.9" customHeight="1" x14ac:dyDescent="0.2"/>
    <row r="34" spans="1:28" s="146" customFormat="1" ht="13.9" customHeight="1" x14ac:dyDescent="0.2">
      <c r="A34" s="154" t="s">
        <v>49</v>
      </c>
      <c r="B34" s="155">
        <f t="shared" ref="B34:AA34" si="11">B32-B28</f>
        <v>0</v>
      </c>
      <c r="C34" s="155">
        <f t="shared" si="11"/>
        <v>-0.62814459996297956</v>
      </c>
      <c r="D34" s="155">
        <f t="shared" si="11"/>
        <v>0.5993331999052316</v>
      </c>
      <c r="E34" s="155">
        <f t="shared" si="11"/>
        <v>-6.6226124064996839E-2</v>
      </c>
      <c r="F34" s="155">
        <f t="shared" si="11"/>
        <v>-0.17706154612824321</v>
      </c>
      <c r="G34" s="155">
        <f t="shared" si="11"/>
        <v>1.1296345118898898</v>
      </c>
      <c r="H34" s="155">
        <f t="shared" si="11"/>
        <v>-0.31634742417372763</v>
      </c>
      <c r="I34" s="155">
        <f t="shared" si="11"/>
        <v>0.57730060978792608</v>
      </c>
      <c r="J34" s="155">
        <f t="shared" si="11"/>
        <v>4.0418445598334074E-2</v>
      </c>
      <c r="K34" s="155">
        <f t="shared" si="11"/>
        <v>-0.23462854861281812</v>
      </c>
      <c r="L34" s="155">
        <f t="shared" si="11"/>
        <v>-1.3250894426601008</v>
      </c>
      <c r="M34" s="155">
        <f t="shared" si="11"/>
        <v>-0.96413274481892586</v>
      </c>
      <c r="N34" s="155">
        <f t="shared" si="11"/>
        <v>-1.0264043651986867</v>
      </c>
      <c r="O34" s="155">
        <f>O32-O28</f>
        <v>-1.0264043649658561</v>
      </c>
      <c r="P34" s="155">
        <f>P32-P28</f>
        <v>-1.208849101094529</v>
      </c>
      <c r="Q34" s="155">
        <f t="shared" si="11"/>
        <v>-0.5317996391095221</v>
      </c>
      <c r="R34" s="155">
        <f t="shared" si="11"/>
        <v>-1.1523581092478707</v>
      </c>
      <c r="S34" s="155">
        <f t="shared" si="11"/>
        <v>-1.3160830372944474</v>
      </c>
      <c r="T34" s="155">
        <f t="shared" si="11"/>
        <v>-0.31710291327908635</v>
      </c>
      <c r="U34" s="155">
        <f t="shared" si="11"/>
        <v>-1.4738286633510143</v>
      </c>
      <c r="V34" s="155">
        <f t="shared" si="11"/>
        <v>-1.0711587914265692</v>
      </c>
      <c r="W34" s="155">
        <f t="shared" si="11"/>
        <v>-1.1335154054686427</v>
      </c>
      <c r="X34" s="155">
        <f t="shared" si="11"/>
        <v>-0.5676873866468668</v>
      </c>
      <c r="Y34" s="155">
        <f t="shared" si="11"/>
        <v>-1.4709811019711196</v>
      </c>
      <c r="Z34" s="155">
        <f t="shared" si="11"/>
        <v>-1.0862328219227493</v>
      </c>
      <c r="AA34" s="155">
        <f t="shared" si="11"/>
        <v>-1.6512453220784664</v>
      </c>
      <c r="AB34" s="155">
        <f>AB32-AB28</f>
        <v>-1.6512453220784664</v>
      </c>
    </row>
    <row r="35" spans="1:28" s="146" customFormat="1" ht="13.9" customHeight="1" x14ac:dyDescent="0.2"/>
    <row r="36" spans="1:28" s="146" customFormat="1" ht="13.9" customHeight="1" x14ac:dyDescent="0.2"/>
    <row r="37" spans="1:28" ht="13.9" customHeight="1" x14ac:dyDescent="0.2">
      <c r="A37" s="157" t="s">
        <v>765</v>
      </c>
      <c r="B37" s="191">
        <f t="shared" ref="B37:AB37" si="12">B8</f>
        <v>2019</v>
      </c>
      <c r="C37" s="82" t="str">
        <f t="shared" si="12"/>
        <v>Jan - 2020</v>
      </c>
      <c r="D37" s="82" t="str">
        <f t="shared" si="12"/>
        <v>Feb - 2020</v>
      </c>
      <c r="E37" s="82" t="str">
        <f t="shared" si="12"/>
        <v>Mar - 2020</v>
      </c>
      <c r="F37" s="82" t="str">
        <f t="shared" si="12"/>
        <v>Apr - 2020</v>
      </c>
      <c r="G37" s="82" t="str">
        <f t="shared" si="12"/>
        <v>May - 2020</v>
      </c>
      <c r="H37" s="82" t="str">
        <f t="shared" si="12"/>
        <v>Jun - 2020</v>
      </c>
      <c r="I37" s="82" t="str">
        <f t="shared" si="12"/>
        <v>Jul - 2020</v>
      </c>
      <c r="J37" s="82" t="str">
        <f t="shared" si="12"/>
        <v>Aug - 2020</v>
      </c>
      <c r="K37" s="82" t="str">
        <f t="shared" si="12"/>
        <v>Sep - 2020</v>
      </c>
      <c r="L37" s="82" t="str">
        <f t="shared" si="12"/>
        <v>Oct - 2020</v>
      </c>
      <c r="M37" s="82" t="str">
        <f t="shared" si="12"/>
        <v>Nov - 2020</v>
      </c>
      <c r="N37" s="82" t="str">
        <f t="shared" si="12"/>
        <v>Dec - 2020</v>
      </c>
      <c r="O37" s="192">
        <f t="shared" si="12"/>
        <v>2020</v>
      </c>
      <c r="P37" s="83" t="str">
        <f t="shared" si="12"/>
        <v>Jan - 2021</v>
      </c>
      <c r="Q37" s="83" t="str">
        <f t="shared" si="12"/>
        <v>Feb - 2021</v>
      </c>
      <c r="R37" s="83" t="str">
        <f t="shared" si="12"/>
        <v>Mar - 2021</v>
      </c>
      <c r="S37" s="83" t="str">
        <f t="shared" si="12"/>
        <v>Apr - 2021</v>
      </c>
      <c r="T37" s="83" t="str">
        <f t="shared" si="12"/>
        <v>May - 2021</v>
      </c>
      <c r="U37" s="83" t="str">
        <f t="shared" si="12"/>
        <v>Jun - 2021</v>
      </c>
      <c r="V37" s="83" t="str">
        <f t="shared" si="12"/>
        <v>Jul - 2021</v>
      </c>
      <c r="W37" s="83" t="str">
        <f t="shared" si="12"/>
        <v>Aug - 2021</v>
      </c>
      <c r="X37" s="83" t="str">
        <f t="shared" si="12"/>
        <v>Sep - 2021</v>
      </c>
      <c r="Y37" s="83" t="str">
        <f t="shared" si="12"/>
        <v>Oct - 2021</v>
      </c>
      <c r="Z37" s="83" t="str">
        <f t="shared" si="12"/>
        <v>Nov - 2021</v>
      </c>
      <c r="AA37" s="83" t="str">
        <f t="shared" si="12"/>
        <v>Dec - 2021</v>
      </c>
      <c r="AB37" s="192">
        <f t="shared" si="12"/>
        <v>2021</v>
      </c>
    </row>
    <row r="38" spans="1:28" ht="13.9" customHeight="1" x14ac:dyDescent="0.2">
      <c r="A38" s="147" t="s">
        <v>748</v>
      </c>
      <c r="B38" s="146">
        <f>SUMIF('  Balance Sheet'!$D:$D,$A$60,'  Balance Sheet'!Q:Q)</f>
        <v>-264662</v>
      </c>
      <c r="C38" s="148">
        <f>B57</f>
        <v>854158</v>
      </c>
      <c r="D38" s="148">
        <f>C57</f>
        <v>833100.77073999995</v>
      </c>
      <c r="E38" s="148">
        <f t="shared" ref="E38:N38" si="13">D57</f>
        <v>797063.23491999996</v>
      </c>
      <c r="F38" s="148">
        <f t="shared" si="13"/>
        <v>839814.59987559996</v>
      </c>
      <c r="G38" s="148">
        <f t="shared" si="13"/>
        <v>844088.80589740002</v>
      </c>
      <c r="H38" s="148">
        <f t="shared" si="13"/>
        <v>884881.45730720006</v>
      </c>
      <c r="I38" s="148">
        <f t="shared" si="13"/>
        <v>889945.63786939962</v>
      </c>
      <c r="J38" s="148">
        <f t="shared" si="13"/>
        <v>863656.59476479958</v>
      </c>
      <c r="K38" s="148">
        <f t="shared" si="13"/>
        <v>839187.39151639957</v>
      </c>
      <c r="L38" s="148">
        <f t="shared" si="13"/>
        <v>284213.94224499958</v>
      </c>
      <c r="M38" s="148">
        <f t="shared" si="13"/>
        <v>282483.44338359957</v>
      </c>
      <c r="N38" s="148">
        <f t="shared" si="13"/>
        <v>234291.15317739957</v>
      </c>
      <c r="O38" s="148">
        <f>C38</f>
        <v>854158</v>
      </c>
      <c r="P38" s="148">
        <f>O57</f>
        <v>128166.48045539984</v>
      </c>
      <c r="Q38" s="148">
        <f t="shared" ref="Q38:AA38" si="14">P57</f>
        <v>75847.948813799856</v>
      </c>
      <c r="R38" s="148">
        <f t="shared" si="14"/>
        <v>75605.905715999863</v>
      </c>
      <c r="S38" s="148">
        <f t="shared" si="14"/>
        <v>111844.13400899988</v>
      </c>
      <c r="T38" s="148">
        <f t="shared" si="14"/>
        <v>53523.108652199873</v>
      </c>
      <c r="U38" s="148">
        <f t="shared" si="14"/>
        <v>47606.236176599879</v>
      </c>
      <c r="V38" s="148">
        <f t="shared" si="14"/>
        <v>19611.8351015999</v>
      </c>
      <c r="W38" s="148">
        <f t="shared" si="14"/>
        <v>-15541.588375200103</v>
      </c>
      <c r="X38" s="148">
        <f t="shared" si="14"/>
        <v>-58652.098168600118</v>
      </c>
      <c r="Y38" s="148">
        <f t="shared" si="14"/>
        <v>-135347.22660659993</v>
      </c>
      <c r="Z38" s="148">
        <f t="shared" si="14"/>
        <v>-312217.07514809992</v>
      </c>
      <c r="AA38" s="148">
        <f t="shared" si="14"/>
        <v>-341327.42968009994</v>
      </c>
      <c r="AB38" s="148">
        <f>P38</f>
        <v>128166.48045539984</v>
      </c>
    </row>
    <row r="39" spans="1:28" ht="13.9" customHeight="1" x14ac:dyDescent="0.2">
      <c r="A39" s="146"/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</row>
    <row r="40" spans="1:28" ht="13.9" customHeight="1" x14ac:dyDescent="0.2">
      <c r="A40" s="146" t="s">
        <v>749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</row>
    <row r="41" spans="1:28" ht="13.9" customHeight="1" x14ac:dyDescent="0.2">
      <c r="A41" s="144" t="s">
        <v>750</v>
      </c>
      <c r="B41" s="145">
        <v>804017</v>
      </c>
      <c r="C41" s="146">
        <f>-'  Monthly Tax Provision'!C70</f>
        <v>-21057.22926</v>
      </c>
      <c r="D41" s="146">
        <f>-'  Monthly Tax Provision'!D70</f>
        <v>-36037.535820000005</v>
      </c>
      <c r="E41" s="146">
        <f>-'  Monthly Tax Provision'!E70</f>
        <v>42751.364955600002</v>
      </c>
      <c r="F41" s="146">
        <f>-'  Monthly Tax Provision'!F70</f>
        <v>4274.2060218000297</v>
      </c>
      <c r="G41" s="146">
        <f>-'  Monthly Tax Provision'!G70</f>
        <v>90933.651409800004</v>
      </c>
      <c r="H41" s="146">
        <f>-'  Monthly Tax Provision'!H70</f>
        <v>5064.1805621995527</v>
      </c>
      <c r="I41" s="146">
        <f>-'  Monthly Tax Provision'!I70</f>
        <v>-26289.043104599994</v>
      </c>
      <c r="J41" s="146">
        <f>-'  Monthly Tax Provision'!J70</f>
        <v>-24469.203248399979</v>
      </c>
      <c r="K41" s="146">
        <f>-'  Monthly Tax Provision'!K70</f>
        <v>2334.5507286000252</v>
      </c>
      <c r="L41" s="146">
        <f>-'  Monthly Tax Provision'!L70</f>
        <v>-1730.4988613999878</v>
      </c>
      <c r="M41" s="146">
        <f>-'  Monthly Tax Provision'!M70</f>
        <v>-48192.290206199999</v>
      </c>
      <c r="N41" s="146">
        <f>-'  Monthly Tax Provision'!N70</f>
        <v>140584.3272780001</v>
      </c>
      <c r="O41" s="146">
        <f>-'  Monthly Tax Provision'!O70</f>
        <v>128166.4804553998</v>
      </c>
      <c r="P41" s="146">
        <f>-'  Monthly Tax Provision'!P70</f>
        <v>-52318.531641599984</v>
      </c>
      <c r="Q41" s="146">
        <f>-'  Monthly Tax Provision'!Q70</f>
        <v>-242.04309779999627</v>
      </c>
      <c r="R41" s="146">
        <f>-'  Monthly Tax Provision'!R70</f>
        <v>36238.228293000029</v>
      </c>
      <c r="S41" s="146">
        <f>-'  Monthly Tax Provision'!S70</f>
        <v>-58321.025356800012</v>
      </c>
      <c r="T41" s="146">
        <f>-'  Monthly Tax Provision'!T70</f>
        <v>-5916.8724755999929</v>
      </c>
      <c r="U41" s="146">
        <f>-'  Monthly Tax Provision'!U70</f>
        <v>-27994.40107499998</v>
      </c>
      <c r="V41" s="146">
        <f>-'  Monthly Tax Provision'!V70</f>
        <v>-35153.423476800002</v>
      </c>
      <c r="W41" s="146">
        <f>-'  Monthly Tax Provision'!W70</f>
        <v>-16574.509793400011</v>
      </c>
      <c r="X41" s="146">
        <f>-'  Monthly Tax Provision'!X70</f>
        <v>-86826.128437999796</v>
      </c>
      <c r="Y41" s="146">
        <f>-'  Monthly Tax Provision'!Y70</f>
        <v>-38572.848541499967</v>
      </c>
      <c r="Z41" s="146">
        <f>-'  Monthly Tax Provision'!Z70</f>
        <v>-29110.354532000008</v>
      </c>
      <c r="AA41" s="146">
        <f>-'  Monthly Tax Provision'!AA70</f>
        <v>-14831.97625</v>
      </c>
      <c r="AB41" s="146">
        <f>-'  Monthly Tax Provision'!AB70</f>
        <v>-329623.88638549962</v>
      </c>
    </row>
    <row r="42" spans="1:28" ht="13.9" customHeight="1" x14ac:dyDescent="0.2">
      <c r="A42" s="144" t="s">
        <v>751</v>
      </c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>
        <f t="shared" ref="O42:O43" si="15">SUM(C42:N42)</f>
        <v>0</v>
      </c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>
        <f t="shared" ref="AB42:AB43" si="16">SUM(P42:AA42)</f>
        <v>0</v>
      </c>
    </row>
    <row r="43" spans="1:28" ht="13.9" customHeight="1" x14ac:dyDescent="0.2">
      <c r="A43" s="144" t="s">
        <v>752</v>
      </c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>
        <f t="shared" si="15"/>
        <v>0</v>
      </c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>
        <f t="shared" si="16"/>
        <v>0</v>
      </c>
    </row>
    <row r="44" spans="1:28" ht="13.9" customHeight="1" x14ac:dyDescent="0.2">
      <c r="A44" s="149" t="s">
        <v>753</v>
      </c>
      <c r="B44" s="148">
        <f t="shared" ref="B44" si="17">SUM(B41:B43)</f>
        <v>804017</v>
      </c>
      <c r="C44" s="148">
        <f>SUM(C41:C43)</f>
        <v>-21057.22926</v>
      </c>
      <c r="D44" s="148">
        <f t="shared" ref="D44:O44" si="18">SUM(D41:D43)</f>
        <v>-36037.535820000005</v>
      </c>
      <c r="E44" s="148">
        <f t="shared" si="18"/>
        <v>42751.364955600002</v>
      </c>
      <c r="F44" s="148">
        <f t="shared" si="18"/>
        <v>4274.2060218000297</v>
      </c>
      <c r="G44" s="148">
        <f t="shared" si="18"/>
        <v>90933.651409800004</v>
      </c>
      <c r="H44" s="148">
        <f t="shared" si="18"/>
        <v>5064.1805621995527</v>
      </c>
      <c r="I44" s="148">
        <f t="shared" si="18"/>
        <v>-26289.043104599994</v>
      </c>
      <c r="J44" s="148">
        <f t="shared" si="18"/>
        <v>-24469.203248399979</v>
      </c>
      <c r="K44" s="148">
        <f t="shared" si="18"/>
        <v>2334.5507286000252</v>
      </c>
      <c r="L44" s="148">
        <f t="shared" si="18"/>
        <v>-1730.4988613999878</v>
      </c>
      <c r="M44" s="148">
        <f t="shared" si="18"/>
        <v>-48192.290206199999</v>
      </c>
      <c r="N44" s="148">
        <f t="shared" si="18"/>
        <v>140584.3272780001</v>
      </c>
      <c r="O44" s="148">
        <f t="shared" si="18"/>
        <v>128166.4804553998</v>
      </c>
      <c r="P44" s="148">
        <f>SUM(P41:P43)</f>
        <v>-52318.531641599984</v>
      </c>
      <c r="Q44" s="148">
        <f t="shared" ref="Q44:AB44" si="19">SUM(Q41:Q43)</f>
        <v>-242.04309779999627</v>
      </c>
      <c r="R44" s="148">
        <f t="shared" si="19"/>
        <v>36238.228293000029</v>
      </c>
      <c r="S44" s="148">
        <f t="shared" si="19"/>
        <v>-58321.025356800012</v>
      </c>
      <c r="T44" s="148">
        <f t="shared" si="19"/>
        <v>-5916.8724755999929</v>
      </c>
      <c r="U44" s="148">
        <f t="shared" si="19"/>
        <v>-27994.40107499998</v>
      </c>
      <c r="V44" s="148">
        <f t="shared" si="19"/>
        <v>-35153.423476800002</v>
      </c>
      <c r="W44" s="148">
        <f t="shared" si="19"/>
        <v>-16574.509793400011</v>
      </c>
      <c r="X44" s="148">
        <f t="shared" si="19"/>
        <v>-86826.128437999796</v>
      </c>
      <c r="Y44" s="148">
        <f t="shared" si="19"/>
        <v>-38572.848541499967</v>
      </c>
      <c r="Z44" s="148">
        <f t="shared" si="19"/>
        <v>-29110.354532000008</v>
      </c>
      <c r="AA44" s="148">
        <f t="shared" si="19"/>
        <v>-14831.97625</v>
      </c>
      <c r="AB44" s="148">
        <f t="shared" si="19"/>
        <v>-329623.88638549962</v>
      </c>
    </row>
    <row r="45" spans="1:28" ht="13.9" customHeight="1" x14ac:dyDescent="0.2">
      <c r="A45" s="146"/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</row>
    <row r="46" spans="1:28" ht="13.9" customHeight="1" x14ac:dyDescent="0.2">
      <c r="A46" s="147" t="s">
        <v>754</v>
      </c>
      <c r="B46" s="145">
        <v>-103970</v>
      </c>
      <c r="C46" s="147">
        <f>-'  Monthly Tax Provision'!C71</f>
        <v>0</v>
      </c>
      <c r="D46" s="147">
        <f>-'  Monthly Tax Provision'!D71</f>
        <v>0</v>
      </c>
      <c r="E46" s="147">
        <f>-'  Monthly Tax Provision'!E71</f>
        <v>0</v>
      </c>
      <c r="F46" s="147">
        <f>-'  Monthly Tax Provision'!F71</f>
        <v>0</v>
      </c>
      <c r="G46" s="147">
        <f>-'  Monthly Tax Provision'!G71</f>
        <v>27848</v>
      </c>
      <c r="H46" s="147">
        <f>-'  Monthly Tax Provision'!H71</f>
        <v>0</v>
      </c>
      <c r="I46" s="147">
        <f>-'  Monthly Tax Provision'!I71</f>
        <v>0</v>
      </c>
      <c r="J46" s="147">
        <f>-'  Monthly Tax Provision'!J71</f>
        <v>0</v>
      </c>
      <c r="K46" s="147">
        <f>-'  Monthly Tax Provision'!K71</f>
        <v>-557308</v>
      </c>
      <c r="L46" s="147">
        <f>-'  Monthly Tax Provision'!L71</f>
        <v>0</v>
      </c>
      <c r="M46" s="147">
        <f>-'  Monthly Tax Provision'!M71</f>
        <v>0</v>
      </c>
      <c r="N46" s="147">
        <f>-'  Monthly Tax Provision'!N71</f>
        <v>0</v>
      </c>
      <c r="O46" s="147">
        <f>-'  Monthly Tax Provision'!O71</f>
        <v>-529460</v>
      </c>
      <c r="P46" s="147">
        <f>-'  Monthly Tax Provision'!P71</f>
        <v>0</v>
      </c>
      <c r="Q46" s="147">
        <f>-'  Monthly Tax Provision'!Q71</f>
        <v>0</v>
      </c>
      <c r="R46" s="147">
        <f>-'  Monthly Tax Provision'!R71</f>
        <v>0</v>
      </c>
      <c r="S46" s="147">
        <f>-'  Monthly Tax Provision'!S71</f>
        <v>0</v>
      </c>
      <c r="T46" s="147">
        <f>-'  Monthly Tax Provision'!T71</f>
        <v>0</v>
      </c>
      <c r="U46" s="147">
        <f>-'  Monthly Tax Provision'!U71</f>
        <v>0</v>
      </c>
      <c r="V46" s="147">
        <f>-'  Monthly Tax Provision'!V71</f>
        <v>0</v>
      </c>
      <c r="W46" s="147">
        <f>-'  Monthly Tax Provision'!W71</f>
        <v>-26536</v>
      </c>
      <c r="X46" s="147">
        <f>-'  Monthly Tax Provision'!X71</f>
        <v>10131</v>
      </c>
      <c r="Y46" s="147">
        <f>-'  Monthly Tax Provision'!Y71</f>
        <v>0</v>
      </c>
      <c r="Z46" s="147">
        <f>-'  Monthly Tax Provision'!Z71</f>
        <v>0</v>
      </c>
      <c r="AA46" s="147">
        <f>-'  Monthly Tax Provision'!AA71</f>
        <v>0</v>
      </c>
      <c r="AB46" s="147">
        <f>-'  Monthly Tax Provision'!AB71</f>
        <v>-16405</v>
      </c>
    </row>
    <row r="47" spans="1:28" ht="13.9" customHeight="1" x14ac:dyDescent="0.2">
      <c r="A47" s="147" t="s">
        <v>755</v>
      </c>
      <c r="B47" s="146"/>
      <c r="C47" s="145">
        <v>0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  <c r="L47" s="145">
        <v>0</v>
      </c>
      <c r="M47" s="145">
        <v>0</v>
      </c>
      <c r="N47" s="145">
        <v>0</v>
      </c>
      <c r="O47" s="146">
        <f t="shared" ref="O47" si="20">SUM(C47:N47)</f>
        <v>0</v>
      </c>
      <c r="P47" s="145">
        <v>0</v>
      </c>
      <c r="Q47" s="145">
        <v>0</v>
      </c>
      <c r="R47" s="145">
        <v>0</v>
      </c>
      <c r="S47" s="145">
        <v>0</v>
      </c>
      <c r="T47" s="145">
        <v>0</v>
      </c>
      <c r="U47" s="145">
        <v>0</v>
      </c>
      <c r="V47" s="145">
        <v>0</v>
      </c>
      <c r="W47" s="145">
        <v>0</v>
      </c>
      <c r="X47" s="145">
        <v>0</v>
      </c>
      <c r="Y47" s="145">
        <v>0</v>
      </c>
      <c r="Z47" s="145">
        <v>0</v>
      </c>
      <c r="AA47" s="145">
        <v>0</v>
      </c>
      <c r="AB47" s="146">
        <f t="shared" ref="AB47" si="21">SUM(P47:AA47)</f>
        <v>0</v>
      </c>
    </row>
    <row r="48" spans="1:28" ht="13.9" customHeight="1" x14ac:dyDescent="0.2">
      <c r="A48" s="149" t="s">
        <v>756</v>
      </c>
      <c r="B48" s="148">
        <f t="shared" ref="B48" si="22">SUM(B46:B47)</f>
        <v>-103970</v>
      </c>
      <c r="C48" s="148">
        <f>SUM(C46:C47)</f>
        <v>0</v>
      </c>
      <c r="D48" s="148">
        <f t="shared" ref="D48:O48" si="23">SUM(D46:D47)</f>
        <v>0</v>
      </c>
      <c r="E48" s="148">
        <f t="shared" si="23"/>
        <v>0</v>
      </c>
      <c r="F48" s="148">
        <f t="shared" si="23"/>
        <v>0</v>
      </c>
      <c r="G48" s="148">
        <f t="shared" si="23"/>
        <v>27848</v>
      </c>
      <c r="H48" s="148">
        <f t="shared" si="23"/>
        <v>0</v>
      </c>
      <c r="I48" s="148">
        <f t="shared" si="23"/>
        <v>0</v>
      </c>
      <c r="J48" s="148">
        <f t="shared" si="23"/>
        <v>0</v>
      </c>
      <c r="K48" s="148">
        <f t="shared" si="23"/>
        <v>-557308</v>
      </c>
      <c r="L48" s="148">
        <f t="shared" si="23"/>
        <v>0</v>
      </c>
      <c r="M48" s="148">
        <f t="shared" si="23"/>
        <v>0</v>
      </c>
      <c r="N48" s="148">
        <f t="shared" si="23"/>
        <v>0</v>
      </c>
      <c r="O48" s="148">
        <f t="shared" si="23"/>
        <v>-529460</v>
      </c>
      <c r="P48" s="148">
        <f>SUM(P46:P47)</f>
        <v>0</v>
      </c>
      <c r="Q48" s="148">
        <f t="shared" ref="Q48:AB48" si="24">SUM(Q46:Q47)</f>
        <v>0</v>
      </c>
      <c r="R48" s="148">
        <f t="shared" si="24"/>
        <v>0</v>
      </c>
      <c r="S48" s="148">
        <f t="shared" si="24"/>
        <v>0</v>
      </c>
      <c r="T48" s="148">
        <f t="shared" si="24"/>
        <v>0</v>
      </c>
      <c r="U48" s="148">
        <f t="shared" si="24"/>
        <v>0</v>
      </c>
      <c r="V48" s="148">
        <f t="shared" si="24"/>
        <v>0</v>
      </c>
      <c r="W48" s="148">
        <f t="shared" si="24"/>
        <v>-26536</v>
      </c>
      <c r="X48" s="148">
        <f t="shared" si="24"/>
        <v>10131</v>
      </c>
      <c r="Y48" s="148">
        <f t="shared" si="24"/>
        <v>0</v>
      </c>
      <c r="Z48" s="148">
        <f t="shared" si="24"/>
        <v>0</v>
      </c>
      <c r="AA48" s="148">
        <f t="shared" si="24"/>
        <v>0</v>
      </c>
      <c r="AB48" s="148">
        <f t="shared" si="24"/>
        <v>-16405</v>
      </c>
    </row>
    <row r="49" spans="1:28" ht="13.9" customHeight="1" x14ac:dyDescent="0.2">
      <c r="A49" s="147"/>
      <c r="B49" s="146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</row>
    <row r="50" spans="1:28" ht="13.9" customHeight="1" x14ac:dyDescent="0.2">
      <c r="A50" s="146" t="s">
        <v>757</v>
      </c>
      <c r="B50" s="146"/>
      <c r="C50" s="146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</row>
    <row r="51" spans="1:28" ht="13.9" customHeight="1" x14ac:dyDescent="0.2">
      <c r="A51" s="150" t="s">
        <v>758</v>
      </c>
      <c r="B51" s="146">
        <v>0</v>
      </c>
      <c r="C51" s="145">
        <v>0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  <c r="L51" s="145">
        <v>0</v>
      </c>
      <c r="M51" s="145">
        <v>0</v>
      </c>
      <c r="N51" s="145">
        <v>0</v>
      </c>
      <c r="O51" s="146">
        <f t="shared" ref="O51:O54" si="25">SUM(C51:N51)</f>
        <v>0</v>
      </c>
      <c r="P51" s="145">
        <v>0</v>
      </c>
      <c r="Q51" s="145">
        <v>0</v>
      </c>
      <c r="R51" s="145">
        <v>0</v>
      </c>
      <c r="S51" s="145">
        <v>0</v>
      </c>
      <c r="T51" s="145">
        <v>0</v>
      </c>
      <c r="U51" s="145">
        <v>0</v>
      </c>
      <c r="V51" s="145">
        <v>0</v>
      </c>
      <c r="W51" s="145">
        <v>0</v>
      </c>
      <c r="X51" s="145">
        <v>0</v>
      </c>
      <c r="Y51" s="145">
        <v>0</v>
      </c>
      <c r="Z51" s="145">
        <v>0</v>
      </c>
      <c r="AA51" s="145">
        <v>0</v>
      </c>
      <c r="AB51" s="146">
        <f t="shared" ref="AB51:AB54" si="26">SUM(P51:AA51)</f>
        <v>0</v>
      </c>
    </row>
    <row r="52" spans="1:28" ht="13.9" customHeight="1" x14ac:dyDescent="0.2">
      <c r="A52" s="150" t="s">
        <v>759</v>
      </c>
      <c r="B52" s="146">
        <v>0</v>
      </c>
      <c r="C52" s="145">
        <v>0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  <c r="L52" s="145">
        <v>0</v>
      </c>
      <c r="M52" s="145">
        <v>0</v>
      </c>
      <c r="N52" s="145">
        <v>0</v>
      </c>
      <c r="O52" s="146">
        <f t="shared" si="25"/>
        <v>0</v>
      </c>
      <c r="P52" s="145">
        <v>0</v>
      </c>
      <c r="Q52" s="145">
        <v>0</v>
      </c>
      <c r="R52" s="145">
        <v>0</v>
      </c>
      <c r="S52" s="145">
        <v>0</v>
      </c>
      <c r="T52" s="145">
        <v>0</v>
      </c>
      <c r="U52" s="145">
        <v>0</v>
      </c>
      <c r="V52" s="145">
        <v>0</v>
      </c>
      <c r="W52" s="145">
        <v>0</v>
      </c>
      <c r="X52" s="145">
        <v>0</v>
      </c>
      <c r="Y52" s="145">
        <v>0</v>
      </c>
      <c r="Z52" s="145">
        <v>0</v>
      </c>
      <c r="AA52" s="145">
        <v>0</v>
      </c>
      <c r="AB52" s="146">
        <f t="shared" si="26"/>
        <v>0</v>
      </c>
    </row>
    <row r="53" spans="1:28" ht="13.9" customHeight="1" x14ac:dyDescent="0.2">
      <c r="A53" s="150" t="s">
        <v>760</v>
      </c>
      <c r="B53" s="145">
        <v>418773</v>
      </c>
      <c r="C53" s="145">
        <v>0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  <c r="L53" s="145">
        <v>0</v>
      </c>
      <c r="M53" s="145">
        <v>0</v>
      </c>
      <c r="N53" s="145">
        <v>-246709</v>
      </c>
      <c r="O53" s="146">
        <f t="shared" si="25"/>
        <v>-246709</v>
      </c>
      <c r="P53" s="145">
        <v>0</v>
      </c>
      <c r="Q53" s="145">
        <v>0</v>
      </c>
      <c r="R53" s="145">
        <v>0</v>
      </c>
      <c r="S53" s="145">
        <v>0</v>
      </c>
      <c r="T53" s="145">
        <v>0</v>
      </c>
      <c r="U53" s="145">
        <v>0</v>
      </c>
      <c r="V53" s="145">
        <v>0</v>
      </c>
      <c r="W53" s="145">
        <v>0</v>
      </c>
      <c r="X53" s="145">
        <v>0</v>
      </c>
      <c r="Y53" s="145">
        <v>-138297</v>
      </c>
      <c r="Z53" s="145">
        <v>0</v>
      </c>
      <c r="AA53" s="145">
        <v>0</v>
      </c>
      <c r="AB53" s="146">
        <f t="shared" si="26"/>
        <v>-138297</v>
      </c>
    </row>
    <row r="54" spans="1:28" ht="13.9" customHeight="1" x14ac:dyDescent="0.2">
      <c r="A54" s="150" t="s">
        <v>187</v>
      </c>
      <c r="B54" s="146">
        <v>0</v>
      </c>
      <c r="C54" s="145">
        <v>0</v>
      </c>
      <c r="D54" s="145">
        <v>0</v>
      </c>
      <c r="E54" s="145">
        <v>0</v>
      </c>
      <c r="F54" s="145">
        <v>0</v>
      </c>
      <c r="G54" s="145">
        <v>-77989</v>
      </c>
      <c r="H54" s="145">
        <v>0</v>
      </c>
      <c r="I54" s="145">
        <v>0</v>
      </c>
      <c r="J54" s="145">
        <v>0</v>
      </c>
      <c r="K54" s="145">
        <v>0</v>
      </c>
      <c r="L54" s="145">
        <v>0</v>
      </c>
      <c r="M54" s="145">
        <v>0</v>
      </c>
      <c r="N54" s="145">
        <v>0</v>
      </c>
      <c r="O54" s="146">
        <f t="shared" si="25"/>
        <v>-77989</v>
      </c>
      <c r="P54" s="145">
        <v>0</v>
      </c>
      <c r="Q54" s="145">
        <v>0</v>
      </c>
      <c r="R54" s="145">
        <v>0</v>
      </c>
      <c r="S54" s="145">
        <v>0</v>
      </c>
      <c r="T54" s="145">
        <v>0</v>
      </c>
      <c r="U54" s="145">
        <v>0</v>
      </c>
      <c r="V54" s="145">
        <v>0</v>
      </c>
      <c r="W54" s="145">
        <v>0</v>
      </c>
      <c r="X54" s="145">
        <v>0</v>
      </c>
      <c r="Y54" s="145">
        <v>0</v>
      </c>
      <c r="Z54" s="145">
        <v>0</v>
      </c>
      <c r="AA54" s="145">
        <v>0</v>
      </c>
      <c r="AB54" s="146">
        <f t="shared" si="26"/>
        <v>0</v>
      </c>
    </row>
    <row r="55" spans="1:28" ht="13.9" customHeight="1" x14ac:dyDescent="0.2">
      <c r="A55" s="151" t="s">
        <v>761</v>
      </c>
      <c r="B55" s="148">
        <f t="shared" ref="B55:AB55" si="27">SUM(B51:B54)</f>
        <v>418773</v>
      </c>
      <c r="C55" s="148">
        <f t="shared" si="27"/>
        <v>0</v>
      </c>
      <c r="D55" s="148">
        <f t="shared" si="27"/>
        <v>0</v>
      </c>
      <c r="E55" s="148">
        <f t="shared" si="27"/>
        <v>0</v>
      </c>
      <c r="F55" s="148">
        <f t="shared" si="27"/>
        <v>0</v>
      </c>
      <c r="G55" s="148">
        <f t="shared" si="27"/>
        <v>-77989</v>
      </c>
      <c r="H55" s="148">
        <f t="shared" si="27"/>
        <v>0</v>
      </c>
      <c r="I55" s="148">
        <f t="shared" si="27"/>
        <v>0</v>
      </c>
      <c r="J55" s="148">
        <f t="shared" si="27"/>
        <v>0</v>
      </c>
      <c r="K55" s="148">
        <f t="shared" si="27"/>
        <v>0</v>
      </c>
      <c r="L55" s="148">
        <f t="shared" si="27"/>
        <v>0</v>
      </c>
      <c r="M55" s="148">
        <f t="shared" si="27"/>
        <v>0</v>
      </c>
      <c r="N55" s="148">
        <f t="shared" si="27"/>
        <v>-246709</v>
      </c>
      <c r="O55" s="148">
        <f t="shared" si="27"/>
        <v>-324698</v>
      </c>
      <c r="P55" s="148">
        <f t="shared" si="27"/>
        <v>0</v>
      </c>
      <c r="Q55" s="148">
        <f t="shared" si="27"/>
        <v>0</v>
      </c>
      <c r="R55" s="148">
        <f t="shared" si="27"/>
        <v>0</v>
      </c>
      <c r="S55" s="148">
        <f t="shared" si="27"/>
        <v>0</v>
      </c>
      <c r="T55" s="148">
        <f t="shared" si="27"/>
        <v>0</v>
      </c>
      <c r="U55" s="148">
        <f t="shared" si="27"/>
        <v>0</v>
      </c>
      <c r="V55" s="148">
        <f t="shared" si="27"/>
        <v>0</v>
      </c>
      <c r="W55" s="148">
        <f t="shared" si="27"/>
        <v>0</v>
      </c>
      <c r="X55" s="148">
        <f t="shared" si="27"/>
        <v>0</v>
      </c>
      <c r="Y55" s="148">
        <f t="shared" si="27"/>
        <v>-138297</v>
      </c>
      <c r="Z55" s="148">
        <f t="shared" si="27"/>
        <v>0</v>
      </c>
      <c r="AA55" s="148">
        <f t="shared" si="27"/>
        <v>0</v>
      </c>
      <c r="AB55" s="148">
        <f t="shared" si="27"/>
        <v>-138297</v>
      </c>
    </row>
    <row r="56" spans="1:28" ht="13.9" customHeight="1" x14ac:dyDescent="0.2">
      <c r="A56" s="146"/>
      <c r="B56" s="146"/>
      <c r="C56" s="146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</row>
    <row r="57" spans="1:28" ht="13.9" customHeight="1" x14ac:dyDescent="0.2">
      <c r="A57" s="152" t="s">
        <v>762</v>
      </c>
      <c r="B57" s="152">
        <f t="shared" ref="B57:AB57" si="28">B38+B44+B48+B55</f>
        <v>854158</v>
      </c>
      <c r="C57" s="152">
        <f t="shared" si="28"/>
        <v>833100.77073999995</v>
      </c>
      <c r="D57" s="152">
        <f t="shared" si="28"/>
        <v>797063.23491999996</v>
      </c>
      <c r="E57" s="152">
        <f t="shared" si="28"/>
        <v>839814.59987559996</v>
      </c>
      <c r="F57" s="152">
        <f t="shared" si="28"/>
        <v>844088.80589740002</v>
      </c>
      <c r="G57" s="152">
        <f t="shared" si="28"/>
        <v>884881.45730720006</v>
      </c>
      <c r="H57" s="152">
        <f t="shared" si="28"/>
        <v>889945.63786939962</v>
      </c>
      <c r="I57" s="152">
        <f t="shared" si="28"/>
        <v>863656.59476479958</v>
      </c>
      <c r="J57" s="152">
        <f t="shared" si="28"/>
        <v>839187.39151639957</v>
      </c>
      <c r="K57" s="152">
        <f t="shared" si="28"/>
        <v>284213.94224499958</v>
      </c>
      <c r="L57" s="152">
        <f t="shared" si="28"/>
        <v>282483.44338359957</v>
      </c>
      <c r="M57" s="152">
        <f t="shared" si="28"/>
        <v>234291.15317739957</v>
      </c>
      <c r="N57" s="152">
        <f t="shared" si="28"/>
        <v>128166.48045539967</v>
      </c>
      <c r="O57" s="152">
        <f t="shared" si="28"/>
        <v>128166.48045539984</v>
      </c>
      <c r="P57" s="152">
        <f t="shared" si="28"/>
        <v>75847.948813799856</v>
      </c>
      <c r="Q57" s="152">
        <f t="shared" si="28"/>
        <v>75605.905715999863</v>
      </c>
      <c r="R57" s="152">
        <f t="shared" si="28"/>
        <v>111844.13400899988</v>
      </c>
      <c r="S57" s="152">
        <f t="shared" si="28"/>
        <v>53523.108652199873</v>
      </c>
      <c r="T57" s="152">
        <f t="shared" si="28"/>
        <v>47606.236176599879</v>
      </c>
      <c r="U57" s="152">
        <f t="shared" si="28"/>
        <v>19611.8351015999</v>
      </c>
      <c r="V57" s="152">
        <f t="shared" si="28"/>
        <v>-15541.588375200103</v>
      </c>
      <c r="W57" s="152">
        <f t="shared" si="28"/>
        <v>-58652.098168600118</v>
      </c>
      <c r="X57" s="152">
        <f t="shared" si="28"/>
        <v>-135347.22660659993</v>
      </c>
      <c r="Y57" s="152">
        <f t="shared" si="28"/>
        <v>-312217.07514809992</v>
      </c>
      <c r="Z57" s="152">
        <f t="shared" si="28"/>
        <v>-341327.42968009994</v>
      </c>
      <c r="AA57" s="152">
        <f t="shared" si="28"/>
        <v>-356159.40593009995</v>
      </c>
      <c r="AB57" s="152">
        <f t="shared" si="28"/>
        <v>-356159.40593009978</v>
      </c>
    </row>
    <row r="58" spans="1:28" ht="13.9" customHeight="1" x14ac:dyDescent="0.2">
      <c r="A58" s="146"/>
      <c r="B58" s="146"/>
      <c r="C58" s="146"/>
      <c r="D58" s="146"/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</row>
    <row r="59" spans="1:28" ht="13.9" customHeight="1" x14ac:dyDescent="0.2">
      <c r="A59" s="153" t="s">
        <v>763</v>
      </c>
      <c r="B59" s="146"/>
      <c r="C59" s="146"/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</row>
    <row r="60" spans="1:28" ht="13.9" customHeight="1" x14ac:dyDescent="0.2">
      <c r="A60" s="156" t="s">
        <v>570</v>
      </c>
      <c r="B60" s="146">
        <f>SUMIF('  Balance Sheet'!$D:$D,$A$60,'  Balance Sheet'!AD:AD)</f>
        <v>854158</v>
      </c>
      <c r="C60" s="146">
        <f>SUMIF('  Balance Sheet'!$D:$D,$A$60,'  Balance Sheet'!AE:AE)</f>
        <v>833101</v>
      </c>
      <c r="D60" s="146">
        <f>SUMIF('  Balance Sheet'!$D:$D,$A$60,'  Balance Sheet'!AF:AF)</f>
        <v>797063</v>
      </c>
      <c r="E60" s="146">
        <f>SUMIF('  Balance Sheet'!$D:$D,$A$60,'  Balance Sheet'!AG:AG)</f>
        <v>839815</v>
      </c>
      <c r="F60" s="146">
        <f>SUMIF('  Balance Sheet'!$D:$D,$A$60,'  Balance Sheet'!AH:AH)</f>
        <v>844089</v>
      </c>
      <c r="G60" s="146">
        <f>SUMIF('  Balance Sheet'!$D:$D,$A$60,'  Balance Sheet'!AI:AI)</f>
        <v>884881</v>
      </c>
      <c r="H60" s="146">
        <f>SUMIF('  Balance Sheet'!$D:$D,$A$60,'  Balance Sheet'!AJ:AJ)</f>
        <v>889946</v>
      </c>
      <c r="I60" s="146">
        <f>SUMIF('  Balance Sheet'!$D:$D,$A$60,'  Balance Sheet'!AK:AK)</f>
        <v>863656</v>
      </c>
      <c r="J60" s="146">
        <f>SUMIF('  Balance Sheet'!$D:$D,$A$60,'  Balance Sheet'!AL:AL)</f>
        <v>839188</v>
      </c>
      <c r="K60" s="146">
        <f>SUMIF('  Balance Sheet'!$D:$D,$A$60,'  Balance Sheet'!AM:AM)</f>
        <v>284214</v>
      </c>
      <c r="L60" s="146">
        <f>SUMIF('  Balance Sheet'!$D:$D,$A$60,'  Balance Sheet'!AN:AN)</f>
        <v>282484</v>
      </c>
      <c r="M60" s="146">
        <f>SUMIF('  Balance Sheet'!$D:$D,$A$60,'  Balance Sheet'!AO:AO)</f>
        <v>234291</v>
      </c>
      <c r="N60" s="146">
        <f>SUMIF('  Balance Sheet'!$D:$D,$A$60,'  Balance Sheet'!AP:AP)</f>
        <v>128167</v>
      </c>
      <c r="O60" s="146">
        <f>SUMIF('  Balance Sheet'!$D:$D,$A$60,'  Balance Sheet'!AQ:AQ)</f>
        <v>128167</v>
      </c>
      <c r="P60" s="146">
        <f>SUMIF('  Balance Sheet'!$D:$D,$A$60,'  Balance Sheet'!AR:AR)</f>
        <v>75848</v>
      </c>
      <c r="Q60" s="146">
        <f>SUMIF('  Balance Sheet'!$D:$D,$A$60,'  Balance Sheet'!AS:AS)</f>
        <v>75606</v>
      </c>
      <c r="R60" s="146">
        <f>SUMIF('  Balance Sheet'!$D:$D,$A$60,'  Balance Sheet'!AT:AT)</f>
        <v>111844</v>
      </c>
      <c r="S60" s="146">
        <f>SUMIF('  Balance Sheet'!$D:$D,$A$60,'  Balance Sheet'!AU:AU)</f>
        <v>53523</v>
      </c>
      <c r="T60" s="146">
        <f>SUMIF('  Balance Sheet'!$D:$D,$A$60,'  Balance Sheet'!AV:AV)</f>
        <v>47607</v>
      </c>
      <c r="U60" s="146">
        <f>SUMIF('  Balance Sheet'!$D:$D,$A$60,'  Balance Sheet'!AW:AW)</f>
        <v>19612</v>
      </c>
      <c r="V60" s="146">
        <f>SUMIF('  Balance Sheet'!$D:$D,$A$60,'  Balance Sheet'!AX:AX)</f>
        <v>-15541</v>
      </c>
      <c r="W60" s="146">
        <f>SUMIF('  Balance Sheet'!$D:$D,$A$60,'  Balance Sheet'!AY:AY)</f>
        <v>-58651</v>
      </c>
      <c r="X60" s="146">
        <f>SUMIF('  Balance Sheet'!$D:$D,$A$60,'  Balance Sheet'!AZ:AZ)</f>
        <v>-135347</v>
      </c>
      <c r="Y60" s="146">
        <f>SUMIF('  Balance Sheet'!$D:$D,$A$60,'  Balance Sheet'!BA:BA)</f>
        <v>-312217</v>
      </c>
      <c r="Z60" s="146">
        <f>SUMIF('  Balance Sheet'!$D:$D,$A$60,'  Balance Sheet'!BB:BB)</f>
        <v>-341327</v>
      </c>
      <c r="AA60" s="146">
        <f>SUMIF('  Balance Sheet'!$D:$D,$A$60,'  Balance Sheet'!BC:BC)</f>
        <v>-356158</v>
      </c>
      <c r="AB60" s="146">
        <f>SUMIF('  Balance Sheet'!$D:$D,$A$60,'  Balance Sheet'!BD:BD)</f>
        <v>-356158</v>
      </c>
    </row>
    <row r="61" spans="1:28" ht="13.9" customHeight="1" x14ac:dyDescent="0.2">
      <c r="A61" s="151" t="s">
        <v>764</v>
      </c>
      <c r="B61" s="148">
        <f t="shared" ref="B61:AB61" si="29">SUM(B60:B60)</f>
        <v>854158</v>
      </c>
      <c r="C61" s="148">
        <f t="shared" si="29"/>
        <v>833101</v>
      </c>
      <c r="D61" s="148">
        <f t="shared" si="29"/>
        <v>797063</v>
      </c>
      <c r="E61" s="148">
        <f t="shared" si="29"/>
        <v>839815</v>
      </c>
      <c r="F61" s="148">
        <f t="shared" si="29"/>
        <v>844089</v>
      </c>
      <c r="G61" s="148">
        <f t="shared" si="29"/>
        <v>884881</v>
      </c>
      <c r="H61" s="148">
        <f t="shared" si="29"/>
        <v>889946</v>
      </c>
      <c r="I61" s="148">
        <f t="shared" si="29"/>
        <v>863656</v>
      </c>
      <c r="J61" s="148">
        <f t="shared" si="29"/>
        <v>839188</v>
      </c>
      <c r="K61" s="148">
        <f t="shared" si="29"/>
        <v>284214</v>
      </c>
      <c r="L61" s="148">
        <f t="shared" si="29"/>
        <v>282484</v>
      </c>
      <c r="M61" s="148">
        <f t="shared" si="29"/>
        <v>234291</v>
      </c>
      <c r="N61" s="148">
        <f t="shared" si="29"/>
        <v>128167</v>
      </c>
      <c r="O61" s="148">
        <f t="shared" si="29"/>
        <v>128167</v>
      </c>
      <c r="P61" s="148">
        <f t="shared" si="29"/>
        <v>75848</v>
      </c>
      <c r="Q61" s="148">
        <f t="shared" si="29"/>
        <v>75606</v>
      </c>
      <c r="R61" s="148">
        <f t="shared" si="29"/>
        <v>111844</v>
      </c>
      <c r="S61" s="148">
        <f t="shared" si="29"/>
        <v>53523</v>
      </c>
      <c r="T61" s="148">
        <f t="shared" si="29"/>
        <v>47607</v>
      </c>
      <c r="U61" s="148">
        <f t="shared" si="29"/>
        <v>19612</v>
      </c>
      <c r="V61" s="148">
        <f t="shared" si="29"/>
        <v>-15541</v>
      </c>
      <c r="W61" s="148">
        <f t="shared" si="29"/>
        <v>-58651</v>
      </c>
      <c r="X61" s="148">
        <f t="shared" si="29"/>
        <v>-135347</v>
      </c>
      <c r="Y61" s="148">
        <f t="shared" si="29"/>
        <v>-312217</v>
      </c>
      <c r="Z61" s="148">
        <f t="shared" si="29"/>
        <v>-341327</v>
      </c>
      <c r="AA61" s="148">
        <f t="shared" si="29"/>
        <v>-356158</v>
      </c>
      <c r="AB61" s="148">
        <f t="shared" si="29"/>
        <v>-356158</v>
      </c>
    </row>
    <row r="62" spans="1:28" ht="13.9" customHeight="1" x14ac:dyDescent="0.2">
      <c r="A62" s="146"/>
      <c r="B62" s="146"/>
      <c r="C62" s="146"/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</row>
    <row r="63" spans="1:28" ht="13.9" customHeight="1" x14ac:dyDescent="0.2">
      <c r="A63" s="154" t="s">
        <v>49</v>
      </c>
      <c r="B63" s="155">
        <f t="shared" ref="B63:AB63" si="30">B61-B57</f>
        <v>0</v>
      </c>
      <c r="C63" s="155">
        <f t="shared" si="30"/>
        <v>0.22926000005099922</v>
      </c>
      <c r="D63" s="155">
        <f t="shared" si="30"/>
        <v>-0.2349199999589473</v>
      </c>
      <c r="E63" s="155">
        <f t="shared" si="30"/>
        <v>0.40012440003920346</v>
      </c>
      <c r="F63" s="155">
        <f t="shared" si="30"/>
        <v>0.1941025999840349</v>
      </c>
      <c r="G63" s="155">
        <f t="shared" si="30"/>
        <v>-0.45730720006395131</v>
      </c>
      <c r="H63" s="155">
        <f t="shared" si="30"/>
        <v>0.36213060037698597</v>
      </c>
      <c r="I63" s="155">
        <f t="shared" si="30"/>
        <v>-0.59476479957811534</v>
      </c>
      <c r="J63" s="155">
        <f t="shared" si="30"/>
        <v>0.60848360043019056</v>
      </c>
      <c r="K63" s="155">
        <f t="shared" si="30"/>
        <v>5.7755000423640013E-2</v>
      </c>
      <c r="L63" s="155">
        <f t="shared" si="30"/>
        <v>0.55661640042671934</v>
      </c>
      <c r="M63" s="155">
        <f t="shared" si="30"/>
        <v>-0.1531773995666299</v>
      </c>
      <c r="N63" s="155">
        <f t="shared" si="30"/>
        <v>0.51954460033448413</v>
      </c>
      <c r="O63" s="155">
        <f t="shared" si="30"/>
        <v>0.51954460015986115</v>
      </c>
      <c r="P63" s="155">
        <f t="shared" si="30"/>
        <v>5.1186200144002214E-2</v>
      </c>
      <c r="Q63" s="155">
        <f t="shared" si="30"/>
        <v>9.4284000137122348E-2</v>
      </c>
      <c r="R63" s="155">
        <f t="shared" si="30"/>
        <v>-0.13400899988482706</v>
      </c>
      <c r="S63" s="155">
        <f t="shared" si="30"/>
        <v>-0.10865219987317687</v>
      </c>
      <c r="T63" s="155">
        <f t="shared" si="30"/>
        <v>0.76382340012060013</v>
      </c>
      <c r="U63" s="155">
        <f t="shared" si="30"/>
        <v>0.1648984001003555</v>
      </c>
      <c r="V63" s="155">
        <f t="shared" si="30"/>
        <v>0.58837520010274602</v>
      </c>
      <c r="W63" s="155">
        <f t="shared" si="30"/>
        <v>1.0981686001177877</v>
      </c>
      <c r="X63" s="155">
        <f t="shared" si="30"/>
        <v>0.22660659992834553</v>
      </c>
      <c r="Y63" s="155">
        <f t="shared" si="30"/>
        <v>7.5148099916987121E-2</v>
      </c>
      <c r="Z63" s="155">
        <f t="shared" si="30"/>
        <v>0.42968009994365275</v>
      </c>
      <c r="AA63" s="155">
        <f t="shared" si="30"/>
        <v>1.4059300999506377</v>
      </c>
      <c r="AB63" s="155">
        <f t="shared" si="30"/>
        <v>1.4059300997760147</v>
      </c>
    </row>
    <row r="64" spans="1:28" ht="13.9" customHeight="1" x14ac:dyDescent="0.2">
      <c r="A64" s="146"/>
      <c r="B64" s="146"/>
      <c r="C64" s="146"/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</row>
    <row r="65" spans="1:28" ht="13.9" customHeight="1" x14ac:dyDescent="0.2">
      <c r="A65" s="146"/>
      <c r="B65" s="146"/>
      <c r="C65" s="146"/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6"/>
    </row>
    <row r="66" spans="1:28" ht="13.9" customHeight="1" x14ac:dyDescent="0.2">
      <c r="B66" s="146"/>
    </row>
    <row r="67" spans="1:28" ht="13.9" customHeight="1" x14ac:dyDescent="0.2">
      <c r="B67" s="146"/>
    </row>
    <row r="68" spans="1:28" ht="13.9" customHeight="1" x14ac:dyDescent="0.2">
      <c r="B68" s="146"/>
    </row>
    <row r="69" spans="1:28" ht="13.9" customHeight="1" x14ac:dyDescent="0.2">
      <c r="B69" s="146"/>
    </row>
    <row r="70" spans="1:28" ht="13.9" customHeight="1" x14ac:dyDescent="0.2">
      <c r="B70" s="146"/>
    </row>
  </sheetData>
  <pageMargins left="0.7" right="0.34" top="0.43" bottom="0.21" header="0.3" footer="0.21"/>
  <pageSetup paperSize="5" orientation="landscape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9" tint="0.79998168889431442"/>
  </sheetPr>
  <dimension ref="A1:A2"/>
  <sheetViews>
    <sheetView workbookViewId="0">
      <selection activeCell="D17" sqref="D17"/>
    </sheetView>
  </sheetViews>
  <sheetFormatPr defaultRowHeight="12.75" x14ac:dyDescent="0.2"/>
  <sheetData>
    <row r="1" spans="1:1" x14ac:dyDescent="0.2">
      <c r="A1" s="238" t="s">
        <v>877</v>
      </c>
    </row>
    <row r="2" spans="1:1" x14ac:dyDescent="0.2">
      <c r="A2" s="238" t="s">
        <v>870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9" tint="0.79998168889431442"/>
  </sheetPr>
  <dimension ref="A1:E88"/>
  <sheetViews>
    <sheetView workbookViewId="0">
      <pane xSplit="1" ySplit="25" topLeftCell="B26" activePane="bottomRight" state="frozen"/>
      <selection activeCell="D17" sqref="D17"/>
      <selection pane="topRight" activeCell="D17" sqref="D17"/>
      <selection pane="bottomLeft" activeCell="D17" sqref="D17"/>
      <selection pane="bottomRight" activeCell="D17" sqref="D17"/>
    </sheetView>
  </sheetViews>
  <sheetFormatPr defaultColWidth="8.85546875" defaultRowHeight="13.9" customHeight="1" x14ac:dyDescent="0.2"/>
  <cols>
    <col min="1" max="1" width="33.85546875" style="45" bestFit="1" customWidth="1"/>
    <col min="2" max="3" width="14.42578125" style="45" bestFit="1" customWidth="1"/>
    <col min="4" max="4" width="8.85546875" style="45"/>
    <col min="5" max="5" width="11.28515625" style="45" bestFit="1" customWidth="1"/>
    <col min="6" max="16384" width="8.85546875" style="45"/>
  </cols>
  <sheetData>
    <row r="1" spans="1:5" ht="13.9" customHeight="1" x14ac:dyDescent="0.2">
      <c r="A1" s="238" t="s">
        <v>878</v>
      </c>
    </row>
    <row r="2" spans="1:5" ht="13.9" customHeight="1" x14ac:dyDescent="0.2">
      <c r="A2" s="238" t="s">
        <v>870</v>
      </c>
    </row>
    <row r="3" spans="1:5" ht="13.9" customHeight="1" x14ac:dyDescent="0.2">
      <c r="A3" s="109" t="s">
        <v>673</v>
      </c>
    </row>
    <row r="5" spans="1:5" ht="13.9" customHeight="1" x14ac:dyDescent="0.2">
      <c r="A5" s="110">
        <f>Summary!A4</f>
        <v>0</v>
      </c>
    </row>
    <row r="7" spans="1:5" ht="13.9" customHeight="1" x14ac:dyDescent="0.2">
      <c r="A7" s="56" t="s">
        <v>231</v>
      </c>
      <c r="B7" s="57" t="s">
        <v>103</v>
      </c>
      <c r="C7" s="71"/>
    </row>
    <row r="9" spans="1:5" ht="13.9" customHeight="1" x14ac:dyDescent="0.2">
      <c r="A9" s="56" t="s">
        <v>674</v>
      </c>
      <c r="B9" s="57" t="s">
        <v>698</v>
      </c>
      <c r="C9" s="57" t="s">
        <v>699</v>
      </c>
      <c r="D9" s="57"/>
      <c r="E9" s="57"/>
    </row>
    <row r="10" spans="1:5" ht="13.9" customHeight="1" x14ac:dyDescent="0.2">
      <c r="A10" s="128" t="s">
        <v>402</v>
      </c>
      <c r="B10" s="129">
        <v>79755866.24000001</v>
      </c>
      <c r="C10" s="129">
        <v>90157687.920000017</v>
      </c>
      <c r="D10" s="57"/>
      <c r="E10" s="57"/>
    </row>
    <row r="11" spans="1:5" ht="13.9" customHeight="1" x14ac:dyDescent="0.2">
      <c r="A11" s="128" t="s">
        <v>316</v>
      </c>
      <c r="B11" s="129">
        <v>10508431.84</v>
      </c>
      <c r="C11" s="129">
        <v>19116672.940000001</v>
      </c>
      <c r="D11" s="57"/>
      <c r="E11" s="57"/>
    </row>
    <row r="12" spans="1:5" ht="13.9" customHeight="1" x14ac:dyDescent="0.2">
      <c r="A12" s="130" t="s">
        <v>287</v>
      </c>
      <c r="B12" s="131">
        <v>15868819.589999998</v>
      </c>
      <c r="C12" s="131">
        <v>22939357.099999998</v>
      </c>
      <c r="D12" s="57"/>
      <c r="E12" s="57"/>
    </row>
    <row r="13" spans="1:5" ht="13.9" customHeight="1" x14ac:dyDescent="0.2">
      <c r="A13" s="130" t="s">
        <v>322</v>
      </c>
      <c r="B13" s="131">
        <v>50568002.339999981</v>
      </c>
      <c r="C13" s="131">
        <v>54468464.779999994</v>
      </c>
      <c r="D13" s="57"/>
      <c r="E13" s="57"/>
    </row>
    <row r="14" spans="1:5" ht="13.9" customHeight="1" x14ac:dyDescent="0.2">
      <c r="A14" s="130" t="s">
        <v>299</v>
      </c>
      <c r="B14" s="131">
        <v>1639514</v>
      </c>
      <c r="C14" s="131">
        <v>4060394</v>
      </c>
      <c r="D14" s="57"/>
      <c r="E14" s="57"/>
    </row>
    <row r="15" spans="1:5" ht="13.9" customHeight="1" x14ac:dyDescent="0.2">
      <c r="A15" s="130" t="s">
        <v>397</v>
      </c>
      <c r="B15" s="131">
        <v>8666876.0199999996</v>
      </c>
      <c r="C15" s="131">
        <v>9054448.0300000012</v>
      </c>
      <c r="D15" s="57"/>
      <c r="E15" s="57"/>
    </row>
    <row r="16" spans="1:5" ht="13.9" customHeight="1" x14ac:dyDescent="0.2">
      <c r="A16" s="132" t="s">
        <v>434</v>
      </c>
      <c r="B16" s="133">
        <v>-113572.76000000001</v>
      </c>
      <c r="C16" s="133">
        <v>-210.40999999999997</v>
      </c>
      <c r="D16" s="57"/>
      <c r="E16" s="57"/>
    </row>
    <row r="17" spans="1:5" ht="13.9" customHeight="1" x14ac:dyDescent="0.2">
      <c r="A17" s="132" t="s">
        <v>441</v>
      </c>
      <c r="B17" s="133">
        <v>27879</v>
      </c>
      <c r="C17" s="133">
        <v>-778</v>
      </c>
      <c r="D17" s="57"/>
      <c r="E17" s="57"/>
    </row>
    <row r="18" spans="1:5" ht="13.9" customHeight="1" x14ac:dyDescent="0.2">
      <c r="A18" s="134" t="s">
        <v>306</v>
      </c>
      <c r="B18" s="135">
        <v>6531666.6500000013</v>
      </c>
      <c r="C18" s="135">
        <v>4129795.07</v>
      </c>
      <c r="D18" s="57"/>
      <c r="E18" s="57"/>
    </row>
    <row r="19" spans="1:5" ht="13.9" customHeight="1" x14ac:dyDescent="0.2">
      <c r="A19" s="136" t="s">
        <v>132</v>
      </c>
      <c r="B19" s="59">
        <v>173453482.92000002</v>
      </c>
      <c r="C19" s="59">
        <v>203925831.43000001</v>
      </c>
      <c r="D19" s="57"/>
      <c r="E19" s="57"/>
    </row>
    <row r="25" spans="1:5" ht="13.9" customHeight="1" x14ac:dyDescent="0.2">
      <c r="A25" s="111" t="s">
        <v>675</v>
      </c>
      <c r="B25" s="112" t="s">
        <v>700</v>
      </c>
      <c r="C25" s="112" t="s">
        <v>701</v>
      </c>
    </row>
    <row r="26" spans="1:5" ht="13.9" customHeight="1" x14ac:dyDescent="0.2">
      <c r="A26" s="113" t="s">
        <v>676</v>
      </c>
      <c r="B26" s="31"/>
      <c r="C26" s="31"/>
    </row>
    <row r="27" spans="1:5" ht="13.9" customHeight="1" x14ac:dyDescent="0.2">
      <c r="A27" s="114" t="s">
        <v>677</v>
      </c>
      <c r="B27" s="31"/>
      <c r="C27" s="31"/>
    </row>
    <row r="28" spans="1:5" ht="13.9" customHeight="1" x14ac:dyDescent="0.2">
      <c r="A28" s="115" t="s">
        <v>678</v>
      </c>
      <c r="B28" s="67">
        <f t="shared" ref="B28:C32" si="0">-SUMIF($A$9:$A$21,$A28,B$9:B$21)</f>
        <v>0</v>
      </c>
      <c r="C28" s="67">
        <f t="shared" si="0"/>
        <v>0</v>
      </c>
    </row>
    <row r="29" spans="1:5" ht="13.9" customHeight="1" x14ac:dyDescent="0.2">
      <c r="A29" s="115" t="s">
        <v>402</v>
      </c>
      <c r="B29" s="67">
        <f t="shared" si="0"/>
        <v>-79755866.24000001</v>
      </c>
      <c r="C29" s="67">
        <f t="shared" si="0"/>
        <v>-90157687.920000017</v>
      </c>
    </row>
    <row r="30" spans="1:5" ht="13.9" customHeight="1" x14ac:dyDescent="0.2">
      <c r="A30" s="115" t="s">
        <v>679</v>
      </c>
      <c r="B30" s="67">
        <f t="shared" si="0"/>
        <v>0</v>
      </c>
      <c r="C30" s="67">
        <f t="shared" si="0"/>
        <v>0</v>
      </c>
    </row>
    <row r="31" spans="1:5" ht="13.9" customHeight="1" x14ac:dyDescent="0.2">
      <c r="A31" s="115" t="s">
        <v>316</v>
      </c>
      <c r="B31" s="67">
        <f t="shared" si="0"/>
        <v>-10508431.84</v>
      </c>
      <c r="C31" s="67">
        <f t="shared" si="0"/>
        <v>-19116672.940000001</v>
      </c>
    </row>
    <row r="32" spans="1:5" ht="13.9" customHeight="1" x14ac:dyDescent="0.2">
      <c r="A32" s="115" t="s">
        <v>680</v>
      </c>
      <c r="B32" s="67">
        <f t="shared" si="0"/>
        <v>0</v>
      </c>
      <c r="C32" s="67">
        <f t="shared" si="0"/>
        <v>0</v>
      </c>
    </row>
    <row r="33" spans="1:3" ht="13.9" customHeight="1" x14ac:dyDescent="0.2">
      <c r="A33" s="116" t="s">
        <v>677</v>
      </c>
      <c r="B33" s="69">
        <f>SUM(B28:B32)</f>
        <v>-90264298.080000013</v>
      </c>
      <c r="C33" s="69">
        <f t="shared" ref="C33" si="1">SUM(C28:C32)</f>
        <v>-109274360.86000001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34" t="s">
        <v>676</v>
      </c>
      <c r="B35" s="67">
        <f>B33</f>
        <v>-90264298.080000013</v>
      </c>
      <c r="C35" s="67">
        <f t="shared" ref="C35" si="2">C33</f>
        <v>-109274360.86000001</v>
      </c>
    </row>
    <row r="36" spans="1:3" ht="13.9" customHeight="1" x14ac:dyDescent="0.2">
      <c r="A36" s="31"/>
      <c r="B36" s="31"/>
      <c r="C36" s="31"/>
    </row>
    <row r="37" spans="1:3" ht="13.9" customHeight="1" x14ac:dyDescent="0.2">
      <c r="A37" s="113" t="s">
        <v>681</v>
      </c>
      <c r="B37" s="31"/>
      <c r="C37" s="31"/>
    </row>
    <row r="38" spans="1:3" ht="13.9" customHeight="1" x14ac:dyDescent="0.2">
      <c r="A38" s="114" t="s">
        <v>682</v>
      </c>
      <c r="B38" s="31"/>
      <c r="C38" s="31"/>
    </row>
    <row r="39" spans="1:3" ht="13.9" customHeight="1" x14ac:dyDescent="0.2">
      <c r="A39" s="115" t="s">
        <v>287</v>
      </c>
      <c r="B39" s="67">
        <f t="shared" ref="B39:C44" si="3">SUMIF($A$9:$A$21,$A39,B$9:B$21)</f>
        <v>15868819.589999998</v>
      </c>
      <c r="C39" s="67">
        <f t="shared" si="3"/>
        <v>22939357.099999998</v>
      </c>
    </row>
    <row r="40" spans="1:3" ht="13.9" customHeight="1" x14ac:dyDescent="0.2">
      <c r="A40" s="115" t="s">
        <v>322</v>
      </c>
      <c r="B40" s="67">
        <f t="shared" si="3"/>
        <v>50568002.339999981</v>
      </c>
      <c r="C40" s="67">
        <f t="shared" si="3"/>
        <v>54468464.779999994</v>
      </c>
    </row>
    <row r="41" spans="1:3" ht="13.9" customHeight="1" x14ac:dyDescent="0.2">
      <c r="A41" s="117" t="s">
        <v>299</v>
      </c>
      <c r="B41" s="118">
        <f t="shared" si="3"/>
        <v>1639514</v>
      </c>
      <c r="C41" s="118">
        <f t="shared" si="3"/>
        <v>4060394</v>
      </c>
    </row>
    <row r="42" spans="1:3" ht="13.9" customHeight="1" x14ac:dyDescent="0.2">
      <c r="A42" s="115" t="s">
        <v>683</v>
      </c>
      <c r="B42" s="67">
        <f t="shared" si="3"/>
        <v>0</v>
      </c>
      <c r="C42" s="67">
        <f t="shared" si="3"/>
        <v>0</v>
      </c>
    </row>
    <row r="43" spans="1:3" ht="13.9" customHeight="1" x14ac:dyDescent="0.2">
      <c r="A43" s="115" t="s">
        <v>684</v>
      </c>
      <c r="B43" s="67">
        <f t="shared" si="3"/>
        <v>0</v>
      </c>
      <c r="C43" s="67">
        <f t="shared" si="3"/>
        <v>0</v>
      </c>
    </row>
    <row r="44" spans="1:3" ht="13.9" customHeight="1" x14ac:dyDescent="0.2">
      <c r="A44" s="115" t="s">
        <v>397</v>
      </c>
      <c r="B44" s="67">
        <f t="shared" si="3"/>
        <v>8666876.0199999996</v>
      </c>
      <c r="C44" s="67">
        <f t="shared" si="3"/>
        <v>9054448.0300000012</v>
      </c>
    </row>
    <row r="45" spans="1:3" ht="13.9" customHeight="1" x14ac:dyDescent="0.2">
      <c r="A45" s="116" t="s">
        <v>682</v>
      </c>
      <c r="B45" s="69">
        <f>SUM(B39:B44)</f>
        <v>76743211.949999973</v>
      </c>
      <c r="C45" s="69">
        <f t="shared" ref="C45" si="4">SUM(C39:C44)</f>
        <v>90522663.909999996</v>
      </c>
    </row>
    <row r="46" spans="1:3" ht="13.9" customHeight="1" x14ac:dyDescent="0.2">
      <c r="A46" s="31"/>
      <c r="B46" s="31"/>
      <c r="C46" s="31"/>
    </row>
    <row r="47" spans="1:3" ht="13.9" customHeight="1" x14ac:dyDescent="0.2">
      <c r="A47" s="114" t="s">
        <v>685</v>
      </c>
      <c r="B47" s="31"/>
      <c r="C47" s="31"/>
    </row>
    <row r="48" spans="1:3" ht="13.9" customHeight="1" x14ac:dyDescent="0.2">
      <c r="A48" s="115" t="s">
        <v>686</v>
      </c>
      <c r="B48" s="67">
        <f t="shared" ref="B48:C50" si="5">SUMIF($A$9:$A$21,$A48,B$9:B$21)</f>
        <v>0</v>
      </c>
      <c r="C48" s="67">
        <f t="shared" si="5"/>
        <v>0</v>
      </c>
    </row>
    <row r="49" spans="1:3" ht="13.9" customHeight="1" x14ac:dyDescent="0.2">
      <c r="A49" s="115" t="s">
        <v>434</v>
      </c>
      <c r="B49" s="67">
        <f t="shared" si="5"/>
        <v>-113572.76000000001</v>
      </c>
      <c r="C49" s="67">
        <f t="shared" si="5"/>
        <v>-210.40999999999997</v>
      </c>
    </row>
    <row r="50" spans="1:3" ht="13.9" customHeight="1" x14ac:dyDescent="0.2">
      <c r="A50" s="117" t="s">
        <v>441</v>
      </c>
      <c r="B50" s="118">
        <f t="shared" si="5"/>
        <v>27879</v>
      </c>
      <c r="C50" s="118">
        <f t="shared" si="5"/>
        <v>-778</v>
      </c>
    </row>
    <row r="51" spans="1:3" ht="13.9" customHeight="1" x14ac:dyDescent="0.2">
      <c r="A51" s="116" t="s">
        <v>685</v>
      </c>
      <c r="B51" s="69">
        <f>SUM(B48:B50)</f>
        <v>-85693.760000000009</v>
      </c>
      <c r="C51" s="69">
        <f t="shared" ref="C51" si="6">SUM(C48:C50)</f>
        <v>-988.41</v>
      </c>
    </row>
    <row r="52" spans="1:3" ht="13.9" customHeight="1" x14ac:dyDescent="0.2">
      <c r="A52" s="31"/>
      <c r="B52" s="31"/>
      <c r="C52" s="31"/>
    </row>
    <row r="53" spans="1:3" ht="13.9" customHeight="1" x14ac:dyDescent="0.2">
      <c r="A53" s="114" t="s">
        <v>687</v>
      </c>
      <c r="B53" s="31"/>
      <c r="C53" s="31"/>
    </row>
    <row r="54" spans="1:3" ht="13.9" customHeight="1" x14ac:dyDescent="0.2">
      <c r="A54" s="115" t="s">
        <v>688</v>
      </c>
      <c r="B54" s="67">
        <f>SUMIF($A$9:$A$21,$A54,B$9:B$21)</f>
        <v>0</v>
      </c>
      <c r="C54" s="67">
        <f>SUMIF($A$9:$A$21,$A54,C$9:C$21)</f>
        <v>0</v>
      </c>
    </row>
    <row r="55" spans="1:3" ht="13.9" customHeight="1" x14ac:dyDescent="0.2">
      <c r="A55" s="115" t="s">
        <v>306</v>
      </c>
      <c r="B55" s="67">
        <f>SUMIF($A$9:$A$21,$A55,B$9:B$21)</f>
        <v>6531666.6500000013</v>
      </c>
      <c r="C55" s="67">
        <f>SUMIF($A$9:$A$21,$A55,C$9:C$21)</f>
        <v>4129795.07</v>
      </c>
    </row>
    <row r="56" spans="1:3" ht="13.9" customHeight="1" x14ac:dyDescent="0.2">
      <c r="A56" s="116" t="s">
        <v>687</v>
      </c>
      <c r="B56" s="69">
        <f>SUM(B54:B55)</f>
        <v>6531666.6500000013</v>
      </c>
      <c r="C56" s="69">
        <f t="shared" ref="C56" si="7">SUM(C54:C55)</f>
        <v>4129795.07</v>
      </c>
    </row>
    <row r="57" spans="1:3" ht="13.9" customHeight="1" x14ac:dyDescent="0.2">
      <c r="A57" s="31"/>
      <c r="B57" s="31"/>
      <c r="C57" s="31"/>
    </row>
    <row r="58" spans="1:3" ht="13.9" customHeight="1" x14ac:dyDescent="0.2">
      <c r="A58" s="34" t="s">
        <v>681</v>
      </c>
      <c r="B58" s="67">
        <f>B45+B51+B56</f>
        <v>83189184.839999974</v>
      </c>
      <c r="C58" s="67">
        <f t="shared" ref="C58" si="8">C45+C51+C56</f>
        <v>94651470.569999993</v>
      </c>
    </row>
    <row r="59" spans="1:3" ht="13.9" customHeight="1" x14ac:dyDescent="0.2">
      <c r="A59" s="31"/>
      <c r="B59" s="31"/>
      <c r="C59" s="31"/>
    </row>
    <row r="60" spans="1:3" ht="13.9" customHeight="1" thickBot="1" x14ac:dyDescent="0.25">
      <c r="A60" s="113" t="s">
        <v>689</v>
      </c>
      <c r="B60" s="119">
        <f>B35+B58</f>
        <v>-7075113.2400000393</v>
      </c>
      <c r="C60" s="119">
        <f t="shared" ref="C60" si="9">C35+C58</f>
        <v>-14622890.290000021</v>
      </c>
    </row>
    <row r="61" spans="1:3" ht="13.9" customHeight="1" thickTop="1" x14ac:dyDescent="0.2">
      <c r="A61" s="120" t="s">
        <v>49</v>
      </c>
      <c r="B61" s="121">
        <f>'  PTBI'!AN20+B60</f>
        <v>-3.3527612686157227E-8</v>
      </c>
      <c r="C61" s="121">
        <f>'  PTBI'!BA20+C60</f>
        <v>-2.9802322387695313E-8</v>
      </c>
    </row>
    <row r="62" spans="1:3" ht="13.9" customHeight="1" x14ac:dyDescent="0.2">
      <c r="A62" s="31"/>
      <c r="B62" s="31"/>
      <c r="C62" s="31"/>
    </row>
    <row r="63" spans="1:3" ht="13.9" customHeight="1" x14ac:dyDescent="0.2">
      <c r="A63" s="66" t="s">
        <v>690</v>
      </c>
      <c r="B63" s="67">
        <f>B33+B45</f>
        <v>-13521086.13000004</v>
      </c>
      <c r="C63" s="67">
        <f t="shared" ref="C63" si="10">C33+C45</f>
        <v>-18751696.950000018</v>
      </c>
    </row>
    <row r="64" spans="1:3" ht="13.9" customHeight="1" x14ac:dyDescent="0.2">
      <c r="A64" s="66" t="s">
        <v>691</v>
      </c>
      <c r="B64" s="67">
        <f>B51+B56</f>
        <v>6445972.8900000015</v>
      </c>
      <c r="C64" s="67">
        <f t="shared" ref="C64" si="11">C51+C56</f>
        <v>4128806.6599999997</v>
      </c>
    </row>
    <row r="65" spans="1:4" ht="13.9" customHeight="1" thickBot="1" x14ac:dyDescent="0.25">
      <c r="A65" s="122" t="s">
        <v>114</v>
      </c>
      <c r="B65" s="123">
        <f>SUM(B63:B64)</f>
        <v>-7075113.2400000384</v>
      </c>
      <c r="C65" s="123">
        <f t="shared" ref="C65" si="12">SUM(C63:C64)</f>
        <v>-14622890.290000018</v>
      </c>
    </row>
    <row r="66" spans="1:4" ht="13.9" customHeight="1" thickTop="1" x14ac:dyDescent="0.2">
      <c r="A66" s="120" t="s">
        <v>692</v>
      </c>
      <c r="B66" s="124">
        <v>0</v>
      </c>
      <c r="C66" s="124">
        <v>0</v>
      </c>
      <c r="D66" s="48"/>
    </row>
    <row r="67" spans="1:4" ht="13.9" customHeight="1" x14ac:dyDescent="0.2">
      <c r="A67" s="120" t="s">
        <v>49</v>
      </c>
      <c r="B67" s="125">
        <f>B65+B66</f>
        <v>-7075113.2400000384</v>
      </c>
      <c r="C67" s="125">
        <f t="shared" ref="C67" si="13">C65+C66</f>
        <v>-14622890.290000018</v>
      </c>
    </row>
    <row r="69" spans="1:4" ht="13.9" customHeight="1" x14ac:dyDescent="0.2">
      <c r="A69" s="66" t="s">
        <v>690</v>
      </c>
      <c r="B69" s="67">
        <f>B63-B41</f>
        <v>-15160600.13000004</v>
      </c>
      <c r="C69" s="67">
        <f t="shared" ref="C69" si="14">C63-C41</f>
        <v>-22812090.950000018</v>
      </c>
    </row>
    <row r="70" spans="1:4" ht="13.9" customHeight="1" x14ac:dyDescent="0.2">
      <c r="A70" s="66" t="s">
        <v>691</v>
      </c>
      <c r="B70" s="67">
        <f>B64-B50</f>
        <v>6418093.8900000015</v>
      </c>
      <c r="C70" s="67">
        <f t="shared" ref="C70" si="15">C64-C50</f>
        <v>4129584.6599999997</v>
      </c>
    </row>
    <row r="71" spans="1:4" ht="13.9" customHeight="1" thickBot="1" x14ac:dyDescent="0.25">
      <c r="A71" s="122" t="s">
        <v>693</v>
      </c>
      <c r="B71" s="123">
        <f>SUM(B69:B70)</f>
        <v>-8742506.2400000393</v>
      </c>
      <c r="C71" s="123">
        <f t="shared" ref="C71" si="16">SUM(C69:C70)</f>
        <v>-18682506.290000018</v>
      </c>
    </row>
    <row r="72" spans="1:4" ht="13.9" customHeight="1" thickTop="1" x14ac:dyDescent="0.2"/>
    <row r="73" spans="1:4" ht="13.9" customHeight="1" x14ac:dyDescent="0.2">
      <c r="A73" s="66" t="s">
        <v>690</v>
      </c>
      <c r="B73" s="67">
        <f>B41</f>
        <v>1639514</v>
      </c>
      <c r="C73" s="67">
        <f>C41</f>
        <v>4060394</v>
      </c>
    </row>
    <row r="74" spans="1:4" ht="13.9" customHeight="1" x14ac:dyDescent="0.2">
      <c r="A74" s="66" t="s">
        <v>691</v>
      </c>
      <c r="B74" s="67">
        <f>B50</f>
        <v>27879</v>
      </c>
      <c r="C74" s="67">
        <f>C50</f>
        <v>-778</v>
      </c>
    </row>
    <row r="75" spans="1:4" ht="13.9" customHeight="1" thickBot="1" x14ac:dyDescent="0.25">
      <c r="A75" s="122" t="s">
        <v>787</v>
      </c>
      <c r="B75" s="123">
        <f>SUM(B73:B74)</f>
        <v>1667393</v>
      </c>
      <c r="C75" s="123">
        <f t="shared" ref="C75" si="17">SUM(C73:C74)</f>
        <v>4059616</v>
      </c>
    </row>
    <row r="76" spans="1:4" ht="13.9" customHeight="1" thickTop="1" x14ac:dyDescent="0.2">
      <c r="A76" s="120" t="s">
        <v>49</v>
      </c>
      <c r="B76" s="125">
        <f>'  ADIT &amp; Tax Exp'!Q66-B75</f>
        <v>0</v>
      </c>
      <c r="C76" s="125">
        <f>'  ADIT &amp; Tax Exp'!AD66-C75</f>
        <v>0</v>
      </c>
    </row>
    <row r="78" spans="1:4" ht="13.9" customHeight="1" x14ac:dyDescent="0.2">
      <c r="A78" s="126" t="s">
        <v>694</v>
      </c>
      <c r="B78" s="126"/>
      <c r="C78" s="126"/>
    </row>
    <row r="79" spans="1:4" ht="13.9" customHeight="1" x14ac:dyDescent="0.2">
      <c r="A79" s="127" t="s">
        <v>695</v>
      </c>
      <c r="B79" s="48">
        <f>'  State Taxable Income'!AN12</f>
        <v>8742506.2400000058</v>
      </c>
      <c r="C79" s="48">
        <f>'  State Taxable Income'!BA12</f>
        <v>18682506.289999995</v>
      </c>
    </row>
    <row r="80" spans="1:4" ht="13.9" customHeight="1" x14ac:dyDescent="0.2">
      <c r="A80" s="120" t="s">
        <v>49</v>
      </c>
      <c r="B80" s="125">
        <f>B71+B79</f>
        <v>-3.3527612686157227E-8</v>
      </c>
      <c r="C80" s="125">
        <f>C71+C79</f>
        <v>0</v>
      </c>
    </row>
    <row r="81" spans="1:3" ht="13.9" customHeight="1" x14ac:dyDescent="0.2">
      <c r="B81" s="48"/>
      <c r="C81" s="48"/>
    </row>
    <row r="82" spans="1:3" ht="13.9" customHeight="1" x14ac:dyDescent="0.2">
      <c r="A82" s="127" t="s">
        <v>696</v>
      </c>
      <c r="B82" s="48">
        <f>'  Federal Taxable Income'!AN12</f>
        <v>8742506.2400000058</v>
      </c>
      <c r="C82" s="48">
        <f>'  Federal Taxable Income'!BA12</f>
        <v>18682506.289999995</v>
      </c>
    </row>
    <row r="83" spans="1:3" ht="13.9" customHeight="1" x14ac:dyDescent="0.2">
      <c r="A83" s="120" t="s">
        <v>49</v>
      </c>
      <c r="B83" s="125">
        <f>B71+B82</f>
        <v>-3.3527612686157227E-8</v>
      </c>
      <c r="C83" s="125">
        <f>C71+C82</f>
        <v>0</v>
      </c>
    </row>
    <row r="84" spans="1:3" ht="13.9" customHeight="1" x14ac:dyDescent="0.2">
      <c r="B84" s="48"/>
    </row>
    <row r="85" spans="1:3" ht="13.9" customHeight="1" x14ac:dyDescent="0.2">
      <c r="A85" s="126" t="s">
        <v>697</v>
      </c>
    </row>
    <row r="86" spans="1:3" ht="13.9" customHeight="1" x14ac:dyDescent="0.2">
      <c r="A86" s="127" t="s">
        <v>696</v>
      </c>
      <c r="B86" s="48">
        <f>'  PTBI'!AN17</f>
        <v>8742506.2400000058</v>
      </c>
      <c r="C86" s="48">
        <f>'  PTBI'!BA17</f>
        <v>18682506.289999995</v>
      </c>
    </row>
    <row r="87" spans="1:3" ht="13.9" customHeight="1" x14ac:dyDescent="0.2">
      <c r="A87" s="120" t="s">
        <v>49</v>
      </c>
      <c r="B87" s="125">
        <f>B86+B71</f>
        <v>-3.3527612686157227E-8</v>
      </c>
      <c r="C87" s="125">
        <f>C86+C71</f>
        <v>0</v>
      </c>
    </row>
    <row r="88" spans="1:3" ht="13.9" customHeight="1" x14ac:dyDescent="0.2">
      <c r="A88" s="127"/>
      <c r="B88" s="48"/>
      <c r="C88" s="48"/>
    </row>
  </sheetData>
  <pageMargins left="0.7" right="0.7" top="0.75" bottom="0.75" header="0.3" footer="0.3"/>
  <pageSetup orientation="portrait" horizontalDpi="200" verticalDpi="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9" tint="0.79998168889431442"/>
  </sheetPr>
  <dimension ref="A1:AD84"/>
  <sheetViews>
    <sheetView workbookViewId="0">
      <pane xSplit="3" ySplit="7" topLeftCell="D8" activePane="bottomRight" state="frozen"/>
      <selection activeCell="D17" sqref="D17"/>
      <selection pane="topRight" activeCell="D17" sqref="D17"/>
      <selection pane="bottomLeft" activeCell="D17" sqref="D17"/>
      <selection pane="bottomRight"/>
    </sheetView>
  </sheetViews>
  <sheetFormatPr defaultColWidth="8.85546875" defaultRowHeight="13.9" customHeight="1" outlineLevelCol="1" x14ac:dyDescent="0.2"/>
  <cols>
    <col min="1" max="1" width="23.42578125" style="44" customWidth="1"/>
    <col min="2" max="2" width="46.5703125" style="44" customWidth="1"/>
    <col min="3" max="3" width="8.28515625" style="44" customWidth="1"/>
    <col min="4" max="4" width="10.5703125" style="44" customWidth="1"/>
    <col min="5" max="16" width="11.42578125" style="44" hidden="1" customWidth="1" outlineLevel="1"/>
    <col min="17" max="17" width="11.42578125" style="44" customWidth="1" collapsed="1"/>
    <col min="18" max="29" width="11.42578125" style="44" hidden="1" customWidth="1" outlineLevel="1"/>
    <col min="30" max="30" width="11.42578125" style="44" customWidth="1" collapsed="1"/>
    <col min="31" max="16384" width="8.85546875" style="44"/>
  </cols>
  <sheetData>
    <row r="1" spans="1:30" ht="13.9" customHeight="1" x14ac:dyDescent="0.2">
      <c r="A1" s="238" t="s">
        <v>879</v>
      </c>
    </row>
    <row r="2" spans="1:30" ht="13.9" customHeight="1" x14ac:dyDescent="0.2">
      <c r="A2" s="238" t="s">
        <v>870</v>
      </c>
    </row>
    <row r="5" spans="1:30" ht="13.9" customHeight="1" x14ac:dyDescent="0.2">
      <c r="A5" s="81" t="s">
        <v>190</v>
      </c>
    </row>
    <row r="7" spans="1:30" ht="13.9" customHeight="1" x14ac:dyDescent="0.2">
      <c r="A7" s="82" t="s">
        <v>191</v>
      </c>
      <c r="B7" s="82" t="s">
        <v>192</v>
      </c>
      <c r="C7" s="82" t="s">
        <v>193</v>
      </c>
      <c r="D7" s="82" t="s">
        <v>261</v>
      </c>
      <c r="E7" s="82" t="s">
        <v>262</v>
      </c>
      <c r="F7" s="82" t="s">
        <v>263</v>
      </c>
      <c r="G7" s="82" t="s">
        <v>264</v>
      </c>
      <c r="H7" s="82" t="s">
        <v>265</v>
      </c>
      <c r="I7" s="82" t="s">
        <v>266</v>
      </c>
      <c r="J7" s="82" t="s">
        <v>267</v>
      </c>
      <c r="K7" s="82" t="s">
        <v>268</v>
      </c>
      <c r="L7" s="82" t="s">
        <v>269</v>
      </c>
      <c r="M7" s="82" t="s">
        <v>270</v>
      </c>
      <c r="N7" s="82" t="s">
        <v>271</v>
      </c>
      <c r="O7" s="82" t="s">
        <v>272</v>
      </c>
      <c r="P7" s="82" t="s">
        <v>273</v>
      </c>
      <c r="Q7" s="83" t="s">
        <v>189</v>
      </c>
      <c r="R7" s="83" t="s">
        <v>274</v>
      </c>
      <c r="S7" s="83" t="s">
        <v>275</v>
      </c>
      <c r="T7" s="83" t="s">
        <v>276</v>
      </c>
      <c r="U7" s="83" t="s">
        <v>277</v>
      </c>
      <c r="V7" s="83" t="s">
        <v>278</v>
      </c>
      <c r="W7" s="83" t="s">
        <v>279</v>
      </c>
      <c r="X7" s="83" t="s">
        <v>280</v>
      </c>
      <c r="Y7" s="83" t="s">
        <v>281</v>
      </c>
      <c r="Z7" s="83" t="s">
        <v>282</v>
      </c>
      <c r="AA7" s="83" t="s">
        <v>283</v>
      </c>
      <c r="AB7" s="83" t="s">
        <v>284</v>
      </c>
      <c r="AC7" s="83" t="s">
        <v>285</v>
      </c>
      <c r="AD7" s="83" t="s">
        <v>188</v>
      </c>
    </row>
    <row r="8" spans="1:30" ht="13.9" customHeight="1" x14ac:dyDescent="0.2">
      <c r="A8" s="86"/>
      <c r="B8" s="86"/>
      <c r="C8" s="86"/>
      <c r="D8" s="86"/>
    </row>
    <row r="9" spans="1:30" ht="13.9" customHeight="1" x14ac:dyDescent="0.2">
      <c r="A9" s="84" t="s">
        <v>103</v>
      </c>
      <c r="B9" s="84" t="s">
        <v>196</v>
      </c>
      <c r="C9" s="85">
        <v>190</v>
      </c>
      <c r="D9" s="47">
        <f>SUMIFS('  Balance Sheet'!AD:AD,'  Balance Sheet'!$D:$D,$B9,'  Balance Sheet'!$A:$A,$A9)</f>
        <v>4840327</v>
      </c>
      <c r="E9" s="47">
        <f>SUMIFS('  Balance Sheet'!AE:AE,'  Balance Sheet'!$D:$D,$B9,'  Balance Sheet'!$A:$A,$A9)</f>
        <v>4850256</v>
      </c>
      <c r="F9" s="47">
        <f>SUMIFS('  Balance Sheet'!AF:AF,'  Balance Sheet'!$D:$D,$B9,'  Balance Sheet'!$A:$A,$A9)</f>
        <v>4861670</v>
      </c>
      <c r="G9" s="47">
        <f>SUMIFS('  Balance Sheet'!AG:AG,'  Balance Sheet'!$D:$D,$B9,'  Balance Sheet'!$A:$A,$A9)</f>
        <v>4605804</v>
      </c>
      <c r="H9" s="47">
        <f>SUMIFS('  Balance Sheet'!AH:AH,'  Balance Sheet'!$D:$D,$B9,'  Balance Sheet'!$A:$A,$A9)</f>
        <v>4634119</v>
      </c>
      <c r="I9" s="47">
        <f>SUMIFS('  Balance Sheet'!AI:AI,'  Balance Sheet'!$D:$D,$B9,'  Balance Sheet'!$A:$A,$A9)</f>
        <v>4649962</v>
      </c>
      <c r="J9" s="47">
        <f>SUMIFS('  Balance Sheet'!AJ:AJ,'  Balance Sheet'!$D:$D,$B9,'  Balance Sheet'!$A:$A,$A9)</f>
        <v>4622043</v>
      </c>
      <c r="K9" s="47">
        <f>SUMIFS('  Balance Sheet'!AK:AK,'  Balance Sheet'!$D:$D,$B9,'  Balance Sheet'!$A:$A,$A9)</f>
        <v>4642862</v>
      </c>
      <c r="L9" s="47">
        <f>SUMIFS('  Balance Sheet'!AL:AL,'  Balance Sheet'!$D:$D,$B9,'  Balance Sheet'!$A:$A,$A9)</f>
        <v>4657555</v>
      </c>
      <c r="M9" s="47">
        <f>SUMIFS('  Balance Sheet'!AM:AM,'  Balance Sheet'!$D:$D,$B9,'  Balance Sheet'!$A:$A,$A9)</f>
        <v>4665781</v>
      </c>
      <c r="N9" s="47">
        <f>SUMIFS('  Balance Sheet'!AN:AN,'  Balance Sheet'!$D:$D,$B9,'  Balance Sheet'!$A:$A,$A9)</f>
        <v>4678590</v>
      </c>
      <c r="O9" s="47">
        <f>SUMIFS('  Balance Sheet'!AO:AO,'  Balance Sheet'!$D:$D,$B9,'  Balance Sheet'!$A:$A,$A9)</f>
        <v>4716612</v>
      </c>
      <c r="P9" s="47">
        <f>SUMIFS('  Balance Sheet'!AP:AP,'  Balance Sheet'!$D:$D,$B9,'  Balance Sheet'!$A:$A,$A9)</f>
        <v>4723195</v>
      </c>
      <c r="Q9" s="47">
        <f>SUMIFS('  Balance Sheet'!AQ:AQ,'  Balance Sheet'!$D:$D,$B9,'  Balance Sheet'!$A:$A,$A9)</f>
        <v>4723195</v>
      </c>
      <c r="R9" s="47">
        <f>SUMIFS('  Balance Sheet'!AR:AR,'  Balance Sheet'!$D:$D,$B9,'  Balance Sheet'!$A:$A,$A9)</f>
        <v>4769798</v>
      </c>
      <c r="S9" s="47">
        <f>SUMIFS('  Balance Sheet'!AS:AS,'  Balance Sheet'!$D:$D,$B9,'  Balance Sheet'!$A:$A,$A9)</f>
        <v>4681492</v>
      </c>
      <c r="T9" s="47">
        <f>SUMIFS('  Balance Sheet'!AT:AT,'  Balance Sheet'!$D:$D,$B9,'  Balance Sheet'!$A:$A,$A9)</f>
        <v>4373055</v>
      </c>
      <c r="U9" s="47">
        <f>SUMIFS('  Balance Sheet'!AU:AU,'  Balance Sheet'!$D:$D,$B9,'  Balance Sheet'!$A:$A,$A9)</f>
        <v>4397823</v>
      </c>
      <c r="V9" s="47">
        <f>SUMIFS('  Balance Sheet'!AV:AV,'  Balance Sheet'!$D:$D,$B9,'  Balance Sheet'!$A:$A,$A9)</f>
        <v>4424097</v>
      </c>
      <c r="W9" s="47">
        <f>SUMIFS('  Balance Sheet'!AW:AW,'  Balance Sheet'!$D:$D,$B9,'  Balance Sheet'!$A:$A,$A9)</f>
        <v>6059683</v>
      </c>
      <c r="X9" s="47">
        <f>SUMIFS('  Balance Sheet'!AX:AX,'  Balance Sheet'!$D:$D,$B9,'  Balance Sheet'!$A:$A,$A9)</f>
        <v>6067981</v>
      </c>
      <c r="Y9" s="47">
        <f>SUMIFS('  Balance Sheet'!AY:AY,'  Balance Sheet'!$D:$D,$B9,'  Balance Sheet'!$A:$A,$A9)</f>
        <v>6042554</v>
      </c>
      <c r="Z9" s="47">
        <f>SUMIFS('  Balance Sheet'!AZ:AZ,'  Balance Sheet'!$D:$D,$B9,'  Balance Sheet'!$A:$A,$A9)</f>
        <v>6071868</v>
      </c>
      <c r="AA9" s="47">
        <f>SUMIFS('  Balance Sheet'!BA:BA,'  Balance Sheet'!$D:$D,$B9,'  Balance Sheet'!$A:$A,$A9)</f>
        <v>6087427</v>
      </c>
      <c r="AB9" s="47">
        <f>SUMIFS('  Balance Sheet'!BB:BB,'  Balance Sheet'!$D:$D,$B9,'  Balance Sheet'!$A:$A,$A9)</f>
        <v>6090458</v>
      </c>
      <c r="AC9" s="47">
        <f>SUMIFS('  Balance Sheet'!BC:BC,'  Balance Sheet'!$D:$D,$B9,'  Balance Sheet'!$A:$A,$A9)</f>
        <v>6071642</v>
      </c>
      <c r="AD9" s="47">
        <f>SUMIFS('  Balance Sheet'!BD:BD,'  Balance Sheet'!$D:$D,$B9,'  Balance Sheet'!$A:$A,$A9)</f>
        <v>6071642</v>
      </c>
    </row>
    <row r="10" spans="1:30" ht="13.9" customHeight="1" x14ac:dyDescent="0.2">
      <c r="A10" s="84" t="s">
        <v>103</v>
      </c>
      <c r="B10" s="84" t="s">
        <v>194</v>
      </c>
      <c r="C10" s="85">
        <v>190</v>
      </c>
      <c r="D10" s="47">
        <f>SUMIFS('  Balance Sheet'!AD:AD,'  Balance Sheet'!$D:$D,$B10,'  Balance Sheet'!$A:$A,$A10)</f>
        <v>18068</v>
      </c>
      <c r="E10" s="47">
        <f>SUMIFS('  Balance Sheet'!AE:AE,'  Balance Sheet'!$D:$D,$B10,'  Balance Sheet'!$A:$A,$A10)</f>
        <v>9369</v>
      </c>
      <c r="F10" s="47">
        <f>SUMIFS('  Balance Sheet'!AF:AF,'  Balance Sheet'!$D:$D,$B10,'  Balance Sheet'!$A:$A,$A10)</f>
        <v>10320</v>
      </c>
      <c r="G10" s="47">
        <f>SUMIFS('  Balance Sheet'!AG:AG,'  Balance Sheet'!$D:$D,$B10,'  Balance Sheet'!$A:$A,$A10)</f>
        <v>11271</v>
      </c>
      <c r="H10" s="47">
        <f>SUMIFS('  Balance Sheet'!AH:AH,'  Balance Sheet'!$D:$D,$B10,'  Balance Sheet'!$A:$A,$A10)</f>
        <v>12221</v>
      </c>
      <c r="I10" s="47">
        <f>SUMIFS('  Balance Sheet'!AI:AI,'  Balance Sheet'!$D:$D,$B10,'  Balance Sheet'!$A:$A,$A10)</f>
        <v>13173</v>
      </c>
      <c r="J10" s="47">
        <f>SUMIFS('  Balance Sheet'!AJ:AJ,'  Balance Sheet'!$D:$D,$B10,'  Balance Sheet'!$A:$A,$A10)</f>
        <v>14124</v>
      </c>
      <c r="K10" s="47">
        <f>SUMIFS('  Balance Sheet'!AK:AK,'  Balance Sheet'!$D:$D,$B10,'  Balance Sheet'!$A:$A,$A10)</f>
        <v>15074</v>
      </c>
      <c r="L10" s="47">
        <f>SUMIFS('  Balance Sheet'!AL:AL,'  Balance Sheet'!$D:$D,$B10,'  Balance Sheet'!$A:$A,$A10)</f>
        <v>16025</v>
      </c>
      <c r="M10" s="47">
        <f>SUMIFS('  Balance Sheet'!AM:AM,'  Balance Sheet'!$D:$D,$B10,'  Balance Sheet'!$A:$A,$A10)</f>
        <v>16977</v>
      </c>
      <c r="N10" s="47">
        <f>SUMIFS('  Balance Sheet'!AN:AN,'  Balance Sheet'!$D:$D,$B10,'  Balance Sheet'!$A:$A,$A10)</f>
        <v>17927</v>
      </c>
      <c r="O10" s="47">
        <f>SUMIFS('  Balance Sheet'!AO:AO,'  Balance Sheet'!$D:$D,$B10,'  Balance Sheet'!$A:$A,$A10)</f>
        <v>18878</v>
      </c>
      <c r="P10" s="47">
        <f>SUMIFS('  Balance Sheet'!AP:AP,'  Balance Sheet'!$D:$D,$B10,'  Balance Sheet'!$A:$A,$A10)</f>
        <v>19829</v>
      </c>
      <c r="Q10" s="47">
        <f>SUMIFS('  Balance Sheet'!AQ:AQ,'  Balance Sheet'!$D:$D,$B10,'  Balance Sheet'!$A:$A,$A10)</f>
        <v>19829</v>
      </c>
      <c r="R10" s="47">
        <f>SUMIFS('  Balance Sheet'!AR:AR,'  Balance Sheet'!$D:$D,$B10,'  Balance Sheet'!$A:$A,$A10)</f>
        <v>20780</v>
      </c>
      <c r="S10" s="47">
        <f>SUMIFS('  Balance Sheet'!AS:AS,'  Balance Sheet'!$D:$D,$B10,'  Balance Sheet'!$A:$A,$A10)</f>
        <v>21731</v>
      </c>
      <c r="T10" s="47">
        <f>SUMIFS('  Balance Sheet'!AT:AT,'  Balance Sheet'!$D:$D,$B10,'  Balance Sheet'!$A:$A,$A10)</f>
        <v>22682</v>
      </c>
      <c r="U10" s="47">
        <f>SUMIFS('  Balance Sheet'!AU:AU,'  Balance Sheet'!$D:$D,$B10,'  Balance Sheet'!$A:$A,$A10)</f>
        <v>23633</v>
      </c>
      <c r="V10" s="47">
        <f>SUMIFS('  Balance Sheet'!AV:AV,'  Balance Sheet'!$D:$D,$B10,'  Balance Sheet'!$A:$A,$A10)</f>
        <v>24583</v>
      </c>
      <c r="W10" s="47">
        <f>SUMIFS('  Balance Sheet'!AW:AW,'  Balance Sheet'!$D:$D,$B10,'  Balance Sheet'!$A:$A,$A10)</f>
        <v>25535</v>
      </c>
      <c r="X10" s="47">
        <f>SUMIFS('  Balance Sheet'!AX:AX,'  Balance Sheet'!$D:$D,$B10,'  Balance Sheet'!$A:$A,$A10)</f>
        <v>25535</v>
      </c>
      <c r="Y10" s="47">
        <f>SUMIFS('  Balance Sheet'!AY:AY,'  Balance Sheet'!$D:$D,$B10,'  Balance Sheet'!$A:$A,$A10)</f>
        <v>0</v>
      </c>
      <c r="Z10" s="47">
        <f>SUMIFS('  Balance Sheet'!AZ:AZ,'  Balance Sheet'!$D:$D,$B10,'  Balance Sheet'!$A:$A,$A10)</f>
        <v>0</v>
      </c>
      <c r="AA10" s="47">
        <f>SUMIFS('  Balance Sheet'!BA:BA,'  Balance Sheet'!$D:$D,$B10,'  Balance Sheet'!$A:$A,$A10)</f>
        <v>0</v>
      </c>
      <c r="AB10" s="47">
        <f>SUMIFS('  Balance Sheet'!BB:BB,'  Balance Sheet'!$D:$D,$B10,'  Balance Sheet'!$A:$A,$A10)</f>
        <v>0</v>
      </c>
      <c r="AC10" s="47">
        <f>SUMIFS('  Balance Sheet'!BC:BC,'  Balance Sheet'!$D:$D,$B10,'  Balance Sheet'!$A:$A,$A10)</f>
        <v>0</v>
      </c>
      <c r="AD10" s="47">
        <f>SUMIFS('  Balance Sheet'!BD:BD,'  Balance Sheet'!$D:$D,$B10,'  Balance Sheet'!$A:$A,$A10)</f>
        <v>0</v>
      </c>
    </row>
    <row r="11" spans="1:30" ht="13.9" customHeight="1" x14ac:dyDescent="0.2">
      <c r="A11" s="84" t="s">
        <v>103</v>
      </c>
      <c r="B11" s="84" t="s">
        <v>197</v>
      </c>
      <c r="C11" s="85">
        <v>190</v>
      </c>
      <c r="D11" s="47">
        <f>SUMIFS('  Balance Sheet'!AD:AD,'  Balance Sheet'!$D:$D,$B11,'  Balance Sheet'!$A:$A,$A11)</f>
        <v>0</v>
      </c>
      <c r="E11" s="47">
        <f>SUMIFS('  Balance Sheet'!AE:AE,'  Balance Sheet'!$D:$D,$B11,'  Balance Sheet'!$A:$A,$A11)</f>
        <v>0</v>
      </c>
      <c r="F11" s="47">
        <f>SUMIFS('  Balance Sheet'!AF:AF,'  Balance Sheet'!$D:$D,$B11,'  Balance Sheet'!$A:$A,$A11)</f>
        <v>0</v>
      </c>
      <c r="G11" s="47">
        <f>SUMIFS('  Balance Sheet'!AG:AG,'  Balance Sheet'!$D:$D,$B11,'  Balance Sheet'!$A:$A,$A11)</f>
        <v>0</v>
      </c>
      <c r="H11" s="47">
        <f>SUMIFS('  Balance Sheet'!AH:AH,'  Balance Sheet'!$D:$D,$B11,'  Balance Sheet'!$A:$A,$A11)</f>
        <v>0</v>
      </c>
      <c r="I11" s="47">
        <f>SUMIFS('  Balance Sheet'!AI:AI,'  Balance Sheet'!$D:$D,$B11,'  Balance Sheet'!$A:$A,$A11)</f>
        <v>0</v>
      </c>
      <c r="J11" s="47">
        <f>SUMIFS('  Balance Sheet'!AJ:AJ,'  Balance Sheet'!$D:$D,$B11,'  Balance Sheet'!$A:$A,$A11)</f>
        <v>0</v>
      </c>
      <c r="K11" s="47">
        <f>SUMIFS('  Balance Sheet'!AK:AK,'  Balance Sheet'!$D:$D,$B11,'  Balance Sheet'!$A:$A,$A11)</f>
        <v>0</v>
      </c>
      <c r="L11" s="47">
        <f>SUMIFS('  Balance Sheet'!AL:AL,'  Balance Sheet'!$D:$D,$B11,'  Balance Sheet'!$A:$A,$A11)</f>
        <v>0</v>
      </c>
      <c r="M11" s="47">
        <f>SUMIFS('  Balance Sheet'!AM:AM,'  Balance Sheet'!$D:$D,$B11,'  Balance Sheet'!$A:$A,$A11)</f>
        <v>0</v>
      </c>
      <c r="N11" s="47">
        <f>SUMIFS('  Balance Sheet'!AN:AN,'  Balance Sheet'!$D:$D,$B11,'  Balance Sheet'!$A:$A,$A11)</f>
        <v>0</v>
      </c>
      <c r="O11" s="47">
        <f>SUMIFS('  Balance Sheet'!AO:AO,'  Balance Sheet'!$D:$D,$B11,'  Balance Sheet'!$A:$A,$A11)</f>
        <v>0</v>
      </c>
      <c r="P11" s="47">
        <f>SUMIFS('  Balance Sheet'!AP:AP,'  Balance Sheet'!$D:$D,$B11,'  Balance Sheet'!$A:$A,$A11)</f>
        <v>0</v>
      </c>
      <c r="Q11" s="47">
        <f>SUMIFS('  Balance Sheet'!AQ:AQ,'  Balance Sheet'!$D:$D,$B11,'  Balance Sheet'!$A:$A,$A11)</f>
        <v>0</v>
      </c>
      <c r="R11" s="47">
        <f>SUMIFS('  Balance Sheet'!AR:AR,'  Balance Sheet'!$D:$D,$B11,'  Balance Sheet'!$A:$A,$A11)</f>
        <v>0</v>
      </c>
      <c r="S11" s="47">
        <f>SUMIFS('  Balance Sheet'!AS:AS,'  Balance Sheet'!$D:$D,$B11,'  Balance Sheet'!$A:$A,$A11)</f>
        <v>0</v>
      </c>
      <c r="T11" s="47">
        <f>SUMIFS('  Balance Sheet'!AT:AT,'  Balance Sheet'!$D:$D,$B11,'  Balance Sheet'!$A:$A,$A11)</f>
        <v>0</v>
      </c>
      <c r="U11" s="47">
        <f>SUMIFS('  Balance Sheet'!AU:AU,'  Balance Sheet'!$D:$D,$B11,'  Balance Sheet'!$A:$A,$A11)</f>
        <v>0</v>
      </c>
      <c r="V11" s="47">
        <f>SUMIFS('  Balance Sheet'!AV:AV,'  Balance Sheet'!$D:$D,$B11,'  Balance Sheet'!$A:$A,$A11)</f>
        <v>0</v>
      </c>
      <c r="W11" s="47">
        <f>SUMIFS('  Balance Sheet'!AW:AW,'  Balance Sheet'!$D:$D,$B11,'  Balance Sheet'!$A:$A,$A11)</f>
        <v>0</v>
      </c>
      <c r="X11" s="47">
        <f>SUMIFS('  Balance Sheet'!AX:AX,'  Balance Sheet'!$D:$D,$B11,'  Balance Sheet'!$A:$A,$A11)</f>
        <v>951</v>
      </c>
      <c r="Y11" s="47">
        <f>SUMIFS('  Balance Sheet'!AY:AY,'  Balance Sheet'!$D:$D,$B11,'  Balance Sheet'!$A:$A,$A11)</f>
        <v>25551</v>
      </c>
      <c r="Z11" s="47">
        <f>SUMIFS('  Balance Sheet'!AZ:AZ,'  Balance Sheet'!$D:$D,$B11,'  Balance Sheet'!$A:$A,$A11)</f>
        <v>26502</v>
      </c>
      <c r="AA11" s="47">
        <f>SUMIFS('  Balance Sheet'!BA:BA,'  Balance Sheet'!$D:$D,$B11,'  Balance Sheet'!$A:$A,$A11)</f>
        <v>27452</v>
      </c>
      <c r="AB11" s="47">
        <f>SUMIFS('  Balance Sheet'!BB:BB,'  Balance Sheet'!$D:$D,$B11,'  Balance Sheet'!$A:$A,$A11)</f>
        <v>28404</v>
      </c>
      <c r="AC11" s="47">
        <f>SUMIFS('  Balance Sheet'!BC:BC,'  Balance Sheet'!$D:$D,$B11,'  Balance Sheet'!$A:$A,$A11)</f>
        <v>29355</v>
      </c>
      <c r="AD11" s="47">
        <f>SUMIFS('  Balance Sheet'!BD:BD,'  Balance Sheet'!$D:$D,$B11,'  Balance Sheet'!$A:$A,$A11)</f>
        <v>29355</v>
      </c>
    </row>
    <row r="12" spans="1:30" ht="13.9" customHeight="1" x14ac:dyDescent="0.2">
      <c r="A12" s="84" t="s">
        <v>103</v>
      </c>
      <c r="B12" s="84" t="s">
        <v>198</v>
      </c>
      <c r="C12" s="85">
        <v>190</v>
      </c>
      <c r="D12" s="47">
        <f>SUMIFS('  Balance Sheet'!AD:AD,'  Balance Sheet'!$D:$D,$B12,'  Balance Sheet'!$A:$A,$A12)</f>
        <v>1341489</v>
      </c>
      <c r="E12" s="47">
        <f>SUMIFS('  Balance Sheet'!AE:AE,'  Balance Sheet'!$D:$D,$B12,'  Balance Sheet'!$A:$A,$A12)</f>
        <v>1347922</v>
      </c>
      <c r="F12" s="47">
        <f>SUMIFS('  Balance Sheet'!AF:AF,'  Balance Sheet'!$D:$D,$B12,'  Balance Sheet'!$A:$A,$A12)</f>
        <v>1354766</v>
      </c>
      <c r="G12" s="47">
        <f>SUMIFS('  Balance Sheet'!AG:AG,'  Balance Sheet'!$D:$D,$B12,'  Balance Sheet'!$A:$A,$A12)</f>
        <v>1276491</v>
      </c>
      <c r="H12" s="47">
        <f>SUMIFS('  Balance Sheet'!AH:AH,'  Balance Sheet'!$D:$D,$B12,'  Balance Sheet'!$A:$A,$A12)</f>
        <v>1287333</v>
      </c>
      <c r="I12" s="47">
        <f>SUMIFS('  Balance Sheet'!AI:AI,'  Balance Sheet'!$D:$D,$B12,'  Balance Sheet'!$A:$A,$A12)</f>
        <v>1295902</v>
      </c>
      <c r="J12" s="47">
        <f>SUMIFS('  Balance Sheet'!AJ:AJ,'  Balance Sheet'!$D:$D,$B12,'  Balance Sheet'!$A:$A,$A12)</f>
        <v>1280992</v>
      </c>
      <c r="K12" s="47">
        <f>SUMIFS('  Balance Sheet'!AK:AK,'  Balance Sheet'!$D:$D,$B12,'  Balance Sheet'!$A:$A,$A12)</f>
        <v>1291618</v>
      </c>
      <c r="L12" s="47">
        <f>SUMIFS('  Balance Sheet'!AL:AL,'  Balance Sheet'!$D:$D,$B12,'  Balance Sheet'!$A:$A,$A12)</f>
        <v>1300347</v>
      </c>
      <c r="M12" s="47">
        <f>SUMIFS('  Balance Sheet'!AM:AM,'  Balance Sheet'!$D:$D,$B12,'  Balance Sheet'!$A:$A,$A12)</f>
        <v>1293115</v>
      </c>
      <c r="N12" s="47">
        <f>SUMIFS('  Balance Sheet'!AN:AN,'  Balance Sheet'!$D:$D,$B12,'  Balance Sheet'!$A:$A,$A12)</f>
        <v>1299876</v>
      </c>
      <c r="O12" s="47">
        <f>SUMIFS('  Balance Sheet'!AO:AO,'  Balance Sheet'!$D:$D,$B12,'  Balance Sheet'!$A:$A,$A12)</f>
        <v>1313887</v>
      </c>
      <c r="P12" s="47">
        <f>SUMIFS('  Balance Sheet'!AP:AP,'  Balance Sheet'!$D:$D,$B12,'  Balance Sheet'!$A:$A,$A12)</f>
        <v>1309026</v>
      </c>
      <c r="Q12" s="47">
        <f>SUMIFS('  Balance Sheet'!AQ:AQ,'  Balance Sheet'!$D:$D,$B12,'  Balance Sheet'!$A:$A,$A12)</f>
        <v>1309026</v>
      </c>
      <c r="R12" s="47">
        <f>SUMIFS('  Balance Sheet'!AR:AR,'  Balance Sheet'!$D:$D,$B12,'  Balance Sheet'!$A:$A,$A12)</f>
        <v>1325984</v>
      </c>
      <c r="S12" s="47">
        <f>SUMIFS('  Balance Sheet'!AS:AS,'  Balance Sheet'!$D:$D,$B12,'  Balance Sheet'!$A:$A,$A12)</f>
        <v>1304577</v>
      </c>
      <c r="T12" s="47">
        <f>SUMIFS('  Balance Sheet'!AT:AT,'  Balance Sheet'!$D:$D,$B12,'  Balance Sheet'!$A:$A,$A12)</f>
        <v>1211985</v>
      </c>
      <c r="U12" s="47">
        <f>SUMIFS('  Balance Sheet'!AU:AU,'  Balance Sheet'!$D:$D,$B12,'  Balance Sheet'!$A:$A,$A12)</f>
        <v>1222252</v>
      </c>
      <c r="V12" s="47">
        <f>SUMIFS('  Balance Sheet'!AV:AV,'  Balance Sheet'!$D:$D,$B12,'  Balance Sheet'!$A:$A,$A12)</f>
        <v>1233520</v>
      </c>
      <c r="W12" s="47">
        <f>SUMIFS('  Balance Sheet'!AW:AW,'  Balance Sheet'!$D:$D,$B12,'  Balance Sheet'!$A:$A,$A12)</f>
        <v>1679430</v>
      </c>
      <c r="X12" s="47">
        <f>SUMIFS('  Balance Sheet'!AX:AX,'  Balance Sheet'!$D:$D,$B12,'  Balance Sheet'!$A:$A,$A12)</f>
        <v>1686280</v>
      </c>
      <c r="Y12" s="47">
        <f>SUMIFS('  Balance Sheet'!AY:AY,'  Balance Sheet'!$D:$D,$B12,'  Balance Sheet'!$A:$A,$A12)</f>
        <v>1683862</v>
      </c>
      <c r="Z12" s="47">
        <f>SUMIFS('  Balance Sheet'!AZ:AZ,'  Balance Sheet'!$D:$D,$B12,'  Balance Sheet'!$A:$A,$A12)</f>
        <v>1682808</v>
      </c>
      <c r="AA12" s="47">
        <f>SUMIFS('  Balance Sheet'!BA:BA,'  Balance Sheet'!$D:$D,$B12,'  Balance Sheet'!$A:$A,$A12)</f>
        <v>1690405</v>
      </c>
      <c r="AB12" s="47">
        <f>SUMIFS('  Balance Sheet'!BB:BB,'  Balance Sheet'!$D:$D,$B12,'  Balance Sheet'!$A:$A,$A12)</f>
        <v>1694799</v>
      </c>
      <c r="AC12" s="47">
        <f>SUMIFS('  Balance Sheet'!BC:BC,'  Balance Sheet'!$D:$D,$B12,'  Balance Sheet'!$A:$A,$A12)</f>
        <v>1682745</v>
      </c>
      <c r="AD12" s="47">
        <f>SUMIFS('  Balance Sheet'!BD:BD,'  Balance Sheet'!$D:$D,$B12,'  Balance Sheet'!$A:$A,$A12)</f>
        <v>1682745</v>
      </c>
    </row>
    <row r="13" spans="1:30" ht="13.9" customHeight="1" x14ac:dyDescent="0.2">
      <c r="A13" s="84" t="s">
        <v>103</v>
      </c>
      <c r="B13" s="84" t="s">
        <v>195</v>
      </c>
      <c r="C13" s="85">
        <v>190</v>
      </c>
      <c r="D13" s="47">
        <f>SUMIFS('  Balance Sheet'!AD:AD,'  Balance Sheet'!$D:$D,$B13,'  Balance Sheet'!$A:$A,$A13)</f>
        <v>5008</v>
      </c>
      <c r="E13" s="47">
        <f>SUMIFS('  Balance Sheet'!AE:AE,'  Balance Sheet'!$D:$D,$B13,'  Balance Sheet'!$A:$A,$A13)</f>
        <v>2597</v>
      </c>
      <c r="F13" s="47">
        <f>SUMIFS('  Balance Sheet'!AF:AF,'  Balance Sheet'!$D:$D,$B13,'  Balance Sheet'!$A:$A,$A13)</f>
        <v>2861</v>
      </c>
      <c r="G13" s="47">
        <f>SUMIFS('  Balance Sheet'!AG:AG,'  Balance Sheet'!$D:$D,$B13,'  Balance Sheet'!$A:$A,$A13)</f>
        <v>3124</v>
      </c>
      <c r="H13" s="47">
        <f>SUMIFS('  Balance Sheet'!AH:AH,'  Balance Sheet'!$D:$D,$B13,'  Balance Sheet'!$A:$A,$A13)</f>
        <v>3388</v>
      </c>
      <c r="I13" s="47">
        <f>SUMIFS('  Balance Sheet'!AI:AI,'  Balance Sheet'!$D:$D,$B13,'  Balance Sheet'!$A:$A,$A13)</f>
        <v>3651</v>
      </c>
      <c r="J13" s="47">
        <f>SUMIFS('  Balance Sheet'!AJ:AJ,'  Balance Sheet'!$D:$D,$B13,'  Balance Sheet'!$A:$A,$A13)</f>
        <v>3915</v>
      </c>
      <c r="K13" s="47">
        <f>SUMIFS('  Balance Sheet'!AK:AK,'  Balance Sheet'!$D:$D,$B13,'  Balance Sheet'!$A:$A,$A13)</f>
        <v>4178</v>
      </c>
      <c r="L13" s="47">
        <f>SUMIFS('  Balance Sheet'!AL:AL,'  Balance Sheet'!$D:$D,$B13,'  Balance Sheet'!$A:$A,$A13)</f>
        <v>4442</v>
      </c>
      <c r="M13" s="47">
        <f>SUMIFS('  Balance Sheet'!AM:AM,'  Balance Sheet'!$D:$D,$B13,'  Balance Sheet'!$A:$A,$A13)</f>
        <v>4705</v>
      </c>
      <c r="N13" s="47">
        <f>SUMIFS('  Balance Sheet'!AN:AN,'  Balance Sheet'!$D:$D,$B13,'  Balance Sheet'!$A:$A,$A13)</f>
        <v>4969</v>
      </c>
      <c r="O13" s="47">
        <f>SUMIFS('  Balance Sheet'!AO:AO,'  Balance Sheet'!$D:$D,$B13,'  Balance Sheet'!$A:$A,$A13)</f>
        <v>5233</v>
      </c>
      <c r="P13" s="47">
        <f>SUMIFS('  Balance Sheet'!AP:AP,'  Balance Sheet'!$D:$D,$B13,'  Balance Sheet'!$A:$A,$A13)</f>
        <v>5496</v>
      </c>
      <c r="Q13" s="47">
        <f>SUMIFS('  Balance Sheet'!AQ:AQ,'  Balance Sheet'!$D:$D,$B13,'  Balance Sheet'!$A:$A,$A13)</f>
        <v>5496</v>
      </c>
      <c r="R13" s="47">
        <f>SUMIFS('  Balance Sheet'!AR:AR,'  Balance Sheet'!$D:$D,$B13,'  Balance Sheet'!$A:$A,$A13)</f>
        <v>5760</v>
      </c>
      <c r="S13" s="47">
        <f>SUMIFS('  Balance Sheet'!AS:AS,'  Balance Sheet'!$D:$D,$B13,'  Balance Sheet'!$A:$A,$A13)</f>
        <v>6023</v>
      </c>
      <c r="T13" s="47">
        <f>SUMIFS('  Balance Sheet'!AT:AT,'  Balance Sheet'!$D:$D,$B13,'  Balance Sheet'!$A:$A,$A13)</f>
        <v>6287</v>
      </c>
      <c r="U13" s="47">
        <f>SUMIFS('  Balance Sheet'!AU:AU,'  Balance Sheet'!$D:$D,$B13,'  Balance Sheet'!$A:$A,$A13)</f>
        <v>6550</v>
      </c>
      <c r="V13" s="47">
        <f>SUMIFS('  Balance Sheet'!AV:AV,'  Balance Sheet'!$D:$D,$B13,'  Balance Sheet'!$A:$A,$A13)</f>
        <v>6814</v>
      </c>
      <c r="W13" s="47">
        <f>SUMIFS('  Balance Sheet'!AW:AW,'  Balance Sheet'!$D:$D,$B13,'  Balance Sheet'!$A:$A,$A13)</f>
        <v>7077</v>
      </c>
      <c r="X13" s="47">
        <f>SUMIFS('  Balance Sheet'!AX:AX,'  Balance Sheet'!$D:$D,$B13,'  Balance Sheet'!$A:$A,$A13)</f>
        <v>7077</v>
      </c>
      <c r="Y13" s="47">
        <f>SUMIFS('  Balance Sheet'!AY:AY,'  Balance Sheet'!$D:$D,$B13,'  Balance Sheet'!$A:$A,$A13)</f>
        <v>0</v>
      </c>
      <c r="Z13" s="47">
        <f>SUMIFS('  Balance Sheet'!AZ:AZ,'  Balance Sheet'!$D:$D,$B13,'  Balance Sheet'!$A:$A,$A13)</f>
        <v>0</v>
      </c>
      <c r="AA13" s="47">
        <f>SUMIFS('  Balance Sheet'!BA:BA,'  Balance Sheet'!$D:$D,$B13,'  Balance Sheet'!$A:$A,$A13)</f>
        <v>0</v>
      </c>
      <c r="AB13" s="47">
        <f>SUMIFS('  Balance Sheet'!BB:BB,'  Balance Sheet'!$D:$D,$B13,'  Balance Sheet'!$A:$A,$A13)</f>
        <v>0</v>
      </c>
      <c r="AC13" s="47">
        <f>SUMIFS('  Balance Sheet'!BC:BC,'  Balance Sheet'!$D:$D,$B13,'  Balance Sheet'!$A:$A,$A13)</f>
        <v>0</v>
      </c>
      <c r="AD13" s="47">
        <f>SUMIFS('  Balance Sheet'!BD:BD,'  Balance Sheet'!$D:$D,$B13,'  Balance Sheet'!$A:$A,$A13)</f>
        <v>0</v>
      </c>
    </row>
    <row r="14" spans="1:30" ht="13.9" customHeight="1" x14ac:dyDescent="0.2">
      <c r="A14" s="84" t="s">
        <v>103</v>
      </c>
      <c r="B14" s="84" t="s">
        <v>199</v>
      </c>
      <c r="C14" s="85">
        <v>190</v>
      </c>
      <c r="D14" s="47">
        <f>SUMIFS('  Balance Sheet'!AD:AD,'  Balance Sheet'!$D:$D,$B14,'  Balance Sheet'!$A:$A,$A14)</f>
        <v>0</v>
      </c>
      <c r="E14" s="47">
        <f>SUMIFS('  Balance Sheet'!AE:AE,'  Balance Sheet'!$D:$D,$B14,'  Balance Sheet'!$A:$A,$A14)</f>
        <v>0</v>
      </c>
      <c r="F14" s="47">
        <f>SUMIFS('  Balance Sheet'!AF:AF,'  Balance Sheet'!$D:$D,$B14,'  Balance Sheet'!$A:$A,$A14)</f>
        <v>0</v>
      </c>
      <c r="G14" s="47">
        <f>SUMIFS('  Balance Sheet'!AG:AG,'  Balance Sheet'!$D:$D,$B14,'  Balance Sheet'!$A:$A,$A14)</f>
        <v>0</v>
      </c>
      <c r="H14" s="47">
        <f>SUMIFS('  Balance Sheet'!AH:AH,'  Balance Sheet'!$D:$D,$B14,'  Balance Sheet'!$A:$A,$A14)</f>
        <v>0</v>
      </c>
      <c r="I14" s="47">
        <f>SUMIFS('  Balance Sheet'!AI:AI,'  Balance Sheet'!$D:$D,$B14,'  Balance Sheet'!$A:$A,$A14)</f>
        <v>0</v>
      </c>
      <c r="J14" s="47">
        <f>SUMIFS('  Balance Sheet'!AJ:AJ,'  Balance Sheet'!$D:$D,$B14,'  Balance Sheet'!$A:$A,$A14)</f>
        <v>0</v>
      </c>
      <c r="K14" s="47">
        <f>SUMIFS('  Balance Sheet'!AK:AK,'  Balance Sheet'!$D:$D,$B14,'  Balance Sheet'!$A:$A,$A14)</f>
        <v>0</v>
      </c>
      <c r="L14" s="47">
        <f>SUMIFS('  Balance Sheet'!AL:AL,'  Balance Sheet'!$D:$D,$B14,'  Balance Sheet'!$A:$A,$A14)</f>
        <v>0</v>
      </c>
      <c r="M14" s="47">
        <f>SUMIFS('  Balance Sheet'!AM:AM,'  Balance Sheet'!$D:$D,$B14,'  Balance Sheet'!$A:$A,$A14)</f>
        <v>0</v>
      </c>
      <c r="N14" s="47">
        <f>SUMIFS('  Balance Sheet'!AN:AN,'  Balance Sheet'!$D:$D,$B14,'  Balance Sheet'!$A:$A,$A14)</f>
        <v>0</v>
      </c>
      <c r="O14" s="47">
        <f>SUMIFS('  Balance Sheet'!AO:AO,'  Balance Sheet'!$D:$D,$B14,'  Balance Sheet'!$A:$A,$A14)</f>
        <v>0</v>
      </c>
      <c r="P14" s="47">
        <f>SUMIFS('  Balance Sheet'!AP:AP,'  Balance Sheet'!$D:$D,$B14,'  Balance Sheet'!$A:$A,$A14)</f>
        <v>0</v>
      </c>
      <c r="Q14" s="47">
        <f>SUMIFS('  Balance Sheet'!AQ:AQ,'  Balance Sheet'!$D:$D,$B14,'  Balance Sheet'!$A:$A,$A14)</f>
        <v>0</v>
      </c>
      <c r="R14" s="47">
        <f>SUMIFS('  Balance Sheet'!AR:AR,'  Balance Sheet'!$D:$D,$B14,'  Balance Sheet'!$A:$A,$A14)</f>
        <v>0</v>
      </c>
      <c r="S14" s="47">
        <f>SUMIFS('  Balance Sheet'!AS:AS,'  Balance Sheet'!$D:$D,$B14,'  Balance Sheet'!$A:$A,$A14)</f>
        <v>0</v>
      </c>
      <c r="T14" s="47">
        <f>SUMIFS('  Balance Sheet'!AT:AT,'  Balance Sheet'!$D:$D,$B14,'  Balance Sheet'!$A:$A,$A14)</f>
        <v>0</v>
      </c>
      <c r="U14" s="47">
        <f>SUMIFS('  Balance Sheet'!AU:AU,'  Balance Sheet'!$D:$D,$B14,'  Balance Sheet'!$A:$A,$A14)</f>
        <v>0</v>
      </c>
      <c r="V14" s="47">
        <f>SUMIFS('  Balance Sheet'!AV:AV,'  Balance Sheet'!$D:$D,$B14,'  Balance Sheet'!$A:$A,$A14)</f>
        <v>0</v>
      </c>
      <c r="W14" s="47">
        <f>SUMIFS('  Balance Sheet'!AW:AW,'  Balance Sheet'!$D:$D,$B14,'  Balance Sheet'!$A:$A,$A14)</f>
        <v>0</v>
      </c>
      <c r="X14" s="47">
        <f>SUMIFS('  Balance Sheet'!AX:AX,'  Balance Sheet'!$D:$D,$B14,'  Balance Sheet'!$A:$A,$A14)</f>
        <v>264</v>
      </c>
      <c r="Y14" s="47">
        <f>SUMIFS('  Balance Sheet'!AY:AY,'  Balance Sheet'!$D:$D,$B14,'  Balance Sheet'!$A:$A,$A14)</f>
        <v>7082</v>
      </c>
      <c r="Z14" s="47">
        <f>SUMIFS('  Balance Sheet'!AZ:AZ,'  Balance Sheet'!$D:$D,$B14,'  Balance Sheet'!$A:$A,$A14)</f>
        <v>7345</v>
      </c>
      <c r="AA14" s="47">
        <f>SUMIFS('  Balance Sheet'!BA:BA,'  Balance Sheet'!$D:$D,$B14,'  Balance Sheet'!$A:$A,$A14)</f>
        <v>7609</v>
      </c>
      <c r="AB14" s="47">
        <f>SUMIFS('  Balance Sheet'!BB:BB,'  Balance Sheet'!$D:$D,$B14,'  Balance Sheet'!$A:$A,$A14)</f>
        <v>7872</v>
      </c>
      <c r="AC14" s="47">
        <f>SUMIFS('  Balance Sheet'!BC:BC,'  Balance Sheet'!$D:$D,$B14,'  Balance Sheet'!$A:$A,$A14)</f>
        <v>8136</v>
      </c>
      <c r="AD14" s="47">
        <f>SUMIFS('  Balance Sheet'!BD:BD,'  Balance Sheet'!$D:$D,$B14,'  Balance Sheet'!$A:$A,$A14)</f>
        <v>8136</v>
      </c>
    </row>
    <row r="15" spans="1:30" ht="13.9" customHeight="1" x14ac:dyDescent="0.2">
      <c r="A15" s="84" t="s">
        <v>103</v>
      </c>
      <c r="B15" s="84" t="s">
        <v>200</v>
      </c>
      <c r="C15" s="85">
        <v>282</v>
      </c>
      <c r="D15" s="47">
        <f>SUMIFS('  Balance Sheet'!AD:AD,'  Balance Sheet'!$D:$D,$B15,'  Balance Sheet'!$A:$A,$A15)</f>
        <v>-29703254.379999999</v>
      </c>
      <c r="E15" s="47">
        <f>SUMIFS('  Balance Sheet'!AE:AE,'  Balance Sheet'!$D:$D,$B15,'  Balance Sheet'!$A:$A,$A15)</f>
        <v>-29736508.379999999</v>
      </c>
      <c r="F15" s="47">
        <f>SUMIFS('  Balance Sheet'!AF:AF,'  Balance Sheet'!$D:$D,$B15,'  Balance Sheet'!$A:$A,$A15)</f>
        <v>-29887523.379999999</v>
      </c>
      <c r="G15" s="47">
        <f>SUMIFS('  Balance Sheet'!AG:AG,'  Balance Sheet'!$D:$D,$B15,'  Balance Sheet'!$A:$A,$A15)</f>
        <v>-30063715.379999999</v>
      </c>
      <c r="H15" s="47">
        <f>SUMIFS('  Balance Sheet'!AH:AH,'  Balance Sheet'!$D:$D,$B15,'  Balance Sheet'!$A:$A,$A15)</f>
        <v>-30071232.379999999</v>
      </c>
      <c r="I15" s="47">
        <f>SUMIFS('  Balance Sheet'!AI:AI,'  Balance Sheet'!$D:$D,$B15,'  Balance Sheet'!$A:$A,$A15)</f>
        <v>-30308295.379999999</v>
      </c>
      <c r="J15" s="47">
        <f>SUMIFS('  Balance Sheet'!AJ:AJ,'  Balance Sheet'!$D:$D,$B15,'  Balance Sheet'!$A:$A,$A15)</f>
        <v>-30458646.379999999</v>
      </c>
      <c r="K15" s="47">
        <f>SUMIFS('  Balance Sheet'!AK:AK,'  Balance Sheet'!$D:$D,$B15,'  Balance Sheet'!$A:$A,$A15)</f>
        <v>-30320055.379999999</v>
      </c>
      <c r="L15" s="47">
        <f>SUMIFS('  Balance Sheet'!AL:AL,'  Balance Sheet'!$D:$D,$B15,'  Balance Sheet'!$A:$A,$A15)</f>
        <v>-30282769.379999999</v>
      </c>
      <c r="M15" s="47">
        <f>SUMIFS('  Balance Sheet'!AM:AM,'  Balance Sheet'!$D:$D,$B15,'  Balance Sheet'!$A:$A,$A15)</f>
        <v>-30467170.379999999</v>
      </c>
      <c r="N15" s="47">
        <f>SUMIFS('  Balance Sheet'!AN:AN,'  Balance Sheet'!$D:$D,$B15,'  Balance Sheet'!$A:$A,$A15)</f>
        <v>-30371358.379999999</v>
      </c>
      <c r="O15" s="47">
        <f>SUMIFS('  Balance Sheet'!AO:AO,'  Balance Sheet'!$D:$D,$B15,'  Balance Sheet'!$A:$A,$A15)</f>
        <v>-30274568.379999999</v>
      </c>
      <c r="P15" s="47">
        <f>SUMIFS('  Balance Sheet'!AP:AP,'  Balance Sheet'!$D:$D,$B15,'  Balance Sheet'!$A:$A,$A15)</f>
        <v>-30470460.379999999</v>
      </c>
      <c r="Q15" s="47">
        <f>SUMIFS('  Balance Sheet'!AQ:AQ,'  Balance Sheet'!$D:$D,$B15,'  Balance Sheet'!$A:$A,$A15)</f>
        <v>-30470460.379999999</v>
      </c>
      <c r="R15" s="47">
        <f>SUMIFS('  Balance Sheet'!AR:AR,'  Balance Sheet'!$D:$D,$B15,'  Balance Sheet'!$A:$A,$A15)</f>
        <v>-30434905.379999999</v>
      </c>
      <c r="S15" s="47">
        <f>SUMIFS('  Balance Sheet'!AS:AS,'  Balance Sheet'!$D:$D,$B15,'  Balance Sheet'!$A:$A,$A15)</f>
        <v>-30574159.379999999</v>
      </c>
      <c r="T15" s="47">
        <f>SUMIFS('  Balance Sheet'!AT:AT,'  Balance Sheet'!$D:$D,$B15,'  Balance Sheet'!$A:$A,$A15)</f>
        <v>-30843409.379999999</v>
      </c>
      <c r="U15" s="47">
        <f>SUMIFS('  Balance Sheet'!AU:AU,'  Balance Sheet'!$D:$D,$B15,'  Balance Sheet'!$A:$A,$A15)</f>
        <v>-30794895.379999999</v>
      </c>
      <c r="V15" s="47">
        <f>SUMIFS('  Balance Sheet'!AV:AV,'  Balance Sheet'!$D:$D,$B15,'  Balance Sheet'!$A:$A,$A15)</f>
        <v>-30878838.379999999</v>
      </c>
      <c r="W15" s="47">
        <f>SUMIFS('  Balance Sheet'!AW:AW,'  Balance Sheet'!$D:$D,$B15,'  Balance Sheet'!$A:$A,$A15)</f>
        <v>-31076376.379999999</v>
      </c>
      <c r="X15" s="47">
        <f>SUMIFS('  Balance Sheet'!AX:AX,'  Balance Sheet'!$D:$D,$B15,'  Balance Sheet'!$A:$A,$A15)</f>
        <v>-31077293.379999999</v>
      </c>
      <c r="Y15" s="47">
        <f>SUMIFS('  Balance Sheet'!AY:AY,'  Balance Sheet'!$D:$D,$B15,'  Balance Sheet'!$A:$A,$A15)</f>
        <v>-30906232.379999999</v>
      </c>
      <c r="Z15" s="47">
        <f>SUMIFS('  Balance Sheet'!AZ:AZ,'  Balance Sheet'!$D:$D,$B15,'  Balance Sheet'!$A:$A,$A15)</f>
        <v>-30767005.379999999</v>
      </c>
      <c r="AA15" s="47">
        <f>SUMIFS('  Balance Sheet'!BA:BA,'  Balance Sheet'!$D:$D,$B15,'  Balance Sheet'!$A:$A,$A15)</f>
        <v>-30703124.379999999</v>
      </c>
      <c r="AB15" s="47">
        <f>SUMIFS('  Balance Sheet'!BB:BB,'  Balance Sheet'!$D:$D,$B15,'  Balance Sheet'!$A:$A,$A15)</f>
        <v>-30771817.379999999</v>
      </c>
      <c r="AC15" s="47">
        <f>SUMIFS('  Balance Sheet'!BC:BC,'  Balance Sheet'!$D:$D,$B15,'  Balance Sheet'!$A:$A,$A15)</f>
        <v>-31038200.379999999</v>
      </c>
      <c r="AD15" s="47">
        <f>SUMIFS('  Balance Sheet'!BD:BD,'  Balance Sheet'!$D:$D,$B15,'  Balance Sheet'!$A:$A,$A15)</f>
        <v>-31038200.379999999</v>
      </c>
    </row>
    <row r="16" spans="1:30" ht="13.9" customHeight="1" x14ac:dyDescent="0.2">
      <c r="A16" s="84" t="s">
        <v>103</v>
      </c>
      <c r="B16" s="84" t="s">
        <v>201</v>
      </c>
      <c r="C16" s="85">
        <v>282</v>
      </c>
      <c r="D16" s="47">
        <f>SUMIFS('  Balance Sheet'!AD:AD,'  Balance Sheet'!$D:$D,$B16,'  Balance Sheet'!$A:$A,$A16)</f>
        <v>-5119965</v>
      </c>
      <c r="E16" s="47">
        <f>SUMIFS('  Balance Sheet'!AE:AE,'  Balance Sheet'!$D:$D,$B16,'  Balance Sheet'!$A:$A,$A16)</f>
        <v>-5174334</v>
      </c>
      <c r="F16" s="47">
        <f>SUMIFS('  Balance Sheet'!AF:AF,'  Balance Sheet'!$D:$D,$B16,'  Balance Sheet'!$A:$A,$A16)</f>
        <v>-5215194</v>
      </c>
      <c r="G16" s="47">
        <f>SUMIFS('  Balance Sheet'!AG:AG,'  Balance Sheet'!$D:$D,$B16,'  Balance Sheet'!$A:$A,$A16)</f>
        <v>-5252201</v>
      </c>
      <c r="H16" s="47">
        <f>SUMIFS('  Balance Sheet'!AH:AH,'  Balance Sheet'!$D:$D,$B16,'  Balance Sheet'!$A:$A,$A16)</f>
        <v>-5295897</v>
      </c>
      <c r="I16" s="47">
        <f>SUMIFS('  Balance Sheet'!AI:AI,'  Balance Sheet'!$D:$D,$B16,'  Balance Sheet'!$A:$A,$A16)</f>
        <v>-5410352</v>
      </c>
      <c r="J16" s="47">
        <f>SUMIFS('  Balance Sheet'!AJ:AJ,'  Balance Sheet'!$D:$D,$B16,'  Balance Sheet'!$A:$A,$A16)</f>
        <v>-5445486</v>
      </c>
      <c r="K16" s="47">
        <f>SUMIFS('  Balance Sheet'!AK:AK,'  Balance Sheet'!$D:$D,$B16,'  Balance Sheet'!$A:$A,$A16)</f>
        <v>-5460530</v>
      </c>
      <c r="L16" s="47">
        <f>SUMIFS('  Balance Sheet'!AL:AL,'  Balance Sheet'!$D:$D,$B16,'  Balance Sheet'!$A:$A,$A16)</f>
        <v>-5502644</v>
      </c>
      <c r="M16" s="47">
        <f>SUMIFS('  Balance Sheet'!AM:AM,'  Balance Sheet'!$D:$D,$B16,'  Balance Sheet'!$A:$A,$A16)</f>
        <v>-5531742</v>
      </c>
      <c r="N16" s="47">
        <f>SUMIFS('  Balance Sheet'!AN:AN,'  Balance Sheet'!$D:$D,$B16,'  Balance Sheet'!$A:$A,$A16)</f>
        <v>-5550309</v>
      </c>
      <c r="O16" s="47">
        <f>SUMIFS('  Balance Sheet'!AO:AO,'  Balance Sheet'!$D:$D,$B16,'  Balance Sheet'!$A:$A,$A16)</f>
        <v>-5569924</v>
      </c>
      <c r="P16" s="47">
        <f>SUMIFS('  Balance Sheet'!AP:AP,'  Balance Sheet'!$D:$D,$B16,'  Balance Sheet'!$A:$A,$A16)</f>
        <v>-5611373</v>
      </c>
      <c r="Q16" s="47">
        <f>SUMIFS('  Balance Sheet'!AQ:AQ,'  Balance Sheet'!$D:$D,$B16,'  Balance Sheet'!$A:$A,$A16)</f>
        <v>-5611373</v>
      </c>
      <c r="R16" s="47">
        <f>SUMIFS('  Balance Sheet'!AR:AR,'  Balance Sheet'!$D:$D,$B16,'  Balance Sheet'!$A:$A,$A16)</f>
        <v>-5647804</v>
      </c>
      <c r="S16" s="47">
        <f>SUMIFS('  Balance Sheet'!AS:AS,'  Balance Sheet'!$D:$D,$B16,'  Balance Sheet'!$A:$A,$A16)</f>
        <v>-5727555</v>
      </c>
      <c r="T16" s="47">
        <f>SUMIFS('  Balance Sheet'!AT:AT,'  Balance Sheet'!$D:$D,$B16,'  Balance Sheet'!$A:$A,$A16)</f>
        <v>-5789916</v>
      </c>
      <c r="U16" s="47">
        <f>SUMIFS('  Balance Sheet'!AU:AU,'  Balance Sheet'!$D:$D,$B16,'  Balance Sheet'!$A:$A,$A16)</f>
        <v>-5819391</v>
      </c>
      <c r="V16" s="47">
        <f>SUMIFS('  Balance Sheet'!AV:AV,'  Balance Sheet'!$D:$D,$B16,'  Balance Sheet'!$A:$A,$A16)</f>
        <v>-5888637</v>
      </c>
      <c r="W16" s="47">
        <f>SUMIFS('  Balance Sheet'!AW:AW,'  Balance Sheet'!$D:$D,$B16,'  Balance Sheet'!$A:$A,$A16)</f>
        <v>-5929660</v>
      </c>
      <c r="X16" s="47">
        <f>SUMIFS('  Balance Sheet'!AX:AX,'  Balance Sheet'!$D:$D,$B16,'  Balance Sheet'!$A:$A,$A16)</f>
        <v>-5979742</v>
      </c>
      <c r="Y16" s="47">
        <f>SUMIFS('  Balance Sheet'!AY:AY,'  Balance Sheet'!$D:$D,$B16,'  Balance Sheet'!$A:$A,$A16)</f>
        <v>-5989855</v>
      </c>
      <c r="Z16" s="47">
        <f>SUMIFS('  Balance Sheet'!AZ:AZ,'  Balance Sheet'!$D:$D,$B16,'  Balance Sheet'!$A:$A,$A16)</f>
        <v>-5958753</v>
      </c>
      <c r="AA16" s="47">
        <f>SUMIFS('  Balance Sheet'!BA:BA,'  Balance Sheet'!$D:$D,$B16,'  Balance Sheet'!$A:$A,$A16)</f>
        <v>-5991120</v>
      </c>
      <c r="AB16" s="47">
        <f>SUMIFS('  Balance Sheet'!BB:BB,'  Balance Sheet'!$D:$D,$B16,'  Balance Sheet'!$A:$A,$A16)</f>
        <v>-6061448</v>
      </c>
      <c r="AC16" s="47">
        <f>SUMIFS('  Balance Sheet'!BC:BC,'  Balance Sheet'!$D:$D,$B16,'  Balance Sheet'!$A:$A,$A16)</f>
        <v>-6133287</v>
      </c>
      <c r="AD16" s="47">
        <f>SUMIFS('  Balance Sheet'!BD:BD,'  Balance Sheet'!$D:$D,$B16,'  Balance Sheet'!$A:$A,$A16)</f>
        <v>-6133287</v>
      </c>
    </row>
    <row r="17" spans="1:30" ht="13.9" customHeight="1" x14ac:dyDescent="0.2">
      <c r="A17" s="84" t="s">
        <v>103</v>
      </c>
      <c r="B17" s="84" t="s">
        <v>202</v>
      </c>
      <c r="C17" s="85">
        <v>283</v>
      </c>
      <c r="D17" s="47">
        <f>SUMIFS('  Balance Sheet'!AD:AD,'  Balance Sheet'!$D:$D,$B17,'  Balance Sheet'!$A:$A,$A17)</f>
        <v>-3333526</v>
      </c>
      <c r="E17" s="47">
        <f>SUMIFS('  Balance Sheet'!AE:AE,'  Balance Sheet'!$D:$D,$B17,'  Balance Sheet'!$A:$A,$A17)</f>
        <v>-3327091</v>
      </c>
      <c r="F17" s="47">
        <f>SUMIFS('  Balance Sheet'!AF:AF,'  Balance Sheet'!$D:$D,$B17,'  Balance Sheet'!$A:$A,$A17)</f>
        <v>-3132276</v>
      </c>
      <c r="G17" s="47">
        <f>SUMIFS('  Balance Sheet'!AG:AG,'  Balance Sheet'!$D:$D,$B17,'  Balance Sheet'!$A:$A,$A17)</f>
        <v>-3156303</v>
      </c>
      <c r="H17" s="47">
        <f>SUMIFS('  Balance Sheet'!AH:AH,'  Balance Sheet'!$D:$D,$B17,'  Balance Sheet'!$A:$A,$A17)</f>
        <v>-3208005</v>
      </c>
      <c r="I17" s="47">
        <f>SUMIFS('  Balance Sheet'!AI:AI,'  Balance Sheet'!$D:$D,$B17,'  Balance Sheet'!$A:$A,$A17)</f>
        <v>-3230465</v>
      </c>
      <c r="J17" s="47">
        <f>SUMIFS('  Balance Sheet'!AJ:AJ,'  Balance Sheet'!$D:$D,$B17,'  Balance Sheet'!$A:$A,$A17)</f>
        <v>-3209791</v>
      </c>
      <c r="K17" s="47">
        <f>SUMIFS('  Balance Sheet'!AK:AK,'  Balance Sheet'!$D:$D,$B17,'  Balance Sheet'!$A:$A,$A17)</f>
        <v>-3221766</v>
      </c>
      <c r="L17" s="47">
        <f>SUMIFS('  Balance Sheet'!AL:AL,'  Balance Sheet'!$D:$D,$B17,'  Balance Sheet'!$A:$A,$A17)</f>
        <v>-3227525</v>
      </c>
      <c r="M17" s="47">
        <f>SUMIFS('  Balance Sheet'!AM:AM,'  Balance Sheet'!$D:$D,$B17,'  Balance Sheet'!$A:$A,$A17)</f>
        <v>-709428</v>
      </c>
      <c r="N17" s="47">
        <f>SUMIFS('  Balance Sheet'!AN:AN,'  Balance Sheet'!$D:$D,$B17,'  Balance Sheet'!$A:$A,$A17)</f>
        <v>-714314</v>
      </c>
      <c r="O17" s="47">
        <f>SUMIFS('  Balance Sheet'!AO:AO,'  Balance Sheet'!$D:$D,$B17,'  Balance Sheet'!$A:$A,$A17)</f>
        <v>-720592</v>
      </c>
      <c r="P17" s="47">
        <f>SUMIFS('  Balance Sheet'!AP:AP,'  Balance Sheet'!$D:$D,$B17,'  Balance Sheet'!$A:$A,$A17)</f>
        <v>-1299103</v>
      </c>
      <c r="Q17" s="47">
        <f>SUMIFS('  Balance Sheet'!AQ:AQ,'  Balance Sheet'!$D:$D,$B17,'  Balance Sheet'!$A:$A,$A17)</f>
        <v>-1299103</v>
      </c>
      <c r="R17" s="47">
        <f>SUMIFS('  Balance Sheet'!AR:AR,'  Balance Sheet'!$D:$D,$B17,'  Balance Sheet'!$A:$A,$A17)</f>
        <v>-1300336</v>
      </c>
      <c r="S17" s="47">
        <f>SUMIFS('  Balance Sheet'!AS:AS,'  Balance Sheet'!$D:$D,$B17,'  Balance Sheet'!$A:$A,$A17)</f>
        <v>-1310011</v>
      </c>
      <c r="T17" s="47">
        <f>SUMIFS('  Balance Sheet'!AT:AT,'  Balance Sheet'!$D:$D,$B17,'  Balance Sheet'!$A:$A,$A17)</f>
        <v>-1291909</v>
      </c>
      <c r="U17" s="47">
        <f>SUMIFS('  Balance Sheet'!AU:AU,'  Balance Sheet'!$D:$D,$B17,'  Balance Sheet'!$A:$A,$A17)</f>
        <v>-1297752</v>
      </c>
      <c r="V17" s="47">
        <f>SUMIFS('  Balance Sheet'!AV:AV,'  Balance Sheet'!$D:$D,$B17,'  Balance Sheet'!$A:$A,$A17)</f>
        <v>-1307728</v>
      </c>
      <c r="W17" s="47">
        <f>SUMIFS('  Balance Sheet'!AW:AW,'  Balance Sheet'!$D:$D,$B17,'  Balance Sheet'!$A:$A,$A17)</f>
        <v>-2922380</v>
      </c>
      <c r="X17" s="47">
        <f>SUMIFS('  Balance Sheet'!AX:AX,'  Balance Sheet'!$D:$D,$B17,'  Balance Sheet'!$A:$A,$A17)</f>
        <v>-2930965</v>
      </c>
      <c r="Y17" s="47">
        <f>SUMIFS('  Balance Sheet'!AY:AY,'  Balance Sheet'!$D:$D,$B17,'  Balance Sheet'!$A:$A,$A17)</f>
        <v>-2921723</v>
      </c>
      <c r="Z17" s="47">
        <f>SUMIFS('  Balance Sheet'!AZ:AZ,'  Balance Sheet'!$D:$D,$B17,'  Balance Sheet'!$A:$A,$A17)</f>
        <v>-2888878</v>
      </c>
      <c r="AA17" s="47">
        <f>SUMIFS('  Balance Sheet'!BA:BA,'  Balance Sheet'!$D:$D,$B17,'  Balance Sheet'!$A:$A,$A17)</f>
        <v>-2884978</v>
      </c>
      <c r="AB17" s="47">
        <f>SUMIFS('  Balance Sheet'!BB:BB,'  Balance Sheet'!$D:$D,$B17,'  Balance Sheet'!$A:$A,$A17)</f>
        <v>-2888253</v>
      </c>
      <c r="AC17" s="47">
        <f>SUMIFS('  Balance Sheet'!BC:BC,'  Balance Sheet'!$D:$D,$B17,'  Balance Sheet'!$A:$A,$A17)</f>
        <v>-2872193</v>
      </c>
      <c r="AD17" s="47">
        <f>SUMIFS('  Balance Sheet'!BD:BD,'  Balance Sheet'!$D:$D,$B17,'  Balance Sheet'!$A:$A,$A17)</f>
        <v>-2872193</v>
      </c>
    </row>
    <row r="18" spans="1:30" ht="13.9" customHeight="1" x14ac:dyDescent="0.2">
      <c r="A18" s="84" t="s">
        <v>103</v>
      </c>
      <c r="B18" s="84" t="s">
        <v>203</v>
      </c>
      <c r="C18" s="85">
        <v>283</v>
      </c>
      <c r="D18" s="47">
        <f>SUMIFS('  Balance Sheet'!AD:AD,'  Balance Sheet'!$D:$D,$B18,'  Balance Sheet'!$A:$A,$A18)</f>
        <v>-877728</v>
      </c>
      <c r="E18" s="47">
        <f>SUMIFS('  Balance Sheet'!AE:AE,'  Balance Sheet'!$D:$D,$B18,'  Balance Sheet'!$A:$A,$A18)</f>
        <v>-874487</v>
      </c>
      <c r="F18" s="47">
        <f>SUMIFS('  Balance Sheet'!AF:AF,'  Balance Sheet'!$D:$D,$B18,'  Balance Sheet'!$A:$A,$A18)</f>
        <v>-865186</v>
      </c>
      <c r="G18" s="47">
        <f>SUMIFS('  Balance Sheet'!AG:AG,'  Balance Sheet'!$D:$D,$B18,'  Balance Sheet'!$A:$A,$A18)</f>
        <v>-874761</v>
      </c>
      <c r="H18" s="47">
        <f>SUMIFS('  Balance Sheet'!AH:AH,'  Balance Sheet'!$D:$D,$B18,'  Balance Sheet'!$A:$A,$A18)</f>
        <v>-887905</v>
      </c>
      <c r="I18" s="47">
        <f>SUMIFS('  Balance Sheet'!AI:AI,'  Balance Sheet'!$D:$D,$B18,'  Balance Sheet'!$A:$A,$A18)</f>
        <v>-892475</v>
      </c>
      <c r="J18" s="47">
        <f>SUMIFS('  Balance Sheet'!AJ:AJ,'  Balance Sheet'!$D:$D,$B18,'  Balance Sheet'!$A:$A,$A18)</f>
        <v>-889585</v>
      </c>
      <c r="K18" s="47">
        <f>SUMIFS('  Balance Sheet'!AK:AK,'  Balance Sheet'!$D:$D,$B18,'  Balance Sheet'!$A:$A,$A18)</f>
        <v>-890981</v>
      </c>
      <c r="L18" s="47">
        <f>SUMIFS('  Balance Sheet'!AL:AL,'  Balance Sheet'!$D:$D,$B18,'  Balance Sheet'!$A:$A,$A18)</f>
        <v>-890733</v>
      </c>
      <c r="M18" s="47">
        <f>SUMIFS('  Balance Sheet'!AM:AM,'  Balance Sheet'!$D:$D,$B18,'  Balance Sheet'!$A:$A,$A18)</f>
        <v>-196617</v>
      </c>
      <c r="N18" s="47">
        <f>SUMIFS('  Balance Sheet'!AN:AN,'  Balance Sheet'!$D:$D,$B18,'  Balance Sheet'!$A:$A,$A18)</f>
        <v>-196698</v>
      </c>
      <c r="O18" s="47">
        <f>SUMIFS('  Balance Sheet'!AO:AO,'  Balance Sheet'!$D:$D,$B18,'  Balance Sheet'!$A:$A,$A18)</f>
        <v>-197063</v>
      </c>
      <c r="P18" s="47">
        <f>SUMIFS('  Balance Sheet'!AP:AP,'  Balance Sheet'!$D:$D,$B18,'  Balance Sheet'!$A:$A,$A18)</f>
        <v>-360044</v>
      </c>
      <c r="Q18" s="47">
        <f>SUMIFS('  Balance Sheet'!AQ:AQ,'  Balance Sheet'!$D:$D,$B18,'  Balance Sheet'!$A:$A,$A18)</f>
        <v>-360044</v>
      </c>
      <c r="R18" s="47">
        <f>SUMIFS('  Balance Sheet'!AR:AR,'  Balance Sheet'!$D:$D,$B18,'  Balance Sheet'!$A:$A,$A18)</f>
        <v>-358785</v>
      </c>
      <c r="S18" s="47">
        <f>SUMIFS('  Balance Sheet'!AS:AS,'  Balance Sheet'!$D:$D,$B18,'  Balance Sheet'!$A:$A,$A18)</f>
        <v>-360252</v>
      </c>
      <c r="T18" s="47">
        <f>SUMIFS('  Balance Sheet'!AT:AT,'  Balance Sheet'!$D:$D,$B18,'  Balance Sheet'!$A:$A,$A18)</f>
        <v>-358051</v>
      </c>
      <c r="U18" s="47">
        <f>SUMIFS('  Balance Sheet'!AU:AU,'  Balance Sheet'!$D:$D,$B18,'  Balance Sheet'!$A:$A,$A18)</f>
        <v>-358323</v>
      </c>
      <c r="V18" s="47">
        <f>SUMIFS('  Balance Sheet'!AV:AV,'  Balance Sheet'!$D:$D,$B18,'  Balance Sheet'!$A:$A,$A18)</f>
        <v>-359510</v>
      </c>
      <c r="W18" s="47">
        <f>SUMIFS('  Balance Sheet'!AW:AW,'  Balance Sheet'!$D:$D,$B18,'  Balance Sheet'!$A:$A,$A18)</f>
        <v>-809932</v>
      </c>
      <c r="X18" s="47">
        <f>SUMIFS('  Balance Sheet'!AX:AX,'  Balance Sheet'!$D:$D,$B18,'  Balance Sheet'!$A:$A,$A18)</f>
        <v>-810509</v>
      </c>
      <c r="Y18" s="47">
        <f>SUMIFS('  Balance Sheet'!AY:AY,'  Balance Sheet'!$D:$D,$B18,'  Balance Sheet'!$A:$A,$A18)</f>
        <v>-806114</v>
      </c>
      <c r="Z18" s="47">
        <f>SUMIFS('  Balance Sheet'!AZ:AZ,'  Balance Sheet'!$D:$D,$B18,'  Balance Sheet'!$A:$A,$A18)</f>
        <v>-800648</v>
      </c>
      <c r="AA18" s="47">
        <f>SUMIFS('  Balance Sheet'!BA:BA,'  Balance Sheet'!$D:$D,$B18,'  Balance Sheet'!$A:$A,$A18)</f>
        <v>-798267</v>
      </c>
      <c r="AB18" s="47">
        <f>SUMIFS('  Balance Sheet'!BB:BB,'  Balance Sheet'!$D:$D,$B18,'  Balance Sheet'!$A:$A,$A18)</f>
        <v>-797765</v>
      </c>
      <c r="AC18" s="47">
        <f>SUMIFS('  Balance Sheet'!BC:BC,'  Balance Sheet'!$D:$D,$B18,'  Balance Sheet'!$A:$A,$A18)</f>
        <v>-796025</v>
      </c>
      <c r="AD18" s="47">
        <f>SUMIFS('  Balance Sheet'!BD:BD,'  Balance Sheet'!$D:$D,$B18,'  Balance Sheet'!$A:$A,$A18)</f>
        <v>-796025</v>
      </c>
    </row>
    <row r="19" spans="1:30" ht="13.9" customHeight="1" x14ac:dyDescent="0.2">
      <c r="A19" s="88"/>
      <c r="B19" s="187" t="s">
        <v>788</v>
      </c>
      <c r="C19" s="82"/>
      <c r="D19" s="89">
        <f t="shared" ref="D19:P19" si="0">SUM(D9:D18)</f>
        <v>-32829581.379999999</v>
      </c>
      <c r="E19" s="89">
        <f t="shared" si="0"/>
        <v>-32902276.379999999</v>
      </c>
      <c r="F19" s="89">
        <f t="shared" si="0"/>
        <v>-32870562.379999999</v>
      </c>
      <c r="G19" s="89">
        <f t="shared" si="0"/>
        <v>-33450290.379999999</v>
      </c>
      <c r="H19" s="89">
        <f t="shared" si="0"/>
        <v>-33525978.379999999</v>
      </c>
      <c r="I19" s="89">
        <f t="shared" si="0"/>
        <v>-33878899.379999995</v>
      </c>
      <c r="J19" s="89">
        <f t="shared" si="0"/>
        <v>-34082434.379999995</v>
      </c>
      <c r="K19" s="89">
        <f t="shared" si="0"/>
        <v>-33939600.379999995</v>
      </c>
      <c r="L19" s="89">
        <f t="shared" si="0"/>
        <v>-33925302.379999995</v>
      </c>
      <c r="M19" s="89">
        <f t="shared" si="0"/>
        <v>-30924379.379999999</v>
      </c>
      <c r="N19" s="89">
        <f t="shared" si="0"/>
        <v>-30831317.379999999</v>
      </c>
      <c r="O19" s="89">
        <f t="shared" si="0"/>
        <v>-30707537.379999999</v>
      </c>
      <c r="P19" s="89">
        <f t="shared" si="0"/>
        <v>-31683434.379999999</v>
      </c>
      <c r="Q19" s="89">
        <f>SUM(Q9:Q18)</f>
        <v>-31683434.379999999</v>
      </c>
      <c r="R19" s="89">
        <f t="shared" ref="R19:AD19" si="1">SUM(R9:R18)</f>
        <v>-31619508.379999999</v>
      </c>
      <c r="S19" s="89">
        <f t="shared" si="1"/>
        <v>-31958154.379999999</v>
      </c>
      <c r="T19" s="89">
        <f t="shared" si="1"/>
        <v>-32669276.379999999</v>
      </c>
      <c r="U19" s="89">
        <f t="shared" si="1"/>
        <v>-32620103.379999999</v>
      </c>
      <c r="V19" s="89">
        <f t="shared" si="1"/>
        <v>-32745699.379999999</v>
      </c>
      <c r="W19" s="89">
        <f t="shared" si="1"/>
        <v>-32966623.379999999</v>
      </c>
      <c r="X19" s="89">
        <f t="shared" si="1"/>
        <v>-33010421.379999999</v>
      </c>
      <c r="Y19" s="89">
        <f t="shared" si="1"/>
        <v>-32864875.379999999</v>
      </c>
      <c r="Z19" s="89">
        <f t="shared" si="1"/>
        <v>-32626761.379999999</v>
      </c>
      <c r="AA19" s="89">
        <f t="shared" si="1"/>
        <v>-32564596.379999999</v>
      </c>
      <c r="AB19" s="89">
        <f t="shared" si="1"/>
        <v>-32697750.379999999</v>
      </c>
      <c r="AC19" s="89">
        <f t="shared" si="1"/>
        <v>-33047827.379999999</v>
      </c>
      <c r="AD19" s="89">
        <f t="shared" si="1"/>
        <v>-33047827.379999999</v>
      </c>
    </row>
    <row r="20" spans="1:30" ht="13.9" customHeight="1" x14ac:dyDescent="0.2">
      <c r="A20" s="86"/>
      <c r="B20" s="87"/>
      <c r="C20" s="86"/>
    </row>
    <row r="21" spans="1:30" ht="13.9" customHeight="1" x14ac:dyDescent="0.2">
      <c r="A21" s="86"/>
      <c r="B21" s="87"/>
      <c r="C21" s="86"/>
    </row>
    <row r="22" spans="1:30" ht="13.9" customHeight="1" x14ac:dyDescent="0.2">
      <c r="A22" s="90" t="s">
        <v>103</v>
      </c>
      <c r="B22" s="90" t="s">
        <v>204</v>
      </c>
      <c r="C22" s="91">
        <v>182</v>
      </c>
      <c r="D22" s="47">
        <f>SUMIFS('  Balance Sheet'!AD:AD,'  Balance Sheet'!$D:$D,$B22,'  Balance Sheet'!$A:$A,$A22)</f>
        <v>640413</v>
      </c>
      <c r="E22" s="47">
        <f>SUMIFS('  Balance Sheet'!AE:AE,'  Balance Sheet'!$D:$D,$B22,'  Balance Sheet'!$A:$A,$A22)</f>
        <v>640413</v>
      </c>
      <c r="F22" s="47">
        <f>SUMIFS('  Balance Sheet'!AF:AF,'  Balance Sheet'!$D:$D,$B22,'  Balance Sheet'!$A:$A,$A22)</f>
        <v>640413</v>
      </c>
      <c r="G22" s="47">
        <f>SUMIFS('  Balance Sheet'!AG:AG,'  Balance Sheet'!$D:$D,$B22,'  Balance Sheet'!$A:$A,$A22)</f>
        <v>587045</v>
      </c>
      <c r="H22" s="47">
        <f>SUMIFS('  Balance Sheet'!AH:AH,'  Balance Sheet'!$D:$D,$B22,'  Balance Sheet'!$A:$A,$A22)</f>
        <v>587045</v>
      </c>
      <c r="I22" s="47">
        <f>SUMIFS('  Balance Sheet'!AI:AI,'  Balance Sheet'!$D:$D,$B22,'  Balance Sheet'!$A:$A,$A22)</f>
        <v>587045</v>
      </c>
      <c r="J22" s="47">
        <f>SUMIFS('  Balance Sheet'!AJ:AJ,'  Balance Sheet'!$D:$D,$B22,'  Balance Sheet'!$A:$A,$A22)</f>
        <v>528623</v>
      </c>
      <c r="K22" s="47">
        <f>SUMIFS('  Balance Sheet'!AK:AK,'  Balance Sheet'!$D:$D,$B22,'  Balance Sheet'!$A:$A,$A22)</f>
        <v>528623</v>
      </c>
      <c r="L22" s="47">
        <f>SUMIFS('  Balance Sheet'!AL:AL,'  Balance Sheet'!$D:$D,$B22,'  Balance Sheet'!$A:$A,$A22)</f>
        <v>528623</v>
      </c>
      <c r="M22" s="47">
        <f>SUMIFS('  Balance Sheet'!AM:AM,'  Balance Sheet'!$D:$D,$B22,'  Balance Sheet'!$A:$A,$A22)</f>
        <v>468146</v>
      </c>
      <c r="N22" s="47">
        <f>SUMIFS('  Balance Sheet'!AN:AN,'  Balance Sheet'!$D:$D,$B22,'  Balance Sheet'!$A:$A,$A22)</f>
        <v>468146</v>
      </c>
      <c r="O22" s="47">
        <f>SUMIFS('  Balance Sheet'!AO:AO,'  Balance Sheet'!$D:$D,$B22,'  Balance Sheet'!$A:$A,$A22)</f>
        <v>468146</v>
      </c>
      <c r="P22" s="47">
        <f>SUMIFS('  Balance Sheet'!AP:AP,'  Balance Sheet'!$D:$D,$B22,'  Balance Sheet'!$A:$A,$A22)</f>
        <v>426942</v>
      </c>
      <c r="Q22" s="47">
        <f>SUMIFS('  Balance Sheet'!AQ:AQ,'  Balance Sheet'!$D:$D,$B22,'  Balance Sheet'!$A:$A,$A22)</f>
        <v>426942</v>
      </c>
      <c r="R22" s="47">
        <f>SUMIFS('  Balance Sheet'!AR:AR,'  Balance Sheet'!$D:$D,$B22,'  Balance Sheet'!$A:$A,$A22)</f>
        <v>426942</v>
      </c>
      <c r="S22" s="47">
        <f>SUMIFS('  Balance Sheet'!AS:AS,'  Balance Sheet'!$D:$D,$B22,'  Balance Sheet'!$A:$A,$A22)</f>
        <v>426942</v>
      </c>
      <c r="T22" s="47">
        <f>SUMIFS('  Balance Sheet'!AT:AT,'  Balance Sheet'!$D:$D,$B22,'  Balance Sheet'!$A:$A,$A22)</f>
        <v>374885</v>
      </c>
      <c r="U22" s="47">
        <f>SUMIFS('  Balance Sheet'!AU:AU,'  Balance Sheet'!$D:$D,$B22,'  Balance Sheet'!$A:$A,$A22)</f>
        <v>374885</v>
      </c>
      <c r="V22" s="47">
        <f>SUMIFS('  Balance Sheet'!AV:AV,'  Balance Sheet'!$D:$D,$B22,'  Balance Sheet'!$A:$A,$A22)</f>
        <v>374885</v>
      </c>
      <c r="W22" s="47">
        <f>SUMIFS('  Balance Sheet'!AW:AW,'  Balance Sheet'!$D:$D,$B22,'  Balance Sheet'!$A:$A,$A22)</f>
        <v>316158</v>
      </c>
      <c r="X22" s="47">
        <f>SUMIFS('  Balance Sheet'!AX:AX,'  Balance Sheet'!$D:$D,$B22,'  Balance Sheet'!$A:$A,$A22)</f>
        <v>316158</v>
      </c>
      <c r="Y22" s="47">
        <f>SUMIFS('  Balance Sheet'!AY:AY,'  Balance Sheet'!$D:$D,$B22,'  Balance Sheet'!$A:$A,$A22)</f>
        <v>316158</v>
      </c>
      <c r="Z22" s="47">
        <f>SUMIFS('  Balance Sheet'!AZ:AZ,'  Balance Sheet'!$D:$D,$B22,'  Balance Sheet'!$A:$A,$A22)</f>
        <v>255807</v>
      </c>
      <c r="AA22" s="47">
        <f>SUMIFS('  Balance Sheet'!BA:BA,'  Balance Sheet'!$D:$D,$B22,'  Balance Sheet'!$A:$A,$A22)</f>
        <v>255807</v>
      </c>
      <c r="AB22" s="47">
        <f>SUMIFS('  Balance Sheet'!BB:BB,'  Balance Sheet'!$D:$D,$B22,'  Balance Sheet'!$A:$A,$A22)</f>
        <v>255807</v>
      </c>
      <c r="AC22" s="47">
        <f>SUMIFS('  Balance Sheet'!BC:BC,'  Balance Sheet'!$D:$D,$B22,'  Balance Sheet'!$A:$A,$A22)</f>
        <v>213471</v>
      </c>
      <c r="AD22" s="47">
        <f>SUMIFS('  Balance Sheet'!BD:BD,'  Balance Sheet'!$D:$D,$B22,'  Balance Sheet'!$A:$A,$A22)</f>
        <v>213471</v>
      </c>
    </row>
    <row r="23" spans="1:30" ht="13.9" customHeight="1" x14ac:dyDescent="0.2">
      <c r="A23" s="90" t="s">
        <v>103</v>
      </c>
      <c r="B23" s="90" t="s">
        <v>205</v>
      </c>
      <c r="C23" s="91">
        <v>254</v>
      </c>
      <c r="D23" s="47">
        <f>SUMIFS('  Balance Sheet'!AD:AD,'  Balance Sheet'!$D:$D,$B23,'  Balance Sheet'!$A:$A,$A23)</f>
        <v>-21871100</v>
      </c>
      <c r="E23" s="47">
        <f>SUMIFS('  Balance Sheet'!AE:AE,'  Balance Sheet'!$D:$D,$B23,'  Balance Sheet'!$A:$A,$A23)</f>
        <v>-21871100</v>
      </c>
      <c r="F23" s="47">
        <f>SUMIFS('  Balance Sheet'!AF:AF,'  Balance Sheet'!$D:$D,$B23,'  Balance Sheet'!$A:$A,$A23)</f>
        <v>-21871100</v>
      </c>
      <c r="G23" s="47">
        <f>SUMIFS('  Balance Sheet'!AG:AG,'  Balance Sheet'!$D:$D,$B23,'  Balance Sheet'!$A:$A,$A23)</f>
        <v>-21616863</v>
      </c>
      <c r="H23" s="47">
        <f>SUMIFS('  Balance Sheet'!AH:AH,'  Balance Sheet'!$D:$D,$B23,'  Balance Sheet'!$A:$A,$A23)</f>
        <v>-21616863</v>
      </c>
      <c r="I23" s="47">
        <f>SUMIFS('  Balance Sheet'!AI:AI,'  Balance Sheet'!$D:$D,$B23,'  Balance Sheet'!$A:$A,$A23)</f>
        <v>-21616863</v>
      </c>
      <c r="J23" s="47">
        <f>SUMIFS('  Balance Sheet'!AJ:AJ,'  Balance Sheet'!$D:$D,$B23,'  Balance Sheet'!$A:$A,$A23)</f>
        <v>-21348553</v>
      </c>
      <c r="K23" s="47">
        <f>SUMIFS('  Balance Sheet'!AK:AK,'  Balance Sheet'!$D:$D,$B23,'  Balance Sheet'!$A:$A,$A23)</f>
        <v>-21348553</v>
      </c>
      <c r="L23" s="47">
        <f>SUMIFS('  Balance Sheet'!AL:AL,'  Balance Sheet'!$D:$D,$B23,'  Balance Sheet'!$A:$A,$A23)</f>
        <v>-21348553</v>
      </c>
      <c r="M23" s="47">
        <f>SUMIFS('  Balance Sheet'!AM:AM,'  Balance Sheet'!$D:$D,$B23,'  Balance Sheet'!$A:$A,$A23)</f>
        <v>-21081630</v>
      </c>
      <c r="N23" s="47">
        <f>SUMIFS('  Balance Sheet'!AN:AN,'  Balance Sheet'!$D:$D,$B23,'  Balance Sheet'!$A:$A,$A23)</f>
        <v>-21081630</v>
      </c>
      <c r="O23" s="47">
        <f>SUMIFS('  Balance Sheet'!AO:AO,'  Balance Sheet'!$D:$D,$B23,'  Balance Sheet'!$A:$A,$A23)</f>
        <v>-21081630</v>
      </c>
      <c r="P23" s="47">
        <f>SUMIFS('  Balance Sheet'!AP:AP,'  Balance Sheet'!$D:$D,$B23,'  Balance Sheet'!$A:$A,$A23)</f>
        <v>-20960211</v>
      </c>
      <c r="Q23" s="47">
        <f>SUMIFS('  Balance Sheet'!AQ:AQ,'  Balance Sheet'!$D:$D,$B23,'  Balance Sheet'!$A:$A,$A23)</f>
        <v>-20960211</v>
      </c>
      <c r="R23" s="47">
        <f>SUMIFS('  Balance Sheet'!AR:AR,'  Balance Sheet'!$D:$D,$B23,'  Balance Sheet'!$A:$A,$A23)</f>
        <v>-20960211</v>
      </c>
      <c r="S23" s="47">
        <f>SUMIFS('  Balance Sheet'!AS:AS,'  Balance Sheet'!$D:$D,$B23,'  Balance Sheet'!$A:$A,$A23)</f>
        <v>-20960211</v>
      </c>
      <c r="T23" s="47">
        <f>SUMIFS('  Balance Sheet'!AT:AT,'  Balance Sheet'!$D:$D,$B23,'  Balance Sheet'!$A:$A,$A23)</f>
        <v>-20707504</v>
      </c>
      <c r="U23" s="47">
        <f>SUMIFS('  Balance Sheet'!AU:AU,'  Balance Sheet'!$D:$D,$B23,'  Balance Sheet'!$A:$A,$A23)</f>
        <v>-20707504</v>
      </c>
      <c r="V23" s="47">
        <f>SUMIFS('  Balance Sheet'!AV:AV,'  Balance Sheet'!$D:$D,$B23,'  Balance Sheet'!$A:$A,$A23)</f>
        <v>-20707504</v>
      </c>
      <c r="W23" s="47">
        <f>SUMIFS('  Balance Sheet'!AW:AW,'  Balance Sheet'!$D:$D,$B23,'  Balance Sheet'!$A:$A,$A23)</f>
        <v>-20422422</v>
      </c>
      <c r="X23" s="47">
        <f>SUMIFS('  Balance Sheet'!AX:AX,'  Balance Sheet'!$D:$D,$B23,'  Balance Sheet'!$A:$A,$A23)</f>
        <v>-20422422</v>
      </c>
      <c r="Y23" s="47">
        <f>SUMIFS('  Balance Sheet'!AY:AY,'  Balance Sheet'!$D:$D,$B23,'  Balance Sheet'!$A:$A,$A23)</f>
        <v>-20422422</v>
      </c>
      <c r="Z23" s="47">
        <f>SUMIFS('  Balance Sheet'!AZ:AZ,'  Balance Sheet'!$D:$D,$B23,'  Balance Sheet'!$A:$A,$A23)</f>
        <v>-20204484</v>
      </c>
      <c r="AA23" s="47">
        <f>SUMIFS('  Balance Sheet'!BA:BA,'  Balance Sheet'!$D:$D,$B23,'  Balance Sheet'!$A:$A,$A23)</f>
        <v>-20204484</v>
      </c>
      <c r="AB23" s="47">
        <f>SUMIFS('  Balance Sheet'!BB:BB,'  Balance Sheet'!$D:$D,$B23,'  Balance Sheet'!$A:$A,$A23)</f>
        <v>-20204484</v>
      </c>
      <c r="AC23" s="47">
        <f>SUMIFS('  Balance Sheet'!BC:BC,'  Balance Sheet'!$D:$D,$B23,'  Balance Sheet'!$A:$A,$A23)</f>
        <v>-19942752</v>
      </c>
      <c r="AD23" s="47">
        <f>SUMIFS('  Balance Sheet'!BD:BD,'  Balance Sheet'!$D:$D,$B23,'  Balance Sheet'!$A:$A,$A23)</f>
        <v>-19942752</v>
      </c>
    </row>
    <row r="24" spans="1:30" ht="13.9" customHeight="1" x14ac:dyDescent="0.2">
      <c r="A24" s="92"/>
      <c r="B24" s="188" t="s">
        <v>789</v>
      </c>
      <c r="C24" s="93"/>
      <c r="D24" s="89">
        <f t="shared" ref="D24:P24" si="2">SUM(D22:D23)</f>
        <v>-21230687</v>
      </c>
      <c r="E24" s="89">
        <f t="shared" si="2"/>
        <v>-21230687</v>
      </c>
      <c r="F24" s="89">
        <f t="shared" si="2"/>
        <v>-21230687</v>
      </c>
      <c r="G24" s="89">
        <f t="shared" si="2"/>
        <v>-21029818</v>
      </c>
      <c r="H24" s="89">
        <f t="shared" si="2"/>
        <v>-21029818</v>
      </c>
      <c r="I24" s="89">
        <f t="shared" si="2"/>
        <v>-21029818</v>
      </c>
      <c r="J24" s="89">
        <f t="shared" si="2"/>
        <v>-20819930</v>
      </c>
      <c r="K24" s="89">
        <f t="shared" si="2"/>
        <v>-20819930</v>
      </c>
      <c r="L24" s="89">
        <f t="shared" si="2"/>
        <v>-20819930</v>
      </c>
      <c r="M24" s="89">
        <f t="shared" si="2"/>
        <v>-20613484</v>
      </c>
      <c r="N24" s="89">
        <f t="shared" si="2"/>
        <v>-20613484</v>
      </c>
      <c r="O24" s="89">
        <f t="shared" si="2"/>
        <v>-20613484</v>
      </c>
      <c r="P24" s="89">
        <f t="shared" si="2"/>
        <v>-20533269</v>
      </c>
      <c r="Q24" s="89">
        <f>SUM(Q22:Q23)</f>
        <v>-20533269</v>
      </c>
      <c r="R24" s="89">
        <f t="shared" ref="R24:AD24" si="3">SUM(R22:R23)</f>
        <v>-20533269</v>
      </c>
      <c r="S24" s="89">
        <f t="shared" si="3"/>
        <v>-20533269</v>
      </c>
      <c r="T24" s="89">
        <f t="shared" si="3"/>
        <v>-20332619</v>
      </c>
      <c r="U24" s="89">
        <f t="shared" si="3"/>
        <v>-20332619</v>
      </c>
      <c r="V24" s="89">
        <f t="shared" si="3"/>
        <v>-20332619</v>
      </c>
      <c r="W24" s="89">
        <f t="shared" si="3"/>
        <v>-20106264</v>
      </c>
      <c r="X24" s="89">
        <f t="shared" si="3"/>
        <v>-20106264</v>
      </c>
      <c r="Y24" s="89">
        <f t="shared" si="3"/>
        <v>-20106264</v>
      </c>
      <c r="Z24" s="89">
        <f t="shared" si="3"/>
        <v>-19948677</v>
      </c>
      <c r="AA24" s="89">
        <f t="shared" si="3"/>
        <v>-19948677</v>
      </c>
      <c r="AB24" s="89">
        <f t="shared" si="3"/>
        <v>-19948677</v>
      </c>
      <c r="AC24" s="89">
        <f t="shared" si="3"/>
        <v>-19729281</v>
      </c>
      <c r="AD24" s="89">
        <f t="shared" si="3"/>
        <v>-19729281</v>
      </c>
    </row>
    <row r="25" spans="1:30" ht="13.9" customHeight="1" x14ac:dyDescent="0.2">
      <c r="A25" s="90"/>
      <c r="B25" s="90"/>
      <c r="C25" s="91"/>
      <c r="D25" s="91"/>
    </row>
    <row r="27" spans="1:30" ht="13.9" customHeight="1" thickBot="1" x14ac:dyDescent="0.25">
      <c r="B27" s="94" t="s">
        <v>206</v>
      </c>
    </row>
    <row r="28" spans="1:30" ht="13.9" customHeight="1" x14ac:dyDescent="0.2">
      <c r="B28" s="95" t="s">
        <v>207</v>
      </c>
      <c r="C28" s="85">
        <v>190</v>
      </c>
      <c r="D28" s="47">
        <f t="shared" ref="D28:M31" si="4">SUMIF($C$7:$C$25,$C28,D$7:D$25)</f>
        <v>6204892</v>
      </c>
      <c r="E28" s="47">
        <f t="shared" si="4"/>
        <v>6210144</v>
      </c>
      <c r="F28" s="47">
        <f t="shared" si="4"/>
        <v>6229617</v>
      </c>
      <c r="G28" s="47">
        <f t="shared" si="4"/>
        <v>5896690</v>
      </c>
      <c r="H28" s="47">
        <f t="shared" si="4"/>
        <v>5937061</v>
      </c>
      <c r="I28" s="47">
        <f t="shared" si="4"/>
        <v>5962688</v>
      </c>
      <c r="J28" s="47">
        <f t="shared" si="4"/>
        <v>5921074</v>
      </c>
      <c r="K28" s="47">
        <f t="shared" si="4"/>
        <v>5953732</v>
      </c>
      <c r="L28" s="47">
        <f t="shared" si="4"/>
        <v>5978369</v>
      </c>
      <c r="M28" s="47">
        <f t="shared" si="4"/>
        <v>5980578</v>
      </c>
      <c r="N28" s="47">
        <f t="shared" ref="N28:W31" si="5">SUMIF($C$7:$C$25,$C28,N$7:N$25)</f>
        <v>6001362</v>
      </c>
      <c r="O28" s="47">
        <f t="shared" si="5"/>
        <v>6054610</v>
      </c>
      <c r="P28" s="47">
        <f t="shared" si="5"/>
        <v>6057546</v>
      </c>
      <c r="Q28" s="47">
        <f t="shared" si="5"/>
        <v>6057546</v>
      </c>
      <c r="R28" s="47">
        <f t="shared" si="5"/>
        <v>6122322</v>
      </c>
      <c r="S28" s="47">
        <f t="shared" si="5"/>
        <v>6013823</v>
      </c>
      <c r="T28" s="47">
        <f t="shared" si="5"/>
        <v>5614009</v>
      </c>
      <c r="U28" s="47">
        <f t="shared" si="5"/>
        <v>5650258</v>
      </c>
      <c r="V28" s="47">
        <f t="shared" si="5"/>
        <v>5689014</v>
      </c>
      <c r="W28" s="47">
        <f t="shared" si="5"/>
        <v>7771725</v>
      </c>
      <c r="X28" s="47">
        <f t="shared" ref="X28:AD31" si="6">SUMIF($C$7:$C$25,$C28,X$7:X$25)</f>
        <v>7788088</v>
      </c>
      <c r="Y28" s="47">
        <f t="shared" si="6"/>
        <v>7759049</v>
      </c>
      <c r="Z28" s="47">
        <f t="shared" si="6"/>
        <v>7788523</v>
      </c>
      <c r="AA28" s="47">
        <f t="shared" si="6"/>
        <v>7812893</v>
      </c>
      <c r="AB28" s="47">
        <f t="shared" si="6"/>
        <v>7821533</v>
      </c>
      <c r="AC28" s="47">
        <f t="shared" si="6"/>
        <v>7791878</v>
      </c>
      <c r="AD28" s="47">
        <f t="shared" si="6"/>
        <v>7791878</v>
      </c>
    </row>
    <row r="29" spans="1:30" ht="13.9" customHeight="1" x14ac:dyDescent="0.2">
      <c r="B29" s="95" t="s">
        <v>208</v>
      </c>
      <c r="C29" s="85">
        <v>281</v>
      </c>
      <c r="D29" s="47">
        <f t="shared" si="4"/>
        <v>0</v>
      </c>
      <c r="E29" s="47">
        <f t="shared" si="4"/>
        <v>0</v>
      </c>
      <c r="F29" s="47">
        <f t="shared" si="4"/>
        <v>0</v>
      </c>
      <c r="G29" s="47">
        <f t="shared" si="4"/>
        <v>0</v>
      </c>
      <c r="H29" s="47">
        <f t="shared" si="4"/>
        <v>0</v>
      </c>
      <c r="I29" s="47">
        <f t="shared" si="4"/>
        <v>0</v>
      </c>
      <c r="J29" s="47">
        <f t="shared" si="4"/>
        <v>0</v>
      </c>
      <c r="K29" s="47">
        <f t="shared" si="4"/>
        <v>0</v>
      </c>
      <c r="L29" s="47">
        <f t="shared" si="4"/>
        <v>0</v>
      </c>
      <c r="M29" s="47">
        <f t="shared" si="4"/>
        <v>0</v>
      </c>
      <c r="N29" s="47">
        <f t="shared" si="5"/>
        <v>0</v>
      </c>
      <c r="O29" s="47">
        <f t="shared" si="5"/>
        <v>0</v>
      </c>
      <c r="P29" s="47">
        <f t="shared" si="5"/>
        <v>0</v>
      </c>
      <c r="Q29" s="47">
        <f t="shared" si="5"/>
        <v>0</v>
      </c>
      <c r="R29" s="47">
        <f t="shared" si="5"/>
        <v>0</v>
      </c>
      <c r="S29" s="47">
        <f t="shared" si="5"/>
        <v>0</v>
      </c>
      <c r="T29" s="47">
        <f t="shared" si="5"/>
        <v>0</v>
      </c>
      <c r="U29" s="47">
        <f t="shared" si="5"/>
        <v>0</v>
      </c>
      <c r="V29" s="47">
        <f t="shared" si="5"/>
        <v>0</v>
      </c>
      <c r="W29" s="47">
        <f t="shared" si="5"/>
        <v>0</v>
      </c>
      <c r="X29" s="47">
        <f t="shared" si="6"/>
        <v>0</v>
      </c>
      <c r="Y29" s="47">
        <f t="shared" si="6"/>
        <v>0</v>
      </c>
      <c r="Z29" s="47">
        <f t="shared" si="6"/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  <c r="AD29" s="47">
        <f t="shared" si="6"/>
        <v>0</v>
      </c>
    </row>
    <row r="30" spans="1:30" ht="13.9" customHeight="1" x14ac:dyDescent="0.2">
      <c r="B30" s="95" t="s">
        <v>209</v>
      </c>
      <c r="C30" s="85">
        <v>282</v>
      </c>
      <c r="D30" s="47">
        <f t="shared" si="4"/>
        <v>-34823219.379999995</v>
      </c>
      <c r="E30" s="47">
        <f t="shared" si="4"/>
        <v>-34910842.379999995</v>
      </c>
      <c r="F30" s="47">
        <f t="shared" si="4"/>
        <v>-35102717.379999995</v>
      </c>
      <c r="G30" s="47">
        <f t="shared" si="4"/>
        <v>-35315916.379999995</v>
      </c>
      <c r="H30" s="47">
        <f t="shared" si="4"/>
        <v>-35367129.379999995</v>
      </c>
      <c r="I30" s="47">
        <f t="shared" si="4"/>
        <v>-35718647.379999995</v>
      </c>
      <c r="J30" s="47">
        <f t="shared" si="4"/>
        <v>-35904132.379999995</v>
      </c>
      <c r="K30" s="47">
        <f t="shared" si="4"/>
        <v>-35780585.379999995</v>
      </c>
      <c r="L30" s="47">
        <f t="shared" si="4"/>
        <v>-35785413.379999995</v>
      </c>
      <c r="M30" s="47">
        <f t="shared" si="4"/>
        <v>-35998912.379999995</v>
      </c>
      <c r="N30" s="47">
        <f t="shared" si="5"/>
        <v>-35921667.379999995</v>
      </c>
      <c r="O30" s="47">
        <f t="shared" si="5"/>
        <v>-35844492.379999995</v>
      </c>
      <c r="P30" s="47">
        <f t="shared" si="5"/>
        <v>-36081833.379999995</v>
      </c>
      <c r="Q30" s="47">
        <f t="shared" si="5"/>
        <v>-36081833.379999995</v>
      </c>
      <c r="R30" s="47">
        <f t="shared" si="5"/>
        <v>-36082709.379999995</v>
      </c>
      <c r="S30" s="47">
        <f t="shared" si="5"/>
        <v>-36301714.379999995</v>
      </c>
      <c r="T30" s="47">
        <f t="shared" si="5"/>
        <v>-36633325.379999995</v>
      </c>
      <c r="U30" s="47">
        <f t="shared" si="5"/>
        <v>-36614286.379999995</v>
      </c>
      <c r="V30" s="47">
        <f t="shared" si="5"/>
        <v>-36767475.379999995</v>
      </c>
      <c r="W30" s="47">
        <f t="shared" si="5"/>
        <v>-37006036.379999995</v>
      </c>
      <c r="X30" s="47">
        <f t="shared" si="6"/>
        <v>-37057035.379999995</v>
      </c>
      <c r="Y30" s="47">
        <f t="shared" si="6"/>
        <v>-36896087.379999995</v>
      </c>
      <c r="Z30" s="47">
        <f t="shared" si="6"/>
        <v>-36725758.379999995</v>
      </c>
      <c r="AA30" s="47">
        <f t="shared" si="6"/>
        <v>-36694244.379999995</v>
      </c>
      <c r="AB30" s="47">
        <f t="shared" si="6"/>
        <v>-36833265.379999995</v>
      </c>
      <c r="AC30" s="47">
        <f t="shared" si="6"/>
        <v>-37171487.379999995</v>
      </c>
      <c r="AD30" s="47">
        <f t="shared" si="6"/>
        <v>-37171487.379999995</v>
      </c>
    </row>
    <row r="31" spans="1:30" ht="13.9" customHeight="1" x14ac:dyDescent="0.2">
      <c r="B31" s="95" t="s">
        <v>210</v>
      </c>
      <c r="C31" s="85">
        <v>283</v>
      </c>
      <c r="D31" s="47">
        <f t="shared" si="4"/>
        <v>-4211254</v>
      </c>
      <c r="E31" s="47">
        <f t="shared" si="4"/>
        <v>-4201578</v>
      </c>
      <c r="F31" s="47">
        <f t="shared" si="4"/>
        <v>-3997462</v>
      </c>
      <c r="G31" s="47">
        <f t="shared" si="4"/>
        <v>-4031064</v>
      </c>
      <c r="H31" s="47">
        <f t="shared" si="4"/>
        <v>-4095910</v>
      </c>
      <c r="I31" s="47">
        <f t="shared" si="4"/>
        <v>-4122940</v>
      </c>
      <c r="J31" s="47">
        <f t="shared" si="4"/>
        <v>-4099376</v>
      </c>
      <c r="K31" s="47">
        <f t="shared" si="4"/>
        <v>-4112747</v>
      </c>
      <c r="L31" s="47">
        <f t="shared" si="4"/>
        <v>-4118258</v>
      </c>
      <c r="M31" s="47">
        <f t="shared" si="4"/>
        <v>-906045</v>
      </c>
      <c r="N31" s="47">
        <f t="shared" si="5"/>
        <v>-911012</v>
      </c>
      <c r="O31" s="47">
        <f t="shared" si="5"/>
        <v>-917655</v>
      </c>
      <c r="P31" s="47">
        <f t="shared" si="5"/>
        <v>-1659147</v>
      </c>
      <c r="Q31" s="47">
        <f t="shared" si="5"/>
        <v>-1659147</v>
      </c>
      <c r="R31" s="47">
        <f t="shared" si="5"/>
        <v>-1659121</v>
      </c>
      <c r="S31" s="47">
        <f t="shared" si="5"/>
        <v>-1670263</v>
      </c>
      <c r="T31" s="47">
        <f t="shared" si="5"/>
        <v>-1649960</v>
      </c>
      <c r="U31" s="47">
        <f t="shared" si="5"/>
        <v>-1656075</v>
      </c>
      <c r="V31" s="47">
        <f t="shared" si="5"/>
        <v>-1667238</v>
      </c>
      <c r="W31" s="47">
        <f t="shared" si="5"/>
        <v>-3732312</v>
      </c>
      <c r="X31" s="47">
        <f t="shared" si="6"/>
        <v>-3741474</v>
      </c>
      <c r="Y31" s="47">
        <f t="shared" si="6"/>
        <v>-3727837</v>
      </c>
      <c r="Z31" s="47">
        <f t="shared" si="6"/>
        <v>-3689526</v>
      </c>
      <c r="AA31" s="47">
        <f t="shared" si="6"/>
        <v>-3683245</v>
      </c>
      <c r="AB31" s="47">
        <f t="shared" si="6"/>
        <v>-3686018</v>
      </c>
      <c r="AC31" s="47">
        <f t="shared" si="6"/>
        <v>-3668218</v>
      </c>
      <c r="AD31" s="47">
        <f t="shared" si="6"/>
        <v>-3668218</v>
      </c>
    </row>
    <row r="32" spans="1:30" ht="13.9" customHeight="1" thickBot="1" x14ac:dyDescent="0.25">
      <c r="B32" s="96" t="s">
        <v>211</v>
      </c>
      <c r="D32" s="97">
        <f t="shared" ref="D32:P32" si="7">SUM(D28:D31)</f>
        <v>-32829581.379999995</v>
      </c>
      <c r="E32" s="97">
        <f t="shared" si="7"/>
        <v>-32902276.379999995</v>
      </c>
      <c r="F32" s="97">
        <f t="shared" si="7"/>
        <v>-32870562.379999995</v>
      </c>
      <c r="G32" s="97">
        <f t="shared" si="7"/>
        <v>-33450290.379999995</v>
      </c>
      <c r="H32" s="97">
        <f t="shared" si="7"/>
        <v>-33525978.379999995</v>
      </c>
      <c r="I32" s="97">
        <f t="shared" si="7"/>
        <v>-33878899.379999995</v>
      </c>
      <c r="J32" s="97">
        <f t="shared" si="7"/>
        <v>-34082434.379999995</v>
      </c>
      <c r="K32" s="97">
        <f t="shared" si="7"/>
        <v>-33939600.379999995</v>
      </c>
      <c r="L32" s="97">
        <f t="shared" si="7"/>
        <v>-33925302.379999995</v>
      </c>
      <c r="M32" s="97">
        <f t="shared" si="7"/>
        <v>-30924379.379999995</v>
      </c>
      <c r="N32" s="97">
        <f t="shared" si="7"/>
        <v>-30831317.379999995</v>
      </c>
      <c r="O32" s="97">
        <f t="shared" si="7"/>
        <v>-30707537.379999995</v>
      </c>
      <c r="P32" s="97">
        <f t="shared" si="7"/>
        <v>-31683434.379999995</v>
      </c>
      <c r="Q32" s="97">
        <f>SUM(Q28:Q31)</f>
        <v>-31683434.379999995</v>
      </c>
      <c r="R32" s="97">
        <f t="shared" ref="R32:AD32" si="8">SUM(R28:R31)</f>
        <v>-31619508.379999995</v>
      </c>
      <c r="S32" s="97">
        <f t="shared" si="8"/>
        <v>-31958154.379999995</v>
      </c>
      <c r="T32" s="97">
        <f t="shared" si="8"/>
        <v>-32669276.379999995</v>
      </c>
      <c r="U32" s="97">
        <f t="shared" si="8"/>
        <v>-32620103.379999995</v>
      </c>
      <c r="V32" s="97">
        <f t="shared" si="8"/>
        <v>-32745699.379999995</v>
      </c>
      <c r="W32" s="97">
        <f t="shared" si="8"/>
        <v>-32966623.379999995</v>
      </c>
      <c r="X32" s="97">
        <f t="shared" si="8"/>
        <v>-33010421.379999995</v>
      </c>
      <c r="Y32" s="97">
        <f t="shared" si="8"/>
        <v>-32864875.379999995</v>
      </c>
      <c r="Z32" s="97">
        <f t="shared" si="8"/>
        <v>-32626761.379999995</v>
      </c>
      <c r="AA32" s="97">
        <f t="shared" si="8"/>
        <v>-32564596.379999995</v>
      </c>
      <c r="AB32" s="97">
        <f t="shared" si="8"/>
        <v>-32697750.379999995</v>
      </c>
      <c r="AC32" s="97">
        <f t="shared" si="8"/>
        <v>-33047827.379999995</v>
      </c>
      <c r="AD32" s="97">
        <f t="shared" si="8"/>
        <v>-33047827.379999995</v>
      </c>
    </row>
    <row r="33" spans="1:30" ht="13.9" customHeight="1" thickTop="1" x14ac:dyDescent="0.2">
      <c r="B33" s="96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</row>
    <row r="34" spans="1:30" ht="13.9" customHeight="1" x14ac:dyDescent="0.2">
      <c r="B34" s="96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</row>
    <row r="35" spans="1:30" ht="13.9" customHeight="1" thickBot="1" x14ac:dyDescent="0.25">
      <c r="B35" s="94" t="s">
        <v>212</v>
      </c>
    </row>
    <row r="36" spans="1:30" ht="13.9" customHeight="1" x14ac:dyDescent="0.2">
      <c r="B36" s="95" t="s">
        <v>207</v>
      </c>
      <c r="C36" s="85">
        <v>190</v>
      </c>
      <c r="D36" s="85"/>
      <c r="E36" s="47">
        <f>E28-D28</f>
        <v>5252</v>
      </c>
      <c r="F36" s="47">
        <f>F28-E28</f>
        <v>19473</v>
      </c>
      <c r="G36" s="47">
        <f t="shared" ref="G36:P36" si="9">G28-F28</f>
        <v>-332927</v>
      </c>
      <c r="H36" s="47">
        <f t="shared" si="9"/>
        <v>40371</v>
      </c>
      <c r="I36" s="47">
        <f t="shared" si="9"/>
        <v>25627</v>
      </c>
      <c r="J36" s="47">
        <f t="shared" si="9"/>
        <v>-41614</v>
      </c>
      <c r="K36" s="47">
        <f t="shared" si="9"/>
        <v>32658</v>
      </c>
      <c r="L36" s="47">
        <f t="shared" si="9"/>
        <v>24637</v>
      </c>
      <c r="M36" s="47">
        <f t="shared" si="9"/>
        <v>2209</v>
      </c>
      <c r="N36" s="47">
        <f t="shared" si="9"/>
        <v>20784</v>
      </c>
      <c r="O36" s="47">
        <f t="shared" si="9"/>
        <v>53248</v>
      </c>
      <c r="P36" s="47">
        <f t="shared" si="9"/>
        <v>2936</v>
      </c>
      <c r="Q36" s="47">
        <f>Q28-D28</f>
        <v>-147346</v>
      </c>
      <c r="R36" s="47">
        <f>R28-Q28</f>
        <v>64776</v>
      </c>
      <c r="S36" s="47">
        <f>S28-R28</f>
        <v>-108499</v>
      </c>
      <c r="T36" s="47">
        <f t="shared" ref="T36:AC36" si="10">T28-S28</f>
        <v>-399814</v>
      </c>
      <c r="U36" s="47">
        <f t="shared" si="10"/>
        <v>36249</v>
      </c>
      <c r="V36" s="47">
        <f t="shared" si="10"/>
        <v>38756</v>
      </c>
      <c r="W36" s="47">
        <f t="shared" si="10"/>
        <v>2082711</v>
      </c>
      <c r="X36" s="47">
        <f t="shared" si="10"/>
        <v>16363</v>
      </c>
      <c r="Y36" s="47">
        <f t="shared" si="10"/>
        <v>-29039</v>
      </c>
      <c r="Z36" s="47">
        <f t="shared" si="10"/>
        <v>29474</v>
      </c>
      <c r="AA36" s="47">
        <f t="shared" si="10"/>
        <v>24370</v>
      </c>
      <c r="AB36" s="47">
        <f t="shared" si="10"/>
        <v>8640</v>
      </c>
      <c r="AC36" s="47">
        <f t="shared" si="10"/>
        <v>-29655</v>
      </c>
      <c r="AD36" s="47">
        <f>AD28-Q28</f>
        <v>1734332</v>
      </c>
    </row>
    <row r="37" spans="1:30" ht="13.9" customHeight="1" x14ac:dyDescent="0.2">
      <c r="B37" s="95" t="s">
        <v>208</v>
      </c>
      <c r="C37" s="85">
        <v>281</v>
      </c>
      <c r="D37" s="85"/>
      <c r="E37" s="47">
        <f t="shared" ref="E37" si="11">E29-D29</f>
        <v>0</v>
      </c>
      <c r="F37" s="47">
        <f t="shared" ref="F37:P39" si="12">F29-E29</f>
        <v>0</v>
      </c>
      <c r="G37" s="47">
        <f t="shared" si="12"/>
        <v>0</v>
      </c>
      <c r="H37" s="47">
        <f t="shared" si="12"/>
        <v>0</v>
      </c>
      <c r="I37" s="47">
        <f t="shared" si="12"/>
        <v>0</v>
      </c>
      <c r="J37" s="47">
        <f t="shared" si="12"/>
        <v>0</v>
      </c>
      <c r="K37" s="47">
        <f t="shared" si="12"/>
        <v>0</v>
      </c>
      <c r="L37" s="47">
        <f t="shared" si="12"/>
        <v>0</v>
      </c>
      <c r="M37" s="47">
        <f t="shared" si="12"/>
        <v>0</v>
      </c>
      <c r="N37" s="47">
        <f t="shared" si="12"/>
        <v>0</v>
      </c>
      <c r="O37" s="47">
        <f t="shared" si="12"/>
        <v>0</v>
      </c>
      <c r="P37" s="47">
        <f t="shared" si="12"/>
        <v>0</v>
      </c>
      <c r="Q37" s="47">
        <f t="shared" ref="Q37:Q39" si="13">Q29-D29</f>
        <v>0</v>
      </c>
      <c r="R37" s="47">
        <f t="shared" ref="R37:AC39" si="14">R29-Q29</f>
        <v>0</v>
      </c>
      <c r="S37" s="47">
        <f t="shared" si="14"/>
        <v>0</v>
      </c>
      <c r="T37" s="47">
        <f t="shared" si="14"/>
        <v>0</v>
      </c>
      <c r="U37" s="47">
        <f t="shared" si="14"/>
        <v>0</v>
      </c>
      <c r="V37" s="47">
        <f t="shared" si="14"/>
        <v>0</v>
      </c>
      <c r="W37" s="47">
        <f t="shared" si="14"/>
        <v>0</v>
      </c>
      <c r="X37" s="47">
        <f t="shared" si="14"/>
        <v>0</v>
      </c>
      <c r="Y37" s="47">
        <f t="shared" si="14"/>
        <v>0</v>
      </c>
      <c r="Z37" s="47">
        <f t="shared" si="14"/>
        <v>0</v>
      </c>
      <c r="AA37" s="47">
        <f t="shared" si="14"/>
        <v>0</v>
      </c>
      <c r="AB37" s="47">
        <f t="shared" si="14"/>
        <v>0</v>
      </c>
      <c r="AC37" s="47">
        <f t="shared" si="14"/>
        <v>0</v>
      </c>
      <c r="AD37" s="47">
        <f t="shared" ref="AD37:AD39" si="15">AD29-Q29</f>
        <v>0</v>
      </c>
    </row>
    <row r="38" spans="1:30" ht="13.9" customHeight="1" x14ac:dyDescent="0.2">
      <c r="B38" s="95" t="s">
        <v>209</v>
      </c>
      <c r="C38" s="85">
        <v>282</v>
      </c>
      <c r="D38" s="85"/>
      <c r="E38" s="47">
        <f t="shared" ref="E38" si="16">E30-D30</f>
        <v>-87623</v>
      </c>
      <c r="F38" s="47">
        <f t="shared" si="12"/>
        <v>-191875</v>
      </c>
      <c r="G38" s="47">
        <f t="shared" si="12"/>
        <v>-213199</v>
      </c>
      <c r="H38" s="47">
        <f t="shared" si="12"/>
        <v>-51213</v>
      </c>
      <c r="I38" s="47">
        <f t="shared" si="12"/>
        <v>-351518</v>
      </c>
      <c r="J38" s="47">
        <f t="shared" si="12"/>
        <v>-185485</v>
      </c>
      <c r="K38" s="47">
        <f t="shared" si="12"/>
        <v>123547</v>
      </c>
      <c r="L38" s="47">
        <f t="shared" si="12"/>
        <v>-4828</v>
      </c>
      <c r="M38" s="47">
        <f t="shared" si="12"/>
        <v>-213499</v>
      </c>
      <c r="N38" s="47">
        <f t="shared" si="12"/>
        <v>77245</v>
      </c>
      <c r="O38" s="47">
        <f t="shared" si="12"/>
        <v>77175</v>
      </c>
      <c r="P38" s="47">
        <f t="shared" si="12"/>
        <v>-237341</v>
      </c>
      <c r="Q38" s="47">
        <f t="shared" si="13"/>
        <v>-1258614</v>
      </c>
      <c r="R38" s="47">
        <f t="shared" si="14"/>
        <v>-876</v>
      </c>
      <c r="S38" s="47">
        <f t="shared" si="14"/>
        <v>-219005</v>
      </c>
      <c r="T38" s="47">
        <f t="shared" si="14"/>
        <v>-331611</v>
      </c>
      <c r="U38" s="47">
        <f t="shared" si="14"/>
        <v>19039</v>
      </c>
      <c r="V38" s="47">
        <f t="shared" si="14"/>
        <v>-153189</v>
      </c>
      <c r="W38" s="47">
        <f t="shared" si="14"/>
        <v>-238561</v>
      </c>
      <c r="X38" s="47">
        <f t="shared" si="14"/>
        <v>-50999</v>
      </c>
      <c r="Y38" s="47">
        <f t="shared" si="14"/>
        <v>160948</v>
      </c>
      <c r="Z38" s="47">
        <f t="shared" si="14"/>
        <v>170329</v>
      </c>
      <c r="AA38" s="47">
        <f t="shared" si="14"/>
        <v>31514</v>
      </c>
      <c r="AB38" s="47">
        <f t="shared" si="14"/>
        <v>-139021</v>
      </c>
      <c r="AC38" s="47">
        <f t="shared" si="14"/>
        <v>-338222</v>
      </c>
      <c r="AD38" s="47">
        <f t="shared" si="15"/>
        <v>-1089654</v>
      </c>
    </row>
    <row r="39" spans="1:30" ht="13.9" customHeight="1" x14ac:dyDescent="0.2">
      <c r="B39" s="95" t="s">
        <v>210</v>
      </c>
      <c r="C39" s="85">
        <v>283</v>
      </c>
      <c r="D39" s="85"/>
      <c r="E39" s="47">
        <f t="shared" ref="E39" si="17">E31-D31</f>
        <v>9676</v>
      </c>
      <c r="F39" s="47">
        <f t="shared" si="12"/>
        <v>204116</v>
      </c>
      <c r="G39" s="47">
        <f t="shared" si="12"/>
        <v>-33602</v>
      </c>
      <c r="H39" s="47">
        <f t="shared" si="12"/>
        <v>-64846</v>
      </c>
      <c r="I39" s="47">
        <f t="shared" si="12"/>
        <v>-27030</v>
      </c>
      <c r="J39" s="47">
        <f t="shared" si="12"/>
        <v>23564</v>
      </c>
      <c r="K39" s="47">
        <f t="shared" si="12"/>
        <v>-13371</v>
      </c>
      <c r="L39" s="47">
        <f t="shared" si="12"/>
        <v>-5511</v>
      </c>
      <c r="M39" s="47">
        <f t="shared" si="12"/>
        <v>3212213</v>
      </c>
      <c r="N39" s="47">
        <f t="shared" si="12"/>
        <v>-4967</v>
      </c>
      <c r="O39" s="47">
        <f t="shared" si="12"/>
        <v>-6643</v>
      </c>
      <c r="P39" s="47">
        <f t="shared" si="12"/>
        <v>-741492</v>
      </c>
      <c r="Q39" s="47">
        <f t="shared" si="13"/>
        <v>2552107</v>
      </c>
      <c r="R39" s="47">
        <f t="shared" si="14"/>
        <v>26</v>
      </c>
      <c r="S39" s="47">
        <f t="shared" si="14"/>
        <v>-11142</v>
      </c>
      <c r="T39" s="47">
        <f t="shared" si="14"/>
        <v>20303</v>
      </c>
      <c r="U39" s="47">
        <f t="shared" si="14"/>
        <v>-6115</v>
      </c>
      <c r="V39" s="47">
        <f t="shared" si="14"/>
        <v>-11163</v>
      </c>
      <c r="W39" s="47">
        <f t="shared" si="14"/>
        <v>-2065074</v>
      </c>
      <c r="X39" s="47">
        <f t="shared" si="14"/>
        <v>-9162</v>
      </c>
      <c r="Y39" s="47">
        <f t="shared" si="14"/>
        <v>13637</v>
      </c>
      <c r="Z39" s="47">
        <f t="shared" si="14"/>
        <v>38311</v>
      </c>
      <c r="AA39" s="47">
        <f t="shared" si="14"/>
        <v>6281</v>
      </c>
      <c r="AB39" s="47">
        <f t="shared" si="14"/>
        <v>-2773</v>
      </c>
      <c r="AC39" s="47">
        <f t="shared" si="14"/>
        <v>17800</v>
      </c>
      <c r="AD39" s="47">
        <f t="shared" si="15"/>
        <v>-2009071</v>
      </c>
    </row>
    <row r="40" spans="1:30" ht="13.9" customHeight="1" thickBot="1" x14ac:dyDescent="0.25">
      <c r="B40" s="96" t="s">
        <v>213</v>
      </c>
      <c r="E40" s="97">
        <f>SUM(E36:E39)</f>
        <v>-72695</v>
      </c>
      <c r="F40" s="97">
        <f>SUM(F36:F39)</f>
        <v>31714</v>
      </c>
      <c r="G40" s="97">
        <f t="shared" ref="G40:Q40" si="18">SUM(G36:G39)</f>
        <v>-579728</v>
      </c>
      <c r="H40" s="97">
        <f t="shared" si="18"/>
        <v>-75688</v>
      </c>
      <c r="I40" s="97">
        <f t="shared" si="18"/>
        <v>-352921</v>
      </c>
      <c r="J40" s="97">
        <f t="shared" si="18"/>
        <v>-203535</v>
      </c>
      <c r="K40" s="97">
        <f t="shared" si="18"/>
        <v>142834</v>
      </c>
      <c r="L40" s="97">
        <f t="shared" si="18"/>
        <v>14298</v>
      </c>
      <c r="M40" s="97">
        <f t="shared" si="18"/>
        <v>3000923</v>
      </c>
      <c r="N40" s="97">
        <f t="shared" si="18"/>
        <v>93062</v>
      </c>
      <c r="O40" s="97">
        <f t="shared" si="18"/>
        <v>123780</v>
      </c>
      <c r="P40" s="97">
        <f t="shared" si="18"/>
        <v>-975897</v>
      </c>
      <c r="Q40" s="97">
        <f t="shared" si="18"/>
        <v>1146147</v>
      </c>
      <c r="R40" s="97">
        <f>SUM(R36:R39)</f>
        <v>63926</v>
      </c>
      <c r="S40" s="97">
        <f>SUM(S36:S39)</f>
        <v>-338646</v>
      </c>
      <c r="T40" s="97">
        <f t="shared" ref="T40" si="19">SUM(T36:T39)</f>
        <v>-711122</v>
      </c>
      <c r="U40" s="97">
        <f t="shared" ref="U40" si="20">SUM(U36:U39)</f>
        <v>49173</v>
      </c>
      <c r="V40" s="97">
        <f t="shared" ref="V40" si="21">SUM(V36:V39)</f>
        <v>-125596</v>
      </c>
      <c r="W40" s="97">
        <f t="shared" ref="W40" si="22">SUM(W36:W39)</f>
        <v>-220924</v>
      </c>
      <c r="X40" s="97">
        <f t="shared" ref="X40" si="23">SUM(X36:X39)</f>
        <v>-43798</v>
      </c>
      <c r="Y40" s="97">
        <f t="shared" ref="Y40" si="24">SUM(Y36:Y39)</f>
        <v>145546</v>
      </c>
      <c r="Z40" s="97">
        <f t="shared" ref="Z40" si="25">SUM(Z36:Z39)</f>
        <v>238114</v>
      </c>
      <c r="AA40" s="97">
        <f t="shared" ref="AA40" si="26">SUM(AA36:AA39)</f>
        <v>62165</v>
      </c>
      <c r="AB40" s="97">
        <f t="shared" ref="AB40" si="27">SUM(AB36:AB39)</f>
        <v>-133154</v>
      </c>
      <c r="AC40" s="97">
        <f t="shared" ref="AC40" si="28">SUM(AC36:AC39)</f>
        <v>-350077</v>
      </c>
      <c r="AD40" s="97">
        <f t="shared" ref="AD40" si="29">SUM(AD36:AD39)</f>
        <v>-1364393</v>
      </c>
    </row>
    <row r="41" spans="1:30" ht="13.9" customHeight="1" thickTop="1" x14ac:dyDescent="0.2"/>
    <row r="42" spans="1:30" ht="13.9" customHeight="1" x14ac:dyDescent="0.2">
      <c r="A42" s="98"/>
      <c r="B42" s="98"/>
      <c r="C42" s="99"/>
      <c r="D42" s="99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</row>
    <row r="43" spans="1:30" ht="13.9" customHeight="1" x14ac:dyDescent="0.2">
      <c r="A43" s="86"/>
      <c r="B43" s="86"/>
      <c r="C43" s="85"/>
      <c r="D43" s="85"/>
    </row>
    <row r="44" spans="1:30" ht="13.9" customHeight="1" x14ac:dyDescent="0.2">
      <c r="A44" s="81" t="s">
        <v>214</v>
      </c>
      <c r="B44" s="86"/>
      <c r="C44" s="85"/>
      <c r="D44" s="85"/>
    </row>
    <row r="45" spans="1:30" ht="13.9" customHeight="1" x14ac:dyDescent="0.2">
      <c r="A45" s="90" t="s">
        <v>103</v>
      </c>
      <c r="B45" s="90" t="s">
        <v>215</v>
      </c>
      <c r="C45" s="91" t="s">
        <v>160</v>
      </c>
      <c r="D45" s="91"/>
      <c r="E45" s="47">
        <f>SUMIFS('  Income Statement'!AF:AF,'  Income Statement'!$E:$E,$B45,'  Income Statement'!$A:$A,$A45)</f>
        <v>183532</v>
      </c>
      <c r="F45" s="47">
        <f>SUMIFS('  Income Statement'!AG:AG,'  Income Statement'!$E:$E,$B45,'  Income Statement'!$A:$A,$A45)</f>
        <v>249836</v>
      </c>
      <c r="G45" s="47">
        <f>SUMIFS('  Income Statement'!AH:AH,'  Income Statement'!$E:$E,$B45,'  Income Statement'!$A:$A,$A45)</f>
        <v>-100438</v>
      </c>
      <c r="H45" s="47">
        <f>SUMIFS('  Income Statement'!AI:AI,'  Income Statement'!$E:$E,$B45,'  Income Statement'!$A:$A,$A45)</f>
        <v>69635</v>
      </c>
      <c r="I45" s="47">
        <f>SUMIFS('  Income Statement'!AJ:AJ,'  Income Statement'!$E:$E,$B45,'  Income Statement'!$A:$A,$A45)</f>
        <v>-301259</v>
      </c>
      <c r="J45" s="47">
        <f>SUMIFS('  Income Statement'!AK:AK,'  Income Statement'!$E:$E,$B45,'  Income Statement'!$A:$A,$A45)</f>
        <v>80946</v>
      </c>
      <c r="K45" s="47">
        <f>SUMIFS('  Income Statement'!AL:AL,'  Income Statement'!$E:$E,$B45,'  Income Statement'!$A:$A,$A45)</f>
        <v>222267</v>
      </c>
      <c r="L45" s="47">
        <f>SUMIFS('  Income Statement'!AM:AM,'  Income Statement'!$E:$E,$B45,'  Income Statement'!$A:$A,$A45)</f>
        <v>214077</v>
      </c>
      <c r="M45" s="47">
        <f>SUMIFS('  Income Statement'!AN:AN,'  Income Statement'!$E:$E,$B45,'  Income Statement'!$A:$A,$A45)</f>
        <v>2592348</v>
      </c>
      <c r="N45" s="47">
        <f>SUMIFS('  Income Statement'!AO:AO,'  Income Statement'!$E:$E,$B45,'  Income Statement'!$A:$A,$A45)</f>
        <v>111820</v>
      </c>
      <c r="O45" s="47">
        <f>SUMIFS('  Income Statement'!AP:AP,'  Income Statement'!$E:$E,$B45,'  Income Statement'!$A:$A,$A45)</f>
        <v>320931</v>
      </c>
      <c r="P45" s="47">
        <f>SUMIFS('  Income Statement'!AQ:AQ,'  Income Statement'!$E:$E,$B45,'  Income Statement'!$A:$A,$A45)</f>
        <v>-556809</v>
      </c>
      <c r="Q45" s="47">
        <f>SUMIFS('  Income Statement'!AR:AR,'  Income Statement'!$E:$E,$B45,'  Income Statement'!$A:$A,$A45)</f>
        <v>3086886</v>
      </c>
      <c r="R45" s="47">
        <f>SUMIFS('  Income Statement'!AS:AS,'  Income Statement'!$E:$E,$B45,'  Income Statement'!$A:$A,$A45)</f>
        <v>325878</v>
      </c>
      <c r="S45" s="47">
        <f>SUMIFS('  Income Statement'!AT:AT,'  Income Statement'!$E:$E,$B45,'  Income Statement'!$A:$A,$A45)</f>
        <v>91507</v>
      </c>
      <c r="T45" s="47">
        <f>SUMIFS('  Income Statement'!AU:AU,'  Income Statement'!$E:$E,$B45,'  Income Statement'!$A:$A,$A45)</f>
        <v>-72679</v>
      </c>
      <c r="U45" s="47">
        <f>SUMIFS('  Income Statement'!AV:AV,'  Income Statement'!$E:$E,$B45,'  Income Statement'!$A:$A,$A45)</f>
        <v>352896</v>
      </c>
      <c r="V45" s="47">
        <f>SUMIFS('  Income Statement'!AW:AW,'  Income Statement'!$E:$E,$B45,'  Income Statement'!$A:$A,$A45)</f>
        <v>117047</v>
      </c>
      <c r="W45" s="47">
        <f>SUMIFS('  Income Statement'!AX:AX,'  Income Statement'!$E:$E,$B45,'  Income Statement'!$A:$A,$A45)</f>
        <v>216411</v>
      </c>
      <c r="X45" s="47">
        <f>SUMIFS('  Income Statement'!AY:AY,'  Income Statement'!$E:$E,$B45,'  Income Statement'!$A:$A,$A45)</f>
        <v>283363</v>
      </c>
      <c r="Y45" s="47">
        <f>SUMIFS('  Income Statement'!AZ:AZ,'  Income Statement'!$E:$E,$B45,'  Income Statement'!$A:$A,$A45)</f>
        <v>391092</v>
      </c>
      <c r="Z45" s="47">
        <f>SUMIFS('  Income Statement'!BA:BA,'  Income Statement'!$E:$E,$B45,'  Income Statement'!$A:$A,$A45)</f>
        <v>616019</v>
      </c>
      <c r="AA45" s="47">
        <f>SUMIFS('  Income Statement'!BB:BB,'  Income Statement'!$E:$E,$B45,'  Income Statement'!$A:$A,$A45)</f>
        <v>346193</v>
      </c>
      <c r="AB45" s="47">
        <f>SUMIFS('  Income Statement'!BC:BC,'  Income Statement'!$E:$E,$B45,'  Income Statement'!$A:$A,$A45)</f>
        <v>291965</v>
      </c>
      <c r="AC45" s="47">
        <f>SUMIFS('  Income Statement'!BD:BD,'  Income Statement'!$E:$E,$B45,'  Income Statement'!$A:$A,$A45)</f>
        <v>193228</v>
      </c>
      <c r="AD45" s="47">
        <f>SUMIFS('  Income Statement'!BE:BE,'  Income Statement'!$E:$E,$B45,'  Income Statement'!$A:$A,$A45)</f>
        <v>3152920</v>
      </c>
    </row>
    <row r="46" spans="1:30" ht="13.9" customHeight="1" x14ac:dyDescent="0.2">
      <c r="A46" s="90" t="s">
        <v>103</v>
      </c>
      <c r="B46" s="90" t="s">
        <v>216</v>
      </c>
      <c r="C46" s="91" t="s">
        <v>164</v>
      </c>
      <c r="D46" s="91"/>
      <c r="E46" s="47">
        <f>SUMIFS('  Income Statement'!AF:AF,'  Income Statement'!$E:$E,$B46,'  Income Statement'!$A:$A,$A46)</f>
        <v>5637</v>
      </c>
      <c r="F46" s="47">
        <f>SUMIFS('  Income Statement'!AG:AG,'  Income Statement'!$E:$E,$B46,'  Income Statement'!$A:$A,$A46)</f>
        <v>6752</v>
      </c>
      <c r="G46" s="47">
        <f>SUMIFS('  Income Statement'!AH:AH,'  Income Statement'!$E:$E,$B46,'  Income Statement'!$A:$A,$A46)</f>
        <v>2428</v>
      </c>
      <c r="H46" s="47">
        <f>SUMIFS('  Income Statement'!AI:AI,'  Income Statement'!$E:$E,$B46,'  Income Statement'!$A:$A,$A46)</f>
        <v>5526</v>
      </c>
      <c r="I46" s="47">
        <f>SUMIFS('  Income Statement'!AJ:AJ,'  Income Statement'!$E:$E,$B46,'  Income Statement'!$A:$A,$A46)</f>
        <v>1884</v>
      </c>
      <c r="J46" s="47">
        <f>SUMIFS('  Income Statement'!AK:AK,'  Income Statement'!$E:$E,$B46,'  Income Statement'!$A:$A,$A46)</f>
        <v>301</v>
      </c>
      <c r="K46" s="47">
        <f>SUMIFS('  Income Statement'!AL:AL,'  Income Statement'!$E:$E,$B46,'  Income Statement'!$A:$A,$A46)</f>
        <v>87</v>
      </c>
      <c r="L46" s="47">
        <f>SUMIFS('  Income Statement'!AM:AM,'  Income Statement'!$E:$E,$B46,'  Income Statement'!$A:$A,$A46)</f>
        <v>88</v>
      </c>
      <c r="M46" s="47">
        <f>SUMIFS('  Income Statement'!AN:AN,'  Income Statement'!$E:$E,$B46,'  Income Statement'!$A:$A,$A46)</f>
        <v>8</v>
      </c>
      <c r="N46" s="47">
        <f>SUMIFS('  Income Statement'!AO:AO,'  Income Statement'!$E:$E,$B46,'  Income Statement'!$A:$A,$A46)</f>
        <v>7</v>
      </c>
      <c r="O46" s="47">
        <f>SUMIFS('  Income Statement'!AP:AP,'  Income Statement'!$E:$E,$B46,'  Income Statement'!$A:$A,$A46)</f>
        <v>2</v>
      </c>
      <c r="P46" s="47">
        <f>SUMIFS('  Income Statement'!AQ:AQ,'  Income Statement'!$E:$E,$B46,'  Income Statement'!$A:$A,$A46)</f>
        <v>59</v>
      </c>
      <c r="Q46" s="47">
        <f>SUMIFS('  Income Statement'!AR:AR,'  Income Statement'!$E:$E,$B46,'  Income Statement'!$A:$A,$A46)</f>
        <v>22779</v>
      </c>
      <c r="R46" s="47">
        <f>SUMIFS('  Income Statement'!AS:AS,'  Income Statement'!$E:$E,$B46,'  Income Statement'!$A:$A,$A46)</f>
        <v>9</v>
      </c>
      <c r="S46" s="47">
        <f>SUMIFS('  Income Statement'!AT:AT,'  Income Statement'!$E:$E,$B46,'  Income Statement'!$A:$A,$A46)</f>
        <v>2</v>
      </c>
      <c r="T46" s="47">
        <f>SUMIFS('  Income Statement'!AU:AU,'  Income Statement'!$E:$E,$B46,'  Income Statement'!$A:$A,$A46)</f>
        <v>5</v>
      </c>
      <c r="U46" s="47">
        <f>SUMIFS('  Income Statement'!AV:AV,'  Income Statement'!$E:$E,$B46,'  Income Statement'!$A:$A,$A46)</f>
        <v>6</v>
      </c>
      <c r="V46" s="47">
        <f>SUMIFS('  Income Statement'!AW:AW,'  Income Statement'!$E:$E,$B46,'  Income Statement'!$A:$A,$A46)</f>
        <v>2</v>
      </c>
      <c r="W46" s="47">
        <f>SUMIFS('  Income Statement'!AX:AX,'  Income Statement'!$E:$E,$B46,'  Income Statement'!$A:$A,$A46)</f>
        <v>3</v>
      </c>
      <c r="X46" s="47">
        <f>SUMIFS('  Income Statement'!AY:AY,'  Income Statement'!$E:$E,$B46,'  Income Statement'!$A:$A,$A46)</f>
        <v>0</v>
      </c>
      <c r="Y46" s="47">
        <f>SUMIFS('  Income Statement'!AZ:AZ,'  Income Statement'!$E:$E,$B46,'  Income Statement'!$A:$A,$A46)</f>
        <v>223</v>
      </c>
      <c r="Z46" s="47">
        <f>SUMIFS('  Income Statement'!BA:BA,'  Income Statement'!$E:$E,$B46,'  Income Statement'!$A:$A,$A46)</f>
        <v>-7</v>
      </c>
      <c r="AA46" s="47">
        <f>SUMIFS('  Income Statement'!BB:BB,'  Income Statement'!$E:$E,$B46,'  Income Statement'!$A:$A,$A46)</f>
        <v>4</v>
      </c>
      <c r="AB46" s="47">
        <f>SUMIFS('  Income Statement'!BC:BC,'  Income Statement'!$E:$E,$B46,'  Income Statement'!$A:$A,$A46)</f>
        <v>5</v>
      </c>
      <c r="AC46" s="47">
        <f>SUMIFS('  Income Statement'!BD:BD,'  Income Statement'!$E:$E,$B46,'  Income Statement'!$A:$A,$A46)</f>
        <v>11</v>
      </c>
      <c r="AD46" s="47">
        <f>SUMIFS('  Income Statement'!BE:BE,'  Income Statement'!$E:$E,$B46,'  Income Statement'!$A:$A,$A46)</f>
        <v>263</v>
      </c>
    </row>
    <row r="47" spans="1:30" ht="13.9" customHeight="1" thickBot="1" x14ac:dyDescent="0.25">
      <c r="A47" s="86"/>
      <c r="B47" s="101" t="s">
        <v>217</v>
      </c>
      <c r="C47" s="91"/>
      <c r="D47" s="91"/>
      <c r="E47" s="97">
        <f t="shared" ref="E47:P47" si="30">SUM(E45:E46)</f>
        <v>189169</v>
      </c>
      <c r="F47" s="97">
        <f t="shared" si="30"/>
        <v>256588</v>
      </c>
      <c r="G47" s="97">
        <f t="shared" si="30"/>
        <v>-98010</v>
      </c>
      <c r="H47" s="97">
        <f t="shared" si="30"/>
        <v>75161</v>
      </c>
      <c r="I47" s="97">
        <f t="shared" si="30"/>
        <v>-299375</v>
      </c>
      <c r="J47" s="97">
        <f t="shared" si="30"/>
        <v>81247</v>
      </c>
      <c r="K47" s="97">
        <f t="shared" si="30"/>
        <v>222354</v>
      </c>
      <c r="L47" s="97">
        <f t="shared" si="30"/>
        <v>214165</v>
      </c>
      <c r="M47" s="97">
        <f t="shared" si="30"/>
        <v>2592356</v>
      </c>
      <c r="N47" s="97">
        <f t="shared" si="30"/>
        <v>111827</v>
      </c>
      <c r="O47" s="97">
        <f t="shared" si="30"/>
        <v>320933</v>
      </c>
      <c r="P47" s="97">
        <f t="shared" si="30"/>
        <v>-556750</v>
      </c>
      <c r="Q47" s="97">
        <f>SUM(Q45:Q46)</f>
        <v>3109665</v>
      </c>
      <c r="R47" s="97">
        <f t="shared" ref="R47:AD47" si="31">SUM(R45:R46)</f>
        <v>325887</v>
      </c>
      <c r="S47" s="97">
        <f t="shared" si="31"/>
        <v>91509</v>
      </c>
      <c r="T47" s="97">
        <f t="shared" si="31"/>
        <v>-72674</v>
      </c>
      <c r="U47" s="97">
        <f t="shared" si="31"/>
        <v>352902</v>
      </c>
      <c r="V47" s="97">
        <f t="shared" si="31"/>
        <v>117049</v>
      </c>
      <c r="W47" s="97">
        <f t="shared" si="31"/>
        <v>216414</v>
      </c>
      <c r="X47" s="97">
        <f t="shared" si="31"/>
        <v>283363</v>
      </c>
      <c r="Y47" s="97">
        <f t="shared" si="31"/>
        <v>391315</v>
      </c>
      <c r="Z47" s="97">
        <f t="shared" si="31"/>
        <v>616012</v>
      </c>
      <c r="AA47" s="97">
        <f t="shared" si="31"/>
        <v>346197</v>
      </c>
      <c r="AB47" s="97">
        <f t="shared" si="31"/>
        <v>291970</v>
      </c>
      <c r="AC47" s="97">
        <f t="shared" si="31"/>
        <v>193239</v>
      </c>
      <c r="AD47" s="97">
        <f t="shared" si="31"/>
        <v>3153183</v>
      </c>
    </row>
    <row r="48" spans="1:30" ht="13.9" customHeight="1" thickTop="1" x14ac:dyDescent="0.2">
      <c r="A48" s="86"/>
      <c r="B48" s="72"/>
      <c r="C48" s="91"/>
      <c r="D48" s="91"/>
    </row>
    <row r="49" spans="1:30" ht="13.9" customHeight="1" x14ac:dyDescent="0.2">
      <c r="A49" s="90" t="s">
        <v>103</v>
      </c>
      <c r="B49" s="90" t="s">
        <v>218</v>
      </c>
      <c r="C49" s="91" t="s">
        <v>160</v>
      </c>
      <c r="D49" s="91"/>
      <c r="E49" s="47">
        <f>SUMIFS('  Income Statement'!AF:AF,'  Income Statement'!$E:$E,$B49,'  Income Statement'!$A:$A,$A49)</f>
        <v>386470</v>
      </c>
      <c r="F49" s="47">
        <f>SUMIFS('  Income Statement'!AG:AG,'  Income Statement'!$E:$E,$B49,'  Income Statement'!$A:$A,$A49)</f>
        <v>347634</v>
      </c>
      <c r="G49" s="47">
        <f>SUMIFS('  Income Statement'!AH:AH,'  Income Statement'!$E:$E,$B49,'  Income Statement'!$A:$A,$A49)</f>
        <v>516297</v>
      </c>
      <c r="H49" s="47">
        <f>SUMIFS('  Income Statement'!AI:AI,'  Income Statement'!$E:$E,$B49,'  Income Statement'!$A:$A,$A49)</f>
        <v>375353</v>
      </c>
      <c r="I49" s="47">
        <f>SUMIFS('  Income Statement'!AJ:AJ,'  Income Statement'!$E:$E,$B49,'  Income Statement'!$A:$A,$A49)</f>
        <v>515478</v>
      </c>
      <c r="J49" s="47">
        <f>SUMIFS('  Income Statement'!AK:AK,'  Income Statement'!$E:$E,$B49,'  Income Statement'!$A:$A,$A49)</f>
        <v>315346</v>
      </c>
      <c r="K49" s="47">
        <f>SUMIFS('  Income Statement'!AL:AL,'  Income Statement'!$E:$E,$B49,'  Income Statement'!$A:$A,$A49)</f>
        <v>239811</v>
      </c>
      <c r="L49" s="47">
        <f>SUMIFS('  Income Statement'!AM:AM,'  Income Statement'!$E:$E,$B49,'  Income Statement'!$A:$A,$A49)</f>
        <v>321237</v>
      </c>
      <c r="M49" s="47">
        <f>SUMIFS('  Income Statement'!AN:AN,'  Income Statement'!$E:$E,$B49,'  Income Statement'!$A:$A,$A49)</f>
        <v>4037063</v>
      </c>
      <c r="N49" s="47">
        <f>SUMIFS('  Income Statement'!AO:AO,'  Income Statement'!$E:$E,$B49,'  Income Statement'!$A:$A,$A49)</f>
        <v>246136</v>
      </c>
      <c r="O49" s="47">
        <f>SUMIFS('  Income Statement'!AP:AP,'  Income Statement'!$E:$E,$B49,'  Income Statement'!$A:$A,$A49)</f>
        <v>282357</v>
      </c>
      <c r="P49" s="47">
        <f>SUMIFS('  Income Statement'!AQ:AQ,'  Income Statement'!$E:$E,$B49,'  Income Statement'!$A:$A,$A49)</f>
        <v>935868</v>
      </c>
      <c r="Q49" s="47">
        <f>SUMIFS('  Income Statement'!AR:AR,'  Income Statement'!$E:$E,$B49,'  Income Statement'!$A:$A,$A49)</f>
        <v>8519050</v>
      </c>
      <c r="R49" s="47">
        <f>SUMIFS('  Income Statement'!AS:AS,'  Income Statement'!$E:$E,$B49,'  Income Statement'!$A:$A,$A49)</f>
        <v>380102</v>
      </c>
      <c r="S49" s="47">
        <f>SUMIFS('  Income Statement'!AT:AT,'  Income Statement'!$E:$E,$B49,'  Income Statement'!$A:$A,$A49)</f>
        <v>554352</v>
      </c>
      <c r="T49" s="47">
        <f>SUMIFS('  Income Statement'!AU:AU,'  Income Statement'!$E:$E,$B49,'  Income Statement'!$A:$A,$A49)</f>
        <v>763268</v>
      </c>
      <c r="U49" s="47">
        <f>SUMIFS('  Income Statement'!AV:AV,'  Income Statement'!$E:$E,$B49,'  Income Statement'!$A:$A,$A49)</f>
        <v>358430</v>
      </c>
      <c r="V49" s="47">
        <f>SUMIFS('  Income Statement'!AW:AW,'  Income Statement'!$E:$E,$B49,'  Income Statement'!$A:$A,$A49)</f>
        <v>422793</v>
      </c>
      <c r="W49" s="47">
        <f>SUMIFS('  Income Statement'!AX:AX,'  Income Statement'!$E:$E,$B49,'  Income Statement'!$A:$A,$A49)</f>
        <v>2010118</v>
      </c>
      <c r="X49" s="47">
        <f>SUMIFS('  Income Statement'!AY:AY,'  Income Statement'!$E:$E,$B49,'  Income Statement'!$A:$A,$A49)</f>
        <v>409838</v>
      </c>
      <c r="Y49" s="47">
        <f>SUMIFS('  Income Statement'!AZ:AZ,'  Income Statement'!$E:$E,$B49,'  Income Statement'!$A:$A,$A49)</f>
        <v>414237</v>
      </c>
      <c r="Z49" s="47">
        <f>SUMIFS('  Income Statement'!BA:BA,'  Income Statement'!$E:$E,$B49,'  Income Statement'!$A:$A,$A49)</f>
        <v>4060635</v>
      </c>
      <c r="AA49" s="47">
        <f>SUMIFS('  Income Statement'!BB:BB,'  Income Statement'!$E:$E,$B49,'  Income Statement'!$A:$A,$A49)</f>
        <v>321999</v>
      </c>
      <c r="AB49" s="47">
        <f>SUMIFS('  Income Statement'!BC:BC,'  Income Statement'!$E:$E,$B49,'  Income Statement'!$A:$A,$A49)</f>
        <v>406529</v>
      </c>
      <c r="AC49" s="47">
        <f>SUMIFS('  Income Statement'!BD:BD,'  Income Statement'!$E:$E,$B49,'  Income Statement'!$A:$A,$A49)</f>
        <v>485247</v>
      </c>
      <c r="AD49" s="47">
        <f>SUMIFS('  Income Statement'!BE:BE,'  Income Statement'!$E:$E,$B49,'  Income Statement'!$A:$A,$A49)</f>
        <v>10587548</v>
      </c>
    </row>
    <row r="50" spans="1:30" ht="13.9" customHeight="1" x14ac:dyDescent="0.2">
      <c r="A50" s="90" t="s">
        <v>103</v>
      </c>
      <c r="B50" s="90" t="s">
        <v>219</v>
      </c>
      <c r="C50" s="91" t="s">
        <v>160</v>
      </c>
      <c r="D50" s="91"/>
      <c r="E50" s="47">
        <f>SUMIFS('  Income Statement'!AF:AF,'  Income Statement'!$E:$E,$B50,'  Income Statement'!$A:$A,$A50)</f>
        <v>-360881</v>
      </c>
      <c r="F50" s="47">
        <f>SUMIFS('  Income Statement'!AG:AG,'  Income Statement'!$E:$E,$B50,'  Income Statement'!$A:$A,$A50)</f>
        <v>-403799</v>
      </c>
      <c r="G50" s="47">
        <f>SUMIFS('  Income Statement'!AH:AH,'  Income Statement'!$E:$E,$B50,'  Income Statement'!$A:$A,$A50)</f>
        <v>-250984</v>
      </c>
      <c r="H50" s="47">
        <f>SUMIFS('  Income Statement'!AI:AI,'  Income Statement'!$E:$E,$B50,'  Income Statement'!$A:$A,$A50)</f>
        <v>-345399</v>
      </c>
      <c r="I50" s="47">
        <f>SUMIFS('  Income Statement'!AJ:AJ,'  Income Statement'!$E:$E,$B50,'  Income Statement'!$A:$A,$A50)</f>
        <v>-272750</v>
      </c>
      <c r="J50" s="47">
        <f>SUMIFS('  Income Statement'!AK:AK,'  Income Statement'!$E:$E,$B50,'  Income Statement'!$A:$A,$A50)</f>
        <v>-357045</v>
      </c>
      <c r="K50" s="47">
        <f>SUMIFS('  Income Statement'!AL:AL,'  Income Statement'!$E:$E,$B50,'  Income Statement'!$A:$A,$A50)</f>
        <v>-388196</v>
      </c>
      <c r="L50" s="47">
        <f>SUMIFS('  Income Statement'!AM:AM,'  Income Statement'!$E:$E,$B50,'  Income Statement'!$A:$A,$A50)</f>
        <v>-368408</v>
      </c>
      <c r="M50" s="47">
        <f>SUMIFS('  Income Statement'!AN:AN,'  Income Statement'!$E:$E,$B50,'  Income Statement'!$A:$A,$A50)</f>
        <v>-6575028</v>
      </c>
      <c r="N50" s="47">
        <f>SUMIFS('  Income Statement'!AO:AO,'  Income Statement'!$E:$E,$B50,'  Income Statement'!$A:$A,$A50)</f>
        <v>-350821</v>
      </c>
      <c r="O50" s="47">
        <f>SUMIFS('  Income Statement'!AP:AP,'  Income Statement'!$E:$E,$B50,'  Income Statement'!$A:$A,$A50)</f>
        <v>-411842</v>
      </c>
      <c r="P50" s="47">
        <f>SUMIFS('  Income Statement'!AQ:AQ,'  Income Statement'!$E:$E,$B50,'  Income Statement'!$A:$A,$A50)</f>
        <v>-244802</v>
      </c>
      <c r="Q50" s="47">
        <f>SUMIFS('  Income Statement'!AR:AR,'  Income Statement'!$E:$E,$B50,'  Income Statement'!$A:$A,$A50)</f>
        <v>-10329955</v>
      </c>
      <c r="R50" s="47">
        <f>SUMIFS('  Income Statement'!AS:AS,'  Income Statement'!$E:$E,$B50,'  Income Statement'!$A:$A,$A50)</f>
        <v>-461978</v>
      </c>
      <c r="S50" s="47">
        <f>SUMIFS('  Income Statement'!AT:AT,'  Income Statement'!$E:$E,$B50,'  Income Statement'!$A:$A,$A50)</f>
        <v>-318068</v>
      </c>
      <c r="T50" s="47">
        <f>SUMIFS('  Income Statement'!AU:AU,'  Income Statement'!$E:$E,$B50,'  Income Statement'!$A:$A,$A50)</f>
        <v>-394248</v>
      </c>
      <c r="U50" s="47">
        <f>SUMIFS('  Income Statement'!AV:AV,'  Income Statement'!$E:$E,$B50,'  Income Statement'!$A:$A,$A50)</f>
        <v>-426820</v>
      </c>
      <c r="V50" s="47">
        <f>SUMIFS('  Income Statement'!AW:AW,'  Income Statement'!$E:$E,$B50,'  Income Statement'!$A:$A,$A50)</f>
        <v>-356098</v>
      </c>
      <c r="W50" s="47">
        <f>SUMIFS('  Income Statement'!AX:AX,'  Income Statement'!$E:$E,$B50,'  Income Statement'!$A:$A,$A50)</f>
        <v>-2048371</v>
      </c>
      <c r="X50" s="47">
        <f>SUMIFS('  Income Statement'!AY:AY,'  Income Statement'!$E:$E,$B50,'  Income Statement'!$A:$A,$A50)</f>
        <v>-409585</v>
      </c>
      <c r="Y50" s="47">
        <f>SUMIFS('  Income Statement'!AZ:AZ,'  Income Statement'!$E:$E,$B50,'  Income Statement'!$A:$A,$A50)</f>
        <v>-568178</v>
      </c>
      <c r="Z50" s="47">
        <f>SUMIFS('  Income Statement'!BA:BA,'  Income Statement'!$E:$E,$B50,'  Income Statement'!$A:$A,$A50)</f>
        <v>-4411892</v>
      </c>
      <c r="AA50" s="47">
        <f>SUMIFS('  Income Statement'!BB:BB,'  Income Statement'!$E:$E,$B50,'  Income Statement'!$A:$A,$A50)</f>
        <v>-406289</v>
      </c>
      <c r="AB50" s="47">
        <f>SUMIFS('  Income Statement'!BC:BC,'  Income Statement'!$E:$E,$B50,'  Income Statement'!$A:$A,$A50)</f>
        <v>-338544</v>
      </c>
      <c r="AC50" s="47">
        <f>SUMIFS('  Income Statement'!BD:BD,'  Income Statement'!$E:$E,$B50,'  Income Statement'!$A:$A,$A50)</f>
        <v>-424388</v>
      </c>
      <c r="AD50" s="47">
        <f>SUMIFS('  Income Statement'!BE:BE,'  Income Statement'!$E:$E,$B50,'  Income Statement'!$A:$A,$A50)</f>
        <v>-10564459</v>
      </c>
    </row>
    <row r="51" spans="1:30" ht="13.9" customHeight="1" thickBot="1" x14ac:dyDescent="0.25">
      <c r="B51" s="101" t="s">
        <v>220</v>
      </c>
      <c r="C51" s="91"/>
      <c r="D51" s="91"/>
      <c r="E51" s="97">
        <f t="shared" ref="E51:P51" si="32">SUM(E49:E50)</f>
        <v>25589</v>
      </c>
      <c r="F51" s="97">
        <f t="shared" si="32"/>
        <v>-56165</v>
      </c>
      <c r="G51" s="97">
        <f t="shared" si="32"/>
        <v>265313</v>
      </c>
      <c r="H51" s="97">
        <f t="shared" si="32"/>
        <v>29954</v>
      </c>
      <c r="I51" s="97">
        <f t="shared" si="32"/>
        <v>242728</v>
      </c>
      <c r="J51" s="97">
        <f t="shared" si="32"/>
        <v>-41699</v>
      </c>
      <c r="K51" s="97">
        <f t="shared" si="32"/>
        <v>-148385</v>
      </c>
      <c r="L51" s="97">
        <f t="shared" si="32"/>
        <v>-47171</v>
      </c>
      <c r="M51" s="97">
        <f t="shared" si="32"/>
        <v>-2537965</v>
      </c>
      <c r="N51" s="97">
        <f t="shared" si="32"/>
        <v>-104685</v>
      </c>
      <c r="O51" s="97">
        <f t="shared" si="32"/>
        <v>-129485</v>
      </c>
      <c r="P51" s="97">
        <f t="shared" si="32"/>
        <v>691066</v>
      </c>
      <c r="Q51" s="97">
        <f>SUM(Q49:Q50)</f>
        <v>-1810905</v>
      </c>
      <c r="R51" s="97">
        <f t="shared" ref="R51:AD51" si="33">SUM(R49:R50)</f>
        <v>-81876</v>
      </c>
      <c r="S51" s="97">
        <f t="shared" si="33"/>
        <v>236284</v>
      </c>
      <c r="T51" s="97">
        <f t="shared" si="33"/>
        <v>369020</v>
      </c>
      <c r="U51" s="97">
        <f t="shared" si="33"/>
        <v>-68390</v>
      </c>
      <c r="V51" s="97">
        <f t="shared" si="33"/>
        <v>66695</v>
      </c>
      <c r="W51" s="97">
        <f t="shared" si="33"/>
        <v>-38253</v>
      </c>
      <c r="X51" s="97">
        <f t="shared" si="33"/>
        <v>253</v>
      </c>
      <c r="Y51" s="97">
        <f t="shared" si="33"/>
        <v>-153941</v>
      </c>
      <c r="Z51" s="97">
        <f t="shared" si="33"/>
        <v>-351257</v>
      </c>
      <c r="AA51" s="97">
        <f t="shared" si="33"/>
        <v>-84290</v>
      </c>
      <c r="AB51" s="97">
        <f t="shared" si="33"/>
        <v>67985</v>
      </c>
      <c r="AC51" s="97">
        <f t="shared" si="33"/>
        <v>60859</v>
      </c>
      <c r="AD51" s="97">
        <f t="shared" si="33"/>
        <v>23089</v>
      </c>
    </row>
    <row r="52" spans="1:30" ht="13.9" customHeight="1" thickTop="1" x14ac:dyDescent="0.2">
      <c r="B52" s="72"/>
      <c r="C52" s="91"/>
      <c r="D52" s="91"/>
    </row>
    <row r="53" spans="1:30" ht="13.9" customHeight="1" x14ac:dyDescent="0.2">
      <c r="A53" s="102"/>
      <c r="B53" s="102" t="s">
        <v>47</v>
      </c>
      <c r="C53" s="103"/>
      <c r="D53" s="103"/>
      <c r="E53" s="104">
        <f t="shared" ref="E53:P53" si="34">E47+E51</f>
        <v>214758</v>
      </c>
      <c r="F53" s="104">
        <f t="shared" si="34"/>
        <v>200423</v>
      </c>
      <c r="G53" s="104">
        <f t="shared" si="34"/>
        <v>167303</v>
      </c>
      <c r="H53" s="104">
        <f t="shared" si="34"/>
        <v>105115</v>
      </c>
      <c r="I53" s="104">
        <f t="shared" si="34"/>
        <v>-56647</v>
      </c>
      <c r="J53" s="104">
        <f t="shared" si="34"/>
        <v>39548</v>
      </c>
      <c r="K53" s="104">
        <f t="shared" si="34"/>
        <v>73969</v>
      </c>
      <c r="L53" s="104">
        <f t="shared" si="34"/>
        <v>166994</v>
      </c>
      <c r="M53" s="104">
        <f t="shared" si="34"/>
        <v>54391</v>
      </c>
      <c r="N53" s="104">
        <f t="shared" si="34"/>
        <v>7142</v>
      </c>
      <c r="O53" s="104">
        <f t="shared" si="34"/>
        <v>191448</v>
      </c>
      <c r="P53" s="104">
        <f t="shared" si="34"/>
        <v>134316</v>
      </c>
      <c r="Q53" s="104">
        <f>Q47+Q51</f>
        <v>1298760</v>
      </c>
      <c r="R53" s="104">
        <f t="shared" ref="R53:AD53" si="35">R47+R51</f>
        <v>244011</v>
      </c>
      <c r="S53" s="104">
        <f t="shared" si="35"/>
        <v>327793</v>
      </c>
      <c r="T53" s="104">
        <f t="shared" si="35"/>
        <v>296346</v>
      </c>
      <c r="U53" s="104">
        <f t="shared" si="35"/>
        <v>284512</v>
      </c>
      <c r="V53" s="104">
        <f t="shared" si="35"/>
        <v>183744</v>
      </c>
      <c r="W53" s="104">
        <f t="shared" si="35"/>
        <v>178161</v>
      </c>
      <c r="X53" s="104">
        <f t="shared" si="35"/>
        <v>283616</v>
      </c>
      <c r="Y53" s="104">
        <f t="shared" si="35"/>
        <v>237374</v>
      </c>
      <c r="Z53" s="104">
        <f t="shared" si="35"/>
        <v>264755</v>
      </c>
      <c r="AA53" s="104">
        <f t="shared" si="35"/>
        <v>261907</v>
      </c>
      <c r="AB53" s="104">
        <f t="shared" si="35"/>
        <v>359955</v>
      </c>
      <c r="AC53" s="104">
        <f t="shared" si="35"/>
        <v>254098</v>
      </c>
      <c r="AD53" s="104">
        <f t="shared" si="35"/>
        <v>3176272</v>
      </c>
    </row>
    <row r="54" spans="1:30" ht="13.9" customHeight="1" x14ac:dyDescent="0.2">
      <c r="B54" s="72"/>
      <c r="C54" s="91"/>
      <c r="D54" s="91"/>
    </row>
    <row r="55" spans="1:30" ht="13.9" customHeight="1" x14ac:dyDescent="0.2">
      <c r="A55" s="90" t="s">
        <v>103</v>
      </c>
      <c r="B55" s="90" t="s">
        <v>221</v>
      </c>
      <c r="C55" s="91" t="s">
        <v>160</v>
      </c>
      <c r="D55" s="91"/>
      <c r="E55" s="47">
        <f>SUMIFS('  Income Statement'!AF:AF,'  Income Statement'!$E:$E,$B55,'  Income Statement'!$A:$A,$A55)</f>
        <v>19805</v>
      </c>
      <c r="F55" s="47">
        <f>SUMIFS('  Income Statement'!AG:AG,'  Income Statement'!$E:$E,$B55,'  Income Statement'!$A:$A,$A55)</f>
        <v>34537</v>
      </c>
      <c r="G55" s="47">
        <f>SUMIFS('  Income Statement'!AH:AH,'  Income Statement'!$E:$E,$B55,'  Income Statement'!$A:$A,$A55)</f>
        <v>-43291</v>
      </c>
      <c r="H55" s="47">
        <f>SUMIFS('  Income Statement'!AI:AI,'  Income Statement'!$E:$E,$B55,'  Income Statement'!$A:$A,$A55)</f>
        <v>-5502</v>
      </c>
      <c r="I55" s="47">
        <f>SUMIFS('  Income Statement'!AJ:AJ,'  Income Statement'!$E:$E,$B55,'  Income Statement'!$A:$A,$A55)</f>
        <v>-119239</v>
      </c>
      <c r="J55" s="47">
        <f>SUMIFS('  Income Statement'!AK:AK,'  Income Statement'!$E:$E,$B55,'  Income Statement'!$A:$A,$A55)</f>
        <v>-5131</v>
      </c>
      <c r="K55" s="47">
        <f>SUMIFS('  Income Statement'!AL:AL,'  Income Statement'!$E:$E,$B55,'  Income Statement'!$A:$A,$A55)</f>
        <v>26270</v>
      </c>
      <c r="L55" s="47">
        <f>SUMIFS('  Income Statement'!AM:AM,'  Income Statement'!$E:$E,$B55,'  Income Statement'!$A:$A,$A55)</f>
        <v>24449</v>
      </c>
      <c r="M55" s="47">
        <f>SUMIFS('  Income Statement'!AN:AN,'  Income Statement'!$E:$E,$B55,'  Income Statement'!$A:$A,$A55)</f>
        <v>554972</v>
      </c>
      <c r="N55" s="47">
        <f>SUMIFS('  Income Statement'!AO:AO,'  Income Statement'!$E:$E,$B55,'  Income Statement'!$A:$A,$A55)</f>
        <v>1729</v>
      </c>
      <c r="O55" s="47">
        <f>SUMIFS('  Income Statement'!AP:AP,'  Income Statement'!$E:$E,$B55,'  Income Statement'!$A:$A,$A55)</f>
        <v>48192</v>
      </c>
      <c r="P55" s="47">
        <f>SUMIFS('  Income Statement'!AQ:AQ,'  Income Statement'!$E:$E,$B55,'  Income Statement'!$A:$A,$A55)</f>
        <v>-140598</v>
      </c>
      <c r="Q55" s="47">
        <f>SUMIFS('  Income Statement'!AR:AR,'  Income Statement'!$E:$E,$B55,'  Income Statement'!$A:$A,$A55)</f>
        <v>396193</v>
      </c>
      <c r="R55" s="47">
        <f>SUMIFS('  Income Statement'!AS:AS,'  Income Statement'!$E:$E,$B55,'  Income Statement'!$A:$A,$A55)</f>
        <v>52317</v>
      </c>
      <c r="S55" s="47">
        <f>SUMIFS('  Income Statement'!AT:AT,'  Income Statement'!$E:$E,$B55,'  Income Statement'!$A:$A,$A55)</f>
        <v>241</v>
      </c>
      <c r="T55" s="47">
        <f>SUMIFS('  Income Statement'!AU:AU,'  Income Statement'!$E:$E,$B55,'  Income Statement'!$A:$A,$A55)</f>
        <v>-36239</v>
      </c>
      <c r="U55" s="47">
        <f>SUMIFS('  Income Statement'!AV:AV,'  Income Statement'!$E:$E,$B55,'  Income Statement'!$A:$A,$A55)</f>
        <v>58320</v>
      </c>
      <c r="V55" s="47">
        <f>SUMIFS('  Income Statement'!AW:AW,'  Income Statement'!$E:$E,$B55,'  Income Statement'!$A:$A,$A55)</f>
        <v>5916</v>
      </c>
      <c r="W55" s="47">
        <f>SUMIFS('  Income Statement'!AX:AX,'  Income Statement'!$E:$E,$B55,'  Income Statement'!$A:$A,$A55)</f>
        <v>27994</v>
      </c>
      <c r="X55" s="47">
        <f>SUMIFS('  Income Statement'!AY:AY,'  Income Statement'!$E:$E,$B55,'  Income Statement'!$A:$A,$A55)</f>
        <v>35153</v>
      </c>
      <c r="Y55" s="47">
        <f>SUMIFS('  Income Statement'!AZ:AZ,'  Income Statement'!$E:$E,$B55,'  Income Statement'!$A:$A,$A55)</f>
        <v>44159</v>
      </c>
      <c r="Z55" s="47">
        <f>SUMIFS('  Income Statement'!BA:BA,'  Income Statement'!$E:$E,$B55,'  Income Statement'!$A:$A,$A55)</f>
        <v>76697</v>
      </c>
      <c r="AA55" s="47">
        <f>SUMIFS('  Income Statement'!BB:BB,'  Income Statement'!$E:$E,$B55,'  Income Statement'!$A:$A,$A55)</f>
        <v>38572</v>
      </c>
      <c r="AB55" s="47">
        <f>SUMIFS('  Income Statement'!BC:BC,'  Income Statement'!$E:$E,$B55,'  Income Statement'!$A:$A,$A55)</f>
        <v>29109</v>
      </c>
      <c r="AC55" s="47">
        <f>SUMIFS('  Income Statement'!BD:BD,'  Income Statement'!$E:$E,$B55,'  Income Statement'!$A:$A,$A55)</f>
        <v>14830</v>
      </c>
      <c r="AD55" s="47">
        <f>SUMIFS('  Income Statement'!BE:BE,'  Income Statement'!$E:$E,$B55,'  Income Statement'!$A:$A,$A55)</f>
        <v>347069</v>
      </c>
    </row>
    <row r="56" spans="1:30" ht="13.9" customHeight="1" x14ac:dyDescent="0.2">
      <c r="A56" s="90" t="s">
        <v>103</v>
      </c>
      <c r="B56" s="90" t="s">
        <v>222</v>
      </c>
      <c r="C56" s="91" t="s">
        <v>164</v>
      </c>
      <c r="D56" s="91"/>
      <c r="E56" s="47">
        <f>SUMIFS('  Income Statement'!AF:AF,'  Income Statement'!$E:$E,$B56,'  Income Statement'!$A:$A,$A56)</f>
        <v>1252</v>
      </c>
      <c r="F56" s="47">
        <f>SUMIFS('  Income Statement'!AG:AG,'  Income Statement'!$E:$E,$B56,'  Income Statement'!$A:$A,$A56)</f>
        <v>1501</v>
      </c>
      <c r="G56" s="47">
        <f>SUMIFS('  Income Statement'!AH:AH,'  Income Statement'!$E:$E,$B56,'  Income Statement'!$A:$A,$A56)</f>
        <v>539</v>
      </c>
      <c r="H56" s="47">
        <f>SUMIFS('  Income Statement'!AI:AI,'  Income Statement'!$E:$E,$B56,'  Income Statement'!$A:$A,$A56)</f>
        <v>1228</v>
      </c>
      <c r="I56" s="47">
        <f>SUMIFS('  Income Statement'!AJ:AJ,'  Income Statement'!$E:$E,$B56,'  Income Statement'!$A:$A,$A56)</f>
        <v>458</v>
      </c>
      <c r="J56" s="47">
        <f>SUMIFS('  Income Statement'!AK:AK,'  Income Statement'!$E:$E,$B56,'  Income Statement'!$A:$A,$A56)</f>
        <v>66</v>
      </c>
      <c r="K56" s="47">
        <f>SUMIFS('  Income Statement'!AL:AL,'  Income Statement'!$E:$E,$B56,'  Income Statement'!$A:$A,$A56)</f>
        <v>20</v>
      </c>
      <c r="L56" s="47">
        <f>SUMIFS('  Income Statement'!AM:AM,'  Income Statement'!$E:$E,$B56,'  Income Statement'!$A:$A,$A56)</f>
        <v>19</v>
      </c>
      <c r="M56" s="47">
        <f>SUMIFS('  Income Statement'!AN:AN,'  Income Statement'!$E:$E,$B56,'  Income Statement'!$A:$A,$A56)</f>
        <v>2</v>
      </c>
      <c r="N56" s="47">
        <f>SUMIFS('  Income Statement'!AO:AO,'  Income Statement'!$E:$E,$B56,'  Income Statement'!$A:$A,$A56)</f>
        <v>1</v>
      </c>
      <c r="O56" s="47">
        <f>SUMIFS('  Income Statement'!AP:AP,'  Income Statement'!$E:$E,$B56,'  Income Statement'!$A:$A,$A56)</f>
        <v>1</v>
      </c>
      <c r="P56" s="47">
        <f>SUMIFS('  Income Statement'!AQ:AQ,'  Income Statement'!$E:$E,$B56,'  Income Statement'!$A:$A,$A56)</f>
        <v>13</v>
      </c>
      <c r="Q56" s="47">
        <f>SUMIFS('  Income Statement'!AR:AR,'  Income Statement'!$E:$E,$B56,'  Income Statement'!$A:$A,$A56)</f>
        <v>5100</v>
      </c>
      <c r="R56" s="47">
        <f>SUMIFS('  Income Statement'!AS:AS,'  Income Statement'!$E:$E,$B56,'  Income Statement'!$A:$A,$A56)</f>
        <v>2</v>
      </c>
      <c r="S56" s="47">
        <f>SUMIFS('  Income Statement'!AT:AT,'  Income Statement'!$E:$E,$B56,'  Income Statement'!$A:$A,$A56)</f>
        <v>1</v>
      </c>
      <c r="T56" s="47">
        <f>SUMIFS('  Income Statement'!AU:AU,'  Income Statement'!$E:$E,$B56,'  Income Statement'!$A:$A,$A56)</f>
        <v>1</v>
      </c>
      <c r="U56" s="47">
        <f>SUMIFS('  Income Statement'!AV:AV,'  Income Statement'!$E:$E,$B56,'  Income Statement'!$A:$A,$A56)</f>
        <v>1</v>
      </c>
      <c r="V56" s="47">
        <f>SUMIFS('  Income Statement'!AW:AW,'  Income Statement'!$E:$E,$B56,'  Income Statement'!$A:$A,$A56)</f>
        <v>0</v>
      </c>
      <c r="W56" s="47">
        <f>SUMIFS('  Income Statement'!AX:AX,'  Income Statement'!$E:$E,$B56,'  Income Statement'!$A:$A,$A56)</f>
        <v>1</v>
      </c>
      <c r="X56" s="47">
        <f>SUMIFS('  Income Statement'!AY:AY,'  Income Statement'!$E:$E,$B56,'  Income Statement'!$A:$A,$A56)</f>
        <v>0</v>
      </c>
      <c r="Y56" s="47">
        <f>SUMIFS('  Income Statement'!AZ:AZ,'  Income Statement'!$E:$E,$B56,'  Income Statement'!$A:$A,$A56)</f>
        <v>-1049</v>
      </c>
      <c r="Z56" s="47">
        <f>SUMIFS('  Income Statement'!BA:BA,'  Income Statement'!$E:$E,$B56,'  Income Statement'!$A:$A,$A56)</f>
        <v>-1</v>
      </c>
      <c r="AA56" s="47">
        <f>SUMIFS('  Income Statement'!BB:BB,'  Income Statement'!$E:$E,$B56,'  Income Statement'!$A:$A,$A56)</f>
        <v>1</v>
      </c>
      <c r="AB56" s="47">
        <f>SUMIFS('  Income Statement'!BC:BC,'  Income Statement'!$E:$E,$B56,'  Income Statement'!$A:$A,$A56)</f>
        <v>1</v>
      </c>
      <c r="AC56" s="47">
        <f>SUMIFS('  Income Statement'!BD:BD,'  Income Statement'!$E:$E,$B56,'  Income Statement'!$A:$A,$A56)</f>
        <v>1</v>
      </c>
      <c r="AD56" s="47">
        <f>SUMIFS('  Income Statement'!BE:BE,'  Income Statement'!$E:$E,$B56,'  Income Statement'!$A:$A,$A56)</f>
        <v>-1041</v>
      </c>
    </row>
    <row r="57" spans="1:30" ht="13.9" customHeight="1" thickBot="1" x14ac:dyDescent="0.25">
      <c r="B57" s="101" t="s">
        <v>223</v>
      </c>
      <c r="C57" s="91"/>
      <c r="D57" s="91"/>
      <c r="E57" s="97">
        <f t="shared" ref="E57:P57" si="36">SUM(E55:E56)</f>
        <v>21057</v>
      </c>
      <c r="F57" s="97">
        <f t="shared" si="36"/>
        <v>36038</v>
      </c>
      <c r="G57" s="97">
        <f t="shared" si="36"/>
        <v>-42752</v>
      </c>
      <c r="H57" s="97">
        <f t="shared" si="36"/>
        <v>-4274</v>
      </c>
      <c r="I57" s="97">
        <f t="shared" si="36"/>
        <v>-118781</v>
      </c>
      <c r="J57" s="97">
        <f t="shared" si="36"/>
        <v>-5065</v>
      </c>
      <c r="K57" s="97">
        <f t="shared" si="36"/>
        <v>26290</v>
      </c>
      <c r="L57" s="97">
        <f t="shared" si="36"/>
        <v>24468</v>
      </c>
      <c r="M57" s="97">
        <f t="shared" si="36"/>
        <v>554974</v>
      </c>
      <c r="N57" s="97">
        <f t="shared" si="36"/>
        <v>1730</v>
      </c>
      <c r="O57" s="97">
        <f t="shared" si="36"/>
        <v>48193</v>
      </c>
      <c r="P57" s="97">
        <f t="shared" si="36"/>
        <v>-140585</v>
      </c>
      <c r="Q57" s="97">
        <f>SUM(Q55:Q56)</f>
        <v>401293</v>
      </c>
      <c r="R57" s="97">
        <f t="shared" ref="R57:AD57" si="37">SUM(R55:R56)</f>
        <v>52319</v>
      </c>
      <c r="S57" s="97">
        <f t="shared" si="37"/>
        <v>242</v>
      </c>
      <c r="T57" s="97">
        <f t="shared" si="37"/>
        <v>-36238</v>
      </c>
      <c r="U57" s="97">
        <f t="shared" si="37"/>
        <v>58321</v>
      </c>
      <c r="V57" s="97">
        <f t="shared" si="37"/>
        <v>5916</v>
      </c>
      <c r="W57" s="97">
        <f t="shared" si="37"/>
        <v>27995</v>
      </c>
      <c r="X57" s="97">
        <f t="shared" si="37"/>
        <v>35153</v>
      </c>
      <c r="Y57" s="97">
        <f t="shared" si="37"/>
        <v>43110</v>
      </c>
      <c r="Z57" s="97">
        <f t="shared" si="37"/>
        <v>76696</v>
      </c>
      <c r="AA57" s="97">
        <f t="shared" si="37"/>
        <v>38573</v>
      </c>
      <c r="AB57" s="97">
        <f t="shared" si="37"/>
        <v>29110</v>
      </c>
      <c r="AC57" s="97">
        <f t="shared" si="37"/>
        <v>14831</v>
      </c>
      <c r="AD57" s="97">
        <f t="shared" si="37"/>
        <v>346028</v>
      </c>
    </row>
    <row r="58" spans="1:30" ht="13.9" customHeight="1" thickTop="1" x14ac:dyDescent="0.2">
      <c r="B58" s="90"/>
      <c r="C58" s="91"/>
      <c r="D58" s="91"/>
    </row>
    <row r="59" spans="1:30" ht="13.9" customHeight="1" x14ac:dyDescent="0.2">
      <c r="A59" s="90" t="s">
        <v>103</v>
      </c>
      <c r="B59" s="90" t="s">
        <v>224</v>
      </c>
      <c r="C59" s="91" t="s">
        <v>160</v>
      </c>
      <c r="D59" s="91"/>
      <c r="E59" s="47">
        <f>SUMIFS('  Income Statement'!AF:AF,'  Income Statement'!$E:$E,$B59,'  Income Statement'!$A:$A,$A59)</f>
        <v>128133</v>
      </c>
      <c r="F59" s="47">
        <f>SUMIFS('  Income Statement'!AG:AG,'  Income Statement'!$E:$E,$B59,'  Income Statement'!$A:$A,$A59)</f>
        <v>112118</v>
      </c>
      <c r="G59" s="47">
        <f>SUMIFS('  Income Statement'!AH:AH,'  Income Statement'!$E:$E,$B59,'  Income Statement'!$A:$A,$A59)</f>
        <v>173739</v>
      </c>
      <c r="H59" s="47">
        <f>SUMIFS('  Income Statement'!AI:AI,'  Income Statement'!$E:$E,$B59,'  Income Statement'!$A:$A,$A59)</f>
        <v>127196</v>
      </c>
      <c r="I59" s="47">
        <f>SUMIFS('  Income Statement'!AJ:AJ,'  Income Statement'!$E:$E,$B59,'  Income Statement'!$A:$A,$A59)</f>
        <v>167522</v>
      </c>
      <c r="J59" s="47">
        <f>SUMIFS('  Income Statement'!AK:AK,'  Income Statement'!$E:$E,$B59,'  Income Statement'!$A:$A,$A59)</f>
        <v>111314</v>
      </c>
      <c r="K59" s="47">
        <f>SUMIFS('  Income Statement'!AL:AL,'  Income Statement'!$E:$E,$B59,'  Income Statement'!$A:$A,$A59)</f>
        <v>90441</v>
      </c>
      <c r="L59" s="47">
        <f>SUMIFS('  Income Statement'!AM:AM,'  Income Statement'!$E:$E,$B59,'  Income Statement'!$A:$A,$A59)</f>
        <v>113206</v>
      </c>
      <c r="M59" s="47">
        <f>SUMIFS('  Income Statement'!AN:AN,'  Income Statement'!$E:$E,$B59,'  Income Statement'!$A:$A,$A59)</f>
        <v>1496769</v>
      </c>
      <c r="N59" s="47">
        <f>SUMIFS('  Income Statement'!AO:AO,'  Income Statement'!$E:$E,$B59,'  Income Statement'!$A:$A,$A59)</f>
        <v>93837</v>
      </c>
      <c r="O59" s="47">
        <f>SUMIFS('  Income Statement'!AP:AP,'  Income Statement'!$E:$E,$B59,'  Income Statement'!$A:$A,$A59)</f>
        <v>103615</v>
      </c>
      <c r="P59" s="47">
        <f>SUMIFS('  Income Statement'!AQ:AQ,'  Income Statement'!$E:$E,$B59,'  Income Statement'!$A:$A,$A59)</f>
        <v>278587</v>
      </c>
      <c r="Q59" s="47">
        <f>SUMIFS('  Income Statement'!AR:AR,'  Income Statement'!$E:$E,$B59,'  Income Statement'!$A:$A,$A59)</f>
        <v>2996477</v>
      </c>
      <c r="R59" s="47">
        <f>SUMIFS('  Income Statement'!AS:AS,'  Income Statement'!$E:$E,$B59,'  Income Statement'!$A:$A,$A59)</f>
        <v>124762</v>
      </c>
      <c r="S59" s="47">
        <f>SUMIFS('  Income Statement'!AT:AT,'  Income Statement'!$E:$E,$B59,'  Income Statement'!$A:$A,$A59)</f>
        <v>174415</v>
      </c>
      <c r="T59" s="47">
        <f>SUMIFS('  Income Statement'!AU:AU,'  Income Statement'!$E:$E,$B59,'  Income Statement'!$A:$A,$A59)</f>
        <v>231489</v>
      </c>
      <c r="U59" s="47">
        <f>SUMIFS('  Income Statement'!AV:AV,'  Income Statement'!$E:$E,$B59,'  Income Statement'!$A:$A,$A59)</f>
        <v>119647</v>
      </c>
      <c r="V59" s="47">
        <f>SUMIFS('  Income Statement'!AW:AW,'  Income Statement'!$E:$E,$B59,'  Income Statement'!$A:$A,$A59)</f>
        <v>136671</v>
      </c>
      <c r="W59" s="47">
        <f>SUMIFS('  Income Statement'!AX:AX,'  Income Statement'!$E:$E,$B59,'  Income Statement'!$A:$A,$A59)</f>
        <v>575510</v>
      </c>
      <c r="X59" s="47">
        <f>SUMIFS('  Income Statement'!AY:AY,'  Income Statement'!$E:$E,$B59,'  Income Statement'!$A:$A,$A59)</f>
        <v>141919</v>
      </c>
      <c r="Y59" s="47">
        <f>SUMIFS('  Income Statement'!AZ:AZ,'  Income Statement'!$E:$E,$B59,'  Income Statement'!$A:$A,$A59)</f>
        <v>143028</v>
      </c>
      <c r="Z59" s="47">
        <f>SUMIFS('  Income Statement'!BA:BA,'  Income Statement'!$E:$E,$B59,'  Income Statement'!$A:$A,$A59)</f>
        <v>1505038</v>
      </c>
      <c r="AA59" s="47">
        <f>SUMIFS('  Income Statement'!BB:BB,'  Income Statement'!$E:$E,$B59,'  Income Statement'!$A:$A,$A59)</f>
        <v>119341</v>
      </c>
      <c r="AB59" s="47">
        <f>SUMIFS('  Income Statement'!BC:BC,'  Income Statement'!$E:$E,$B59,'  Income Statement'!$A:$A,$A59)</f>
        <v>142392</v>
      </c>
      <c r="AC59" s="47">
        <f>SUMIFS('  Income Statement'!BD:BD,'  Income Statement'!$E:$E,$B59,'  Income Statement'!$A:$A,$A59)</f>
        <v>161807</v>
      </c>
      <c r="AD59" s="47">
        <f>SUMIFS('  Income Statement'!BE:BE,'  Income Statement'!$E:$E,$B59,'  Income Statement'!$A:$A,$A59)</f>
        <v>3576019</v>
      </c>
    </row>
    <row r="60" spans="1:30" ht="13.9" customHeight="1" x14ac:dyDescent="0.2">
      <c r="A60" s="90" t="s">
        <v>103</v>
      </c>
      <c r="B60" s="90" t="s">
        <v>225</v>
      </c>
      <c r="C60" s="91" t="s">
        <v>160</v>
      </c>
      <c r="D60" s="91"/>
      <c r="E60" s="47">
        <f>SUMIFS('  Income Statement'!AF:AF,'  Income Statement'!$E:$E,$B60,'  Income Statement'!$A:$A,$A60)</f>
        <v>-81027</v>
      </c>
      <c r="F60" s="47">
        <f>SUMIFS('  Income Statement'!AG:AG,'  Income Statement'!$E:$E,$B60,'  Income Statement'!$A:$A,$A60)</f>
        <v>-87667</v>
      </c>
      <c r="G60" s="47">
        <f>SUMIFS('  Income Statement'!AH:AH,'  Income Statement'!$E:$E,$B60,'  Income Statement'!$A:$A,$A60)</f>
        <v>-60193</v>
      </c>
      <c r="H60" s="47">
        <f>SUMIFS('  Income Statement'!AI:AI,'  Income Statement'!$E:$E,$B60,'  Income Statement'!$A:$A,$A60)</f>
        <v>-81462</v>
      </c>
      <c r="I60" s="47">
        <f>SUMIFS('  Income Statement'!AJ:AJ,'  Income Statement'!$E:$E,$B60,'  Income Statement'!$A:$A,$A60)</f>
        <v>-57329</v>
      </c>
      <c r="J60" s="47">
        <f>SUMIFS('  Income Statement'!AK:AK,'  Income Statement'!$E:$E,$B60,'  Income Statement'!$A:$A,$A60)</f>
        <v>-75968</v>
      </c>
      <c r="K60" s="47">
        <f>SUMIFS('  Income Statement'!AL:AL,'  Income Statement'!$E:$E,$B60,'  Income Statement'!$A:$A,$A60)</f>
        <v>-84890</v>
      </c>
      <c r="L60" s="47">
        <f>SUMIFS('  Income Statement'!AM:AM,'  Income Statement'!$E:$E,$B60,'  Income Statement'!$A:$A,$A60)</f>
        <v>-80333</v>
      </c>
      <c r="M60" s="47">
        <f>SUMIFS('  Income Statement'!AN:AN,'  Income Statement'!$E:$E,$B60,'  Income Statement'!$A:$A,$A60)</f>
        <v>-2166173</v>
      </c>
      <c r="N60" s="47">
        <f>SUMIFS('  Income Statement'!AO:AO,'  Income Statement'!$E:$E,$B60,'  Income Statement'!$A:$A,$A60)</f>
        <v>-82214</v>
      </c>
      <c r="O60" s="47">
        <f>SUMIFS('  Income Statement'!AP:AP,'  Income Statement'!$E:$E,$B60,'  Income Statement'!$A:$A,$A60)</f>
        <v>-97910</v>
      </c>
      <c r="P60" s="47">
        <f>SUMIFS('  Income Statement'!AQ:AQ,'  Income Statement'!$E:$E,$B60,'  Income Statement'!$A:$A,$A60)</f>
        <v>-73971</v>
      </c>
      <c r="Q60" s="47">
        <f>SUMIFS('  Income Statement'!AR:AR,'  Income Statement'!$E:$E,$B60,'  Income Statement'!$A:$A,$A60)</f>
        <v>-3029137</v>
      </c>
      <c r="R60" s="47">
        <f>SUMIFS('  Income Statement'!AS:AS,'  Income Statement'!$E:$E,$B60,'  Income Statement'!$A:$A,$A60)</f>
        <v>-106812</v>
      </c>
      <c r="S60" s="47">
        <f>SUMIFS('  Income Statement'!AT:AT,'  Income Statement'!$E:$E,$B60,'  Income Statement'!$A:$A,$A60)</f>
        <v>-72053</v>
      </c>
      <c r="T60" s="47">
        <f>SUMIFS('  Income Statement'!AU:AU,'  Income Statement'!$E:$E,$B60,'  Income Statement'!$A:$A,$A60)</f>
        <v>-90037</v>
      </c>
      <c r="U60" s="47">
        <f>SUMIFS('  Income Statement'!AV:AV,'  Income Statement'!$E:$E,$B60,'  Income Statement'!$A:$A,$A60)</f>
        <v>-100430</v>
      </c>
      <c r="V60" s="47">
        <f>SUMIFS('  Income Statement'!AW:AW,'  Income Statement'!$E:$E,$B60,'  Income Statement'!$A:$A,$A60)</f>
        <v>-77770</v>
      </c>
      <c r="W60" s="47">
        <f>SUMIFS('  Income Statement'!AX:AX,'  Income Statement'!$E:$E,$B60,'  Income Statement'!$A:$A,$A60)</f>
        <v>-542688</v>
      </c>
      <c r="X60" s="47">
        <f>SUMIFS('  Income Statement'!AY:AY,'  Income Statement'!$E:$E,$B60,'  Income Statement'!$A:$A,$A60)</f>
        <v>-98374</v>
      </c>
      <c r="Y60" s="47">
        <f>SUMIFS('  Income Statement'!AZ:AZ,'  Income Statement'!$E:$E,$B60,'  Income Statement'!$A:$A,$A60)</f>
        <v>-134633</v>
      </c>
      <c r="Z60" s="47">
        <f>SUMIFS('  Income Statement'!BA:BA,'  Income Statement'!$E:$E,$B60,'  Income Statement'!$A:$A,$A60)</f>
        <v>-1549482</v>
      </c>
      <c r="AA60" s="47">
        <f>SUMIFS('  Income Statement'!BB:BB,'  Income Statement'!$E:$E,$B60,'  Income Statement'!$A:$A,$A60)</f>
        <v>-97216</v>
      </c>
      <c r="AB60" s="47">
        <f>SUMIFS('  Income Statement'!BC:BC,'  Income Statement'!$E:$E,$B60,'  Income Statement'!$A:$A,$A60)</f>
        <v>-77223</v>
      </c>
      <c r="AC60" s="47">
        <f>SUMIFS('  Income Statement'!BD:BD,'  Income Statement'!$E:$E,$B60,'  Income Statement'!$A:$A,$A60)</f>
        <v>-91985</v>
      </c>
      <c r="AD60" s="47">
        <f>SUMIFS('  Income Statement'!BE:BE,'  Income Statement'!$E:$E,$B60,'  Income Statement'!$A:$A,$A60)</f>
        <v>-3038703</v>
      </c>
    </row>
    <row r="61" spans="1:30" ht="13.9" customHeight="1" thickBot="1" x14ac:dyDescent="0.25">
      <c r="B61" s="101" t="s">
        <v>226</v>
      </c>
      <c r="C61" s="91"/>
      <c r="D61" s="91"/>
      <c r="E61" s="97">
        <f t="shared" ref="E61:P61" si="38">SUM(E59:E60)</f>
        <v>47106</v>
      </c>
      <c r="F61" s="97">
        <f t="shared" si="38"/>
        <v>24451</v>
      </c>
      <c r="G61" s="97">
        <f t="shared" si="38"/>
        <v>113546</v>
      </c>
      <c r="H61" s="97">
        <f t="shared" si="38"/>
        <v>45734</v>
      </c>
      <c r="I61" s="97">
        <f t="shared" si="38"/>
        <v>110193</v>
      </c>
      <c r="J61" s="97">
        <f t="shared" si="38"/>
        <v>35346</v>
      </c>
      <c r="K61" s="97">
        <f t="shared" si="38"/>
        <v>5551</v>
      </c>
      <c r="L61" s="97">
        <f t="shared" si="38"/>
        <v>32873</v>
      </c>
      <c r="M61" s="97">
        <f t="shared" si="38"/>
        <v>-669404</v>
      </c>
      <c r="N61" s="97">
        <f t="shared" si="38"/>
        <v>11623</v>
      </c>
      <c r="O61" s="97">
        <f t="shared" si="38"/>
        <v>5705</v>
      </c>
      <c r="P61" s="97">
        <f t="shared" si="38"/>
        <v>204616</v>
      </c>
      <c r="Q61" s="97">
        <f>SUM(Q59:Q60)</f>
        <v>-32660</v>
      </c>
      <c r="R61" s="97">
        <f t="shared" ref="R61:AD61" si="39">SUM(R59:R60)</f>
        <v>17950</v>
      </c>
      <c r="S61" s="97">
        <f t="shared" si="39"/>
        <v>102362</v>
      </c>
      <c r="T61" s="97">
        <f t="shared" si="39"/>
        <v>141452</v>
      </c>
      <c r="U61" s="97">
        <f t="shared" si="39"/>
        <v>19217</v>
      </c>
      <c r="V61" s="97">
        <f t="shared" si="39"/>
        <v>58901</v>
      </c>
      <c r="W61" s="97">
        <f t="shared" si="39"/>
        <v>32822</v>
      </c>
      <c r="X61" s="97">
        <f t="shared" si="39"/>
        <v>43545</v>
      </c>
      <c r="Y61" s="97">
        <f t="shared" si="39"/>
        <v>8395</v>
      </c>
      <c r="Z61" s="97">
        <f t="shared" si="39"/>
        <v>-44444</v>
      </c>
      <c r="AA61" s="97">
        <f t="shared" si="39"/>
        <v>22125</v>
      </c>
      <c r="AB61" s="97">
        <f t="shared" si="39"/>
        <v>65169</v>
      </c>
      <c r="AC61" s="97">
        <f t="shared" si="39"/>
        <v>69822</v>
      </c>
      <c r="AD61" s="97">
        <f t="shared" si="39"/>
        <v>537316</v>
      </c>
    </row>
    <row r="62" spans="1:30" ht="13.9" customHeight="1" thickTop="1" x14ac:dyDescent="0.2">
      <c r="A62" s="86"/>
      <c r="B62" s="72"/>
      <c r="C62" s="91"/>
      <c r="D62" s="91"/>
    </row>
    <row r="63" spans="1:30" ht="13.9" customHeight="1" x14ac:dyDescent="0.2">
      <c r="A63" s="102"/>
      <c r="B63" s="102" t="s">
        <v>46</v>
      </c>
      <c r="C63" s="103"/>
      <c r="D63" s="103"/>
      <c r="E63" s="104">
        <f t="shared" ref="E63:P63" si="40">E57+E61</f>
        <v>68163</v>
      </c>
      <c r="F63" s="104">
        <f t="shared" si="40"/>
        <v>60489</v>
      </c>
      <c r="G63" s="104">
        <f t="shared" si="40"/>
        <v>70794</v>
      </c>
      <c r="H63" s="104">
        <f t="shared" si="40"/>
        <v>41460</v>
      </c>
      <c r="I63" s="104">
        <f t="shared" si="40"/>
        <v>-8588</v>
      </c>
      <c r="J63" s="104">
        <f t="shared" si="40"/>
        <v>30281</v>
      </c>
      <c r="K63" s="104">
        <f t="shared" si="40"/>
        <v>31841</v>
      </c>
      <c r="L63" s="104">
        <f t="shared" si="40"/>
        <v>57341</v>
      </c>
      <c r="M63" s="104">
        <f t="shared" si="40"/>
        <v>-114430</v>
      </c>
      <c r="N63" s="104">
        <f t="shared" si="40"/>
        <v>13353</v>
      </c>
      <c r="O63" s="104">
        <f t="shared" si="40"/>
        <v>53898</v>
      </c>
      <c r="P63" s="104">
        <f t="shared" si="40"/>
        <v>64031</v>
      </c>
      <c r="Q63" s="104">
        <f>Q57+Q61</f>
        <v>368633</v>
      </c>
      <c r="R63" s="104">
        <f t="shared" ref="R63:AD63" si="41">R57+R61</f>
        <v>70269</v>
      </c>
      <c r="S63" s="104">
        <f t="shared" si="41"/>
        <v>102604</v>
      </c>
      <c r="T63" s="104">
        <f t="shared" si="41"/>
        <v>105214</v>
      </c>
      <c r="U63" s="104">
        <f t="shared" si="41"/>
        <v>77538</v>
      </c>
      <c r="V63" s="104">
        <f t="shared" si="41"/>
        <v>64817</v>
      </c>
      <c r="W63" s="104">
        <f t="shared" si="41"/>
        <v>60817</v>
      </c>
      <c r="X63" s="104">
        <f t="shared" si="41"/>
        <v>78698</v>
      </c>
      <c r="Y63" s="104">
        <f t="shared" si="41"/>
        <v>51505</v>
      </c>
      <c r="Z63" s="104">
        <f t="shared" si="41"/>
        <v>32252</v>
      </c>
      <c r="AA63" s="104">
        <f t="shared" si="41"/>
        <v>60698</v>
      </c>
      <c r="AB63" s="104">
        <f t="shared" si="41"/>
        <v>94279</v>
      </c>
      <c r="AC63" s="104">
        <f t="shared" si="41"/>
        <v>84653</v>
      </c>
      <c r="AD63" s="104">
        <f t="shared" si="41"/>
        <v>883344</v>
      </c>
    </row>
    <row r="64" spans="1:30" ht="13.9" customHeight="1" x14ac:dyDescent="0.2">
      <c r="A64" s="86"/>
      <c r="B64" s="72"/>
      <c r="C64" s="91"/>
      <c r="D64" s="91"/>
    </row>
    <row r="65" spans="1:30" ht="13.9" customHeight="1" x14ac:dyDescent="0.2">
      <c r="A65" s="86"/>
      <c r="B65" s="72"/>
      <c r="C65" s="91"/>
      <c r="D65" s="91"/>
    </row>
    <row r="66" spans="1:30" ht="13.9" customHeight="1" x14ac:dyDescent="0.2">
      <c r="A66" s="102"/>
      <c r="B66" s="102" t="s">
        <v>227</v>
      </c>
      <c r="C66" s="103"/>
      <c r="D66" s="103"/>
      <c r="E66" s="104">
        <f t="shared" ref="E66:P66" si="42">E53+E63</f>
        <v>282921</v>
      </c>
      <c r="F66" s="104">
        <f t="shared" si="42"/>
        <v>260912</v>
      </c>
      <c r="G66" s="104">
        <f t="shared" si="42"/>
        <v>238097</v>
      </c>
      <c r="H66" s="104">
        <f t="shared" si="42"/>
        <v>146575</v>
      </c>
      <c r="I66" s="104">
        <f t="shared" si="42"/>
        <v>-65235</v>
      </c>
      <c r="J66" s="104">
        <f t="shared" si="42"/>
        <v>69829</v>
      </c>
      <c r="K66" s="104">
        <f t="shared" si="42"/>
        <v>105810</v>
      </c>
      <c r="L66" s="104">
        <f t="shared" si="42"/>
        <v>224335</v>
      </c>
      <c r="M66" s="104">
        <f t="shared" si="42"/>
        <v>-60039</v>
      </c>
      <c r="N66" s="104">
        <f t="shared" si="42"/>
        <v>20495</v>
      </c>
      <c r="O66" s="104">
        <f t="shared" si="42"/>
        <v>245346</v>
      </c>
      <c r="P66" s="104">
        <f t="shared" si="42"/>
        <v>198347</v>
      </c>
      <c r="Q66" s="104">
        <f>Q53+Q63</f>
        <v>1667393</v>
      </c>
      <c r="R66" s="104">
        <f t="shared" ref="R66:AD66" si="43">R53+R63</f>
        <v>314280</v>
      </c>
      <c r="S66" s="104">
        <f t="shared" si="43"/>
        <v>430397</v>
      </c>
      <c r="T66" s="104">
        <f t="shared" si="43"/>
        <v>401560</v>
      </c>
      <c r="U66" s="104">
        <f t="shared" si="43"/>
        <v>362050</v>
      </c>
      <c r="V66" s="104">
        <f t="shared" si="43"/>
        <v>248561</v>
      </c>
      <c r="W66" s="104">
        <f t="shared" si="43"/>
        <v>238978</v>
      </c>
      <c r="X66" s="104">
        <f t="shared" si="43"/>
        <v>362314</v>
      </c>
      <c r="Y66" s="104">
        <f t="shared" si="43"/>
        <v>288879</v>
      </c>
      <c r="Z66" s="104">
        <f t="shared" si="43"/>
        <v>297007</v>
      </c>
      <c r="AA66" s="104">
        <f t="shared" si="43"/>
        <v>322605</v>
      </c>
      <c r="AB66" s="104">
        <f t="shared" si="43"/>
        <v>454234</v>
      </c>
      <c r="AC66" s="104">
        <f t="shared" si="43"/>
        <v>338751</v>
      </c>
      <c r="AD66" s="104">
        <f t="shared" si="43"/>
        <v>4059616</v>
      </c>
    </row>
    <row r="67" spans="1:30" ht="13.9" customHeight="1" x14ac:dyDescent="0.2">
      <c r="A67" s="86"/>
      <c r="B67" s="105"/>
      <c r="C67" s="91"/>
      <c r="D67" s="91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</row>
    <row r="68" spans="1:30" ht="13.9" customHeight="1" x14ac:dyDescent="0.2">
      <c r="A68" s="86"/>
      <c r="B68" s="105"/>
      <c r="C68" s="91"/>
      <c r="D68" s="91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</row>
    <row r="69" spans="1:30" ht="13.9" customHeight="1" thickBot="1" x14ac:dyDescent="0.25">
      <c r="A69" s="86"/>
      <c r="B69" s="94" t="s">
        <v>228</v>
      </c>
      <c r="C69" s="91"/>
      <c r="D69" s="91"/>
    </row>
    <row r="70" spans="1:30" ht="13.9" customHeight="1" x14ac:dyDescent="0.2">
      <c r="A70" s="86"/>
      <c r="B70" s="106" t="s">
        <v>229</v>
      </c>
      <c r="C70" s="91" t="s">
        <v>160</v>
      </c>
      <c r="D70" s="91"/>
      <c r="E70" s="47">
        <f t="shared" ref="E70:P71" si="44">SUMIF($C$45:$C$63,$C70,E$45:E$63)</f>
        <v>276032</v>
      </c>
      <c r="F70" s="47">
        <f t="shared" si="44"/>
        <v>252659</v>
      </c>
      <c r="G70" s="47">
        <f t="shared" si="44"/>
        <v>235130</v>
      </c>
      <c r="H70" s="47">
        <f t="shared" si="44"/>
        <v>139821</v>
      </c>
      <c r="I70" s="47">
        <f t="shared" si="44"/>
        <v>-67577</v>
      </c>
      <c r="J70" s="47">
        <f t="shared" si="44"/>
        <v>69462</v>
      </c>
      <c r="K70" s="47">
        <f t="shared" si="44"/>
        <v>105703</v>
      </c>
      <c r="L70" s="47">
        <f t="shared" si="44"/>
        <v>224228</v>
      </c>
      <c r="M70" s="47">
        <f t="shared" si="44"/>
        <v>-60049</v>
      </c>
      <c r="N70" s="47">
        <f t="shared" si="44"/>
        <v>20487</v>
      </c>
      <c r="O70" s="47">
        <f t="shared" si="44"/>
        <v>245343</v>
      </c>
      <c r="P70" s="47">
        <f t="shared" si="44"/>
        <v>198275</v>
      </c>
      <c r="Q70" s="47">
        <f>SUMIF($C$45:$C$63,$C70,Q$45:Q$63)</f>
        <v>1639514</v>
      </c>
      <c r="R70" s="47">
        <f t="shared" ref="R70:AD71" si="45">SUMIF($C$45:$C$63,$C70,R$45:R$63)</f>
        <v>314269</v>
      </c>
      <c r="S70" s="47">
        <f t="shared" si="45"/>
        <v>430394</v>
      </c>
      <c r="T70" s="47">
        <f t="shared" si="45"/>
        <v>401554</v>
      </c>
      <c r="U70" s="47">
        <f t="shared" si="45"/>
        <v>362043</v>
      </c>
      <c r="V70" s="47">
        <f t="shared" si="45"/>
        <v>248559</v>
      </c>
      <c r="W70" s="47">
        <f t="shared" si="45"/>
        <v>238974</v>
      </c>
      <c r="X70" s="47">
        <f t="shared" si="45"/>
        <v>362314</v>
      </c>
      <c r="Y70" s="47">
        <f t="shared" si="45"/>
        <v>289705</v>
      </c>
      <c r="Z70" s="47">
        <f t="shared" si="45"/>
        <v>297015</v>
      </c>
      <c r="AA70" s="47">
        <f t="shared" si="45"/>
        <v>322600</v>
      </c>
      <c r="AB70" s="47">
        <f t="shared" si="45"/>
        <v>454228</v>
      </c>
      <c r="AC70" s="47">
        <f t="shared" si="45"/>
        <v>338739</v>
      </c>
      <c r="AD70" s="47">
        <f t="shared" si="45"/>
        <v>4060394</v>
      </c>
    </row>
    <row r="71" spans="1:30" ht="13.9" customHeight="1" x14ac:dyDescent="0.2">
      <c r="A71" s="86"/>
      <c r="B71" s="106" t="s">
        <v>230</v>
      </c>
      <c r="C71" s="91" t="s">
        <v>164</v>
      </c>
      <c r="D71" s="91"/>
      <c r="E71" s="47">
        <f t="shared" si="44"/>
        <v>6889</v>
      </c>
      <c r="F71" s="47">
        <f t="shared" si="44"/>
        <v>8253</v>
      </c>
      <c r="G71" s="47">
        <f t="shared" si="44"/>
        <v>2967</v>
      </c>
      <c r="H71" s="47">
        <f t="shared" si="44"/>
        <v>6754</v>
      </c>
      <c r="I71" s="47">
        <f t="shared" si="44"/>
        <v>2342</v>
      </c>
      <c r="J71" s="47">
        <f t="shared" si="44"/>
        <v>367</v>
      </c>
      <c r="K71" s="47">
        <f t="shared" si="44"/>
        <v>107</v>
      </c>
      <c r="L71" s="47">
        <f t="shared" si="44"/>
        <v>107</v>
      </c>
      <c r="M71" s="47">
        <f t="shared" si="44"/>
        <v>10</v>
      </c>
      <c r="N71" s="47">
        <f t="shared" si="44"/>
        <v>8</v>
      </c>
      <c r="O71" s="47">
        <f t="shared" si="44"/>
        <v>3</v>
      </c>
      <c r="P71" s="47">
        <f t="shared" si="44"/>
        <v>72</v>
      </c>
      <c r="Q71" s="47">
        <f>SUMIF($C$45:$C$63,$C71,Q$45:Q$63)</f>
        <v>27879</v>
      </c>
      <c r="R71" s="47">
        <f t="shared" si="45"/>
        <v>11</v>
      </c>
      <c r="S71" s="47">
        <f t="shared" si="45"/>
        <v>3</v>
      </c>
      <c r="T71" s="47">
        <f t="shared" si="45"/>
        <v>6</v>
      </c>
      <c r="U71" s="47">
        <f t="shared" si="45"/>
        <v>7</v>
      </c>
      <c r="V71" s="47">
        <f t="shared" si="45"/>
        <v>2</v>
      </c>
      <c r="W71" s="47">
        <f t="shared" si="45"/>
        <v>4</v>
      </c>
      <c r="X71" s="47">
        <f t="shared" si="45"/>
        <v>0</v>
      </c>
      <c r="Y71" s="47">
        <f t="shared" si="45"/>
        <v>-826</v>
      </c>
      <c r="Z71" s="47">
        <f t="shared" si="45"/>
        <v>-8</v>
      </c>
      <c r="AA71" s="47">
        <f t="shared" si="45"/>
        <v>5</v>
      </c>
      <c r="AB71" s="47">
        <f t="shared" si="45"/>
        <v>6</v>
      </c>
      <c r="AC71" s="47">
        <f t="shared" si="45"/>
        <v>12</v>
      </c>
      <c r="AD71" s="47">
        <f t="shared" si="45"/>
        <v>-778</v>
      </c>
    </row>
    <row r="72" spans="1:30" ht="13.9" customHeight="1" thickBot="1" x14ac:dyDescent="0.25">
      <c r="A72" s="86"/>
      <c r="B72" s="106"/>
      <c r="C72" s="105"/>
      <c r="D72" s="105"/>
      <c r="E72" s="97">
        <f t="shared" ref="E72:P72" si="46">SUM(E70:E71)</f>
        <v>282921</v>
      </c>
      <c r="F72" s="97">
        <f t="shared" si="46"/>
        <v>260912</v>
      </c>
      <c r="G72" s="97">
        <f t="shared" si="46"/>
        <v>238097</v>
      </c>
      <c r="H72" s="97">
        <f t="shared" si="46"/>
        <v>146575</v>
      </c>
      <c r="I72" s="97">
        <f t="shared" si="46"/>
        <v>-65235</v>
      </c>
      <c r="J72" s="97">
        <f t="shared" si="46"/>
        <v>69829</v>
      </c>
      <c r="K72" s="97">
        <f t="shared" si="46"/>
        <v>105810</v>
      </c>
      <c r="L72" s="97">
        <f t="shared" si="46"/>
        <v>224335</v>
      </c>
      <c r="M72" s="97">
        <f t="shared" si="46"/>
        <v>-60039</v>
      </c>
      <c r="N72" s="97">
        <f t="shared" si="46"/>
        <v>20495</v>
      </c>
      <c r="O72" s="97">
        <f t="shared" si="46"/>
        <v>245346</v>
      </c>
      <c r="P72" s="97">
        <f t="shared" si="46"/>
        <v>198347</v>
      </c>
      <c r="Q72" s="97">
        <f>SUM(Q70:Q71)</f>
        <v>1667393</v>
      </c>
      <c r="R72" s="97">
        <f t="shared" ref="R72:AD72" si="47">SUM(R70:R71)</f>
        <v>314280</v>
      </c>
      <c r="S72" s="97">
        <f t="shared" si="47"/>
        <v>430397</v>
      </c>
      <c r="T72" s="97">
        <f t="shared" si="47"/>
        <v>401560</v>
      </c>
      <c r="U72" s="97">
        <f t="shared" si="47"/>
        <v>362050</v>
      </c>
      <c r="V72" s="97">
        <f t="shared" si="47"/>
        <v>248561</v>
      </c>
      <c r="W72" s="97">
        <f t="shared" si="47"/>
        <v>238978</v>
      </c>
      <c r="X72" s="97">
        <f t="shared" si="47"/>
        <v>362314</v>
      </c>
      <c r="Y72" s="97">
        <f t="shared" si="47"/>
        <v>288879</v>
      </c>
      <c r="Z72" s="97">
        <f t="shared" si="47"/>
        <v>297007</v>
      </c>
      <c r="AA72" s="97">
        <f t="shared" si="47"/>
        <v>322605</v>
      </c>
      <c r="AB72" s="97">
        <f t="shared" si="47"/>
        <v>454234</v>
      </c>
      <c r="AC72" s="97">
        <f t="shared" si="47"/>
        <v>338751</v>
      </c>
      <c r="AD72" s="97">
        <f t="shared" si="47"/>
        <v>4059616</v>
      </c>
    </row>
    <row r="73" spans="1:30" ht="13.9" customHeight="1" thickTop="1" x14ac:dyDescent="0.2">
      <c r="A73" s="86"/>
      <c r="B73" s="86"/>
      <c r="C73" s="86"/>
      <c r="D73" s="86"/>
    </row>
    <row r="74" spans="1:30" ht="13.9" customHeight="1" x14ac:dyDescent="0.2">
      <c r="A74" s="86"/>
      <c r="B74" s="86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</row>
    <row r="75" spans="1:30" ht="13.9" customHeight="1" thickBot="1" x14ac:dyDescent="0.25">
      <c r="A75" s="86"/>
      <c r="B75" s="94" t="s">
        <v>868</v>
      </c>
      <c r="C75" s="91"/>
      <c r="D75" s="91"/>
    </row>
    <row r="76" spans="1:30" ht="13.9" customHeight="1" x14ac:dyDescent="0.2">
      <c r="B76" s="106" t="s">
        <v>36</v>
      </c>
      <c r="C76" s="91" t="s">
        <v>160</v>
      </c>
      <c r="D76" s="91"/>
      <c r="E76" s="47">
        <f t="shared" ref="E76:P77" si="48">SUMIF($C$45:$C$63,$C76,E$45:E$63)</f>
        <v>276032</v>
      </c>
      <c r="F76" s="47">
        <f t="shared" si="48"/>
        <v>252659</v>
      </c>
      <c r="G76" s="47">
        <f t="shared" si="48"/>
        <v>235130</v>
      </c>
      <c r="H76" s="47">
        <f t="shared" si="48"/>
        <v>139821</v>
      </c>
      <c r="I76" s="47">
        <f t="shared" si="48"/>
        <v>-67577</v>
      </c>
      <c r="J76" s="47">
        <f t="shared" si="48"/>
        <v>69462</v>
      </c>
      <c r="K76" s="47">
        <f t="shared" si="48"/>
        <v>105703</v>
      </c>
      <c r="L76" s="47">
        <f t="shared" si="48"/>
        <v>224228</v>
      </c>
      <c r="M76" s="47">
        <f t="shared" si="48"/>
        <v>-60049</v>
      </c>
      <c r="N76" s="47">
        <f t="shared" si="48"/>
        <v>20487</v>
      </c>
      <c r="O76" s="47">
        <f t="shared" si="48"/>
        <v>245343</v>
      </c>
      <c r="P76" s="47">
        <f t="shared" si="48"/>
        <v>198275</v>
      </c>
      <c r="Q76" s="47">
        <f t="shared" ref="Q76:AC76" si="49">Q45</f>
        <v>3086886</v>
      </c>
      <c r="R76" s="47">
        <f t="shared" si="49"/>
        <v>325878</v>
      </c>
      <c r="S76" s="47">
        <f t="shared" si="49"/>
        <v>91507</v>
      </c>
      <c r="T76" s="47">
        <f t="shared" si="49"/>
        <v>-72679</v>
      </c>
      <c r="U76" s="47">
        <f t="shared" si="49"/>
        <v>352896</v>
      </c>
      <c r="V76" s="47">
        <f t="shared" si="49"/>
        <v>117047</v>
      </c>
      <c r="W76" s="47">
        <f t="shared" si="49"/>
        <v>216411</v>
      </c>
      <c r="X76" s="47">
        <f t="shared" si="49"/>
        <v>283363</v>
      </c>
      <c r="Y76" s="47">
        <f t="shared" si="49"/>
        <v>391092</v>
      </c>
      <c r="Z76" s="47">
        <f t="shared" si="49"/>
        <v>616019</v>
      </c>
      <c r="AA76" s="47">
        <f t="shared" si="49"/>
        <v>346193</v>
      </c>
      <c r="AB76" s="47">
        <f t="shared" si="49"/>
        <v>291965</v>
      </c>
      <c r="AC76" s="47">
        <f t="shared" si="49"/>
        <v>193228</v>
      </c>
      <c r="AD76" s="47">
        <f>AD45</f>
        <v>3152920</v>
      </c>
    </row>
    <row r="77" spans="1:30" ht="13.9" customHeight="1" x14ac:dyDescent="0.2">
      <c r="B77" s="106" t="s">
        <v>32</v>
      </c>
      <c r="C77" s="91" t="s">
        <v>160</v>
      </c>
      <c r="D77" s="91"/>
      <c r="E77" s="47">
        <f t="shared" si="48"/>
        <v>276032</v>
      </c>
      <c r="F77" s="47">
        <f t="shared" si="48"/>
        <v>252659</v>
      </c>
      <c r="G77" s="47">
        <f t="shared" si="48"/>
        <v>235130</v>
      </c>
      <c r="H77" s="47">
        <f t="shared" si="48"/>
        <v>139821</v>
      </c>
      <c r="I77" s="47">
        <f t="shared" si="48"/>
        <v>-67577</v>
      </c>
      <c r="J77" s="47">
        <f t="shared" si="48"/>
        <v>69462</v>
      </c>
      <c r="K77" s="47">
        <f t="shared" si="48"/>
        <v>105703</v>
      </c>
      <c r="L77" s="47">
        <f t="shared" si="48"/>
        <v>224228</v>
      </c>
      <c r="M77" s="47">
        <f t="shared" si="48"/>
        <v>-60049</v>
      </c>
      <c r="N77" s="47">
        <f t="shared" si="48"/>
        <v>20487</v>
      </c>
      <c r="O77" s="47">
        <f t="shared" si="48"/>
        <v>245343</v>
      </c>
      <c r="P77" s="47">
        <f t="shared" si="48"/>
        <v>198275</v>
      </c>
      <c r="Q77" s="47">
        <f t="shared" ref="Q77:AC77" si="50">Q55</f>
        <v>396193</v>
      </c>
      <c r="R77" s="47">
        <f t="shared" si="50"/>
        <v>52317</v>
      </c>
      <c r="S77" s="47">
        <f t="shared" si="50"/>
        <v>241</v>
      </c>
      <c r="T77" s="47">
        <f t="shared" si="50"/>
        <v>-36239</v>
      </c>
      <c r="U77" s="47">
        <f t="shared" si="50"/>
        <v>58320</v>
      </c>
      <c r="V77" s="47">
        <f t="shared" si="50"/>
        <v>5916</v>
      </c>
      <c r="W77" s="47">
        <f t="shared" si="50"/>
        <v>27994</v>
      </c>
      <c r="X77" s="47">
        <f t="shared" si="50"/>
        <v>35153</v>
      </c>
      <c r="Y77" s="47">
        <f t="shared" si="50"/>
        <v>44159</v>
      </c>
      <c r="Z77" s="47">
        <f t="shared" si="50"/>
        <v>76697</v>
      </c>
      <c r="AA77" s="47">
        <f t="shared" si="50"/>
        <v>38572</v>
      </c>
      <c r="AB77" s="47">
        <f t="shared" si="50"/>
        <v>29109</v>
      </c>
      <c r="AC77" s="47">
        <f t="shared" si="50"/>
        <v>14830</v>
      </c>
      <c r="AD77" s="47">
        <f>AD55</f>
        <v>347069</v>
      </c>
    </row>
    <row r="78" spans="1:30" ht="13.9" customHeight="1" thickBot="1" x14ac:dyDescent="0.25">
      <c r="B78" s="106"/>
      <c r="C78" s="105"/>
      <c r="D78" s="105"/>
      <c r="E78" s="97">
        <f t="shared" ref="E78:AC78" si="51">SUM(E76:E77)</f>
        <v>552064</v>
      </c>
      <c r="F78" s="97">
        <f t="shared" si="51"/>
        <v>505318</v>
      </c>
      <c r="G78" s="97">
        <f t="shared" si="51"/>
        <v>470260</v>
      </c>
      <c r="H78" s="97">
        <f t="shared" si="51"/>
        <v>279642</v>
      </c>
      <c r="I78" s="97">
        <f t="shared" si="51"/>
        <v>-135154</v>
      </c>
      <c r="J78" s="97">
        <f t="shared" si="51"/>
        <v>138924</v>
      </c>
      <c r="K78" s="97">
        <f t="shared" si="51"/>
        <v>211406</v>
      </c>
      <c r="L78" s="97">
        <f t="shared" si="51"/>
        <v>448456</v>
      </c>
      <c r="M78" s="97">
        <f t="shared" si="51"/>
        <v>-120098</v>
      </c>
      <c r="N78" s="97">
        <f t="shared" si="51"/>
        <v>40974</v>
      </c>
      <c r="O78" s="97">
        <f t="shared" si="51"/>
        <v>490686</v>
      </c>
      <c r="P78" s="97">
        <f t="shared" si="51"/>
        <v>396550</v>
      </c>
      <c r="Q78" s="97">
        <f t="shared" si="51"/>
        <v>3483079</v>
      </c>
      <c r="R78" s="97">
        <f t="shared" si="51"/>
        <v>378195</v>
      </c>
      <c r="S78" s="97">
        <f t="shared" si="51"/>
        <v>91748</v>
      </c>
      <c r="T78" s="97">
        <f t="shared" si="51"/>
        <v>-108918</v>
      </c>
      <c r="U78" s="97">
        <f t="shared" si="51"/>
        <v>411216</v>
      </c>
      <c r="V78" s="97">
        <f t="shared" si="51"/>
        <v>122963</v>
      </c>
      <c r="W78" s="97">
        <f t="shared" si="51"/>
        <v>244405</v>
      </c>
      <c r="X78" s="97">
        <f t="shared" si="51"/>
        <v>318516</v>
      </c>
      <c r="Y78" s="97">
        <f t="shared" si="51"/>
        <v>435251</v>
      </c>
      <c r="Z78" s="97">
        <f t="shared" si="51"/>
        <v>692716</v>
      </c>
      <c r="AA78" s="97">
        <f t="shared" si="51"/>
        <v>384765</v>
      </c>
      <c r="AB78" s="97">
        <f t="shared" si="51"/>
        <v>321074</v>
      </c>
      <c r="AC78" s="97">
        <f t="shared" si="51"/>
        <v>208058</v>
      </c>
      <c r="AD78" s="97">
        <f t="shared" ref="AD78" si="52">SUM(AD76:AD77)</f>
        <v>3499989</v>
      </c>
    </row>
    <row r="79" spans="1:30" ht="13.9" customHeight="1" thickTop="1" x14ac:dyDescent="0.2"/>
    <row r="80" spans="1:30" ht="13.9" customHeight="1" thickBot="1" x14ac:dyDescent="0.25">
      <c r="B80" s="94" t="s">
        <v>869</v>
      </c>
      <c r="C80" s="91"/>
      <c r="D80" s="91"/>
    </row>
    <row r="81" spans="2:30" ht="13.9" customHeight="1" x14ac:dyDescent="0.2">
      <c r="B81" s="106" t="s">
        <v>36</v>
      </c>
      <c r="C81" s="91" t="s">
        <v>160</v>
      </c>
      <c r="D81" s="91"/>
      <c r="E81" s="47">
        <f t="shared" ref="E81:P82" si="53">SUMIF($C$45:$C$63,$C81,E$45:E$63)</f>
        <v>276032</v>
      </c>
      <c r="F81" s="47">
        <f t="shared" si="53"/>
        <v>252659</v>
      </c>
      <c r="G81" s="47">
        <f t="shared" si="53"/>
        <v>235130</v>
      </c>
      <c r="H81" s="47">
        <f t="shared" si="53"/>
        <v>139821</v>
      </c>
      <c r="I81" s="47">
        <f t="shared" si="53"/>
        <v>-67577</v>
      </c>
      <c r="J81" s="47">
        <f t="shared" si="53"/>
        <v>69462</v>
      </c>
      <c r="K81" s="47">
        <f t="shared" si="53"/>
        <v>105703</v>
      </c>
      <c r="L81" s="47">
        <f t="shared" si="53"/>
        <v>224228</v>
      </c>
      <c r="M81" s="47">
        <f t="shared" si="53"/>
        <v>-60049</v>
      </c>
      <c r="N81" s="47">
        <f t="shared" si="53"/>
        <v>20487</v>
      </c>
      <c r="O81" s="47">
        <f t="shared" si="53"/>
        <v>245343</v>
      </c>
      <c r="P81" s="47">
        <f t="shared" si="53"/>
        <v>198275</v>
      </c>
      <c r="Q81" s="47">
        <f t="shared" ref="Q81:AC81" si="54">Q51</f>
        <v>-1810905</v>
      </c>
      <c r="R81" s="47">
        <f t="shared" si="54"/>
        <v>-81876</v>
      </c>
      <c r="S81" s="47">
        <f t="shared" si="54"/>
        <v>236284</v>
      </c>
      <c r="T81" s="47">
        <f t="shared" si="54"/>
        <v>369020</v>
      </c>
      <c r="U81" s="47">
        <f t="shared" si="54"/>
        <v>-68390</v>
      </c>
      <c r="V81" s="47">
        <f t="shared" si="54"/>
        <v>66695</v>
      </c>
      <c r="W81" s="47">
        <f t="shared" si="54"/>
        <v>-38253</v>
      </c>
      <c r="X81" s="47">
        <f t="shared" si="54"/>
        <v>253</v>
      </c>
      <c r="Y81" s="47">
        <f t="shared" si="54"/>
        <v>-153941</v>
      </c>
      <c r="Z81" s="47">
        <f t="shared" si="54"/>
        <v>-351257</v>
      </c>
      <c r="AA81" s="47">
        <f t="shared" si="54"/>
        <v>-84290</v>
      </c>
      <c r="AB81" s="47">
        <f t="shared" si="54"/>
        <v>67985</v>
      </c>
      <c r="AC81" s="47">
        <f t="shared" si="54"/>
        <v>60859</v>
      </c>
      <c r="AD81" s="47">
        <f>AD51</f>
        <v>23089</v>
      </c>
    </row>
    <row r="82" spans="2:30" ht="13.9" customHeight="1" x14ac:dyDescent="0.2">
      <c r="B82" s="106" t="s">
        <v>32</v>
      </c>
      <c r="C82" s="91" t="s">
        <v>160</v>
      </c>
      <c r="D82" s="91"/>
      <c r="E82" s="47">
        <f t="shared" si="53"/>
        <v>276032</v>
      </c>
      <c r="F82" s="47">
        <f t="shared" si="53"/>
        <v>252659</v>
      </c>
      <c r="G82" s="47">
        <f t="shared" si="53"/>
        <v>235130</v>
      </c>
      <c r="H82" s="47">
        <f t="shared" si="53"/>
        <v>139821</v>
      </c>
      <c r="I82" s="47">
        <f t="shared" si="53"/>
        <v>-67577</v>
      </c>
      <c r="J82" s="47">
        <f t="shared" si="53"/>
        <v>69462</v>
      </c>
      <c r="K82" s="47">
        <f t="shared" si="53"/>
        <v>105703</v>
      </c>
      <c r="L82" s="47">
        <f t="shared" si="53"/>
        <v>224228</v>
      </c>
      <c r="M82" s="47">
        <f t="shared" si="53"/>
        <v>-60049</v>
      </c>
      <c r="N82" s="47">
        <f t="shared" si="53"/>
        <v>20487</v>
      </c>
      <c r="O82" s="47">
        <f t="shared" si="53"/>
        <v>245343</v>
      </c>
      <c r="P82" s="47">
        <f t="shared" si="53"/>
        <v>198275</v>
      </c>
      <c r="Q82" s="47">
        <f t="shared" ref="Q82:AC82" si="55">Q61</f>
        <v>-32660</v>
      </c>
      <c r="R82" s="47">
        <f t="shared" si="55"/>
        <v>17950</v>
      </c>
      <c r="S82" s="47">
        <f t="shared" si="55"/>
        <v>102362</v>
      </c>
      <c r="T82" s="47">
        <f t="shared" si="55"/>
        <v>141452</v>
      </c>
      <c r="U82" s="47">
        <f t="shared" si="55"/>
        <v>19217</v>
      </c>
      <c r="V82" s="47">
        <f t="shared" si="55"/>
        <v>58901</v>
      </c>
      <c r="W82" s="47">
        <f t="shared" si="55"/>
        <v>32822</v>
      </c>
      <c r="X82" s="47">
        <f t="shared" si="55"/>
        <v>43545</v>
      </c>
      <c r="Y82" s="47">
        <f t="shared" si="55"/>
        <v>8395</v>
      </c>
      <c r="Z82" s="47">
        <f t="shared" si="55"/>
        <v>-44444</v>
      </c>
      <c r="AA82" s="47">
        <f t="shared" si="55"/>
        <v>22125</v>
      </c>
      <c r="AB82" s="47">
        <f t="shared" si="55"/>
        <v>65169</v>
      </c>
      <c r="AC82" s="47">
        <f t="shared" si="55"/>
        <v>69822</v>
      </c>
      <c r="AD82" s="47">
        <f>AD61</f>
        <v>537316</v>
      </c>
    </row>
    <row r="83" spans="2:30" ht="13.9" customHeight="1" thickBot="1" x14ac:dyDescent="0.25">
      <c r="B83" s="106"/>
      <c r="C83" s="105"/>
      <c r="D83" s="105"/>
      <c r="E83" s="97">
        <f t="shared" ref="E83:AC83" si="56">SUM(E81:E82)</f>
        <v>552064</v>
      </c>
      <c r="F83" s="97">
        <f t="shared" si="56"/>
        <v>505318</v>
      </c>
      <c r="G83" s="97">
        <f t="shared" si="56"/>
        <v>470260</v>
      </c>
      <c r="H83" s="97">
        <f t="shared" si="56"/>
        <v>279642</v>
      </c>
      <c r="I83" s="97">
        <f t="shared" si="56"/>
        <v>-135154</v>
      </c>
      <c r="J83" s="97">
        <f t="shared" si="56"/>
        <v>138924</v>
      </c>
      <c r="K83" s="97">
        <f t="shared" si="56"/>
        <v>211406</v>
      </c>
      <c r="L83" s="97">
        <f t="shared" si="56"/>
        <v>448456</v>
      </c>
      <c r="M83" s="97">
        <f t="shared" si="56"/>
        <v>-120098</v>
      </c>
      <c r="N83" s="97">
        <f t="shared" si="56"/>
        <v>40974</v>
      </c>
      <c r="O83" s="97">
        <f t="shared" si="56"/>
        <v>490686</v>
      </c>
      <c r="P83" s="97">
        <f t="shared" si="56"/>
        <v>396550</v>
      </c>
      <c r="Q83" s="97">
        <f t="shared" si="56"/>
        <v>-1843565</v>
      </c>
      <c r="R83" s="97">
        <f t="shared" si="56"/>
        <v>-63926</v>
      </c>
      <c r="S83" s="97">
        <f t="shared" si="56"/>
        <v>338646</v>
      </c>
      <c r="T83" s="97">
        <f t="shared" si="56"/>
        <v>510472</v>
      </c>
      <c r="U83" s="97">
        <f t="shared" si="56"/>
        <v>-49173</v>
      </c>
      <c r="V83" s="97">
        <f t="shared" si="56"/>
        <v>125596</v>
      </c>
      <c r="W83" s="97">
        <f t="shared" si="56"/>
        <v>-5431</v>
      </c>
      <c r="X83" s="97">
        <f t="shared" si="56"/>
        <v>43798</v>
      </c>
      <c r="Y83" s="97">
        <f t="shared" si="56"/>
        <v>-145546</v>
      </c>
      <c r="Z83" s="97">
        <f t="shared" si="56"/>
        <v>-395701</v>
      </c>
      <c r="AA83" s="97">
        <f t="shared" si="56"/>
        <v>-62165</v>
      </c>
      <c r="AB83" s="97">
        <f t="shared" si="56"/>
        <v>133154</v>
      </c>
      <c r="AC83" s="97">
        <f t="shared" si="56"/>
        <v>130681</v>
      </c>
      <c r="AD83" s="97">
        <f t="shared" ref="AD83" si="57">SUM(AD81:AD82)</f>
        <v>560405</v>
      </c>
    </row>
    <row r="84" spans="2:30" ht="13.9" customHeight="1" thickTop="1" x14ac:dyDescent="0.2"/>
  </sheetData>
  <autoFilter ref="A7:AD75" xr:uid="{6120BB6B-C5D7-4DAC-A691-829547A2A8AC}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36</vt:i4>
      </vt:variant>
    </vt:vector>
  </HeadingPairs>
  <TitlesOfParts>
    <vt:vector size="53" baseType="lpstr">
      <vt:lpstr>  MFR C-24</vt:lpstr>
      <vt:lpstr>  2021 Tax Provision</vt:lpstr>
      <vt:lpstr>Summary</vt:lpstr>
      <vt:lpstr>  Monthly Tax Provision</vt:lpstr>
      <vt:lpstr>  Sched M Variance Detail</vt:lpstr>
      <vt:lpstr>  Payable Rollfoward</vt:lpstr>
      <vt:lpstr>Summary Data ==&gt;</vt:lpstr>
      <vt:lpstr>  PTBI &amp; Net Income</vt:lpstr>
      <vt:lpstr>  ADIT &amp; Tax Exp</vt:lpstr>
      <vt:lpstr>  Sched M Detail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ADIT &amp; Tax Exp'!_FilterDatabase</vt:lpstr>
      <vt:lpstr>'  Balance Sheet'!_FilterDatabase</vt:lpstr>
      <vt:lpstr>'  Federal Taxable Income'!_FilterDatabase</vt:lpstr>
      <vt:lpstr>'  Income Statement'!_FilterDatabase</vt:lpstr>
      <vt:lpstr>'  Sched M Detail'!_FilterDatabase</vt:lpstr>
      <vt:lpstr>'  Sched M Variance Detail'!_FilterDatabase</vt:lpstr>
      <vt:lpstr>'  Sched Ms'!_FilterDatabase</vt:lpstr>
      <vt:lpstr>'  State Taxable Income'!_FilterDatabase</vt:lpstr>
      <vt:lpstr>'  MFR C-24'!C_10</vt:lpstr>
      <vt:lpstr>'  MFR C-24'!C_11</vt:lpstr>
      <vt:lpstr>'  MFR C-24'!C_12</vt:lpstr>
      <vt:lpstr>'  MFR C-24'!C_13</vt:lpstr>
      <vt:lpstr>'  MFR C-24'!C_14</vt:lpstr>
      <vt:lpstr>'  MFR C-24'!C_15</vt:lpstr>
      <vt:lpstr>'  MFR C-24'!C_16</vt:lpstr>
      <vt:lpstr>'  MFR C-24'!C_19</vt:lpstr>
      <vt:lpstr>'  MFR C-24'!C_20</vt:lpstr>
      <vt:lpstr>'  MFR C-24'!C_21</vt:lpstr>
      <vt:lpstr>'  MFR C-24'!C_22</vt:lpstr>
      <vt:lpstr>'  MFR C-24'!C_24</vt:lpstr>
      <vt:lpstr>'  MFR C-24'!C_24_2</vt:lpstr>
      <vt:lpstr>'  MFR C-24'!C_25</vt:lpstr>
      <vt:lpstr>'  MFR C-24'!C_26</vt:lpstr>
      <vt:lpstr>'  MFR C-24'!C_27</vt:lpstr>
      <vt:lpstr>'  MFR C-24'!C_30</vt:lpstr>
      <vt:lpstr>'  MFR C-24'!C_31</vt:lpstr>
      <vt:lpstr>'  MFR C-24'!C_34</vt:lpstr>
      <vt:lpstr>'  MFR C-24'!C_35</vt:lpstr>
      <vt:lpstr>'  MFR C-24'!C_36</vt:lpstr>
      <vt:lpstr>'  MFR C-24'!C_37</vt:lpstr>
      <vt:lpstr>'  MFR C-24'!C_6</vt:lpstr>
      <vt:lpstr>'  MFR C-24'!C_8</vt:lpstr>
      <vt:lpstr>'  MFR C-24'!C_9</vt:lpstr>
      <vt:lpstr>'  MFR C-24'!Print_Area</vt:lpstr>
      <vt:lpstr>'  MFR C-24'!Print_Titles</vt:lpstr>
      <vt:lpstr>'  PTBI'!Print_Titles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2022-06-27T00:10:27Z</dcterms:created>
  <dcterms:modified xsi:type="dcterms:W3CDTF">2022-06-27T00:10:33Z</dcterms:modified>
</cp:coreProperties>
</file>