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92F60C45-58F4-4124-AD4B-04C870F5EB05}" xr6:coauthVersionLast="46" xr6:coauthVersionMax="46" xr10:uidLastSave="{00000000-0000-0000-0000-000000000000}"/>
  <bookViews>
    <workbookView xWindow="2250" yWindow="1230" windowWidth="20295" windowHeight="10350" firstSheet="2" activeTab="6" xr2:uid="{92AA68C0-FEB4-4F42-B639-D5B3404DF297}"/>
  </bookViews>
  <sheets>
    <sheet name="G1-10" sheetId="1" r:id="rId1"/>
    <sheet name="Support --&gt;" sheetId="2" r:id="rId2"/>
    <sheet name="CDR Plant Data" sheetId="3" r:id="rId3"/>
    <sheet name="Capital Leases" sheetId="4" r:id="rId4"/>
    <sheet name="Reconciliations --&gt;" sheetId="5" r:id="rId5"/>
    <sheet name="General Ledger" sheetId="7" r:id="rId6"/>
    <sheet name="Rate Bas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13" i="3"/>
  <c r="N15" i="1" s="1"/>
  <c r="O18" i="7"/>
  <c r="O17" i="7"/>
  <c r="O16" i="7"/>
  <c r="O15" i="7"/>
  <c r="O14" i="7"/>
  <c r="O13" i="7"/>
  <c r="O12" i="7"/>
  <c r="D55" i="3"/>
  <c r="P55" i="3" s="1"/>
  <c r="E55" i="3"/>
  <c r="F55" i="3"/>
  <c r="G55" i="3"/>
  <c r="H55" i="3"/>
  <c r="I55" i="3"/>
  <c r="J55" i="3"/>
  <c r="K55" i="3"/>
  <c r="L55" i="3"/>
  <c r="M55" i="3"/>
  <c r="N55" i="3"/>
  <c r="O55" i="3"/>
  <c r="C55" i="3"/>
  <c r="E50" i="1"/>
  <c r="F50" i="1"/>
  <c r="G50" i="1"/>
  <c r="H50" i="1"/>
  <c r="I50" i="1"/>
  <c r="J50" i="1"/>
  <c r="K50" i="1"/>
  <c r="L50" i="1"/>
  <c r="M50" i="1"/>
  <c r="N50" i="1"/>
  <c r="O50" i="1"/>
  <c r="P50" i="1"/>
  <c r="D50" i="1"/>
  <c r="P15" i="1"/>
  <c r="O15" i="1"/>
  <c r="L15" i="1"/>
  <c r="K15" i="1"/>
  <c r="H15" i="1"/>
  <c r="G15" i="1"/>
  <c r="D15" i="1"/>
  <c r="P51" i="1"/>
  <c r="P46" i="1"/>
  <c r="P45" i="1"/>
  <c r="P42" i="1"/>
  <c r="P41" i="1"/>
  <c r="P38" i="1"/>
  <c r="P37" i="1"/>
  <c r="P34" i="1"/>
  <c r="P33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3" i="1"/>
  <c r="P12" i="1"/>
  <c r="P11" i="1"/>
  <c r="O51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3" i="1"/>
  <c r="O12" i="1"/>
  <c r="O11" i="1"/>
  <c r="N51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3" i="1"/>
  <c r="N12" i="1"/>
  <c r="N11" i="1"/>
  <c r="M51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3" i="1"/>
  <c r="M12" i="1"/>
  <c r="M11" i="1"/>
  <c r="L51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3" i="1"/>
  <c r="L12" i="1"/>
  <c r="L11" i="1"/>
  <c r="K51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3" i="1"/>
  <c r="K12" i="1"/>
  <c r="K11" i="1"/>
  <c r="J51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3" i="1"/>
  <c r="J12" i="1"/>
  <c r="J11" i="1"/>
  <c r="I51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I12" i="1"/>
  <c r="I11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3" i="1"/>
  <c r="H12" i="1"/>
  <c r="H11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3" i="1"/>
  <c r="G12" i="1"/>
  <c r="G11" i="1"/>
  <c r="F51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3" i="1"/>
  <c r="F12" i="1"/>
  <c r="F11" i="1"/>
  <c r="E51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D51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3" i="1"/>
  <c r="D12" i="1"/>
  <c r="D11" i="1"/>
  <c r="A12" i="1"/>
  <c r="A13" i="1" s="1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2" i="3"/>
  <c r="A11" i="3"/>
  <c r="A10" i="3"/>
  <c r="A9" i="3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Q14" i="1"/>
  <c r="P31" i="1"/>
  <c r="P35" i="1"/>
  <c r="P39" i="1"/>
  <c r="P43" i="1"/>
  <c r="P47" i="1"/>
  <c r="E15" i="1"/>
  <c r="I15" i="1"/>
  <c r="M15" i="1"/>
  <c r="P32" i="1"/>
  <c r="P36" i="1"/>
  <c r="P40" i="1"/>
  <c r="P44" i="1"/>
  <c r="P48" i="1"/>
  <c r="F15" i="1"/>
  <c r="F53" i="1" s="1"/>
  <c r="D21" i="7" s="1"/>
  <c r="D22" i="7" s="1"/>
  <c r="J15" i="1"/>
  <c r="Q50" i="1"/>
  <c r="P53" i="1" l="1"/>
  <c r="Q15" i="1"/>
  <c r="Q51" i="1"/>
  <c r="D53" i="1"/>
  <c r="Q35" i="1"/>
  <c r="Q34" i="1"/>
  <c r="Q29" i="1"/>
  <c r="Q17" i="1"/>
  <c r="Q47" i="1"/>
  <c r="Q27" i="1"/>
  <c r="Q32" i="1"/>
  <c r="Q16" i="1"/>
  <c r="Q39" i="1"/>
  <c r="Q43" i="1"/>
  <c r="Q45" i="1"/>
  <c r="Q48" i="1"/>
  <c r="Q21" i="1"/>
  <c r="C52" i="3" l="1"/>
  <c r="C53" i="3" s="1"/>
  <c r="C56" i="3" s="1"/>
  <c r="B21" i="7"/>
  <c r="B22" i="7" s="1"/>
  <c r="Q42" i="1"/>
  <c r="Q33" i="1"/>
  <c r="E53" i="1"/>
  <c r="Q40" i="1"/>
  <c r="Q20" i="1"/>
  <c r="Q13" i="1"/>
  <c r="Q30" i="1"/>
  <c r="Q22" i="1"/>
  <c r="Q44" i="1"/>
  <c r="Q23" i="1"/>
  <c r="Q31" i="1"/>
  <c r="Q19" i="1"/>
  <c r="D52" i="3" l="1"/>
  <c r="D53" i="3" s="1"/>
  <c r="D56" i="3" s="1"/>
  <c r="C21" i="7"/>
  <c r="C22" i="7" s="1"/>
  <c r="Q24" i="1"/>
  <c r="Q28" i="1"/>
  <c r="Q18" i="1"/>
  <c r="Q41" i="1"/>
  <c r="Q46" i="1"/>
  <c r="E52" i="3"/>
  <c r="E53" i="3" s="1"/>
  <c r="E56" i="3" s="1"/>
  <c r="Q26" i="1"/>
  <c r="Q36" i="1"/>
  <c r="Q25" i="1"/>
  <c r="Q37" i="1"/>
  <c r="Q38" i="1"/>
  <c r="G53" i="1"/>
  <c r="E21" i="7" s="1"/>
  <c r="E22" i="7" s="1"/>
  <c r="F52" i="3" l="1"/>
  <c r="F53" i="3" s="1"/>
  <c r="F56" i="3" s="1"/>
  <c r="Q12" i="1"/>
  <c r="H53" i="1"/>
  <c r="F21" i="7" s="1"/>
  <c r="F22" i="7" s="1"/>
  <c r="G52" i="3" l="1"/>
  <c r="G53" i="3" s="1"/>
  <c r="G56" i="3" s="1"/>
  <c r="I53" i="1"/>
  <c r="G21" i="7" s="1"/>
  <c r="G22" i="7" s="1"/>
  <c r="H52" i="3" l="1"/>
  <c r="H53" i="3" s="1"/>
  <c r="H56" i="3" s="1"/>
  <c r="J53" i="1"/>
  <c r="H21" i="7" s="1"/>
  <c r="H22" i="7" s="1"/>
  <c r="I52" i="3" l="1"/>
  <c r="I53" i="3" s="1"/>
  <c r="I56" i="3" s="1"/>
  <c r="K53" i="1"/>
  <c r="I21" i="7" s="1"/>
  <c r="I22" i="7" s="1"/>
  <c r="J52" i="3" l="1"/>
  <c r="J53" i="3" s="1"/>
  <c r="J56" i="3" s="1"/>
  <c r="L53" i="1"/>
  <c r="J21" i="7" s="1"/>
  <c r="J22" i="7" s="1"/>
  <c r="K52" i="3" l="1"/>
  <c r="K53" i="3" s="1"/>
  <c r="K56" i="3" s="1"/>
  <c r="M53" i="1"/>
  <c r="K21" i="7" s="1"/>
  <c r="K22" i="7" s="1"/>
  <c r="L52" i="3" l="1"/>
  <c r="L53" i="3" s="1"/>
  <c r="L56" i="3" s="1"/>
  <c r="N53" i="1"/>
  <c r="L21" i="7" s="1"/>
  <c r="L22" i="7" s="1"/>
  <c r="M52" i="3" l="1"/>
  <c r="M53" i="3" s="1"/>
  <c r="M56" i="3" s="1"/>
  <c r="O53" i="1"/>
  <c r="M21" i="7" s="1"/>
  <c r="M22" i="7" s="1"/>
  <c r="O52" i="3" l="1"/>
  <c r="O53" i="3" s="1"/>
  <c r="O56" i="3" s="1"/>
  <c r="N21" i="7"/>
  <c r="N22" i="7" s="1"/>
  <c r="N52" i="3"/>
  <c r="N53" i="3" s="1"/>
  <c r="N56" i="3" s="1"/>
  <c r="Q11" i="1"/>
  <c r="Q53" i="1" s="1"/>
  <c r="B46" i="6" l="1"/>
  <c r="B47" i="6" s="1"/>
  <c r="O21" i="7"/>
  <c r="O22" i="7" s="1"/>
  <c r="P52" i="3"/>
  <c r="P53" i="3" s="1"/>
  <c r="P56" i="3" s="1"/>
</calcChain>
</file>

<file path=xl/sharedStrings.xml><?xml version="1.0" encoding="utf-8"?>
<sst xmlns="http://schemas.openxmlformats.org/spreadsheetml/2006/main" count="271" uniqueCount="193">
  <si>
    <t>Florida City Gas</t>
  </si>
  <si>
    <t>Estimated Plant Balances For The Year Ending  12/31/23</t>
  </si>
  <si>
    <t>Line</t>
  </si>
  <si>
    <t>A/C</t>
  </si>
  <si>
    <t>Beg.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</si>
  <si>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</si>
  <si>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</si>
  <si>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</si>
  <si>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</si>
  <si>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</si>
  <si>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</si>
  <si>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</si>
  <si>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</si>
  <si>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</si>
  <si>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</si>
  <si>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</si>
  <si>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</si>
  <si>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13 Month</t>
  </si>
  <si>
    <t>No.</t>
  </si>
  <si>
    <t>Description</t>
  </si>
  <si>
    <t>Balance</t>
  </si>
  <si>
    <t>Average</t>
  </si>
  <si>
    <t xml:space="preserve">  FRANCHISES AND CONSENTS</t>
  </si>
  <si>
    <t xml:space="preserve">  LAND &amp; LAND RIGHTS</t>
  </si>
  <si>
    <t xml:space="preserve">  STRUCTURES &amp; IMPROVEMENT</t>
  </si>
  <si>
    <t xml:space="preserve">  MAINS (STEEL)</t>
  </si>
  <si>
    <t xml:space="preserve">  MAINS (PLASTIC)</t>
  </si>
  <si>
    <t xml:space="preserve">  MEAS &amp; REG STAT EQUP-GEN</t>
  </si>
  <si>
    <t xml:space="preserve">  SERVICES (STEEL)</t>
  </si>
  <si>
    <t xml:space="preserve">  SERVICES (PLASTIC)</t>
  </si>
  <si>
    <t xml:space="preserve">  METERS</t>
  </si>
  <si>
    <t xml:space="preserve">  METER INSTALLATIONS</t>
  </si>
  <si>
    <t xml:space="preserve">  HOUSE REGULATORS</t>
  </si>
  <si>
    <t xml:space="preserve">  HOUSE REG-INST</t>
  </si>
  <si>
    <t xml:space="preserve">  IND MEAS &amp; REG STAT EQUP</t>
  </si>
  <si>
    <t xml:space="preserve">  OTHER EQUIPMENT</t>
  </si>
  <si>
    <t xml:space="preserve">  STRUCTURES &amp; IMPROVEMENTS</t>
  </si>
  <si>
    <t>391.00</t>
  </si>
  <si>
    <t xml:space="preserve">  OFFICE EQUIPMENT</t>
  </si>
  <si>
    <t xml:space="preserve">  TOOLS, SHOP, GARAGE EQUP</t>
  </si>
  <si>
    <t xml:space="preserve">  POWER OPERATED EQUIPMENT</t>
  </si>
  <si>
    <t xml:space="preserve">  COMMUNICATION EQUIPMENT</t>
  </si>
  <si>
    <t xml:space="preserve">  MISC EQUIPMENT</t>
  </si>
  <si>
    <t xml:space="preserve">          TOTAL PLANT IN SERVICE</t>
  </si>
  <si>
    <t>CDR: 2022 FCG Rate Case</t>
  </si>
  <si>
    <t>Account No</t>
  </si>
  <si>
    <t>FCG Plant Summary by Utility Account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</si>
  <si>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</si>
  <si>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</si>
  <si>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</si>
  <si>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</si>
  <si>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</si>
  <si>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</si>
  <si>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</si>
  <si>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</si>
  <si>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</si>
  <si>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</si>
  <si>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</si>
  <si>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</si>
  <si>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</si>
  <si>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13 Month Average</t>
  </si>
  <si>
    <t>1570: Florida City Gas</t>
  </si>
  <si>
    <t>Ending Plant Balance</t>
  </si>
  <si>
    <t>30200: 30200 - Franchises &amp; Consents</t>
  </si>
  <si>
    <t>30302: 30302</t>
  </si>
  <si>
    <t>30320: 30320</t>
  </si>
  <si>
    <t>36400-G: 36400 - LNG Plant</t>
  </si>
  <si>
    <t>36410-G: 36410 - LNG Land</t>
  </si>
  <si>
    <t>37400: 37400 - Land &amp; Land Rights</t>
  </si>
  <si>
    <t>37410: 37410 - Land</t>
  </si>
  <si>
    <t>37430: 37430 - Right-of-way</t>
  </si>
  <si>
    <t>37500: 37500 - Structures &amp; Improvements</t>
  </si>
  <si>
    <t>37610: 37610 - Mains - Steel</t>
  </si>
  <si>
    <t>37620: 37620 - Mains - Plastic</t>
  </si>
  <si>
    <t>37800: 37800 - Temp Construction Facility</t>
  </si>
  <si>
    <t>37900: 37900 - M&amp;R Station Equipt-CityGate</t>
  </si>
  <si>
    <t>38010: 38010 - Services - Steel</t>
  </si>
  <si>
    <t>38020: 38020 - Services - Plastic</t>
  </si>
  <si>
    <t>38100: 38100 - Field Office Cost</t>
  </si>
  <si>
    <t>38110: 38110 - Meters - ERTs</t>
  </si>
  <si>
    <t>38200: 38200 - Computer Hardware</t>
  </si>
  <si>
    <t>38210: 38210 - Meter Install - ERTs</t>
  </si>
  <si>
    <t>38300: 38300 - Computer Software</t>
  </si>
  <si>
    <t>38400: 38400 - House Regulator Installatio</t>
  </si>
  <si>
    <t>38500: 38500 - Industrial M&amp;R Station Equi</t>
  </si>
  <si>
    <t>38700: 38700 - Other Equipment</t>
  </si>
  <si>
    <t>38798: 38798 - Unregulated Misc Assets</t>
  </si>
  <si>
    <t>38900: 38900 - Land</t>
  </si>
  <si>
    <t>38920: 38920 - Land Rights</t>
  </si>
  <si>
    <t>39000: 39000 - Structures &amp; Improvements</t>
  </si>
  <si>
    <t>39100: 39100 - Office Furniture &amp; Equipt</t>
  </si>
  <si>
    <t>39112: 39112 - Computer Equipment</t>
  </si>
  <si>
    <t>39150: 39150 - Personal Computer Equipment</t>
  </si>
  <si>
    <t>39200: 39200 - Transportation Equipt - Gas</t>
  </si>
  <si>
    <t>39210: 39210 - Automobile</t>
  </si>
  <si>
    <t>39220: 39220 - Light Trucks</t>
  </si>
  <si>
    <t>39230: 39230 - Heavy Trucks</t>
  </si>
  <si>
    <t>39400: 39400 - Tools, Shop &amp; Garage Equipt</t>
  </si>
  <si>
    <t>39410: 39410 - Tools/Shop Equipt-Fixed</t>
  </si>
  <si>
    <t>39600: 39600 - Power Operated Equipt</t>
  </si>
  <si>
    <t>39700: 39700 - Communications Equipt</t>
  </si>
  <si>
    <t>39800: 39800 - Miscellaneous Equipt</t>
  </si>
  <si>
    <t>Plant Acquisition Adjustment</t>
  </si>
  <si>
    <t>Total Plant Balance</t>
  </si>
  <si>
    <t>MFR Balance</t>
  </si>
  <si>
    <t>Check</t>
  </si>
  <si>
    <t>303.02</t>
  </si>
  <si>
    <t>303.20</t>
  </si>
  <si>
    <t xml:space="preserve">  CUSTOMIZED SOFTWARE - 20 YR</t>
  </si>
  <si>
    <t xml:space="preserve">  CUSTOMIZED SOFTWARE - 12 YR</t>
  </si>
  <si>
    <t>374.10</t>
  </si>
  <si>
    <t>374.30</t>
  </si>
  <si>
    <t xml:space="preserve">  LAND</t>
  </si>
  <si>
    <t xml:space="preserve">  LAND  </t>
  </si>
  <si>
    <t xml:space="preserve">  RIGHT OF WAY</t>
  </si>
  <si>
    <t xml:space="preserve">  METERS - ERTs</t>
  </si>
  <si>
    <t>ACQUISITION ADJUSTMENT</t>
  </si>
  <si>
    <t>364.00</t>
  </si>
  <si>
    <t xml:space="preserve">  LNG PLANT</t>
  </si>
  <si>
    <t xml:space="preserve">  METER INSTALLATIONS - ERTs</t>
  </si>
  <si>
    <t xml:space="preserve">  LAND RIGHTS</t>
  </si>
  <si>
    <t xml:space="preserve">  COMPUTER HARDWARE</t>
  </si>
  <si>
    <t xml:space="preserve">  INDIVIDUAL EQUIPMENT</t>
  </si>
  <si>
    <t xml:space="preserve">  TRANSPORTATION EQUIPMENT</t>
  </si>
  <si>
    <t xml:space="preserve">  TRANSPORTATION  - AUTO</t>
  </si>
  <si>
    <t xml:space="preserve">  TRANSPORTATION  - SERVICE TRUCK</t>
  </si>
  <si>
    <t xml:space="preserve">  TRANSPORTATION - HEAVY TRUCK</t>
  </si>
  <si>
    <t xml:space="preserve">  TOOLS, SHOP, GARAGE EQUIP - FIXED</t>
  </si>
  <si>
    <t>FPLM: 2022 FCG Rate Case</t>
  </si>
  <si>
    <t>RAF: 02 Detailed GL Balance Sheet</t>
  </si>
  <si>
    <t>Monthly</t>
  </si>
  <si>
    <t>TOTAL ASSETS</t>
  </si>
  <si>
    <t>NET UTILITY PLANT</t>
  </si>
  <si>
    <t>PLANT IN SERVICE</t>
  </si>
  <si>
    <t>9101111: Plant-Capital Leases-Financing-Gas</t>
  </si>
  <si>
    <t>PROPERTY UNDER CAPITAL LEASES</t>
  </si>
  <si>
    <t>Capital Leases</t>
  </si>
  <si>
    <t>PE_FCG - RAF: 38 Detailed Juris COS ID Rate Base</t>
  </si>
  <si>
    <t>Company per Book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</si>
  <si>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</si>
  <si>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</si>
  <si>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</si>
  <si>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</si>
  <si>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</si>
  <si>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</si>
  <si>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</si>
  <si>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</si>
  <si>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</si>
  <si>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RATE BASE</t>
  </si>
  <si>
    <t>TOTAL PLANT IN SERVICE</t>
  </si>
  <si>
    <t>INTANGIBLE</t>
  </si>
  <si>
    <t>G-BAL001000: PLT IN SERV - INTANGIBLE</t>
  </si>
  <si>
    <t>DISTRIBUTION EXCL ECCR</t>
  </si>
  <si>
    <t>G-BAL001509: PLT IN SERV - DISTRIBUTION ACCT 374</t>
  </si>
  <si>
    <t>G-BAL001510: PLT IN SERV - DISTRIBUTION ACCT 375</t>
  </si>
  <si>
    <t>G-BAL001511: PLT IN SERV - DISTRIBUTION ACCT 376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</si>
  <si>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</si>
  <si>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</si>
  <si>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</si>
  <si>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</si>
  <si>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</si>
  <si>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</si>
  <si>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</si>
  <si>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</si>
  <si>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</si>
  <si>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</si>
  <si>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</si>
  <si>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</si>
  <si>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</si>
  <si>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</si>
  <si>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GENERAL PLANT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</si>
  <si>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</si>
  <si>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</si>
  <si>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</si>
  <si>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</si>
  <si>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</si>
  <si>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</si>
  <si>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Calculated 13-Month Average on MFR</t>
  </si>
  <si>
    <t>Check:</t>
  </si>
  <si>
    <t>9101060: Plt in Svc-Gas</t>
  </si>
  <si>
    <t>9106060: Compl Const Not Classifed-WO Problems-Gas</t>
  </si>
  <si>
    <t>9106600: Comp Const Not Class-Gas</t>
  </si>
  <si>
    <t>9106601: Completed Const Not Class-Ppd Cloud-Gas</t>
  </si>
  <si>
    <t>9114601: Pant Acquistion Adjs-Gas</t>
  </si>
  <si>
    <t xml:space="preserve">  LNG LAND &amp; LAND RIGHTS</t>
  </si>
  <si>
    <t>20220069-GU</t>
  </si>
  <si>
    <t>FCG 001981</t>
  </si>
  <si>
    <t>FCG 001982</t>
  </si>
  <si>
    <t>FCG 001983</t>
  </si>
  <si>
    <t>FCG 001984</t>
  </si>
  <si>
    <t>FCG 001985</t>
  </si>
  <si>
    <t>FCG 001986</t>
  </si>
  <si>
    <t>FCG 001987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</si>
</sst>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#,##0_);[Red]\(#,##0\);&quot; &quot;"/>
    <numFmt numFmtId="167" formatCode="0_)"/>
    <numFmt numFmtId="168" formatCode="#,##0_)"/>
    <numFmt numFmtId="169" formatCode="#,##0.000000_);[Red]\(#,##0.000000\);&quot; &quot;"/>
    <numFmt numFmtId="170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2"/>
      <name val="Arial"/>
      <family val="2"/>
    </font>
    <font>
      <sz val="12"/>
      <name val="Courier"/>
    </font>
    <font>
      <sz val="1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FFFFFE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2" fillId="0" borderId="0"/>
    <xf numFmtId="0" fontId="5" fillId="0" borderId="0"/>
    <xf numFmtId="0" fontId="7" fillId="0" borderId="0"/>
    <xf numFmtId="0" fontId="7" fillId="0" borderId="0"/>
    <xf numFmtId="37" fontId="2" fillId="0" borderId="0"/>
    <xf numFmtId="0" fontId="1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2" fillId="0" borderId="0"/>
    <xf numFmtId="9" fontId="3" fillId="0" borderId="0" applyFont="0" applyFill="0" applyBorder="0" applyAlignment="0" applyProtection="0"/>
    <xf numFmtId="0" fontId="7" fillId="0" borderId="0"/>
    <xf numFmtId="0" fontId="2" fillId="0" borderId="0"/>
  </cellStyleXfs>
  <cellXfs count="98">
    <xf numFmtId="0" fontId="0" fillId="0" borderId="0" xfId="0"/>
    <xf numFmtId="5" fontId="3" fillId="0" borderId="0" xfId="3" applyFont="1"/>
    <xf numFmtId="5" fontId="4" fillId="0" borderId="0" xfId="3" applyFont="1"/>
    <xf numFmtId="5" fontId="3" fillId="0" borderId="0" xfId="3" applyFont="1" applyAlignment="1">
      <alignment horizontal="left"/>
    </xf>
    <xf numFmtId="5" fontId="3" fillId="0" borderId="1" xfId="3" applyFont="1" applyBorder="1"/>
    <xf numFmtId="5" fontId="3" fillId="0" borderId="1" xfId="3" applyFont="1" applyBorder="1" applyAlignment="1">
      <alignment horizontal="left"/>
    </xf>
    <xf numFmtId="5" fontId="3" fillId="0" borderId="0" xfId="3" quotePrefix="1" applyFont="1" applyAlignment="1">
      <alignment horizontal="left"/>
    </xf>
    <xf numFmtId="5" fontId="3" fillId="0" borderId="1" xfId="3" quotePrefix="1" applyFont="1" applyBorder="1" applyAlignment="1">
      <alignment horizontal="left"/>
    </xf>
    <xf numFmtId="5" fontId="3" fillId="0" borderId="0" xfId="3" applyFont="1" applyAlignment="1">
      <alignment horizontal="center"/>
    </xf>
    <xf numFmtId="5" fontId="3" fillId="0" borderId="0" xfId="3" quotePrefix="1" applyFont="1" applyAlignment="1">
      <alignment horizontal="center"/>
    </xf>
    <xf numFmtId="0" fontId="3" fillId="0" borderId="0" xfId="3" applyNumberFormat="1" applyFont="1" applyAlignment="1">
      <alignment horizontal="center"/>
    </xf>
    <xf numFmtId="37" fontId="3" fillId="0" borderId="0" xfId="3" applyNumberFormat="1" applyFont="1" applyAlignment="1">
      <alignment horizontal="left"/>
    </xf>
    <xf numFmtId="164" fontId="6" fillId="0" borderId="0" xfId="4" applyNumberFormat="1" applyFont="1" applyAlignment="1">
      <alignment horizontal="center"/>
    </xf>
    <xf numFmtId="165" fontId="3" fillId="0" borderId="0" xfId="1" applyNumberFormat="1" applyFont="1" applyProtection="1"/>
    <xf numFmtId="37" fontId="3" fillId="0" borderId="0" xfId="3" applyNumberFormat="1" applyFont="1"/>
    <xf numFmtId="5" fontId="3" fillId="0" borderId="0" xfId="3" applyFont="1" applyAlignment="1">
      <alignment horizontal="right"/>
    </xf>
    <xf numFmtId="165" fontId="3" fillId="0" borderId="0" xfId="3" applyNumberFormat="1" applyFont="1"/>
    <xf numFmtId="0" fontId="5" fillId="0" borderId="0" xfId="0" applyFont="1"/>
    <xf numFmtId="0" fontId="5" fillId="0" borderId="0" xfId="5" applyFont="1"/>
    <xf numFmtId="0" fontId="5" fillId="0" borderId="0" xfId="0" applyFont="1" applyAlignment="1">
      <alignment horizontal="center" wrapText="1"/>
    </xf>
    <xf numFmtId="0" fontId="5" fillId="0" borderId="4" xfId="5" applyFont="1" applyBorder="1" applyAlignment="1">
      <alignment horizontal="center" vertical="center" wrapText="1"/>
    </xf>
    <xf numFmtId="0" fontId="8" fillId="0" borderId="0" xfId="5" applyFont="1" applyAlignment="1">
      <alignment horizontal="left"/>
    </xf>
    <xf numFmtId="166" fontId="5" fillId="0" borderId="0" xfId="5" applyNumberFormat="1" applyFont="1" applyAlignment="1">
      <alignment horizontal="right"/>
    </xf>
    <xf numFmtId="0" fontId="9" fillId="0" borderId="0" xfId="5" applyFont="1" applyAlignment="1">
      <alignment horizontal="left" indent="1"/>
    </xf>
    <xf numFmtId="0" fontId="5" fillId="0" borderId="0" xfId="5" applyFont="1" applyAlignment="1">
      <alignment horizontal="left" indent="2"/>
    </xf>
    <xf numFmtId="0" fontId="10" fillId="0" borderId="3" xfId="5" applyFont="1" applyBorder="1"/>
    <xf numFmtId="0" fontId="10" fillId="0" borderId="0" xfId="5" applyFont="1"/>
    <xf numFmtId="0" fontId="5" fillId="0" borderId="5" xfId="0" applyFont="1" applyBorder="1"/>
    <xf numFmtId="0" fontId="5" fillId="0" borderId="0" xfId="6" applyFont="1" applyAlignment="1">
      <alignment horizontal="left" indent="2"/>
    </xf>
    <xf numFmtId="166" fontId="5" fillId="0" borderId="0" xfId="0" applyNumberFormat="1" applyFont="1"/>
    <xf numFmtId="0" fontId="5" fillId="2" borderId="0" xfId="6" applyFont="1" applyFill="1" applyAlignment="1">
      <alignment horizontal="left" indent="2"/>
    </xf>
    <xf numFmtId="43" fontId="5" fillId="0" borderId="5" xfId="1" applyFont="1" applyBorder="1"/>
    <xf numFmtId="164" fontId="6" fillId="0" borderId="0" xfId="4" applyNumberFormat="1" applyFont="1" applyAlignment="1">
      <alignment horizontal="left"/>
    </xf>
    <xf numFmtId="37" fontId="6" fillId="0" borderId="0" xfId="7" applyFont="1"/>
    <xf numFmtId="167" fontId="6" fillId="0" borderId="0" xfId="7" applyNumberFormat="1" applyFont="1" applyAlignment="1">
      <alignment horizontal="left"/>
    </xf>
    <xf numFmtId="2" fontId="5" fillId="3" borderId="0" xfId="0" applyNumberFormat="1" applyFont="1" applyFill="1" applyAlignment="1">
      <alignment horizontal="left"/>
    </xf>
    <xf numFmtId="165" fontId="3" fillId="0" borderId="2" xfId="2" applyNumberFormat="1" applyFont="1" applyBorder="1" applyProtection="1"/>
    <xf numFmtId="43" fontId="5" fillId="2" borderId="0" xfId="1" applyFont="1" applyFill="1"/>
    <xf numFmtId="5" fontId="3" fillId="0" borderId="0" xfId="3" applyFont="1"/>
    <xf numFmtId="5" fontId="4" fillId="0" borderId="0" xfId="3" applyFont="1"/>
    <xf numFmtId="5" fontId="3" fillId="0" borderId="0" xfId="3" applyFont="1" applyAlignment="1">
      <alignment horizontal="left"/>
    </xf>
    <xf numFmtId="5" fontId="3" fillId="0" borderId="0" xfId="3" quotePrefix="1" applyFont="1" applyAlignment="1">
      <alignment horizontal="left"/>
    </xf>
    <xf numFmtId="37" fontId="3" fillId="0" borderId="0" xfId="3" applyNumberFormat="1" applyFont="1" applyAlignment="1">
      <alignment horizontal="left"/>
    </xf>
    <xf numFmtId="0" fontId="7" fillId="0" borderId="0" xfId="5"/>
    <xf numFmtId="0" fontId="7" fillId="0" borderId="3" xfId="5" applyBorder="1"/>
    <xf numFmtId="0" fontId="12" fillId="0" borderId="0" xfId="5" applyFont="1"/>
    <xf numFmtId="0" fontId="12" fillId="0" borderId="4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39" fontId="12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left" vertical="center" indent="1"/>
    </xf>
    <xf numFmtId="0" fontId="14" fillId="0" borderId="0" xfId="5" applyFont="1" applyAlignment="1">
      <alignment horizontal="left" vertical="center" indent="2"/>
    </xf>
    <xf numFmtId="0" fontId="14" fillId="0" borderId="0" xfId="5" applyFont="1" applyAlignment="1">
      <alignment horizontal="left" vertical="center" indent="3"/>
    </xf>
    <xf numFmtId="0" fontId="12" fillId="0" borderId="0" xfId="5" applyFont="1" applyAlignment="1">
      <alignment horizontal="left" vertical="center" indent="6"/>
    </xf>
    <xf numFmtId="39" fontId="5" fillId="0" borderId="5" xfId="0" applyNumberFormat="1" applyFont="1" applyBorder="1"/>
    <xf numFmtId="166" fontId="5" fillId="0" borderId="5" xfId="5" applyNumberFormat="1" applyFont="1" applyBorder="1" applyAlignment="1">
      <alignment horizontal="right"/>
    </xf>
    <xf numFmtId="43" fontId="5" fillId="2" borderId="0" xfId="0" applyNumberFormat="1" applyFont="1" applyFill="1"/>
    <xf numFmtId="0" fontId="7" fillId="0" borderId="0" xfId="5"/>
    <xf numFmtId="0" fontId="7" fillId="0" borderId="3" xfId="5" applyBorder="1"/>
    <xf numFmtId="0" fontId="5" fillId="0" borderId="0" xfId="5" applyFont="1"/>
    <xf numFmtId="0" fontId="5" fillId="0" borderId="4" xfId="5" applyFont="1" applyBorder="1" applyAlignment="1">
      <alignment horizontal="center" vertical="center" wrapText="1"/>
    </xf>
    <xf numFmtId="0" fontId="9" fillId="0" borderId="0" xfId="5" applyFont="1" applyAlignment="1">
      <alignment horizontal="left" vertical="center"/>
    </xf>
    <xf numFmtId="168" fontId="5" fillId="0" borderId="0" xfId="5" applyNumberFormat="1" applyFont="1" applyAlignment="1">
      <alignment horizontal="right" vertical="center"/>
    </xf>
    <xf numFmtId="166" fontId="5" fillId="0" borderId="0" xfId="5" applyNumberFormat="1" applyFont="1" applyAlignment="1">
      <alignment horizontal="right" vertical="center"/>
    </xf>
    <xf numFmtId="0" fontId="9" fillId="0" borderId="0" xfId="5" applyFont="1" applyAlignment="1">
      <alignment horizontal="left" vertical="center" indent="1"/>
    </xf>
    <xf numFmtId="0" fontId="9" fillId="0" borderId="0" xfId="5" applyFont="1" applyAlignment="1">
      <alignment horizontal="left" vertical="center" indent="2"/>
    </xf>
    <xf numFmtId="0" fontId="9" fillId="0" borderId="0" xfId="5" applyFont="1" applyAlignment="1">
      <alignment horizontal="left" vertical="center" indent="3"/>
    </xf>
    <xf numFmtId="0" fontId="5" fillId="0" borderId="0" xfId="5" applyFont="1" applyAlignment="1">
      <alignment horizontal="left" vertical="center" indent="4"/>
    </xf>
    <xf numFmtId="169" fontId="5" fillId="0" borderId="0" xfId="5" applyNumberFormat="1" applyFont="1" applyAlignment="1">
      <alignment horizontal="right" vertical="center"/>
    </xf>
    <xf numFmtId="0" fontId="8" fillId="0" borderId="0" xfId="5" applyFont="1" applyAlignment="1">
      <alignment horizontal="left" vertical="center" indent="3"/>
    </xf>
    <xf numFmtId="166" fontId="5" fillId="0" borderId="6" xfId="5" applyNumberFormat="1" applyFont="1" applyBorder="1" applyAlignment="1">
      <alignment horizontal="right" vertical="center"/>
    </xf>
    <xf numFmtId="166" fontId="15" fillId="0" borderId="0" xfId="5" applyNumberFormat="1" applyFont="1" applyAlignment="1">
      <alignment horizontal="right" vertical="center"/>
    </xf>
    <xf numFmtId="0" fontId="8" fillId="0" borderId="0" xfId="5" applyFont="1" applyAlignment="1">
      <alignment horizontal="left" vertical="center" indent="2"/>
    </xf>
    <xf numFmtId="166" fontId="8" fillId="0" borderId="6" xfId="5" applyNumberFormat="1" applyFont="1" applyBorder="1" applyAlignment="1">
      <alignment horizontal="right" vertical="center"/>
    </xf>
    <xf numFmtId="0" fontId="5" fillId="0" borderId="0" xfId="13" applyFont="1" applyAlignment="1">
      <alignment horizontal="right" vertical="center"/>
    </xf>
    <xf numFmtId="43" fontId="5" fillId="0" borderId="5" xfId="9" applyFont="1" applyBorder="1"/>
    <xf numFmtId="43" fontId="0" fillId="2" borderId="0" xfId="0" applyNumberFormat="1" applyFill="1"/>
    <xf numFmtId="170" fontId="3" fillId="0" borderId="0" xfId="1" applyNumberFormat="1" applyFont="1" applyProtection="1"/>
    <xf numFmtId="0" fontId="5" fillId="0" borderId="0" xfId="0" applyFont="1" applyAlignment="1">
      <alignment horizontal="left"/>
    </xf>
    <xf numFmtId="0" fontId="7" fillId="0" borderId="0" xfId="5"/>
    <xf numFmtId="0" fontId="7" fillId="0" borderId="3" xfId="5" applyBorder="1"/>
    <xf numFmtId="0" fontId="12" fillId="0" borderId="0" xfId="5" applyFont="1"/>
    <xf numFmtId="0" fontId="12" fillId="0" borderId="4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39" fontId="12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left" vertical="center" indent="1"/>
    </xf>
    <xf numFmtId="0" fontId="14" fillId="0" borderId="0" xfId="5" applyFont="1" applyAlignment="1">
      <alignment horizontal="left" vertical="center" indent="2"/>
    </xf>
    <xf numFmtId="0" fontId="14" fillId="0" borderId="0" xfId="5" applyFont="1" applyAlignment="1">
      <alignment horizontal="left" vertical="center" indent="3"/>
    </xf>
    <xf numFmtId="0" fontId="12" fillId="0" borderId="0" xfId="5" applyFont="1" applyAlignment="1">
      <alignment horizontal="left" vertical="center" indent="6"/>
    </xf>
    <xf numFmtId="0" fontId="16" fillId="0" borderId="0" xfId="5" applyFont="1" applyAlignment="1">
      <alignment horizontal="left" vertical="center" indent="5"/>
    </xf>
    <xf numFmtId="39" fontId="16" fillId="0" borderId="6" xfId="5" applyNumberFormat="1" applyFont="1" applyBorder="1" applyAlignment="1">
      <alignment horizontal="right" vertical="center"/>
    </xf>
    <xf numFmtId="0" fontId="5" fillId="4" borderId="0" xfId="6" applyFont="1" applyFill="1" applyAlignment="1">
      <alignment horizontal="left" indent="2"/>
    </xf>
    <xf numFmtId="43" fontId="5" fillId="4" borderId="0" xfId="1" applyFont="1" applyFill="1"/>
    <xf numFmtId="164" fontId="6" fillId="0" borderId="0" xfId="4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4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</cellXfs>
  <cellStyles count="15">
    <cellStyle name="Comma" xfId="1" builtinId="3"/>
    <cellStyle name="Comma 2" xfId="9" xr:uid="{207A5815-7FF6-4529-9870-C2C72E6CEE54}"/>
    <cellStyle name="Currency" xfId="2" builtinId="4"/>
    <cellStyle name="Currency 2" xfId="10" xr:uid="{9AD808CD-BE9F-4147-ABAB-9FA1B9C9FE9E}"/>
    <cellStyle name="Normal" xfId="0" builtinId="0"/>
    <cellStyle name="Normal 2" xfId="5" xr:uid="{A6EC7FB8-4D46-46EF-A8DF-B433B8E09752}"/>
    <cellStyle name="Normal 2 2" xfId="13" xr:uid="{2B3FB717-28E8-41E3-B01B-72B71A2F8420}"/>
    <cellStyle name="Normal 2 6" xfId="14" xr:uid="{511EE939-D38A-4FBD-9B03-E226B5F142EC}"/>
    <cellStyle name="Normal 3" xfId="7" xr:uid="{AE62625E-1BE2-42C2-A472-5B12284D1B2C}"/>
    <cellStyle name="Normal 4" xfId="3" xr:uid="{7AF94E3C-7C3E-40EB-8D08-0B461E0A01CC}"/>
    <cellStyle name="Normal 5" xfId="11" xr:uid="{6087C286-88D1-40DF-8C95-359CC8B54539}"/>
    <cellStyle name="Normal 6" xfId="6" xr:uid="{F0049E5B-5C7D-40F4-8A1D-9B1B717AB43F}"/>
    <cellStyle name="Normal 7" xfId="8" xr:uid="{4DB32081-6077-4A92-9703-05537763BE33}"/>
    <cellStyle name="Normal 8" xfId="4" xr:uid="{BBD580E1-8BBE-4027-9168-49C9C5DD3244}"/>
    <cellStyle name="Percent 2" xfId="12" xr:uid="{F4757092-CB84-4EFE-8662-F19166BD8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1F54-6435-4801-9C77-B2F5D1D769D7}">
  <dimension ref="A1:Q84"/>
  <sheetViews>
    <sheetView zoomScale="70" zoomScaleNormal="70" workbookViewId="0">
      <pane xSplit="3" ySplit="9" topLeftCell="D10" activePane="bottomRight" state="frozen"/>
      <selection pane="topRight" activeCell="D1" sqref="D1"/>
      <selection pane="bottomLeft" activeCell="A16" sqref="A16"/>
      <selection pane="bottomRight" sqref="A1:A2"/>
    </sheetView>
  </sheetViews>
  <sheetFormatPr defaultColWidth="12.140625" defaultRowHeight="15" x14ac:dyDescent="0.2"/>
  <cols>
    <col min="1" max="2" width="11.42578125" style="2" customWidth="1"/>
    <col min="3" max="3" width="57.5703125" style="2" customWidth="1"/>
    <col min="4" max="4" width="16.140625" style="2" customWidth="1"/>
    <col min="5" max="17" width="16.42578125" style="2" customWidth="1"/>
    <col min="18" max="256" width="12.140625" style="2"/>
    <col min="257" max="258" width="11.42578125" style="2" customWidth="1"/>
    <col min="259" max="259" width="57.5703125" style="2" customWidth="1"/>
    <col min="260" max="273" width="14.5703125" style="2" customWidth="1"/>
    <col min="274" max="512" width="12.140625" style="2"/>
    <col min="513" max="514" width="11.42578125" style="2" customWidth="1"/>
    <col min="515" max="515" width="57.5703125" style="2" customWidth="1"/>
    <col min="516" max="529" width="14.5703125" style="2" customWidth="1"/>
    <col min="530" max="768" width="12.140625" style="2"/>
    <col min="769" max="770" width="11.42578125" style="2" customWidth="1"/>
    <col min="771" max="771" width="57.5703125" style="2" customWidth="1"/>
    <col min="772" max="785" width="14.5703125" style="2" customWidth="1"/>
    <col min="786" max="1024" width="12.140625" style="2"/>
    <col min="1025" max="1026" width="11.42578125" style="2" customWidth="1"/>
    <col min="1027" max="1027" width="57.5703125" style="2" customWidth="1"/>
    <col min="1028" max="1041" width="14.5703125" style="2" customWidth="1"/>
    <col min="1042" max="1280" width="12.140625" style="2"/>
    <col min="1281" max="1282" width="11.42578125" style="2" customWidth="1"/>
    <col min="1283" max="1283" width="57.5703125" style="2" customWidth="1"/>
    <col min="1284" max="1297" width="14.5703125" style="2" customWidth="1"/>
    <col min="1298" max="1536" width="12.140625" style="2"/>
    <col min="1537" max="1538" width="11.42578125" style="2" customWidth="1"/>
    <col min="1539" max="1539" width="57.5703125" style="2" customWidth="1"/>
    <col min="1540" max="1553" width="14.5703125" style="2" customWidth="1"/>
    <col min="1554" max="1792" width="12.140625" style="2"/>
    <col min="1793" max="1794" width="11.42578125" style="2" customWidth="1"/>
    <col min="1795" max="1795" width="57.5703125" style="2" customWidth="1"/>
    <col min="1796" max="1809" width="14.5703125" style="2" customWidth="1"/>
    <col min="1810" max="2048" width="12.140625" style="2"/>
    <col min="2049" max="2050" width="11.42578125" style="2" customWidth="1"/>
    <col min="2051" max="2051" width="57.5703125" style="2" customWidth="1"/>
    <col min="2052" max="2065" width="14.5703125" style="2" customWidth="1"/>
    <col min="2066" max="2304" width="12.140625" style="2"/>
    <col min="2305" max="2306" width="11.42578125" style="2" customWidth="1"/>
    <col min="2307" max="2307" width="57.5703125" style="2" customWidth="1"/>
    <col min="2308" max="2321" width="14.5703125" style="2" customWidth="1"/>
    <col min="2322" max="2560" width="12.140625" style="2"/>
    <col min="2561" max="2562" width="11.42578125" style="2" customWidth="1"/>
    <col min="2563" max="2563" width="57.5703125" style="2" customWidth="1"/>
    <col min="2564" max="2577" width="14.5703125" style="2" customWidth="1"/>
    <col min="2578" max="2816" width="12.140625" style="2"/>
    <col min="2817" max="2818" width="11.42578125" style="2" customWidth="1"/>
    <col min="2819" max="2819" width="57.5703125" style="2" customWidth="1"/>
    <col min="2820" max="2833" width="14.5703125" style="2" customWidth="1"/>
    <col min="2834" max="3072" width="12.140625" style="2"/>
    <col min="3073" max="3074" width="11.42578125" style="2" customWidth="1"/>
    <col min="3075" max="3075" width="57.5703125" style="2" customWidth="1"/>
    <col min="3076" max="3089" width="14.5703125" style="2" customWidth="1"/>
    <col min="3090" max="3328" width="12.140625" style="2"/>
    <col min="3329" max="3330" width="11.42578125" style="2" customWidth="1"/>
    <col min="3331" max="3331" width="57.5703125" style="2" customWidth="1"/>
    <col min="3332" max="3345" width="14.5703125" style="2" customWidth="1"/>
    <col min="3346" max="3584" width="12.140625" style="2"/>
    <col min="3585" max="3586" width="11.42578125" style="2" customWidth="1"/>
    <col min="3587" max="3587" width="57.5703125" style="2" customWidth="1"/>
    <col min="3588" max="3601" width="14.5703125" style="2" customWidth="1"/>
    <col min="3602" max="3840" width="12.140625" style="2"/>
    <col min="3841" max="3842" width="11.42578125" style="2" customWidth="1"/>
    <col min="3843" max="3843" width="57.5703125" style="2" customWidth="1"/>
    <col min="3844" max="3857" width="14.5703125" style="2" customWidth="1"/>
    <col min="3858" max="4096" width="12.140625" style="2"/>
    <col min="4097" max="4098" width="11.42578125" style="2" customWidth="1"/>
    <col min="4099" max="4099" width="57.5703125" style="2" customWidth="1"/>
    <col min="4100" max="4113" width="14.5703125" style="2" customWidth="1"/>
    <col min="4114" max="4352" width="12.140625" style="2"/>
    <col min="4353" max="4354" width="11.42578125" style="2" customWidth="1"/>
    <col min="4355" max="4355" width="57.5703125" style="2" customWidth="1"/>
    <col min="4356" max="4369" width="14.5703125" style="2" customWidth="1"/>
    <col min="4370" max="4608" width="12.140625" style="2"/>
    <col min="4609" max="4610" width="11.42578125" style="2" customWidth="1"/>
    <col min="4611" max="4611" width="57.5703125" style="2" customWidth="1"/>
    <col min="4612" max="4625" width="14.5703125" style="2" customWidth="1"/>
    <col min="4626" max="4864" width="12.140625" style="2"/>
    <col min="4865" max="4866" width="11.42578125" style="2" customWidth="1"/>
    <col min="4867" max="4867" width="57.5703125" style="2" customWidth="1"/>
    <col min="4868" max="4881" width="14.5703125" style="2" customWidth="1"/>
    <col min="4882" max="5120" width="12.140625" style="2"/>
    <col min="5121" max="5122" width="11.42578125" style="2" customWidth="1"/>
    <col min="5123" max="5123" width="57.5703125" style="2" customWidth="1"/>
    <col min="5124" max="5137" width="14.5703125" style="2" customWidth="1"/>
    <col min="5138" max="5376" width="12.140625" style="2"/>
    <col min="5377" max="5378" width="11.42578125" style="2" customWidth="1"/>
    <col min="5379" max="5379" width="57.5703125" style="2" customWidth="1"/>
    <col min="5380" max="5393" width="14.5703125" style="2" customWidth="1"/>
    <col min="5394" max="5632" width="12.140625" style="2"/>
    <col min="5633" max="5634" width="11.42578125" style="2" customWidth="1"/>
    <col min="5635" max="5635" width="57.5703125" style="2" customWidth="1"/>
    <col min="5636" max="5649" width="14.5703125" style="2" customWidth="1"/>
    <col min="5650" max="5888" width="12.140625" style="2"/>
    <col min="5889" max="5890" width="11.42578125" style="2" customWidth="1"/>
    <col min="5891" max="5891" width="57.5703125" style="2" customWidth="1"/>
    <col min="5892" max="5905" width="14.5703125" style="2" customWidth="1"/>
    <col min="5906" max="6144" width="12.140625" style="2"/>
    <col min="6145" max="6146" width="11.42578125" style="2" customWidth="1"/>
    <col min="6147" max="6147" width="57.5703125" style="2" customWidth="1"/>
    <col min="6148" max="6161" width="14.5703125" style="2" customWidth="1"/>
    <col min="6162" max="6400" width="12.140625" style="2"/>
    <col min="6401" max="6402" width="11.42578125" style="2" customWidth="1"/>
    <col min="6403" max="6403" width="57.5703125" style="2" customWidth="1"/>
    <col min="6404" max="6417" width="14.5703125" style="2" customWidth="1"/>
    <col min="6418" max="6656" width="12.140625" style="2"/>
    <col min="6657" max="6658" width="11.42578125" style="2" customWidth="1"/>
    <col min="6659" max="6659" width="57.5703125" style="2" customWidth="1"/>
    <col min="6660" max="6673" width="14.5703125" style="2" customWidth="1"/>
    <col min="6674" max="6912" width="12.140625" style="2"/>
    <col min="6913" max="6914" width="11.42578125" style="2" customWidth="1"/>
    <col min="6915" max="6915" width="57.5703125" style="2" customWidth="1"/>
    <col min="6916" max="6929" width="14.5703125" style="2" customWidth="1"/>
    <col min="6930" max="7168" width="12.140625" style="2"/>
    <col min="7169" max="7170" width="11.42578125" style="2" customWidth="1"/>
    <col min="7171" max="7171" width="57.5703125" style="2" customWidth="1"/>
    <col min="7172" max="7185" width="14.5703125" style="2" customWidth="1"/>
    <col min="7186" max="7424" width="12.140625" style="2"/>
    <col min="7425" max="7426" width="11.42578125" style="2" customWidth="1"/>
    <col min="7427" max="7427" width="57.5703125" style="2" customWidth="1"/>
    <col min="7428" max="7441" width="14.5703125" style="2" customWidth="1"/>
    <col min="7442" max="7680" width="12.140625" style="2"/>
    <col min="7681" max="7682" width="11.42578125" style="2" customWidth="1"/>
    <col min="7683" max="7683" width="57.5703125" style="2" customWidth="1"/>
    <col min="7684" max="7697" width="14.5703125" style="2" customWidth="1"/>
    <col min="7698" max="7936" width="12.140625" style="2"/>
    <col min="7937" max="7938" width="11.42578125" style="2" customWidth="1"/>
    <col min="7939" max="7939" width="57.5703125" style="2" customWidth="1"/>
    <col min="7940" max="7953" width="14.5703125" style="2" customWidth="1"/>
    <col min="7954" max="8192" width="12.140625" style="2"/>
    <col min="8193" max="8194" width="11.42578125" style="2" customWidth="1"/>
    <col min="8195" max="8195" width="57.5703125" style="2" customWidth="1"/>
    <col min="8196" max="8209" width="14.5703125" style="2" customWidth="1"/>
    <col min="8210" max="8448" width="12.140625" style="2"/>
    <col min="8449" max="8450" width="11.42578125" style="2" customWidth="1"/>
    <col min="8451" max="8451" width="57.5703125" style="2" customWidth="1"/>
    <col min="8452" max="8465" width="14.5703125" style="2" customWidth="1"/>
    <col min="8466" max="8704" width="12.140625" style="2"/>
    <col min="8705" max="8706" width="11.42578125" style="2" customWidth="1"/>
    <col min="8707" max="8707" width="57.5703125" style="2" customWidth="1"/>
    <col min="8708" max="8721" width="14.5703125" style="2" customWidth="1"/>
    <col min="8722" max="8960" width="12.140625" style="2"/>
    <col min="8961" max="8962" width="11.42578125" style="2" customWidth="1"/>
    <col min="8963" max="8963" width="57.5703125" style="2" customWidth="1"/>
    <col min="8964" max="8977" width="14.5703125" style="2" customWidth="1"/>
    <col min="8978" max="9216" width="12.140625" style="2"/>
    <col min="9217" max="9218" width="11.42578125" style="2" customWidth="1"/>
    <col min="9219" max="9219" width="57.5703125" style="2" customWidth="1"/>
    <col min="9220" max="9233" width="14.5703125" style="2" customWidth="1"/>
    <col min="9234" max="9472" width="12.140625" style="2"/>
    <col min="9473" max="9474" width="11.42578125" style="2" customWidth="1"/>
    <col min="9475" max="9475" width="57.5703125" style="2" customWidth="1"/>
    <col min="9476" max="9489" width="14.5703125" style="2" customWidth="1"/>
    <col min="9490" max="9728" width="12.140625" style="2"/>
    <col min="9729" max="9730" width="11.42578125" style="2" customWidth="1"/>
    <col min="9731" max="9731" width="57.5703125" style="2" customWidth="1"/>
    <col min="9732" max="9745" width="14.5703125" style="2" customWidth="1"/>
    <col min="9746" max="9984" width="12.140625" style="2"/>
    <col min="9985" max="9986" width="11.42578125" style="2" customWidth="1"/>
    <col min="9987" max="9987" width="57.5703125" style="2" customWidth="1"/>
    <col min="9988" max="10001" width="14.5703125" style="2" customWidth="1"/>
    <col min="10002" max="10240" width="12.140625" style="2"/>
    <col min="10241" max="10242" width="11.42578125" style="2" customWidth="1"/>
    <col min="10243" max="10243" width="57.5703125" style="2" customWidth="1"/>
    <col min="10244" max="10257" width="14.5703125" style="2" customWidth="1"/>
    <col min="10258" max="10496" width="12.140625" style="2"/>
    <col min="10497" max="10498" width="11.42578125" style="2" customWidth="1"/>
    <col min="10499" max="10499" width="57.5703125" style="2" customWidth="1"/>
    <col min="10500" max="10513" width="14.5703125" style="2" customWidth="1"/>
    <col min="10514" max="10752" width="12.140625" style="2"/>
    <col min="10753" max="10754" width="11.42578125" style="2" customWidth="1"/>
    <col min="10755" max="10755" width="57.5703125" style="2" customWidth="1"/>
    <col min="10756" max="10769" width="14.5703125" style="2" customWidth="1"/>
    <col min="10770" max="11008" width="12.140625" style="2"/>
    <col min="11009" max="11010" width="11.42578125" style="2" customWidth="1"/>
    <col min="11011" max="11011" width="57.5703125" style="2" customWidth="1"/>
    <col min="11012" max="11025" width="14.5703125" style="2" customWidth="1"/>
    <col min="11026" max="11264" width="12.140625" style="2"/>
    <col min="11265" max="11266" width="11.42578125" style="2" customWidth="1"/>
    <col min="11267" max="11267" width="57.5703125" style="2" customWidth="1"/>
    <col min="11268" max="11281" width="14.5703125" style="2" customWidth="1"/>
    <col min="11282" max="11520" width="12.140625" style="2"/>
    <col min="11521" max="11522" width="11.42578125" style="2" customWidth="1"/>
    <col min="11523" max="11523" width="57.5703125" style="2" customWidth="1"/>
    <col min="11524" max="11537" width="14.5703125" style="2" customWidth="1"/>
    <col min="11538" max="11776" width="12.140625" style="2"/>
    <col min="11777" max="11778" width="11.42578125" style="2" customWidth="1"/>
    <col min="11779" max="11779" width="57.5703125" style="2" customWidth="1"/>
    <col min="11780" max="11793" width="14.5703125" style="2" customWidth="1"/>
    <col min="11794" max="12032" width="12.140625" style="2"/>
    <col min="12033" max="12034" width="11.42578125" style="2" customWidth="1"/>
    <col min="12035" max="12035" width="57.5703125" style="2" customWidth="1"/>
    <col min="12036" max="12049" width="14.5703125" style="2" customWidth="1"/>
    <col min="12050" max="12288" width="12.140625" style="2"/>
    <col min="12289" max="12290" width="11.42578125" style="2" customWidth="1"/>
    <col min="12291" max="12291" width="57.5703125" style="2" customWidth="1"/>
    <col min="12292" max="12305" width="14.5703125" style="2" customWidth="1"/>
    <col min="12306" max="12544" width="12.140625" style="2"/>
    <col min="12545" max="12546" width="11.42578125" style="2" customWidth="1"/>
    <col min="12547" max="12547" width="57.5703125" style="2" customWidth="1"/>
    <col min="12548" max="12561" width="14.5703125" style="2" customWidth="1"/>
    <col min="12562" max="12800" width="12.140625" style="2"/>
    <col min="12801" max="12802" width="11.42578125" style="2" customWidth="1"/>
    <col min="12803" max="12803" width="57.5703125" style="2" customWidth="1"/>
    <col min="12804" max="12817" width="14.5703125" style="2" customWidth="1"/>
    <col min="12818" max="13056" width="12.140625" style="2"/>
    <col min="13057" max="13058" width="11.42578125" style="2" customWidth="1"/>
    <col min="13059" max="13059" width="57.5703125" style="2" customWidth="1"/>
    <col min="13060" max="13073" width="14.5703125" style="2" customWidth="1"/>
    <col min="13074" max="13312" width="12.140625" style="2"/>
    <col min="13313" max="13314" width="11.42578125" style="2" customWidth="1"/>
    <col min="13315" max="13315" width="57.5703125" style="2" customWidth="1"/>
    <col min="13316" max="13329" width="14.5703125" style="2" customWidth="1"/>
    <col min="13330" max="13568" width="12.140625" style="2"/>
    <col min="13569" max="13570" width="11.42578125" style="2" customWidth="1"/>
    <col min="13571" max="13571" width="57.5703125" style="2" customWidth="1"/>
    <col min="13572" max="13585" width="14.5703125" style="2" customWidth="1"/>
    <col min="13586" max="13824" width="12.140625" style="2"/>
    <col min="13825" max="13826" width="11.42578125" style="2" customWidth="1"/>
    <col min="13827" max="13827" width="57.5703125" style="2" customWidth="1"/>
    <col min="13828" max="13841" width="14.5703125" style="2" customWidth="1"/>
    <col min="13842" max="14080" width="12.140625" style="2"/>
    <col min="14081" max="14082" width="11.42578125" style="2" customWidth="1"/>
    <col min="14083" max="14083" width="57.5703125" style="2" customWidth="1"/>
    <col min="14084" max="14097" width="14.5703125" style="2" customWidth="1"/>
    <col min="14098" max="14336" width="12.140625" style="2"/>
    <col min="14337" max="14338" width="11.42578125" style="2" customWidth="1"/>
    <col min="14339" max="14339" width="57.5703125" style="2" customWidth="1"/>
    <col min="14340" max="14353" width="14.5703125" style="2" customWidth="1"/>
    <col min="14354" max="14592" width="12.140625" style="2"/>
    <col min="14593" max="14594" width="11.42578125" style="2" customWidth="1"/>
    <col min="14595" max="14595" width="57.5703125" style="2" customWidth="1"/>
    <col min="14596" max="14609" width="14.5703125" style="2" customWidth="1"/>
    <col min="14610" max="14848" width="12.140625" style="2"/>
    <col min="14849" max="14850" width="11.42578125" style="2" customWidth="1"/>
    <col min="14851" max="14851" width="57.5703125" style="2" customWidth="1"/>
    <col min="14852" max="14865" width="14.5703125" style="2" customWidth="1"/>
    <col min="14866" max="15104" width="12.140625" style="2"/>
    <col min="15105" max="15106" width="11.42578125" style="2" customWidth="1"/>
    <col min="15107" max="15107" width="57.5703125" style="2" customWidth="1"/>
    <col min="15108" max="15121" width="14.5703125" style="2" customWidth="1"/>
    <col min="15122" max="15360" width="12.140625" style="2"/>
    <col min="15361" max="15362" width="11.42578125" style="2" customWidth="1"/>
    <col min="15363" max="15363" width="57.5703125" style="2" customWidth="1"/>
    <col min="15364" max="15377" width="14.5703125" style="2" customWidth="1"/>
    <col min="15378" max="15616" width="12.140625" style="2"/>
    <col min="15617" max="15618" width="11.42578125" style="2" customWidth="1"/>
    <col min="15619" max="15619" width="57.5703125" style="2" customWidth="1"/>
    <col min="15620" max="15633" width="14.5703125" style="2" customWidth="1"/>
    <col min="15634" max="15872" width="12.140625" style="2"/>
    <col min="15873" max="15874" width="11.42578125" style="2" customWidth="1"/>
    <col min="15875" max="15875" width="57.5703125" style="2" customWidth="1"/>
    <col min="15876" max="15889" width="14.5703125" style="2" customWidth="1"/>
    <col min="15890" max="16128" width="12.140625" style="2"/>
    <col min="16129" max="16130" width="11.42578125" style="2" customWidth="1"/>
    <col min="16131" max="16131" width="57.5703125" style="2" customWidth="1"/>
    <col min="16132" max="16145" width="14.5703125" style="2" customWidth="1"/>
    <col min="16146" max="16384" width="12.140625" style="2"/>
  </cols>
  <sheetData>
    <row r="1" spans="1:17" s="39" customFormat="1" x14ac:dyDescent="0.2">
      <c r="A1" s="39" t="s">
        <v>186</v>
      </c>
    </row>
    <row r="2" spans="1:17" s="39" customFormat="1" x14ac:dyDescent="0.2">
      <c r="A2" s="39" t="s">
        <v>185</v>
      </c>
    </row>
    <row r="3" spans="1:17" ht="15.75" thickBot="1" x14ac:dyDescent="0.25">
      <c r="A3" s="4"/>
      <c r="B3" s="4"/>
      <c r="C3" s="4"/>
      <c r="D3" s="4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3"/>
      <c r="O4" s="1"/>
      <c r="P4" s="1"/>
      <c r="Q4" s="3"/>
    </row>
    <row r="5" spans="1:17" x14ac:dyDescent="0.2">
      <c r="A5" s="93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x14ac:dyDescent="0.2">
      <c r="A6" s="1"/>
      <c r="B6" s="1"/>
      <c r="C6" s="1"/>
      <c r="D6" s="1"/>
      <c r="E6" s="1"/>
      <c r="F6" s="1"/>
      <c r="G6" s="3"/>
      <c r="H6" s="1"/>
      <c r="I6" s="1"/>
      <c r="J6" s="1"/>
      <c r="K6" s="1"/>
      <c r="L6" s="1"/>
      <c r="M6" s="1"/>
      <c r="N6" s="3"/>
      <c r="O6" s="1"/>
      <c r="P6" s="1"/>
      <c r="Q6" s="3"/>
    </row>
    <row r="7" spans="1:17" x14ac:dyDescent="0.2">
      <c r="A7" s="1" t="s">
        <v>2</v>
      </c>
      <c r="B7" s="8" t="s">
        <v>3</v>
      </c>
      <c r="C7" s="1"/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9" t="s">
        <v>17</v>
      </c>
    </row>
    <row r="8" spans="1:17" x14ac:dyDescent="0.2">
      <c r="A8" s="1" t="s">
        <v>18</v>
      </c>
      <c r="B8" s="8" t="s">
        <v>18</v>
      </c>
      <c r="C8" s="8" t="s">
        <v>19</v>
      </c>
      <c r="D8" s="8" t="s">
        <v>20</v>
      </c>
      <c r="E8" s="10">
        <v>2023</v>
      </c>
      <c r="F8" s="10">
        <v>2023</v>
      </c>
      <c r="G8" s="10">
        <v>2023</v>
      </c>
      <c r="H8" s="10">
        <v>2023</v>
      </c>
      <c r="I8" s="10">
        <v>2023</v>
      </c>
      <c r="J8" s="10">
        <v>2023</v>
      </c>
      <c r="K8" s="10">
        <v>2023</v>
      </c>
      <c r="L8" s="10">
        <v>2023</v>
      </c>
      <c r="M8" s="10">
        <v>2023</v>
      </c>
      <c r="N8" s="10">
        <v>2023</v>
      </c>
      <c r="O8" s="10">
        <v>2023</v>
      </c>
      <c r="P8" s="10">
        <v>2023</v>
      </c>
      <c r="Q8" s="8" t="s">
        <v>21</v>
      </c>
    </row>
    <row r="9" spans="1:17" ht="15.75" thickBot="1" x14ac:dyDescent="0.2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4"/>
      <c r="M9" s="4"/>
      <c r="N9" s="5"/>
      <c r="O9" s="4"/>
      <c r="P9" s="4"/>
      <c r="Q9" s="5"/>
    </row>
    <row r="10" spans="1:17" x14ac:dyDescent="0.2">
      <c r="A10" s="1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  <c r="M10" s="1"/>
      <c r="N10" s="3"/>
      <c r="O10" s="1"/>
      <c r="P10" s="1"/>
      <c r="Q10" s="3"/>
    </row>
    <row r="11" spans="1:17" x14ac:dyDescent="0.2">
      <c r="A11" s="11">
        <v>1</v>
      </c>
      <c r="B11" s="12">
        <v>302</v>
      </c>
      <c r="C11" s="3" t="s">
        <v>22</v>
      </c>
      <c r="D11" s="76">
        <f>SUMIF('CDR Plant Data'!$A:$A,$B11,'CDR Plant Data'!$C:$C)</f>
        <v>241489.91941360515</v>
      </c>
      <c r="E11" s="76">
        <f>SUMIF('CDR Plant Data'!$A:$A,$B11,'CDR Plant Data'!$D:$D)</f>
        <v>241489.91941360515</v>
      </c>
      <c r="F11" s="76">
        <f>SUMIF('CDR Plant Data'!$A:$A,$B11,'CDR Plant Data'!$E:$E)</f>
        <v>241489.91941360515</v>
      </c>
      <c r="G11" s="76">
        <f>SUMIF('CDR Plant Data'!$A:$A,$B11,'CDR Plant Data'!$F:$F)</f>
        <v>241489.91941360515</v>
      </c>
      <c r="H11" s="76">
        <f>SUMIF('CDR Plant Data'!$A:$A,$B11,'CDR Plant Data'!$G:$G)</f>
        <v>241489.91941360515</v>
      </c>
      <c r="I11" s="76">
        <f>SUMIF('CDR Plant Data'!$A:$A,$B11,'CDR Plant Data'!$H:$H)</f>
        <v>241489.91941360515</v>
      </c>
      <c r="J11" s="76">
        <f>SUMIF('CDR Plant Data'!$A:$A,$B11,'CDR Plant Data'!$I:$I)</f>
        <v>241489.91941360515</v>
      </c>
      <c r="K11" s="76">
        <f>SUMIF('CDR Plant Data'!$A:$A,$B11,'CDR Plant Data'!$J:$J)</f>
        <v>241489.91941360515</v>
      </c>
      <c r="L11" s="76">
        <f>SUMIF('CDR Plant Data'!$A:$A,$B11,'CDR Plant Data'!$K:$K)</f>
        <v>241489.91941360515</v>
      </c>
      <c r="M11" s="76">
        <f>SUMIF('CDR Plant Data'!$A:$A,$B11,'CDR Plant Data'!$L:$L)</f>
        <v>241489.91941360515</v>
      </c>
      <c r="N11" s="76">
        <f>SUMIF('CDR Plant Data'!$A:$A,$B11,'CDR Plant Data'!$M:$M)</f>
        <v>241489.91941360515</v>
      </c>
      <c r="O11" s="76">
        <f>SUMIF('CDR Plant Data'!$A:$A,$B11,'CDR Plant Data'!$N:$N)</f>
        <v>241489.91941360515</v>
      </c>
      <c r="P11" s="76">
        <f>SUMIF('CDR Plant Data'!$A:$A,$B11,'CDR Plant Data'!$O:$O)</f>
        <v>241489.91941360515</v>
      </c>
      <c r="Q11" s="76">
        <f t="shared" ref="Q11:Q50" si="0">SUM(D11:P11)/13</f>
        <v>241489.91941360521</v>
      </c>
    </row>
    <row r="12" spans="1:17" x14ac:dyDescent="0.2">
      <c r="A12" s="11">
        <f>A11+1</f>
        <v>2</v>
      </c>
      <c r="B12" s="12" t="s">
        <v>106</v>
      </c>
      <c r="C12" s="6" t="s">
        <v>109</v>
      </c>
      <c r="D12" s="13">
        <f>SUMIF('CDR Plant Data'!$A:$A,$B12,'CDR Plant Data'!$C:$C)</f>
        <v>11395601.524162294</v>
      </c>
      <c r="E12" s="13">
        <f>SUMIF('CDR Plant Data'!$A:$A,$B12,'CDR Plant Data'!$D:$D)</f>
        <v>11473713.57227459</v>
      </c>
      <c r="F12" s="13">
        <f>SUMIF('CDR Plant Data'!$A:$A,$B12,'CDR Plant Data'!$E:$E)</f>
        <v>12336203.210764432</v>
      </c>
      <c r="G12" s="13">
        <f>SUMIF('CDR Plant Data'!$A:$A,$B12,'CDR Plant Data'!$F:$F)</f>
        <v>12386194.921556298</v>
      </c>
      <c r="H12" s="13">
        <f>SUMIF('CDR Plant Data'!$A:$A,$B12,'CDR Plant Data'!$G:$G)</f>
        <v>12426188.290189795</v>
      </c>
      <c r="I12" s="13">
        <f>SUMIF('CDR Plant Data'!$A:$A,$B12,'CDR Plant Data'!$H:$H)</f>
        <v>12458182.985096598</v>
      </c>
      <c r="J12" s="13">
        <f>SUMIF('CDR Plant Data'!$A:$A,$B12,'CDR Plant Data'!$I:$I)</f>
        <v>12483778.741022034</v>
      </c>
      <c r="K12" s="13">
        <f>SUMIF('CDR Plant Data'!$A:$A,$B12,'CDR Plant Data'!$J:$J)</f>
        <v>12504255.345762387</v>
      </c>
      <c r="L12" s="13">
        <f>SUMIF('CDR Plant Data'!$A:$A,$B12,'CDR Plant Data'!$K:$K)</f>
        <v>12520636.629554663</v>
      </c>
      <c r="M12" s="13">
        <f>SUMIF('CDR Plant Data'!$A:$A,$B12,'CDR Plant Data'!$L:$L)</f>
        <v>12533741.656588491</v>
      </c>
      <c r="N12" s="13">
        <f>SUMIF('CDR Plant Data'!$A:$A,$B12,'CDR Plant Data'!$M:$M)</f>
        <v>12544225.678215548</v>
      </c>
      <c r="O12" s="13">
        <f>SUMIF('CDR Plant Data'!$A:$A,$B12,'CDR Plant Data'!$N:$N)</f>
        <v>12554709.699842606</v>
      </c>
      <c r="P12" s="13">
        <f>SUMIF('CDR Plant Data'!$A:$A,$B12,'CDR Plant Data'!$O:$O)</f>
        <v>12570435.732283197</v>
      </c>
      <c r="Q12" s="13">
        <f t="shared" si="0"/>
        <v>12322143.691331765</v>
      </c>
    </row>
    <row r="13" spans="1:17" x14ac:dyDescent="0.2">
      <c r="A13" s="11">
        <f t="shared" ref="A13:A53" si="1">A12+1</f>
        <v>3</v>
      </c>
      <c r="B13" s="12" t="s">
        <v>107</v>
      </c>
      <c r="C13" s="1" t="s">
        <v>108</v>
      </c>
      <c r="D13" s="13">
        <f>SUMIF('CDR Plant Data'!$A:$A,$B13,'CDR Plant Data'!$C:$C)</f>
        <v>5969168.0975270635</v>
      </c>
      <c r="E13" s="13">
        <f>SUMIF('CDR Plant Data'!$A:$A,$B13,'CDR Plant Data'!$D:$D)</f>
        <v>5983367.4171941727</v>
      </c>
      <c r="F13" s="13">
        <f>SUMIF('CDR Plant Data'!$A:$A,$B13,'CDR Plant Data'!$E:$E)</f>
        <v>5995726.8729278604</v>
      </c>
      <c r="G13" s="13">
        <f>SUMIF('CDR Plant Data'!$A:$A,$B13,'CDR Plant Data'!$F:$F)</f>
        <v>6006614.4375148108</v>
      </c>
      <c r="H13" s="13">
        <f>SUMIF('CDR Plant Data'!$A:$A,$B13,'CDR Plant Data'!$G:$G)</f>
        <v>6016324.4891843703</v>
      </c>
      <c r="I13" s="13">
        <f>SUMIF('CDR Plant Data'!$A:$A,$B13,'CDR Plant Data'!$H:$H)</f>
        <v>6025092.5305200191</v>
      </c>
      <c r="J13" s="13">
        <f>SUMIF('CDR Plant Data'!$A:$A,$B13,'CDR Plant Data'!$I:$I)</f>
        <v>6033106.9635885358</v>
      </c>
      <c r="K13" s="13">
        <f>SUMIF('CDR Plant Data'!$A:$A,$B13,'CDR Plant Data'!$J:$J)</f>
        <v>6040518.510043351</v>
      </c>
      <c r="L13" s="13">
        <f>SUMIF('CDR Plant Data'!$A:$A,$B13,'CDR Plant Data'!$K:$K)</f>
        <v>6047447.7472072029</v>
      </c>
      <c r="M13" s="13">
        <f>SUMIF('CDR Plant Data'!$A:$A,$B13,'CDR Plant Data'!$L:$L)</f>
        <v>6053991.1369382842</v>
      </c>
      <c r="N13" s="13">
        <f>SUMIF('CDR Plant Data'!$A:$A,$B13,'CDR Plant Data'!$M:$M)</f>
        <v>6060225.8487231499</v>
      </c>
      <c r="O13" s="13">
        <f>SUMIF('CDR Plant Data'!$A:$A,$B13,'CDR Plant Data'!$N:$N)</f>
        <v>6067710.5605080146</v>
      </c>
      <c r="P13" s="13">
        <f>SUMIF('CDR Plant Data'!$A:$A,$B13,'CDR Plant Data'!$O:$O)</f>
        <v>6081437.6281853123</v>
      </c>
      <c r="Q13" s="13">
        <f t="shared" si="0"/>
        <v>6029287.0953893969</v>
      </c>
    </row>
    <row r="14" spans="1:17" s="39" customFormat="1" x14ac:dyDescent="0.2">
      <c r="A14" s="42">
        <f t="shared" si="1"/>
        <v>4</v>
      </c>
      <c r="B14" s="12">
        <v>364.1</v>
      </c>
      <c r="C14" s="38" t="s">
        <v>184</v>
      </c>
      <c r="D14" s="13">
        <f>SUMIF('CDR Plant Data'!$A:$A,$B14,'CDR Plant Data'!$C:$C)</f>
        <v>0</v>
      </c>
      <c r="E14" s="13">
        <f>SUMIF('CDR Plant Data'!$A:$A,$B14,'CDR Plant Data'!$D:$D)</f>
        <v>0</v>
      </c>
      <c r="F14" s="13">
        <f>SUMIF('CDR Plant Data'!$A:$A,$B14,'CDR Plant Data'!$E:$E)</f>
        <v>0</v>
      </c>
      <c r="G14" s="13">
        <f>SUMIF('CDR Plant Data'!$A:$A,$B14,'CDR Plant Data'!$F:$F)</f>
        <v>8259905</v>
      </c>
      <c r="H14" s="13">
        <f>SUMIF('CDR Plant Data'!$A:$A,$B14,'CDR Plant Data'!$G:$G)</f>
        <v>8259905</v>
      </c>
      <c r="I14" s="13">
        <f>SUMIF('CDR Plant Data'!$A:$A,$B14,'CDR Plant Data'!$H:$H)</f>
        <v>8259905</v>
      </c>
      <c r="J14" s="13">
        <f>SUMIF('CDR Plant Data'!$A:$A,$B14,'CDR Plant Data'!$I:$I)</f>
        <v>8259905</v>
      </c>
      <c r="K14" s="13">
        <f>SUMIF('CDR Plant Data'!$A:$A,$B14,'CDR Plant Data'!$J:$J)</f>
        <v>8259905</v>
      </c>
      <c r="L14" s="13">
        <f>SUMIF('CDR Plant Data'!$A:$A,$B14,'CDR Plant Data'!$K:$K)</f>
        <v>8259905</v>
      </c>
      <c r="M14" s="13">
        <f>SUMIF('CDR Plant Data'!$A:$A,$B14,'CDR Plant Data'!$L:$L)</f>
        <v>8259905</v>
      </c>
      <c r="N14" s="13">
        <f>SUMIF('CDR Plant Data'!$A:$A,$B14,'CDR Plant Data'!$M:$M)</f>
        <v>8259905</v>
      </c>
      <c r="O14" s="13">
        <f>SUMIF('CDR Plant Data'!$A:$A,$B14,'CDR Plant Data'!$N:$N)</f>
        <v>8259905</v>
      </c>
      <c r="P14" s="13">
        <f>SUMIF('CDR Plant Data'!$A:$A,$B14,'CDR Plant Data'!$O:$O)</f>
        <v>8259905</v>
      </c>
      <c r="Q14" s="13">
        <f t="shared" ref="Q14" si="2">SUM(D14:P14)/13</f>
        <v>6353773.076923077</v>
      </c>
    </row>
    <row r="15" spans="1:17" x14ac:dyDescent="0.2">
      <c r="A15" s="42">
        <f t="shared" si="1"/>
        <v>5</v>
      </c>
      <c r="B15" s="12" t="s">
        <v>117</v>
      </c>
      <c r="C15" s="38" t="s">
        <v>118</v>
      </c>
      <c r="D15" s="13">
        <f>SUMIF('CDR Plant Data'!$A:$A,$B15,'CDR Plant Data'!$C:$C)</f>
        <v>0</v>
      </c>
      <c r="E15" s="13">
        <f>SUMIF('CDR Plant Data'!$A:$A,$B15,'CDR Plant Data'!$D:$D)</f>
        <v>0</v>
      </c>
      <c r="F15" s="13">
        <f>SUMIF('CDR Plant Data'!$A:$A,$B15,'CDR Plant Data'!$E:$E)</f>
        <v>0</v>
      </c>
      <c r="G15" s="13">
        <f>SUMIF('CDR Plant Data'!$A:$A,$B15,'CDR Plant Data'!$F:$F)</f>
        <v>59081743.90363241</v>
      </c>
      <c r="H15" s="13">
        <f>SUMIF('CDR Plant Data'!$A:$A,$B15,'CDR Plant Data'!$G:$G)</f>
        <v>59740094.999999978</v>
      </c>
      <c r="I15" s="13">
        <f>SUMIF('CDR Plant Data'!$A:$A,$B15,'CDR Plant Data'!$H:$H)</f>
        <v>59740094.999999978</v>
      </c>
      <c r="J15" s="13">
        <f>SUMIF('CDR Plant Data'!$A:$A,$B15,'CDR Plant Data'!$I:$I)</f>
        <v>59740094.999999978</v>
      </c>
      <c r="K15" s="13">
        <f>SUMIF('CDR Plant Data'!$A:$A,$B15,'CDR Plant Data'!$J:$J)</f>
        <v>59740094.999999978</v>
      </c>
      <c r="L15" s="13">
        <f>SUMIF('CDR Plant Data'!$A:$A,$B15,'CDR Plant Data'!$K:$K)</f>
        <v>59740094.999999978</v>
      </c>
      <c r="M15" s="13">
        <f>SUMIF('CDR Plant Data'!$A:$A,$B15,'CDR Plant Data'!$L:$L)</f>
        <v>59740094.999999978</v>
      </c>
      <c r="N15" s="13">
        <f>SUMIF('CDR Plant Data'!$A:$A,$B15,'CDR Plant Data'!$M:$M)</f>
        <v>59740094.999999978</v>
      </c>
      <c r="O15" s="13">
        <f>SUMIF('CDR Plant Data'!$A:$A,$B15,'CDR Plant Data'!$N:$N)</f>
        <v>59740094.999999978</v>
      </c>
      <c r="P15" s="13">
        <f>SUMIF('CDR Plant Data'!$A:$A,$B15,'CDR Plant Data'!$O:$O)</f>
        <v>59740094.999999978</v>
      </c>
      <c r="Q15" s="13">
        <f t="shared" ref="Q15" si="3">SUM(D15:P15)/13</f>
        <v>45903276.838740945</v>
      </c>
    </row>
    <row r="16" spans="1:17" x14ac:dyDescent="0.2">
      <c r="A16" s="42">
        <f t="shared" si="1"/>
        <v>6</v>
      </c>
      <c r="B16" s="12">
        <v>374</v>
      </c>
      <c r="C16" s="32" t="s">
        <v>23</v>
      </c>
      <c r="D16" s="13">
        <f>SUMIF('CDR Plant Data'!$A:$A,$B16,'CDR Plant Data'!$C:$C)</f>
        <v>1277707.6880567423</v>
      </c>
      <c r="E16" s="13">
        <f>SUMIF('CDR Plant Data'!$A:$A,$B16,'CDR Plant Data'!$D:$D)</f>
        <v>1277707.6880567423</v>
      </c>
      <c r="F16" s="13">
        <f>SUMIF('CDR Plant Data'!$A:$A,$B16,'CDR Plant Data'!$E:$E)</f>
        <v>1277707.6880567423</v>
      </c>
      <c r="G16" s="13">
        <f>SUMIF('CDR Plant Data'!$A:$A,$B16,'CDR Plant Data'!$F:$F)</f>
        <v>1277707.6880567423</v>
      </c>
      <c r="H16" s="13">
        <f>SUMIF('CDR Plant Data'!$A:$A,$B16,'CDR Plant Data'!$G:$G)</f>
        <v>1277707.6880567423</v>
      </c>
      <c r="I16" s="13">
        <f>SUMIF('CDR Plant Data'!$A:$A,$B16,'CDR Plant Data'!$H:$H)</f>
        <v>1277707.6880567423</v>
      </c>
      <c r="J16" s="13">
        <f>SUMIF('CDR Plant Data'!$A:$A,$B16,'CDR Plant Data'!$I:$I)</f>
        <v>1277707.6880567423</v>
      </c>
      <c r="K16" s="13">
        <f>SUMIF('CDR Plant Data'!$A:$A,$B16,'CDR Plant Data'!$J:$J)</f>
        <v>1277707.6880567423</v>
      </c>
      <c r="L16" s="13">
        <f>SUMIF('CDR Plant Data'!$A:$A,$B16,'CDR Plant Data'!$K:$K)</f>
        <v>1277707.6880567423</v>
      </c>
      <c r="M16" s="13">
        <f>SUMIF('CDR Plant Data'!$A:$A,$B16,'CDR Plant Data'!$L:$L)</f>
        <v>1277707.6880567423</v>
      </c>
      <c r="N16" s="13">
        <f>SUMIF('CDR Plant Data'!$A:$A,$B16,'CDR Plant Data'!$M:$M)</f>
        <v>1277707.6880567423</v>
      </c>
      <c r="O16" s="13">
        <f>SUMIF('CDR Plant Data'!$A:$A,$B16,'CDR Plant Data'!$N:$N)</f>
        <v>1277707.6880567423</v>
      </c>
      <c r="P16" s="13">
        <f>SUMIF('CDR Plant Data'!$A:$A,$B16,'CDR Plant Data'!$O:$O)</f>
        <v>1277707.6880567423</v>
      </c>
      <c r="Q16" s="13">
        <f t="shared" si="0"/>
        <v>1277707.6880567425</v>
      </c>
    </row>
    <row r="17" spans="1:17" x14ac:dyDescent="0.2">
      <c r="A17" s="42">
        <f t="shared" si="1"/>
        <v>7</v>
      </c>
      <c r="B17" s="12" t="s">
        <v>110</v>
      </c>
      <c r="C17" s="33" t="s">
        <v>113</v>
      </c>
      <c r="D17" s="13">
        <f>SUMIF('CDR Plant Data'!$A:$A,$B17,'CDR Plant Data'!$C:$C)</f>
        <v>72440.55720512892</v>
      </c>
      <c r="E17" s="13">
        <f>SUMIF('CDR Plant Data'!$A:$A,$B17,'CDR Plant Data'!$D:$D)</f>
        <v>72440.55720512892</v>
      </c>
      <c r="F17" s="13">
        <f>SUMIF('CDR Plant Data'!$A:$A,$B17,'CDR Plant Data'!$E:$E)</f>
        <v>72440.55720512892</v>
      </c>
      <c r="G17" s="13">
        <f>SUMIF('CDR Plant Data'!$A:$A,$B17,'CDR Plant Data'!$F:$F)</f>
        <v>72440.55720512892</v>
      </c>
      <c r="H17" s="13">
        <f>SUMIF('CDR Plant Data'!$A:$A,$B17,'CDR Plant Data'!$G:$G)</f>
        <v>72440.55720512892</v>
      </c>
      <c r="I17" s="13">
        <f>SUMIF('CDR Plant Data'!$A:$A,$B17,'CDR Plant Data'!$H:$H)</f>
        <v>72440.55720512892</v>
      </c>
      <c r="J17" s="13">
        <f>SUMIF('CDR Plant Data'!$A:$A,$B17,'CDR Plant Data'!$I:$I)</f>
        <v>72440.55720512892</v>
      </c>
      <c r="K17" s="13">
        <f>SUMIF('CDR Plant Data'!$A:$A,$B17,'CDR Plant Data'!$J:$J)</f>
        <v>72440.55720512892</v>
      </c>
      <c r="L17" s="13">
        <f>SUMIF('CDR Plant Data'!$A:$A,$B17,'CDR Plant Data'!$K:$K)</f>
        <v>72440.55720512892</v>
      </c>
      <c r="M17" s="13">
        <f>SUMIF('CDR Plant Data'!$A:$A,$B17,'CDR Plant Data'!$L:$L)</f>
        <v>72440.55720512892</v>
      </c>
      <c r="N17" s="13">
        <f>SUMIF('CDR Plant Data'!$A:$A,$B17,'CDR Plant Data'!$M:$M)</f>
        <v>72440.55720512892</v>
      </c>
      <c r="O17" s="13">
        <f>SUMIF('CDR Plant Data'!$A:$A,$B17,'CDR Plant Data'!$N:$N)</f>
        <v>72440.55720512892</v>
      </c>
      <c r="P17" s="13">
        <f>SUMIF('CDR Plant Data'!$A:$A,$B17,'CDR Plant Data'!$O:$O)</f>
        <v>72440.55720512892</v>
      </c>
      <c r="Q17" s="13">
        <f t="shared" ref="Q17" si="4">SUM(D17:P17)/13</f>
        <v>72440.557205128935</v>
      </c>
    </row>
    <row r="18" spans="1:17" x14ac:dyDescent="0.2">
      <c r="A18" s="42">
        <f t="shared" si="1"/>
        <v>8</v>
      </c>
      <c r="B18" s="12" t="s">
        <v>111</v>
      </c>
      <c r="C18" s="33" t="s">
        <v>114</v>
      </c>
      <c r="D18" s="13">
        <f>SUMIF('CDR Plant Data'!$A:$A,$B18,'CDR Plant Data'!$C:$C)</f>
        <v>11132.184376284198</v>
      </c>
      <c r="E18" s="13">
        <f>SUMIF('CDR Plant Data'!$A:$A,$B18,'CDR Plant Data'!$D:$D)</f>
        <v>11132.184376284198</v>
      </c>
      <c r="F18" s="13">
        <f>SUMIF('CDR Plant Data'!$A:$A,$B18,'CDR Plant Data'!$E:$E)</f>
        <v>11132.184376284198</v>
      </c>
      <c r="G18" s="13">
        <f>SUMIF('CDR Plant Data'!$A:$A,$B18,'CDR Plant Data'!$F:$F)</f>
        <v>11132.184376284198</v>
      </c>
      <c r="H18" s="13">
        <f>SUMIF('CDR Plant Data'!$A:$A,$B18,'CDR Plant Data'!$G:$G)</f>
        <v>11132.184376284198</v>
      </c>
      <c r="I18" s="13">
        <f>SUMIF('CDR Plant Data'!$A:$A,$B18,'CDR Plant Data'!$H:$H)</f>
        <v>11132.184376284198</v>
      </c>
      <c r="J18" s="13">
        <f>SUMIF('CDR Plant Data'!$A:$A,$B18,'CDR Plant Data'!$I:$I)</f>
        <v>11132.184376284198</v>
      </c>
      <c r="K18" s="13">
        <f>SUMIF('CDR Plant Data'!$A:$A,$B18,'CDR Plant Data'!$J:$J)</f>
        <v>11132.184376284198</v>
      </c>
      <c r="L18" s="13">
        <f>SUMIF('CDR Plant Data'!$A:$A,$B18,'CDR Plant Data'!$K:$K)</f>
        <v>11132.184376284198</v>
      </c>
      <c r="M18" s="13">
        <f>SUMIF('CDR Plant Data'!$A:$A,$B18,'CDR Plant Data'!$L:$L)</f>
        <v>11132.184376284198</v>
      </c>
      <c r="N18" s="13">
        <f>SUMIF('CDR Plant Data'!$A:$A,$B18,'CDR Plant Data'!$M:$M)</f>
        <v>11132.184376284198</v>
      </c>
      <c r="O18" s="13">
        <f>SUMIF('CDR Plant Data'!$A:$A,$B18,'CDR Plant Data'!$N:$N)</f>
        <v>11132.184376284198</v>
      </c>
      <c r="P18" s="13">
        <f>SUMIF('CDR Plant Data'!$A:$A,$B18,'CDR Plant Data'!$O:$O)</f>
        <v>11132.184376284198</v>
      </c>
      <c r="Q18" s="13">
        <f t="shared" si="0"/>
        <v>11132.1843762842</v>
      </c>
    </row>
    <row r="19" spans="1:17" x14ac:dyDescent="0.2">
      <c r="A19" s="42">
        <f t="shared" si="1"/>
        <v>9</v>
      </c>
      <c r="B19" s="12">
        <v>375</v>
      </c>
      <c r="C19" s="3" t="s">
        <v>24</v>
      </c>
      <c r="D19" s="13">
        <f>SUMIF('CDR Plant Data'!$A:$A,$B19,'CDR Plant Data'!$C:$C)</f>
        <v>209541.44652861246</v>
      </c>
      <c r="E19" s="13">
        <f>SUMIF('CDR Plant Data'!$A:$A,$B19,'CDR Plant Data'!$D:$D)</f>
        <v>211738.98443301747</v>
      </c>
      <c r="F19" s="13">
        <f>SUMIF('CDR Plant Data'!$A:$A,$B19,'CDR Plant Data'!$E:$E)</f>
        <v>213981.7082695901</v>
      </c>
      <c r="G19" s="13">
        <f>SUMIF('CDR Plant Data'!$A:$A,$B19,'CDR Plant Data'!$F:$F)</f>
        <v>216213.69872739562</v>
      </c>
      <c r="H19" s="13">
        <f>SUMIF('CDR Plant Data'!$A:$A,$B19,'CDR Plant Data'!$G:$G)</f>
        <v>218441.95491510635</v>
      </c>
      <c r="I19" s="13">
        <f>SUMIF('CDR Plant Data'!$A:$A,$B19,'CDR Plant Data'!$H:$H)</f>
        <v>220644.00080330085</v>
      </c>
      <c r="J19" s="13">
        <f>SUMIF('CDR Plant Data'!$A:$A,$B19,'CDR Plant Data'!$I:$I)</f>
        <v>222836.23606921773</v>
      </c>
      <c r="K19" s="13">
        <f>SUMIF('CDR Plant Data'!$A:$A,$B19,'CDR Plant Data'!$J:$J)</f>
        <v>225005.88901404565</v>
      </c>
      <c r="L19" s="13">
        <f>SUMIF('CDR Plant Data'!$A:$A,$B19,'CDR Plant Data'!$K:$K)</f>
        <v>227195.33942385597</v>
      </c>
      <c r="M19" s="13">
        <f>SUMIF('CDR Plant Data'!$A:$A,$B19,'CDR Plant Data'!$L:$L)</f>
        <v>229421.9072466392</v>
      </c>
      <c r="N19" s="13">
        <f>SUMIF('CDR Plant Data'!$A:$A,$B19,'CDR Plant Data'!$M:$M)</f>
        <v>231766.53737241961</v>
      </c>
      <c r="O19" s="13">
        <f>SUMIF('CDR Plant Data'!$A:$A,$B19,'CDR Plant Data'!$N:$N)</f>
        <v>234116.22393084766</v>
      </c>
      <c r="P19" s="13">
        <f>SUMIF('CDR Plant Data'!$A:$A,$B19,'CDR Plant Data'!$O:$O)</f>
        <v>236428.08070481921</v>
      </c>
      <c r="Q19" s="13">
        <f t="shared" si="0"/>
        <v>222871.69287991294</v>
      </c>
    </row>
    <row r="20" spans="1:17" x14ac:dyDescent="0.2">
      <c r="A20" s="42">
        <f t="shared" si="1"/>
        <v>10</v>
      </c>
      <c r="B20" s="12">
        <v>376.1</v>
      </c>
      <c r="C20" s="3" t="s">
        <v>25</v>
      </c>
      <c r="D20" s="13">
        <f>SUMIF('CDR Plant Data'!$A:$A,$B20,'CDR Plant Data'!$C:$C)</f>
        <v>149348568.40043691</v>
      </c>
      <c r="E20" s="13">
        <f>SUMIF('CDR Plant Data'!$A:$A,$B20,'CDR Plant Data'!$D:$D)</f>
        <v>150269575.19581264</v>
      </c>
      <c r="F20" s="13">
        <f>SUMIF('CDR Plant Data'!$A:$A,$B20,'CDR Plant Data'!$E:$E)</f>
        <v>151210654.22230414</v>
      </c>
      <c r="G20" s="13">
        <f>SUMIF('CDR Plant Data'!$A:$A,$B20,'CDR Plant Data'!$F:$F)</f>
        <v>152147840.46442717</v>
      </c>
      <c r="H20" s="13">
        <f>SUMIF('CDR Plant Data'!$A:$A,$B20,'CDR Plant Data'!$G:$G)</f>
        <v>153083977.41958576</v>
      </c>
      <c r="I20" s="13">
        <f>SUMIF('CDR Plant Data'!$A:$A,$B20,'CDR Plant Data'!$H:$H)</f>
        <v>154009392.50598213</v>
      </c>
      <c r="J20" s="13">
        <f>SUMIF('CDR Plant Data'!$A:$A,$B20,'CDR Plant Data'!$I:$I)</f>
        <v>154930978.19314712</v>
      </c>
      <c r="K20" s="13">
        <f>SUMIF('CDR Plant Data'!$A:$A,$B20,'CDR Plant Data'!$J:$J)</f>
        <v>155843230.41977808</v>
      </c>
      <c r="L20" s="13">
        <f>SUMIF('CDR Plant Data'!$A:$A,$B20,'CDR Plant Data'!$K:$K)</f>
        <v>156764128.5186339</v>
      </c>
      <c r="M20" s="13">
        <f>SUMIF('CDR Plant Data'!$A:$A,$B20,'CDR Plant Data'!$L:$L)</f>
        <v>157700998.72744998</v>
      </c>
      <c r="N20" s="13">
        <f>SUMIF('CDR Plant Data'!$A:$A,$B20,'CDR Plant Data'!$M:$M)</f>
        <v>158688251.56123686</v>
      </c>
      <c r="O20" s="13">
        <f>SUMIF('CDR Plant Data'!$A:$A,$B20,'CDR Plant Data'!$N:$N)</f>
        <v>159677769.35604435</v>
      </c>
      <c r="P20" s="13">
        <f>SUMIF('CDR Plant Data'!$A:$A,$B20,'CDR Plant Data'!$O:$O)</f>
        <v>160651279.34909245</v>
      </c>
      <c r="Q20" s="13">
        <f t="shared" si="0"/>
        <v>154948203.41030243</v>
      </c>
    </row>
    <row r="21" spans="1:17" x14ac:dyDescent="0.2">
      <c r="A21" s="42">
        <f t="shared" si="1"/>
        <v>11</v>
      </c>
      <c r="B21" s="12">
        <v>376.2</v>
      </c>
      <c r="C21" s="3" t="s">
        <v>26</v>
      </c>
      <c r="D21" s="13">
        <f>SUMIF('CDR Plant Data'!$A:$A,$B21,'CDR Plant Data'!$C:$C)</f>
        <v>192587873.59893343</v>
      </c>
      <c r="E21" s="13">
        <f>SUMIF('CDR Plant Data'!$A:$A,$B21,'CDR Plant Data'!$D:$D)</f>
        <v>193898355.81281486</v>
      </c>
      <c r="F21" s="13">
        <f>SUMIF('CDR Plant Data'!$A:$A,$B21,'CDR Plant Data'!$E:$E)</f>
        <v>195246997.59977558</v>
      </c>
      <c r="G21" s="13">
        <f>SUMIF('CDR Plant Data'!$A:$A,$B21,'CDR Plant Data'!$F:$F)</f>
        <v>196610867.27530819</v>
      </c>
      <c r="H21" s="13">
        <f>SUMIF('CDR Plant Data'!$A:$A,$B21,'CDR Plant Data'!$G:$G)</f>
        <v>197988502.83129692</v>
      </c>
      <c r="I21" s="13">
        <f>SUMIF('CDR Plant Data'!$A:$A,$B21,'CDR Plant Data'!$H:$H)</f>
        <v>199369572.40837508</v>
      </c>
      <c r="J21" s="13">
        <f>SUMIF('CDR Plant Data'!$A:$A,$B21,'CDR Plant Data'!$I:$I)</f>
        <v>200757030.44042137</v>
      </c>
      <c r="K21" s="13">
        <f>SUMIF('CDR Plant Data'!$A:$A,$B21,'CDR Plant Data'!$J:$J)</f>
        <v>202144790.919669</v>
      </c>
      <c r="L21" s="13">
        <f>SUMIF('CDR Plant Data'!$A:$A,$B21,'CDR Plant Data'!$K:$K)</f>
        <v>203545149.8810001</v>
      </c>
      <c r="M21" s="13">
        <f>SUMIF('CDR Plant Data'!$A:$A,$B21,'CDR Plant Data'!$L:$L)</f>
        <v>204962532.07759336</v>
      </c>
      <c r="N21" s="13">
        <f>SUMIF('CDR Plant Data'!$A:$A,$B21,'CDR Plant Data'!$M:$M)</f>
        <v>206422371.4822574</v>
      </c>
      <c r="O21" s="13">
        <f>SUMIF('CDR Plant Data'!$A:$A,$B21,'CDR Plant Data'!$N:$N)</f>
        <v>207887003.51727226</v>
      </c>
      <c r="P21" s="13">
        <f>SUMIF('CDR Plant Data'!$A:$A,$B21,'CDR Plant Data'!$O:$O)</f>
        <v>209341803.96183145</v>
      </c>
      <c r="Q21" s="13">
        <f t="shared" si="0"/>
        <v>200827911.67742684</v>
      </c>
    </row>
    <row r="22" spans="1:17" x14ac:dyDescent="0.2">
      <c r="A22" s="42">
        <f t="shared" si="1"/>
        <v>12</v>
      </c>
      <c r="B22" s="12">
        <v>378</v>
      </c>
      <c r="C22" s="3" t="s">
        <v>27</v>
      </c>
      <c r="D22" s="13">
        <f>SUMIF('CDR Plant Data'!$A:$A,$B22,'CDR Plant Data'!$C:$C)</f>
        <v>2714813.216857085</v>
      </c>
      <c r="E22" s="13">
        <f>SUMIF('CDR Plant Data'!$A:$A,$B22,'CDR Plant Data'!$D:$D)</f>
        <v>2743972.419520169</v>
      </c>
      <c r="F22" s="13">
        <f>SUMIF('CDR Plant Data'!$A:$A,$B22,'CDR Plant Data'!$E:$E)</f>
        <v>2773731.1958019659</v>
      </c>
      <c r="G22" s="13">
        <f>SUMIF('CDR Plant Data'!$A:$A,$B22,'CDR Plant Data'!$F:$F)</f>
        <v>2803347.5505282115</v>
      </c>
      <c r="H22" s="13">
        <f>SUMIF('CDR Plant Data'!$A:$A,$B22,'CDR Plant Data'!$G:$G)</f>
        <v>2832914.3551018625</v>
      </c>
      <c r="I22" s="13">
        <f>SUMIF('CDR Plant Data'!$A:$A,$B22,'CDR Plant Data'!$H:$H)</f>
        <v>2862133.3743499797</v>
      </c>
      <c r="J22" s="13">
        <f>SUMIF('CDR Plant Data'!$A:$A,$B22,'CDR Plant Data'!$I:$I)</f>
        <v>2891222.2161287256</v>
      </c>
      <c r="K22" s="13">
        <f>SUMIF('CDR Plant Data'!$A:$A,$B22,'CDR Plant Data'!$J:$J)</f>
        <v>2920011.4123469051</v>
      </c>
      <c r="L22" s="13">
        <f>SUMIF('CDR Plant Data'!$A:$A,$B22,'CDR Plant Data'!$K:$K)</f>
        <v>2949063.301778465</v>
      </c>
      <c r="M22" s="13">
        <f>SUMIF('CDR Plant Data'!$A:$A,$B22,'CDR Plant Data'!$L:$L)</f>
        <v>2978607.7033824143</v>
      </c>
      <c r="N22" s="13">
        <f>SUMIF('CDR Plant Data'!$A:$A,$B22,'CDR Plant Data'!$M:$M)</f>
        <v>3009718.6775642773</v>
      </c>
      <c r="O22" s="13">
        <f>SUMIF('CDR Plant Data'!$A:$A,$B22,'CDR Plant Data'!$N:$N)</f>
        <v>3040896.745717091</v>
      </c>
      <c r="P22" s="13">
        <f>SUMIF('CDR Plant Data'!$A:$A,$B22,'CDR Plant Data'!$O:$O)</f>
        <v>3071572.8492168928</v>
      </c>
      <c r="Q22" s="13">
        <f t="shared" si="0"/>
        <v>2891692.6937149265</v>
      </c>
    </row>
    <row r="23" spans="1:17" x14ac:dyDescent="0.2">
      <c r="A23" s="42">
        <f t="shared" si="1"/>
        <v>13</v>
      </c>
      <c r="B23" s="12">
        <v>379</v>
      </c>
      <c r="C23" s="3" t="s">
        <v>27</v>
      </c>
      <c r="D23" s="13">
        <f>SUMIF('CDR Plant Data'!$A:$A,$B23,'CDR Plant Data'!$C:$C)</f>
        <v>19598094.306729689</v>
      </c>
      <c r="E23" s="13">
        <f>SUMIF('CDR Plant Data'!$A:$A,$B23,'CDR Plant Data'!$D:$D)</f>
        <v>19812231.260533381</v>
      </c>
      <c r="F23" s="13">
        <f>SUMIF('CDR Plant Data'!$A:$A,$B23,'CDR Plant Data'!$E:$E)</f>
        <v>20030831.849461421</v>
      </c>
      <c r="G23" s="13">
        <f>SUMIF('CDR Plant Data'!$A:$A,$B23,'CDR Plant Data'!$F:$F)</f>
        <v>20248372.155151531</v>
      </c>
      <c r="H23" s="13">
        <f>SUMIF('CDR Plant Data'!$A:$A,$B23,'CDR Plant Data'!$G:$G)</f>
        <v>20465543.575696211</v>
      </c>
      <c r="I23" s="13">
        <f>SUMIF('CDR Plant Data'!$A:$A,$B23,'CDR Plant Data'!$H:$H)</f>
        <v>20680125.844973497</v>
      </c>
      <c r="J23" s="13">
        <f>SUMIF('CDR Plant Data'!$A:$A,$B23,'CDR Plant Data'!$I:$I)</f>
        <v>20893738.984344866</v>
      </c>
      <c r="K23" s="13">
        <f>SUMIF('CDR Plant Data'!$A:$A,$B23,'CDR Plant Data'!$J:$J)</f>
        <v>21105121.357706409</v>
      </c>
      <c r="L23" s="13">
        <f>SUMIF('CDR Plant Data'!$A:$A,$B23,'CDR Plant Data'!$K:$K)</f>
        <v>21318459.398591641</v>
      </c>
      <c r="M23" s="13">
        <f>SUMIF('CDR Plant Data'!$A:$A,$B23,'CDR Plant Data'!$L:$L)</f>
        <v>21535464.036143664</v>
      </c>
      <c r="N23" s="13">
        <f>SUMIF('CDR Plant Data'!$A:$A,$B23,'CDR Plant Data'!$M:$M)</f>
        <v>21764131.308884118</v>
      </c>
      <c r="O23" s="13">
        <f>SUMIF('CDR Plant Data'!$A:$A,$B23,'CDR Plant Data'!$N:$N)</f>
        <v>21993298.074924514</v>
      </c>
      <c r="P23" s="13">
        <f>SUMIF('CDR Plant Data'!$A:$A,$B23,'CDR Plant Data'!$O:$O)</f>
        <v>22218727.873582669</v>
      </c>
      <c r="Q23" s="13">
        <f t="shared" si="0"/>
        <v>20897241.540517196</v>
      </c>
    </row>
    <row r="24" spans="1:17" x14ac:dyDescent="0.2">
      <c r="A24" s="42">
        <f t="shared" si="1"/>
        <v>14</v>
      </c>
      <c r="B24" s="12">
        <v>380.1</v>
      </c>
      <c r="C24" s="3" t="s">
        <v>28</v>
      </c>
      <c r="D24" s="13">
        <f>SUMIF('CDR Plant Data'!$A:$A,$B24,'CDR Plant Data'!$C:$C)</f>
        <v>15576719.33378675</v>
      </c>
      <c r="E24" s="13">
        <f>SUMIF('CDR Plant Data'!$A:$A,$B24,'CDR Plant Data'!$D:$D)</f>
        <v>15592964.094544485</v>
      </c>
      <c r="F24" s="13">
        <f>SUMIF('CDR Plant Data'!$A:$A,$B24,'CDR Plant Data'!$E:$E)</f>
        <v>15609641.896768499</v>
      </c>
      <c r="G24" s="13">
        <f>SUMIF('CDR Plant Data'!$A:$A,$B24,'CDR Plant Data'!$F:$F)</f>
        <v>15626216.835161746</v>
      </c>
      <c r="H24" s="13">
        <f>SUMIF('CDR Plant Data'!$A:$A,$B24,'CDR Plant Data'!$G:$G)</f>
        <v>15642755.986005208</v>
      </c>
      <c r="I24" s="13">
        <f>SUMIF('CDR Plant Data'!$A:$A,$B24,'CDR Plant Data'!$H:$H)</f>
        <v>15659043.949233627</v>
      </c>
      <c r="J24" s="13">
        <f>SUMIF('CDR Plant Data'!$A:$A,$B24,'CDR Plant Data'!$I:$I)</f>
        <v>15675237.891910685</v>
      </c>
      <c r="K24" s="13">
        <f>SUMIF('CDR Plant Data'!$A:$A,$B24,'CDR Plant Data'!$J:$J)</f>
        <v>15691215.415871404</v>
      </c>
      <c r="L24" s="13">
        <f>SUMIF('CDR Plant Data'!$A:$A,$B24,'CDR Plant Data'!$K:$K)</f>
        <v>15707382.669751447</v>
      </c>
      <c r="M24" s="13">
        <f>SUMIF('CDR Plant Data'!$A:$A,$B24,'CDR Plant Data'!$L:$L)</f>
        <v>15723905.640071703</v>
      </c>
      <c r="N24" s="13">
        <f>SUMIF('CDR Plant Data'!$A:$A,$B24,'CDR Plant Data'!$M:$M)</f>
        <v>15741560.065921366</v>
      </c>
      <c r="O24" s="13">
        <f>SUMIF('CDR Plant Data'!$A:$A,$B24,'CDR Plant Data'!$N:$N)</f>
        <v>15759262.950326666</v>
      </c>
      <c r="P24" s="13">
        <f>SUMIF('CDR Plant Data'!$A:$A,$B24,'CDR Plant Data'!$O:$O)</f>
        <v>15776603.291246768</v>
      </c>
      <c r="Q24" s="13">
        <f t="shared" si="0"/>
        <v>15675577.693892332</v>
      </c>
    </row>
    <row r="25" spans="1:17" x14ac:dyDescent="0.2">
      <c r="A25" s="42">
        <f t="shared" si="1"/>
        <v>15</v>
      </c>
      <c r="B25" s="12">
        <v>380.2</v>
      </c>
      <c r="C25" s="3" t="s">
        <v>29</v>
      </c>
      <c r="D25" s="13">
        <f>SUMIF('CDR Plant Data'!$A:$A,$B25,'CDR Plant Data'!$C:$C)</f>
        <v>103767306.85898311</v>
      </c>
      <c r="E25" s="13">
        <f>SUMIF('CDR Plant Data'!$A:$A,$B25,'CDR Plant Data'!$D:$D)</f>
        <v>104504715.34449646</v>
      </c>
      <c r="F25" s="13">
        <f>SUMIF('CDR Plant Data'!$A:$A,$B25,'CDR Plant Data'!$E:$E)</f>
        <v>105260003.77128592</v>
      </c>
      <c r="G25" s="13">
        <f>SUMIF('CDR Plant Data'!$A:$A,$B25,'CDR Plant Data'!$F:$F)</f>
        <v>106016579.96787027</v>
      </c>
      <c r="H25" s="13">
        <f>SUMIF('CDR Plant Data'!$A:$A,$B25,'CDR Plant Data'!$G:$G)</f>
        <v>106775533.59218921</v>
      </c>
      <c r="I25" s="13">
        <f>SUMIF('CDR Plant Data'!$A:$A,$B25,'CDR Plant Data'!$H:$H)</f>
        <v>107529941.64145735</v>
      </c>
      <c r="J25" s="13">
        <f>SUMIF('CDR Plant Data'!$A:$A,$B25,'CDR Plant Data'!$I:$I)</f>
        <v>108283810.99114582</v>
      </c>
      <c r="K25" s="13">
        <f>SUMIF('CDR Plant Data'!$A:$A,$B25,'CDR Plant Data'!$J:$J)</f>
        <v>109033158.7358488</v>
      </c>
      <c r="L25" s="13">
        <f>SUMIF('CDR Plant Data'!$A:$A,$B25,'CDR Plant Data'!$K:$K)</f>
        <v>109789401.432091</v>
      </c>
      <c r="M25" s="13">
        <f>SUMIF('CDR Plant Data'!$A:$A,$B25,'CDR Plant Data'!$L:$L)</f>
        <v>110557068.03648004</v>
      </c>
      <c r="N25" s="13">
        <f>SUMIF('CDR Plant Data'!$A:$A,$B25,'CDR Plant Data'!$M:$M)</f>
        <v>111358408.04226485</v>
      </c>
      <c r="O25" s="13">
        <f>SUMIF('CDR Plant Data'!$A:$A,$B25,'CDR Plant Data'!$N:$N)</f>
        <v>112161867.9066918</v>
      </c>
      <c r="P25" s="13">
        <f>SUMIF('CDR Plant Data'!$A:$A,$B25,'CDR Plant Data'!$O:$O)</f>
        <v>112955397.65399076</v>
      </c>
      <c r="Q25" s="13">
        <f t="shared" si="0"/>
        <v>108307168.76729195</v>
      </c>
    </row>
    <row r="26" spans="1:17" x14ac:dyDescent="0.2">
      <c r="A26" s="42">
        <f t="shared" si="1"/>
        <v>16</v>
      </c>
      <c r="B26" s="12">
        <v>381</v>
      </c>
      <c r="C26" s="3" t="s">
        <v>30</v>
      </c>
      <c r="D26" s="13">
        <f>SUMIF('CDR Plant Data'!$A:$A,$B26,'CDR Plant Data'!$C:$C)</f>
        <v>21898525.971881576</v>
      </c>
      <c r="E26" s="13">
        <f>SUMIF('CDR Plant Data'!$A:$A,$B26,'CDR Plant Data'!$D:$D)</f>
        <v>22115086.328880265</v>
      </c>
      <c r="F26" s="13">
        <f>SUMIF('CDR Plant Data'!$A:$A,$B26,'CDR Plant Data'!$E:$E)</f>
        <v>22336690.12968481</v>
      </c>
      <c r="G26" s="13">
        <f>SUMIF('CDR Plant Data'!$A:$A,$B26,'CDR Plant Data'!$F:$F)</f>
        <v>22706555.018675875</v>
      </c>
      <c r="H26" s="13">
        <f>SUMIF('CDR Plant Data'!$A:$A,$B26,'CDR Plant Data'!$G:$G)</f>
        <v>23076249.734079719</v>
      </c>
      <c r="I26" s="13">
        <f>SUMIF('CDR Plant Data'!$A:$A,$B26,'CDR Plant Data'!$H:$H)</f>
        <v>23443391.681397498</v>
      </c>
      <c r="J26" s="13">
        <f>SUMIF('CDR Plant Data'!$A:$A,$B26,'CDR Plant Data'!$I:$I)</f>
        <v>23809652.502795387</v>
      </c>
      <c r="K26" s="13">
        <f>SUMIF('CDR Plant Data'!$A:$A,$B26,'CDR Plant Data'!$J:$J)</f>
        <v>24173675.186300788</v>
      </c>
      <c r="L26" s="13">
        <f>SUMIF('CDR Plant Data'!$A:$A,$B26,'CDR Plant Data'!$K:$K)</f>
        <v>24539847.508012123</v>
      </c>
      <c r="M26" s="13">
        <f>SUMIF('CDR Plant Data'!$A:$A,$B26,'CDR Plant Data'!$L:$L)</f>
        <v>24909953.93019928</v>
      </c>
      <c r="N26" s="13">
        <f>SUMIF('CDR Plant Data'!$A:$A,$B26,'CDR Plant Data'!$M:$M)</f>
        <v>25292403.458583195</v>
      </c>
      <c r="O26" s="13">
        <f>SUMIF('CDR Plant Data'!$A:$A,$B26,'CDR Plant Data'!$N:$N)</f>
        <v>25675424.978274237</v>
      </c>
      <c r="P26" s="13">
        <f>SUMIF('CDR Plant Data'!$A:$A,$B26,'CDR Plant Data'!$O:$O)</f>
        <v>26054546.484819829</v>
      </c>
      <c r="Q26" s="13">
        <f t="shared" si="0"/>
        <v>23848615.608737282</v>
      </c>
    </row>
    <row r="27" spans="1:17" x14ac:dyDescent="0.2">
      <c r="A27" s="42">
        <f t="shared" si="1"/>
        <v>17</v>
      </c>
      <c r="B27" s="12">
        <v>381.1</v>
      </c>
      <c r="C27" s="34" t="s">
        <v>115</v>
      </c>
      <c r="D27" s="13">
        <f>SUMIF('CDR Plant Data'!$A:$A,$B27,'CDR Plant Data'!$C:$C)</f>
        <v>1791692.6910789318</v>
      </c>
      <c r="E27" s="13">
        <f>SUMIF('CDR Plant Data'!$A:$A,$B27,'CDR Plant Data'!$D:$D)</f>
        <v>1775057.6469122651</v>
      </c>
      <c r="F27" s="13">
        <f>SUMIF('CDR Plant Data'!$A:$A,$B27,'CDR Plant Data'!$E:$E)</f>
        <v>1758422.6027455984</v>
      </c>
      <c r="G27" s="13">
        <f>SUMIF('CDR Plant Data'!$A:$A,$B27,'CDR Plant Data'!$F:$F)</f>
        <v>1741787.5585789317</v>
      </c>
      <c r="H27" s="13">
        <f>SUMIF('CDR Plant Data'!$A:$A,$B27,'CDR Plant Data'!$G:$G)</f>
        <v>1725152.514412265</v>
      </c>
      <c r="I27" s="13">
        <f>SUMIF('CDR Plant Data'!$A:$A,$B27,'CDR Plant Data'!$H:$H)</f>
        <v>1708517.4702455983</v>
      </c>
      <c r="J27" s="13">
        <f>SUMIF('CDR Plant Data'!$A:$A,$B27,'CDR Plant Data'!$I:$I)</f>
        <v>1691882.4260789317</v>
      </c>
      <c r="K27" s="13">
        <f>SUMIF('CDR Plant Data'!$A:$A,$B27,'CDR Plant Data'!$J:$J)</f>
        <v>1675247.381912265</v>
      </c>
      <c r="L27" s="13">
        <f>SUMIF('CDR Plant Data'!$A:$A,$B27,'CDR Plant Data'!$K:$K)</f>
        <v>1658612.3377455983</v>
      </c>
      <c r="M27" s="13">
        <f>SUMIF('CDR Plant Data'!$A:$A,$B27,'CDR Plant Data'!$L:$L)</f>
        <v>1641977.2935789316</v>
      </c>
      <c r="N27" s="13">
        <f>SUMIF('CDR Plant Data'!$A:$A,$B27,'CDR Plant Data'!$M:$M)</f>
        <v>1625342.2494122649</v>
      </c>
      <c r="O27" s="13">
        <f>SUMIF('CDR Plant Data'!$A:$A,$B27,'CDR Plant Data'!$N:$N)</f>
        <v>1608707.2052455982</v>
      </c>
      <c r="P27" s="13">
        <f>SUMIF('CDR Plant Data'!$A:$A,$B27,'CDR Plant Data'!$O:$O)</f>
        <v>1592072.1610789315</v>
      </c>
      <c r="Q27" s="13">
        <f t="shared" si="0"/>
        <v>1691882.4260789314</v>
      </c>
    </row>
    <row r="28" spans="1:17" x14ac:dyDescent="0.2">
      <c r="A28" s="42">
        <f t="shared" si="1"/>
        <v>18</v>
      </c>
      <c r="B28" s="12">
        <v>382</v>
      </c>
      <c r="C28" s="3" t="s">
        <v>31</v>
      </c>
      <c r="D28" s="13">
        <f>SUMIF('CDR Plant Data'!$A:$A,$B28,'CDR Plant Data'!$C:$C)</f>
        <v>5817304.6865914408</v>
      </c>
      <c r="E28" s="13">
        <f>SUMIF('CDR Plant Data'!$A:$A,$B28,'CDR Plant Data'!$D:$D)</f>
        <v>5851245.9632989094</v>
      </c>
      <c r="F28" s="13">
        <f>SUMIF('CDR Plant Data'!$A:$A,$B28,'CDR Plant Data'!$E:$E)</f>
        <v>5886550.5053030476</v>
      </c>
      <c r="G28" s="13">
        <f>SUMIF('CDR Plant Data'!$A:$A,$B28,'CDR Plant Data'!$F:$F)</f>
        <v>5922230.7876937706</v>
      </c>
      <c r="H28" s="13">
        <f>SUMIF('CDR Plant Data'!$A:$A,$B28,'CDR Plant Data'!$G:$G)</f>
        <v>5958285.6536588361</v>
      </c>
      <c r="I28" s="13">
        <f>SUMIF('CDR Plant Data'!$A:$A,$B28,'CDR Plant Data'!$H:$H)</f>
        <v>5994286.0774099994</v>
      </c>
      <c r="J28" s="13">
        <f>SUMIF('CDR Plant Data'!$A:$A,$B28,'CDR Plant Data'!$I:$I)</f>
        <v>6030413.0818845788</v>
      </c>
      <c r="K28" s="13">
        <f>SUMIF('CDR Plant Data'!$A:$A,$B28,'CDR Plant Data'!$J:$J)</f>
        <v>6066416.685447162</v>
      </c>
      <c r="L28" s="13">
        <f>SUMIF('CDR Plant Data'!$A:$A,$B28,'CDR Plant Data'!$K:$K)</f>
        <v>6102898.9188856687</v>
      </c>
      <c r="M28" s="13">
        <f>SUMIF('CDR Plant Data'!$A:$A,$B28,'CDR Plant Data'!$L:$L)</f>
        <v>6140088.5311398888</v>
      </c>
      <c r="N28" s="13">
        <f>SUMIF('CDR Plant Data'!$A:$A,$B28,'CDR Plant Data'!$M:$M)</f>
        <v>6179191.5123039586</v>
      </c>
      <c r="O28" s="13">
        <f>SUMIF('CDR Plant Data'!$A:$A,$B28,'CDR Plant Data'!$N:$N)</f>
        <v>6218462.0926834932</v>
      </c>
      <c r="P28" s="13">
        <f>SUMIF('CDR Plant Data'!$A:$A,$B28,'CDR Plant Data'!$O:$O)</f>
        <v>6257228.2316891924</v>
      </c>
      <c r="Q28" s="13">
        <f t="shared" si="0"/>
        <v>6032661.7483069189</v>
      </c>
    </row>
    <row r="29" spans="1:17" x14ac:dyDescent="0.2">
      <c r="A29" s="42">
        <f t="shared" si="1"/>
        <v>19</v>
      </c>
      <c r="B29" s="12">
        <v>382.1</v>
      </c>
      <c r="C29" s="3" t="s">
        <v>119</v>
      </c>
      <c r="D29" s="13">
        <f>SUMIF('CDR Plant Data'!$A:$A,$B29,'CDR Plant Data'!$C:$C)</f>
        <v>533909.25682382274</v>
      </c>
      <c r="E29" s="13">
        <f>SUMIF('CDR Plant Data'!$A:$A,$B29,'CDR Plant Data'!$D:$D)</f>
        <v>530051.75165715604</v>
      </c>
      <c r="F29" s="13">
        <f>SUMIF('CDR Plant Data'!$A:$A,$B29,'CDR Plant Data'!$E:$E)</f>
        <v>526194.24649048934</v>
      </c>
      <c r="G29" s="13">
        <f>SUMIF('CDR Plant Data'!$A:$A,$B29,'CDR Plant Data'!$F:$F)</f>
        <v>522336.74132382264</v>
      </c>
      <c r="H29" s="13">
        <f>SUMIF('CDR Plant Data'!$A:$A,$B29,'CDR Plant Data'!$G:$G)</f>
        <v>518479.23615715594</v>
      </c>
      <c r="I29" s="13">
        <f>SUMIF('CDR Plant Data'!$A:$A,$B29,'CDR Plant Data'!$H:$H)</f>
        <v>514621.73099048925</v>
      </c>
      <c r="J29" s="13">
        <f>SUMIF('CDR Plant Data'!$A:$A,$B29,'CDR Plant Data'!$I:$I)</f>
        <v>510764.22582382255</v>
      </c>
      <c r="K29" s="13">
        <f>SUMIF('CDR Plant Data'!$A:$A,$B29,'CDR Plant Data'!$J:$J)</f>
        <v>506906.72065715585</v>
      </c>
      <c r="L29" s="13">
        <f>SUMIF('CDR Plant Data'!$A:$A,$B29,'CDR Plant Data'!$K:$K)</f>
        <v>503049.21549048915</v>
      </c>
      <c r="M29" s="13">
        <f>SUMIF('CDR Plant Data'!$A:$A,$B29,'CDR Plant Data'!$L:$L)</f>
        <v>499191.71032382245</v>
      </c>
      <c r="N29" s="13">
        <f>SUMIF('CDR Plant Data'!$A:$A,$B29,'CDR Plant Data'!$M:$M)</f>
        <v>495334.20515715575</v>
      </c>
      <c r="O29" s="13">
        <f>SUMIF('CDR Plant Data'!$A:$A,$B29,'CDR Plant Data'!$N:$N)</f>
        <v>491476.69999048905</v>
      </c>
      <c r="P29" s="13">
        <f>SUMIF('CDR Plant Data'!$A:$A,$B29,'CDR Plant Data'!$O:$O)</f>
        <v>487619.19482382236</v>
      </c>
      <c r="Q29" s="13">
        <f t="shared" ref="Q29" si="5">SUM(D29:P29)/13</f>
        <v>510764.22582382249</v>
      </c>
    </row>
    <row r="30" spans="1:17" x14ac:dyDescent="0.2">
      <c r="A30" s="42">
        <f t="shared" si="1"/>
        <v>20</v>
      </c>
      <c r="B30" s="12">
        <v>383</v>
      </c>
      <c r="C30" s="3" t="s">
        <v>32</v>
      </c>
      <c r="D30" s="13">
        <f>SUMIF('CDR Plant Data'!$A:$A,$B30,'CDR Plant Data'!$C:$C)</f>
        <v>7563338.6512746643</v>
      </c>
      <c r="E30" s="13">
        <f>SUMIF('CDR Plant Data'!$A:$A,$B30,'CDR Plant Data'!$D:$D)</f>
        <v>7621655.5446032938</v>
      </c>
      <c r="F30" s="13">
        <f>SUMIF('CDR Plant Data'!$A:$A,$B30,'CDR Plant Data'!$E:$E)</f>
        <v>7681184.3146168599</v>
      </c>
      <c r="G30" s="13">
        <f>SUMIF('CDR Plant Data'!$A:$A,$B30,'CDR Plant Data'!$F:$F)</f>
        <v>7740425.2177910255</v>
      </c>
      <c r="H30" s="13">
        <f>SUMIF('CDR Plant Data'!$A:$A,$B30,'CDR Plant Data'!$G:$G)</f>
        <v>7799565.9686689768</v>
      </c>
      <c r="I30" s="13">
        <f>SUMIF('CDR Plant Data'!$A:$A,$B30,'CDR Plant Data'!$H:$H)</f>
        <v>7858003.765123616</v>
      </c>
      <c r="J30" s="13">
        <f>SUMIF('CDR Plant Data'!$A:$A,$B30,'CDR Plant Data'!$I:$I)</f>
        <v>7916178.4428633628</v>
      </c>
      <c r="K30" s="13">
        <f>SUMIF('CDR Plant Data'!$A:$A,$B30,'CDR Plant Data'!$J:$J)</f>
        <v>7973747.4677570527</v>
      </c>
      <c r="L30" s="13">
        <f>SUMIF('CDR Plant Data'!$A:$A,$B30,'CDR Plant Data'!$K:$K)</f>
        <v>8031847.4562733071</v>
      </c>
      <c r="M30" s="13">
        <f>SUMIF('CDR Plant Data'!$A:$A,$B30,'CDR Plant Data'!$L:$L)</f>
        <v>8090942.9255781453</v>
      </c>
      <c r="N30" s="13">
        <f>SUMIF('CDR Plant Data'!$A:$A,$B30,'CDR Plant Data'!$M:$M)</f>
        <v>8153204.7996799648</v>
      </c>
      <c r="O30" s="13">
        <f>SUMIF('CDR Plant Data'!$A:$A,$B30,'CDR Plant Data'!$N:$N)</f>
        <v>8215602.2861845978</v>
      </c>
      <c r="P30" s="13">
        <f>SUMIF('CDR Plant Data'!$A:$A,$B30,'CDR Plant Data'!$O:$O)</f>
        <v>8276985.1862553693</v>
      </c>
      <c r="Q30" s="13">
        <f t="shared" si="0"/>
        <v>7917129.3866669396</v>
      </c>
    </row>
    <row r="31" spans="1:17" x14ac:dyDescent="0.2">
      <c r="A31" s="42">
        <f t="shared" si="1"/>
        <v>21</v>
      </c>
      <c r="B31" s="12">
        <v>384</v>
      </c>
      <c r="C31" s="3" t="s">
        <v>33</v>
      </c>
      <c r="D31" s="13">
        <f>SUMIF('CDR Plant Data'!$A:$A,$B31,'CDR Plant Data'!$C:$C)</f>
        <v>2121484.5741600157</v>
      </c>
      <c r="E31" s="13">
        <f>SUMIF('CDR Plant Data'!$A:$A,$B31,'CDR Plant Data'!$D:$D)</f>
        <v>2142121.1981928996</v>
      </c>
      <c r="F31" s="13">
        <f>SUMIF('CDR Plant Data'!$A:$A,$B31,'CDR Plant Data'!$E:$E)</f>
        <v>2163182.1539708022</v>
      </c>
      <c r="G31" s="13">
        <f>SUMIF('CDR Plant Data'!$A:$A,$B31,'CDR Plant Data'!$F:$F)</f>
        <v>2184142.3148082509</v>
      </c>
      <c r="H31" s="13">
        <f>SUMIF('CDR Plant Data'!$A:$A,$B31,'CDR Plant Data'!$G:$G)</f>
        <v>2205067.4078874472</v>
      </c>
      <c r="I31" s="13">
        <f>SUMIF('CDR Plant Data'!$A:$A,$B31,'CDR Plant Data'!$H:$H)</f>
        <v>2225746.3654638967</v>
      </c>
      <c r="J31" s="13">
        <f>SUMIF('CDR Plant Data'!$A:$A,$B31,'CDR Plant Data'!$I:$I)</f>
        <v>2246333.1935152686</v>
      </c>
      <c r="K31" s="13">
        <f>SUMIF('CDR Plant Data'!$A:$A,$B31,'CDR Plant Data'!$J:$J)</f>
        <v>2266707.955659078</v>
      </c>
      <c r="L31" s="13">
        <f>SUMIF('CDR Plant Data'!$A:$A,$B31,'CDR Plant Data'!$K:$K)</f>
        <v>2287268.6317026312</v>
      </c>
      <c r="M31" s="13">
        <f>SUMIF('CDR Plant Data'!$A:$A,$B31,'CDR Plant Data'!$L:$L)</f>
        <v>2308177.8696959289</v>
      </c>
      <c r="N31" s="13">
        <f>SUMIF('CDR Plant Data'!$A:$A,$B31,'CDR Plant Data'!$M:$M)</f>
        <v>2330195.8063626499</v>
      </c>
      <c r="O31" s="13">
        <f>SUMIF('CDR Plant Data'!$A:$A,$B31,'CDR Plant Data'!$N:$N)</f>
        <v>2352261.226942746</v>
      </c>
      <c r="P31" s="13">
        <f>SUMIF('CDR Plant Data'!$A:$A,$B31,'CDR Plant Data'!$O:$O)</f>
        <v>2373971.3958398076</v>
      </c>
      <c r="Q31" s="13">
        <f t="shared" si="0"/>
        <v>2246666.1610924173</v>
      </c>
    </row>
    <row r="32" spans="1:17" x14ac:dyDescent="0.2">
      <c r="A32" s="42">
        <f t="shared" si="1"/>
        <v>22</v>
      </c>
      <c r="B32" s="12">
        <v>385</v>
      </c>
      <c r="C32" s="3" t="s">
        <v>34</v>
      </c>
      <c r="D32" s="13">
        <f>SUMIF('CDR Plant Data'!$A:$A,$B32,'CDR Plant Data'!$C:$C)</f>
        <v>3724848.2851097295</v>
      </c>
      <c r="E32" s="13">
        <f>SUMIF('CDR Plant Data'!$A:$A,$B32,'CDR Plant Data'!$D:$D)</f>
        <v>3743140.4120672592</v>
      </c>
      <c r="F32" s="13">
        <f>SUMIF('CDR Plant Data'!$A:$A,$B32,'CDR Plant Data'!$E:$E)</f>
        <v>3761809.5006863065</v>
      </c>
      <c r="G32" s="13">
        <f>SUMIF('CDR Plant Data'!$A:$A,$B32,'CDR Plant Data'!$F:$F)</f>
        <v>3780389.0465627438</v>
      </c>
      <c r="H32" s="13">
        <f>SUMIF('CDR Plant Data'!$A:$A,$B32,'CDR Plant Data'!$G:$G)</f>
        <v>3798937.4394543474</v>
      </c>
      <c r="I32" s="13">
        <f>SUMIF('CDR Plant Data'!$A:$A,$B32,'CDR Plant Data'!$H:$H)</f>
        <v>3817267.1740693459</v>
      </c>
      <c r="J32" s="13">
        <f>SUMIF('CDR Plant Data'!$A:$A,$B32,'CDR Plant Data'!$I:$I)</f>
        <v>3835515.0639973627</v>
      </c>
      <c r="K32" s="13">
        <f>SUMIF('CDR Plant Data'!$A:$A,$B32,'CDR Plant Data'!$J:$J)</f>
        <v>3853574.5619000248</v>
      </c>
      <c r="L32" s="13">
        <f>SUMIF('CDR Plant Data'!$A:$A,$B32,'CDR Plant Data'!$K:$K)</f>
        <v>3871799.2192878514</v>
      </c>
      <c r="M32" s="13">
        <f>SUMIF('CDR Plant Data'!$A:$A,$B32,'CDR Plant Data'!$L:$L)</f>
        <v>3890333.5270689405</v>
      </c>
      <c r="N32" s="13">
        <f>SUMIF('CDR Plant Data'!$A:$A,$B32,'CDR Plant Data'!$M:$M)</f>
        <v>3909852.76444571</v>
      </c>
      <c r="O32" s="13">
        <f>SUMIF('CDR Plant Data'!$A:$A,$B32,'CDR Plant Data'!$N:$N)</f>
        <v>3929414.1848905468</v>
      </c>
      <c r="P32" s="13">
        <f>SUMIF('CDR Plant Data'!$A:$A,$B32,'CDR Plant Data'!$O:$O)</f>
        <v>3948660.0120141972</v>
      </c>
      <c r="Q32" s="13">
        <f t="shared" si="0"/>
        <v>3835810.8608887969</v>
      </c>
    </row>
    <row r="33" spans="1:17" x14ac:dyDescent="0.2">
      <c r="A33" s="42">
        <f t="shared" si="1"/>
        <v>23</v>
      </c>
      <c r="B33" s="12">
        <v>387</v>
      </c>
      <c r="C33" s="3" t="s">
        <v>35</v>
      </c>
      <c r="D33" s="13">
        <f>SUMIF('CDR Plant Data'!$A:$A,$B33,'CDR Plant Data'!$C:$C)</f>
        <v>1965368.2169802219</v>
      </c>
      <c r="E33" s="13">
        <f>SUMIF('CDR Plant Data'!$A:$A,$B33,'CDR Plant Data'!$D:$D)</f>
        <v>1983914.7816321442</v>
      </c>
      <c r="F33" s="13">
        <f>SUMIF('CDR Plant Data'!$A:$A,$B33,'CDR Plant Data'!$E:$E)</f>
        <v>2002906.8863521107</v>
      </c>
      <c r="G33" s="13">
        <f>SUMIF('CDR Plant Data'!$A:$A,$B33,'CDR Plant Data'!$F:$F)</f>
        <v>2021793.1583476693</v>
      </c>
      <c r="H33" s="13">
        <f>SUMIF('CDR Plant Data'!$A:$A,$B33,'CDR Plant Data'!$G:$G)</f>
        <v>2040642.6098800371</v>
      </c>
      <c r="I33" s="13">
        <f>SUMIF('CDR Plant Data'!$A:$A,$B33,'CDR Plant Data'!$H:$H)</f>
        <v>2059233.6239282195</v>
      </c>
      <c r="J33" s="13">
        <f>SUMIF('CDR Plant Data'!$A:$A,$B33,'CDR Plant Data'!$I:$I)</f>
        <v>2077727.9037693732</v>
      </c>
      <c r="K33" s="13">
        <f>SUMIF('CDR Plant Data'!$A:$A,$B33,'CDR Plant Data'!$J:$J)</f>
        <v>2095999.5185377505</v>
      </c>
      <c r="L33" s="13">
        <f>SUMIF('CDR Plant Data'!$A:$A,$B33,'CDR Plant Data'!$K:$K)</f>
        <v>2114466.339280027</v>
      </c>
      <c r="M33" s="13">
        <f>SUMIF('CDR Plant Data'!$A:$A,$B33,'CDR Plant Data'!$L:$L)</f>
        <v>2133299.1432809928</v>
      </c>
      <c r="N33" s="13">
        <f>SUMIF('CDR Plant Data'!$A:$A,$B33,'CDR Plant Data'!$M:$M)</f>
        <v>2153296.0592961954</v>
      </c>
      <c r="O33" s="13">
        <f>SUMIF('CDR Plant Data'!$A:$A,$B33,'CDR Plant Data'!$N:$N)</f>
        <v>2173342.8324956535</v>
      </c>
      <c r="P33" s="13">
        <f>SUMIF('CDR Plant Data'!$A:$A,$B33,'CDR Plant Data'!$O:$O)</f>
        <v>2193016.5983467563</v>
      </c>
      <c r="Q33" s="13">
        <f t="shared" si="0"/>
        <v>2078077.5132405499</v>
      </c>
    </row>
    <row r="34" spans="1:17" x14ac:dyDescent="0.2">
      <c r="A34" s="42">
        <f t="shared" si="1"/>
        <v>24</v>
      </c>
      <c r="B34" s="12">
        <v>389</v>
      </c>
      <c r="C34" s="3" t="s">
        <v>112</v>
      </c>
      <c r="D34" s="13">
        <f>SUMIF('CDR Plant Data'!$A:$A,$B34,'CDR Plant Data'!$C:$C)</f>
        <v>2225560.7200000002</v>
      </c>
      <c r="E34" s="13">
        <f>SUMIF('CDR Plant Data'!$A:$A,$B34,'CDR Plant Data'!$D:$D)</f>
        <v>2225560.7200000002</v>
      </c>
      <c r="F34" s="13">
        <f>SUMIF('CDR Plant Data'!$A:$A,$B34,'CDR Plant Data'!$E:$E)</f>
        <v>2225560.7200000002</v>
      </c>
      <c r="G34" s="13">
        <f>SUMIF('CDR Plant Data'!$A:$A,$B34,'CDR Plant Data'!$F:$F)</f>
        <v>2225560.7200000002</v>
      </c>
      <c r="H34" s="13">
        <f>SUMIF('CDR Plant Data'!$A:$A,$B34,'CDR Plant Data'!$G:$G)</f>
        <v>2225560.7200000002</v>
      </c>
      <c r="I34" s="13">
        <f>SUMIF('CDR Plant Data'!$A:$A,$B34,'CDR Plant Data'!$H:$H)</f>
        <v>2225560.7200000002</v>
      </c>
      <c r="J34" s="13">
        <f>SUMIF('CDR Plant Data'!$A:$A,$B34,'CDR Plant Data'!$I:$I)</f>
        <v>2225560.7200000002</v>
      </c>
      <c r="K34" s="13">
        <f>SUMIF('CDR Plant Data'!$A:$A,$B34,'CDR Plant Data'!$J:$J)</f>
        <v>2225560.7200000002</v>
      </c>
      <c r="L34" s="13">
        <f>SUMIF('CDR Plant Data'!$A:$A,$B34,'CDR Plant Data'!$K:$K)</f>
        <v>2225560.7200000002</v>
      </c>
      <c r="M34" s="13">
        <f>SUMIF('CDR Plant Data'!$A:$A,$B34,'CDR Plant Data'!$L:$L)</f>
        <v>2225560.7200000002</v>
      </c>
      <c r="N34" s="13">
        <f>SUMIF('CDR Plant Data'!$A:$A,$B34,'CDR Plant Data'!$M:$M)</f>
        <v>2225560.7200000002</v>
      </c>
      <c r="O34" s="13">
        <f>SUMIF('CDR Plant Data'!$A:$A,$B34,'CDR Plant Data'!$N:$N)</f>
        <v>2225560.7200000002</v>
      </c>
      <c r="P34" s="13">
        <f>SUMIF('CDR Plant Data'!$A:$A,$B34,'CDR Plant Data'!$O:$O)</f>
        <v>2225560.7200000002</v>
      </c>
      <c r="Q34" s="13">
        <f t="shared" ref="Q34:Q35" si="6">SUM(D34:P34)/13</f>
        <v>2225560.7199999997</v>
      </c>
    </row>
    <row r="35" spans="1:17" x14ac:dyDescent="0.2">
      <c r="A35" s="42">
        <f t="shared" si="1"/>
        <v>25</v>
      </c>
      <c r="B35" s="12">
        <v>389.2</v>
      </c>
      <c r="C35" s="3" t="s">
        <v>120</v>
      </c>
      <c r="D35" s="13">
        <f>SUMIF('CDR Plant Data'!$A:$A,$B35,'CDR Plant Data'!$C:$C)</f>
        <v>96507.920000000013</v>
      </c>
      <c r="E35" s="13">
        <f>SUMIF('CDR Plant Data'!$A:$A,$B35,'CDR Plant Data'!$D:$D)</f>
        <v>96507.920000000013</v>
      </c>
      <c r="F35" s="13">
        <f>SUMIF('CDR Plant Data'!$A:$A,$B35,'CDR Plant Data'!$E:$E)</f>
        <v>96507.920000000013</v>
      </c>
      <c r="G35" s="13">
        <f>SUMIF('CDR Plant Data'!$A:$A,$B35,'CDR Plant Data'!$F:$F)</f>
        <v>96507.920000000013</v>
      </c>
      <c r="H35" s="13">
        <f>SUMIF('CDR Plant Data'!$A:$A,$B35,'CDR Plant Data'!$G:$G)</f>
        <v>96507.920000000013</v>
      </c>
      <c r="I35" s="13">
        <f>SUMIF('CDR Plant Data'!$A:$A,$B35,'CDR Plant Data'!$H:$H)</f>
        <v>96507.920000000013</v>
      </c>
      <c r="J35" s="13">
        <f>SUMIF('CDR Plant Data'!$A:$A,$B35,'CDR Plant Data'!$I:$I)</f>
        <v>96507.920000000013</v>
      </c>
      <c r="K35" s="13">
        <f>SUMIF('CDR Plant Data'!$A:$A,$B35,'CDR Plant Data'!$J:$J)</f>
        <v>96507.920000000013</v>
      </c>
      <c r="L35" s="13">
        <f>SUMIF('CDR Plant Data'!$A:$A,$B35,'CDR Plant Data'!$K:$K)</f>
        <v>96507.920000000013</v>
      </c>
      <c r="M35" s="13">
        <f>SUMIF('CDR Plant Data'!$A:$A,$B35,'CDR Plant Data'!$L:$L)</f>
        <v>96507.920000000013</v>
      </c>
      <c r="N35" s="13">
        <f>SUMIF('CDR Plant Data'!$A:$A,$B35,'CDR Plant Data'!$M:$M)</f>
        <v>96507.920000000013</v>
      </c>
      <c r="O35" s="13">
        <f>SUMIF('CDR Plant Data'!$A:$A,$B35,'CDR Plant Data'!$N:$N)</f>
        <v>96507.920000000013</v>
      </c>
      <c r="P35" s="13">
        <f>SUMIF('CDR Plant Data'!$A:$A,$B35,'CDR Plant Data'!$O:$O)</f>
        <v>96507.920000000013</v>
      </c>
      <c r="Q35" s="13">
        <f t="shared" si="6"/>
        <v>96507.920000000013</v>
      </c>
    </row>
    <row r="36" spans="1:17" x14ac:dyDescent="0.2">
      <c r="A36" s="42">
        <f t="shared" si="1"/>
        <v>26</v>
      </c>
      <c r="B36" s="12">
        <v>390</v>
      </c>
      <c r="C36" s="6" t="s">
        <v>36</v>
      </c>
      <c r="D36" s="13">
        <f>SUMIF('CDR Plant Data'!$A:$A,$B36,'CDR Plant Data'!$C:$C)</f>
        <v>9127408.4600000009</v>
      </c>
      <c r="E36" s="13">
        <f>SUMIF('CDR Plant Data'!$A:$A,$B36,'CDR Plant Data'!$D:$D)</f>
        <v>9127408.4600000009</v>
      </c>
      <c r="F36" s="13">
        <f>SUMIF('CDR Plant Data'!$A:$A,$B36,'CDR Plant Data'!$E:$E)</f>
        <v>9127408.4600000009</v>
      </c>
      <c r="G36" s="13">
        <f>SUMIF('CDR Plant Data'!$A:$A,$B36,'CDR Plant Data'!$F:$F)</f>
        <v>9127408.4600000009</v>
      </c>
      <c r="H36" s="13">
        <f>SUMIF('CDR Plant Data'!$A:$A,$B36,'CDR Plant Data'!$G:$G)</f>
        <v>9127408.4600000009</v>
      </c>
      <c r="I36" s="13">
        <f>SUMIF('CDR Plant Data'!$A:$A,$B36,'CDR Plant Data'!$H:$H)</f>
        <v>9127408.4600000009</v>
      </c>
      <c r="J36" s="13">
        <f>SUMIF('CDR Plant Data'!$A:$A,$B36,'CDR Plant Data'!$I:$I)</f>
        <v>9127408.4600000009</v>
      </c>
      <c r="K36" s="13">
        <f>SUMIF('CDR Plant Data'!$A:$A,$B36,'CDR Plant Data'!$J:$J)</f>
        <v>9127408.4600000009</v>
      </c>
      <c r="L36" s="13">
        <f>SUMIF('CDR Plant Data'!$A:$A,$B36,'CDR Plant Data'!$K:$K)</f>
        <v>9127408.4600000009</v>
      </c>
      <c r="M36" s="13">
        <f>SUMIF('CDR Plant Data'!$A:$A,$B36,'CDR Plant Data'!$L:$L)</f>
        <v>9127408.4600000009</v>
      </c>
      <c r="N36" s="13">
        <f>SUMIF('CDR Plant Data'!$A:$A,$B36,'CDR Plant Data'!$M:$M)</f>
        <v>9127408.4600000009</v>
      </c>
      <c r="O36" s="13">
        <f>SUMIF('CDR Plant Data'!$A:$A,$B36,'CDR Plant Data'!$N:$N)</f>
        <v>9127408.4600000009</v>
      </c>
      <c r="P36" s="13">
        <f>SUMIF('CDR Plant Data'!$A:$A,$B36,'CDR Plant Data'!$O:$O)</f>
        <v>9127408.4600000009</v>
      </c>
      <c r="Q36" s="13">
        <f t="shared" si="0"/>
        <v>9127408.4600000046</v>
      </c>
    </row>
    <row r="37" spans="1:17" x14ac:dyDescent="0.2">
      <c r="A37" s="42">
        <f t="shared" si="1"/>
        <v>27</v>
      </c>
      <c r="B37" s="12" t="s">
        <v>37</v>
      </c>
      <c r="C37" s="6" t="s">
        <v>38</v>
      </c>
      <c r="D37" s="13">
        <f>SUMIF('CDR Plant Data'!$A:$A,$B37,'CDR Plant Data'!$C:$C)</f>
        <v>761398.32</v>
      </c>
      <c r="E37" s="13">
        <f>SUMIF('CDR Plant Data'!$A:$A,$B37,'CDR Plant Data'!$D:$D)</f>
        <v>761398.32</v>
      </c>
      <c r="F37" s="13">
        <f>SUMIF('CDR Plant Data'!$A:$A,$B37,'CDR Plant Data'!$E:$E)</f>
        <v>761398.32</v>
      </c>
      <c r="G37" s="13">
        <f>SUMIF('CDR Plant Data'!$A:$A,$B37,'CDR Plant Data'!$F:$F)</f>
        <v>761398.32</v>
      </c>
      <c r="H37" s="13">
        <f>SUMIF('CDR Plant Data'!$A:$A,$B37,'CDR Plant Data'!$G:$G)</f>
        <v>761398.32</v>
      </c>
      <c r="I37" s="13">
        <f>SUMIF('CDR Plant Data'!$A:$A,$B37,'CDR Plant Data'!$H:$H)</f>
        <v>761398.32</v>
      </c>
      <c r="J37" s="13">
        <f>SUMIF('CDR Plant Data'!$A:$A,$B37,'CDR Plant Data'!$I:$I)</f>
        <v>761398.32</v>
      </c>
      <c r="K37" s="13">
        <f>SUMIF('CDR Plant Data'!$A:$A,$B37,'CDR Plant Data'!$J:$J)</f>
        <v>761398.32</v>
      </c>
      <c r="L37" s="13">
        <f>SUMIF('CDR Plant Data'!$A:$A,$B37,'CDR Plant Data'!$K:$K)</f>
        <v>761398.32</v>
      </c>
      <c r="M37" s="13">
        <f>SUMIF('CDR Plant Data'!$A:$A,$B37,'CDR Plant Data'!$L:$L)</f>
        <v>761398.32</v>
      </c>
      <c r="N37" s="13">
        <f>SUMIF('CDR Plant Data'!$A:$A,$B37,'CDR Plant Data'!$M:$M)</f>
        <v>761398.32</v>
      </c>
      <c r="O37" s="13">
        <f>SUMIF('CDR Plant Data'!$A:$A,$B37,'CDR Plant Data'!$N:$N)</f>
        <v>761398.32</v>
      </c>
      <c r="P37" s="13">
        <f>SUMIF('CDR Plant Data'!$A:$A,$B37,'CDR Plant Data'!$O:$O)</f>
        <v>761398.32</v>
      </c>
      <c r="Q37" s="13">
        <f t="shared" si="0"/>
        <v>761398.32000000018</v>
      </c>
    </row>
    <row r="38" spans="1:17" x14ac:dyDescent="0.2">
      <c r="A38" s="42">
        <f t="shared" si="1"/>
        <v>28</v>
      </c>
      <c r="B38" s="12">
        <v>391.12</v>
      </c>
      <c r="C38" s="41" t="s">
        <v>121</v>
      </c>
      <c r="D38" s="13">
        <f>SUMIF('CDR Plant Data'!$A:$A,$B38,'CDR Plant Data'!$C:$C)</f>
        <v>258582.04</v>
      </c>
      <c r="E38" s="13">
        <f>SUMIF('CDR Plant Data'!$A:$A,$B38,'CDR Plant Data'!$D:$D)</f>
        <v>272811.37</v>
      </c>
      <c r="F38" s="13">
        <f>SUMIF('CDR Plant Data'!$A:$A,$B38,'CDR Plant Data'!$E:$E)</f>
        <v>337040.69999999995</v>
      </c>
      <c r="G38" s="13">
        <f>SUMIF('CDR Plant Data'!$A:$A,$B38,'CDR Plant Data'!$F:$F)</f>
        <v>351270.02999999997</v>
      </c>
      <c r="H38" s="13">
        <f>SUMIF('CDR Plant Data'!$A:$A,$B38,'CDR Plant Data'!$G:$G)</f>
        <v>365499.36</v>
      </c>
      <c r="I38" s="13">
        <f>SUMIF('CDR Plant Data'!$A:$A,$B38,'CDR Plant Data'!$H:$H)</f>
        <v>379728.68999999994</v>
      </c>
      <c r="J38" s="13">
        <f>SUMIF('CDR Plant Data'!$A:$A,$B38,'CDR Plant Data'!$I:$I)</f>
        <v>393958.0199999999</v>
      </c>
      <c r="K38" s="13">
        <f>SUMIF('CDR Plant Data'!$A:$A,$B38,'CDR Plant Data'!$J:$J)</f>
        <v>408187.34999999992</v>
      </c>
      <c r="L38" s="13">
        <f>SUMIF('CDR Plant Data'!$A:$A,$B38,'CDR Plant Data'!$K:$K)</f>
        <v>422416.67999999993</v>
      </c>
      <c r="M38" s="13">
        <f>SUMIF('CDR Plant Data'!$A:$A,$B38,'CDR Plant Data'!$L:$L)</f>
        <v>436646.00999999995</v>
      </c>
      <c r="N38" s="13">
        <f>SUMIF('CDR Plant Data'!$A:$A,$B38,'CDR Plant Data'!$M:$M)</f>
        <v>450875.33999999997</v>
      </c>
      <c r="O38" s="13">
        <f>SUMIF('CDR Plant Data'!$A:$A,$B38,'CDR Plant Data'!$N:$N)</f>
        <v>465104.67</v>
      </c>
      <c r="P38" s="13">
        <f>SUMIF('CDR Plant Data'!$A:$A,$B38,'CDR Plant Data'!$O:$O)</f>
        <v>479334.67</v>
      </c>
      <c r="Q38" s="13">
        <f t="shared" si="0"/>
        <v>386265.7638461538</v>
      </c>
    </row>
    <row r="39" spans="1:17" x14ac:dyDescent="0.2">
      <c r="A39" s="42">
        <f t="shared" si="1"/>
        <v>29</v>
      </c>
      <c r="B39" s="12">
        <v>391.5</v>
      </c>
      <c r="C39" s="41" t="s">
        <v>122</v>
      </c>
      <c r="D39" s="13">
        <f>SUMIF('CDR Plant Data'!$A:$A,$B39,'CDR Plant Data'!$C:$C)</f>
        <v>813347.74</v>
      </c>
      <c r="E39" s="13">
        <f>SUMIF('CDR Plant Data'!$A:$A,$B39,'CDR Plant Data'!$D:$D)</f>
        <v>813347.74</v>
      </c>
      <c r="F39" s="13">
        <f>SUMIF('CDR Plant Data'!$A:$A,$B39,'CDR Plant Data'!$E:$E)</f>
        <v>813347.74</v>
      </c>
      <c r="G39" s="13">
        <f>SUMIF('CDR Plant Data'!$A:$A,$B39,'CDR Plant Data'!$F:$F)</f>
        <v>813347.74</v>
      </c>
      <c r="H39" s="13">
        <f>SUMIF('CDR Plant Data'!$A:$A,$B39,'CDR Plant Data'!$G:$G)</f>
        <v>813347.74</v>
      </c>
      <c r="I39" s="13">
        <f>SUMIF('CDR Plant Data'!$A:$A,$B39,'CDR Plant Data'!$H:$H)</f>
        <v>813347.74</v>
      </c>
      <c r="J39" s="13">
        <f>SUMIF('CDR Plant Data'!$A:$A,$B39,'CDR Plant Data'!$I:$I)</f>
        <v>813347.74</v>
      </c>
      <c r="K39" s="13">
        <f>SUMIF('CDR Plant Data'!$A:$A,$B39,'CDR Plant Data'!$J:$J)</f>
        <v>813347.74</v>
      </c>
      <c r="L39" s="13">
        <f>SUMIF('CDR Plant Data'!$A:$A,$B39,'CDR Plant Data'!$K:$K)</f>
        <v>813347.74</v>
      </c>
      <c r="M39" s="13">
        <f>SUMIF('CDR Plant Data'!$A:$A,$B39,'CDR Plant Data'!$L:$L)</f>
        <v>813347.74</v>
      </c>
      <c r="N39" s="13">
        <f>SUMIF('CDR Plant Data'!$A:$A,$B39,'CDR Plant Data'!$M:$M)</f>
        <v>813347.74</v>
      </c>
      <c r="O39" s="13">
        <f>SUMIF('CDR Plant Data'!$A:$A,$B39,'CDR Plant Data'!$N:$N)</f>
        <v>813347.74</v>
      </c>
      <c r="P39" s="13">
        <f>SUMIF('CDR Plant Data'!$A:$A,$B39,'CDR Plant Data'!$O:$O)</f>
        <v>813347.74</v>
      </c>
      <c r="Q39" s="13">
        <f t="shared" si="0"/>
        <v>813347.74000000011</v>
      </c>
    </row>
    <row r="40" spans="1:17" x14ac:dyDescent="0.2">
      <c r="A40" s="42">
        <f t="shared" si="1"/>
        <v>30</v>
      </c>
      <c r="B40" s="12">
        <v>392</v>
      </c>
      <c r="C40" s="41" t="s">
        <v>123</v>
      </c>
      <c r="D40" s="13">
        <f>SUMIF('CDR Plant Data'!$A:$A,$B40,'CDR Plant Data'!$C:$C)</f>
        <v>303331.77</v>
      </c>
      <c r="E40" s="13">
        <f>SUMIF('CDR Plant Data'!$A:$A,$B40,'CDR Plant Data'!$D:$D)</f>
        <v>303331.77</v>
      </c>
      <c r="F40" s="13">
        <f>SUMIF('CDR Plant Data'!$A:$A,$B40,'CDR Plant Data'!$E:$E)</f>
        <v>303331.77</v>
      </c>
      <c r="G40" s="13">
        <f>SUMIF('CDR Plant Data'!$A:$A,$B40,'CDR Plant Data'!$F:$F)</f>
        <v>303331.77</v>
      </c>
      <c r="H40" s="13">
        <f>SUMIF('CDR Plant Data'!$A:$A,$B40,'CDR Plant Data'!$G:$G)</f>
        <v>303331.77</v>
      </c>
      <c r="I40" s="13">
        <f>SUMIF('CDR Plant Data'!$A:$A,$B40,'CDR Plant Data'!$H:$H)</f>
        <v>303331.77</v>
      </c>
      <c r="J40" s="13">
        <f>SUMIF('CDR Plant Data'!$A:$A,$B40,'CDR Plant Data'!$I:$I)</f>
        <v>303331.77</v>
      </c>
      <c r="K40" s="13">
        <f>SUMIF('CDR Plant Data'!$A:$A,$B40,'CDR Plant Data'!$J:$J)</f>
        <v>303331.77</v>
      </c>
      <c r="L40" s="13">
        <f>SUMIF('CDR Plant Data'!$A:$A,$B40,'CDR Plant Data'!$K:$K)</f>
        <v>303331.77</v>
      </c>
      <c r="M40" s="13">
        <f>SUMIF('CDR Plant Data'!$A:$A,$B40,'CDR Plant Data'!$L:$L)</f>
        <v>303331.77</v>
      </c>
      <c r="N40" s="13">
        <f>SUMIF('CDR Plant Data'!$A:$A,$B40,'CDR Plant Data'!$M:$M)</f>
        <v>303331.77</v>
      </c>
      <c r="O40" s="13">
        <f>SUMIF('CDR Plant Data'!$A:$A,$B40,'CDR Plant Data'!$N:$N)</f>
        <v>303331.77</v>
      </c>
      <c r="P40" s="13">
        <f>SUMIF('CDR Plant Data'!$A:$A,$B40,'CDR Plant Data'!$O:$O)</f>
        <v>303331.77</v>
      </c>
      <c r="Q40" s="13">
        <f t="shared" si="0"/>
        <v>303331.77</v>
      </c>
    </row>
    <row r="41" spans="1:17" x14ac:dyDescent="0.2">
      <c r="A41" s="42">
        <f t="shared" si="1"/>
        <v>31</v>
      </c>
      <c r="B41" s="12">
        <v>392.1</v>
      </c>
      <c r="C41" s="41" t="s">
        <v>124</v>
      </c>
      <c r="D41" s="13">
        <f>SUMIF('CDR Plant Data'!$A:$A,$B41,'CDR Plant Data'!$C:$C)</f>
        <v>1723037.49</v>
      </c>
      <c r="E41" s="13">
        <f>SUMIF('CDR Plant Data'!$A:$A,$B41,'CDR Plant Data'!$D:$D)</f>
        <v>1723037.49</v>
      </c>
      <c r="F41" s="13">
        <f>SUMIF('CDR Plant Data'!$A:$A,$B41,'CDR Plant Data'!$E:$E)</f>
        <v>1723037.49</v>
      </c>
      <c r="G41" s="13">
        <f>SUMIF('CDR Plant Data'!$A:$A,$B41,'CDR Plant Data'!$F:$F)</f>
        <v>1723037.49</v>
      </c>
      <c r="H41" s="13">
        <f>SUMIF('CDR Plant Data'!$A:$A,$B41,'CDR Plant Data'!$G:$G)</f>
        <v>1723037.49</v>
      </c>
      <c r="I41" s="13">
        <f>SUMIF('CDR Plant Data'!$A:$A,$B41,'CDR Plant Data'!$H:$H)</f>
        <v>1723037.49</v>
      </c>
      <c r="J41" s="13">
        <f>SUMIF('CDR Plant Data'!$A:$A,$B41,'CDR Plant Data'!$I:$I)</f>
        <v>1723037.49</v>
      </c>
      <c r="K41" s="13">
        <f>SUMIF('CDR Plant Data'!$A:$A,$B41,'CDR Plant Data'!$J:$J)</f>
        <v>1723037.49</v>
      </c>
      <c r="L41" s="13">
        <f>SUMIF('CDR Plant Data'!$A:$A,$B41,'CDR Plant Data'!$K:$K)</f>
        <v>1723037.49</v>
      </c>
      <c r="M41" s="13">
        <f>SUMIF('CDR Plant Data'!$A:$A,$B41,'CDR Plant Data'!$L:$L)</f>
        <v>1723037.49</v>
      </c>
      <c r="N41" s="13">
        <f>SUMIF('CDR Plant Data'!$A:$A,$B41,'CDR Plant Data'!$M:$M)</f>
        <v>1723037.49</v>
      </c>
      <c r="O41" s="13">
        <f>SUMIF('CDR Plant Data'!$A:$A,$B41,'CDR Plant Data'!$N:$N)</f>
        <v>1723037.49</v>
      </c>
      <c r="P41" s="13">
        <f>SUMIF('CDR Plant Data'!$A:$A,$B41,'CDR Plant Data'!$O:$O)</f>
        <v>1723037.49</v>
      </c>
      <c r="Q41" s="13">
        <f t="shared" si="0"/>
        <v>1723037.4899999995</v>
      </c>
    </row>
    <row r="42" spans="1:17" x14ac:dyDescent="0.2">
      <c r="A42" s="42">
        <f t="shared" si="1"/>
        <v>32</v>
      </c>
      <c r="B42" s="12">
        <v>392.2</v>
      </c>
      <c r="C42" s="41" t="s">
        <v>125</v>
      </c>
      <c r="D42" s="13">
        <f>SUMIF('CDR Plant Data'!$A:$A,$B42,'CDR Plant Data'!$C:$C)</f>
        <v>5236068.5600000005</v>
      </c>
      <c r="E42" s="13">
        <f>SUMIF('CDR Plant Data'!$A:$A,$B42,'CDR Plant Data'!$D:$D)</f>
        <v>5309284.5600000005</v>
      </c>
      <c r="F42" s="13">
        <f>SUMIF('CDR Plant Data'!$A:$A,$B42,'CDR Plant Data'!$E:$E)</f>
        <v>5382500.5600000005</v>
      </c>
      <c r="G42" s="13">
        <f>SUMIF('CDR Plant Data'!$A:$A,$B42,'CDR Plant Data'!$F:$F)</f>
        <v>5455716.5600000005</v>
      </c>
      <c r="H42" s="13">
        <f>SUMIF('CDR Plant Data'!$A:$A,$B42,'CDR Plant Data'!$G:$G)</f>
        <v>5528932.5600000005</v>
      </c>
      <c r="I42" s="13">
        <f>SUMIF('CDR Plant Data'!$A:$A,$B42,'CDR Plant Data'!$H:$H)</f>
        <v>5602148.5600000005</v>
      </c>
      <c r="J42" s="13">
        <f>SUMIF('CDR Plant Data'!$A:$A,$B42,'CDR Plant Data'!$I:$I)</f>
        <v>5675364.5600000005</v>
      </c>
      <c r="K42" s="13">
        <f>SUMIF('CDR Plant Data'!$A:$A,$B42,'CDR Plant Data'!$J:$J)</f>
        <v>5748580.5600000005</v>
      </c>
      <c r="L42" s="13">
        <f>SUMIF('CDR Plant Data'!$A:$A,$B42,'CDR Plant Data'!$K:$K)</f>
        <v>5821796.5600000005</v>
      </c>
      <c r="M42" s="13">
        <f>SUMIF('CDR Plant Data'!$A:$A,$B42,'CDR Plant Data'!$L:$L)</f>
        <v>5895012.5600000005</v>
      </c>
      <c r="N42" s="13">
        <f>SUMIF('CDR Plant Data'!$A:$A,$B42,'CDR Plant Data'!$M:$M)</f>
        <v>5968228.5600000005</v>
      </c>
      <c r="O42" s="13">
        <f>SUMIF('CDR Plant Data'!$A:$A,$B42,'CDR Plant Data'!$N:$N)</f>
        <v>6041444.5600000005</v>
      </c>
      <c r="P42" s="13">
        <f>SUMIF('CDR Plant Data'!$A:$A,$B42,'CDR Plant Data'!$O:$O)</f>
        <v>6114660.5600000005</v>
      </c>
      <c r="Q42" s="13">
        <f t="shared" si="0"/>
        <v>5675364.5600000015</v>
      </c>
    </row>
    <row r="43" spans="1:17" x14ac:dyDescent="0.2">
      <c r="A43" s="42">
        <f t="shared" si="1"/>
        <v>33</v>
      </c>
      <c r="B43" s="12">
        <v>392.3</v>
      </c>
      <c r="C43" s="41" t="s">
        <v>126</v>
      </c>
      <c r="D43" s="13">
        <f>SUMIF('CDR Plant Data'!$A:$A,$B43,'CDR Plant Data'!$C:$C)</f>
        <v>776644</v>
      </c>
      <c r="E43" s="13">
        <f>SUMIF('CDR Plant Data'!$A:$A,$B43,'CDR Plant Data'!$D:$D)</f>
        <v>776644</v>
      </c>
      <c r="F43" s="13">
        <f>SUMIF('CDR Plant Data'!$A:$A,$B43,'CDR Plant Data'!$E:$E)</f>
        <v>776644</v>
      </c>
      <c r="G43" s="13">
        <f>SUMIF('CDR Plant Data'!$A:$A,$B43,'CDR Plant Data'!$F:$F)</f>
        <v>776644</v>
      </c>
      <c r="H43" s="13">
        <f>SUMIF('CDR Plant Data'!$A:$A,$B43,'CDR Plant Data'!$G:$G)</f>
        <v>776644</v>
      </c>
      <c r="I43" s="13">
        <f>SUMIF('CDR Plant Data'!$A:$A,$B43,'CDR Plant Data'!$H:$H)</f>
        <v>776644</v>
      </c>
      <c r="J43" s="13">
        <f>SUMIF('CDR Plant Data'!$A:$A,$B43,'CDR Plant Data'!$I:$I)</f>
        <v>776644</v>
      </c>
      <c r="K43" s="13">
        <f>SUMIF('CDR Plant Data'!$A:$A,$B43,'CDR Plant Data'!$J:$J)</f>
        <v>776644</v>
      </c>
      <c r="L43" s="13">
        <f>SUMIF('CDR Plant Data'!$A:$A,$B43,'CDR Plant Data'!$K:$K)</f>
        <v>776644</v>
      </c>
      <c r="M43" s="13">
        <f>SUMIF('CDR Plant Data'!$A:$A,$B43,'CDR Plant Data'!$L:$L)</f>
        <v>776644</v>
      </c>
      <c r="N43" s="13">
        <f>SUMIF('CDR Plant Data'!$A:$A,$B43,'CDR Plant Data'!$M:$M)</f>
        <v>776644</v>
      </c>
      <c r="O43" s="13">
        <f>SUMIF('CDR Plant Data'!$A:$A,$B43,'CDR Plant Data'!$N:$N)</f>
        <v>776644</v>
      </c>
      <c r="P43" s="13">
        <f>SUMIF('CDR Plant Data'!$A:$A,$B43,'CDR Plant Data'!$O:$O)</f>
        <v>776644</v>
      </c>
      <c r="Q43" s="13">
        <f t="shared" si="0"/>
        <v>776644</v>
      </c>
    </row>
    <row r="44" spans="1:17" x14ac:dyDescent="0.2">
      <c r="A44" s="42">
        <f t="shared" si="1"/>
        <v>34</v>
      </c>
      <c r="B44" s="12">
        <v>394</v>
      </c>
      <c r="C44" s="3" t="s">
        <v>39</v>
      </c>
      <c r="D44" s="13">
        <f>SUMIF('CDR Plant Data'!$A:$A,$B44,'CDR Plant Data'!$C:$C)</f>
        <v>992183.1100000001</v>
      </c>
      <c r="E44" s="13">
        <f>SUMIF('CDR Plant Data'!$A:$A,$B44,'CDR Plant Data'!$D:$D)</f>
        <v>992183.1100000001</v>
      </c>
      <c r="F44" s="13">
        <f>SUMIF('CDR Plant Data'!$A:$A,$B44,'CDR Plant Data'!$E:$E)</f>
        <v>992183.1100000001</v>
      </c>
      <c r="G44" s="13">
        <f>SUMIF('CDR Plant Data'!$A:$A,$B44,'CDR Plant Data'!$F:$F)</f>
        <v>992183.1100000001</v>
      </c>
      <c r="H44" s="13">
        <f>SUMIF('CDR Plant Data'!$A:$A,$B44,'CDR Plant Data'!$G:$G)</f>
        <v>992183.1100000001</v>
      </c>
      <c r="I44" s="13">
        <f>SUMIF('CDR Plant Data'!$A:$A,$B44,'CDR Plant Data'!$H:$H)</f>
        <v>992183.1100000001</v>
      </c>
      <c r="J44" s="13">
        <f>SUMIF('CDR Plant Data'!$A:$A,$B44,'CDR Plant Data'!$I:$I)</f>
        <v>992183.1100000001</v>
      </c>
      <c r="K44" s="13">
        <f>SUMIF('CDR Plant Data'!$A:$A,$B44,'CDR Plant Data'!$J:$J)</f>
        <v>992183.1100000001</v>
      </c>
      <c r="L44" s="13">
        <f>SUMIF('CDR Plant Data'!$A:$A,$B44,'CDR Plant Data'!$K:$K)</f>
        <v>992183.1100000001</v>
      </c>
      <c r="M44" s="13">
        <f>SUMIF('CDR Plant Data'!$A:$A,$B44,'CDR Plant Data'!$L:$L)</f>
        <v>992183.1100000001</v>
      </c>
      <c r="N44" s="13">
        <f>SUMIF('CDR Plant Data'!$A:$A,$B44,'CDR Plant Data'!$M:$M)</f>
        <v>992183.1100000001</v>
      </c>
      <c r="O44" s="13">
        <f>SUMIF('CDR Plant Data'!$A:$A,$B44,'CDR Plant Data'!$N:$N)</f>
        <v>992183.1100000001</v>
      </c>
      <c r="P44" s="13">
        <f>SUMIF('CDR Plant Data'!$A:$A,$B44,'CDR Plant Data'!$O:$O)</f>
        <v>992183.1100000001</v>
      </c>
      <c r="Q44" s="13">
        <f t="shared" si="0"/>
        <v>992183.11</v>
      </c>
    </row>
    <row r="45" spans="1:17" x14ac:dyDescent="0.2">
      <c r="A45" s="42">
        <f t="shared" si="1"/>
        <v>35</v>
      </c>
      <c r="B45" s="12">
        <v>394.1</v>
      </c>
      <c r="C45" s="3" t="s">
        <v>127</v>
      </c>
      <c r="D45" s="13">
        <f>SUMIF('CDR Plant Data'!$A:$A,$B45,'CDR Plant Data'!$C:$C)</f>
        <v>1564203.37</v>
      </c>
      <c r="E45" s="13">
        <f>SUMIF('CDR Plant Data'!$A:$A,$B45,'CDR Plant Data'!$D:$D)</f>
        <v>1564203.37</v>
      </c>
      <c r="F45" s="13">
        <f>SUMIF('CDR Plant Data'!$A:$A,$B45,'CDR Plant Data'!$E:$E)</f>
        <v>1564203.37</v>
      </c>
      <c r="G45" s="13">
        <f>SUMIF('CDR Plant Data'!$A:$A,$B45,'CDR Plant Data'!$F:$F)</f>
        <v>1564203.37</v>
      </c>
      <c r="H45" s="13">
        <f>SUMIF('CDR Plant Data'!$A:$A,$B45,'CDR Plant Data'!$G:$G)</f>
        <v>1564203.37</v>
      </c>
      <c r="I45" s="13">
        <f>SUMIF('CDR Plant Data'!$A:$A,$B45,'CDR Plant Data'!$H:$H)</f>
        <v>1564203.37</v>
      </c>
      <c r="J45" s="13">
        <f>SUMIF('CDR Plant Data'!$A:$A,$B45,'CDR Plant Data'!$I:$I)</f>
        <v>1564203.37</v>
      </c>
      <c r="K45" s="13">
        <f>SUMIF('CDR Plant Data'!$A:$A,$B45,'CDR Plant Data'!$J:$J)</f>
        <v>1564203.37</v>
      </c>
      <c r="L45" s="13">
        <f>SUMIF('CDR Plant Data'!$A:$A,$B45,'CDR Plant Data'!$K:$K)</f>
        <v>1564203.37</v>
      </c>
      <c r="M45" s="13">
        <f>SUMIF('CDR Plant Data'!$A:$A,$B45,'CDR Plant Data'!$L:$L)</f>
        <v>1564203.37</v>
      </c>
      <c r="N45" s="13">
        <f>SUMIF('CDR Plant Data'!$A:$A,$B45,'CDR Plant Data'!$M:$M)</f>
        <v>1564203.37</v>
      </c>
      <c r="O45" s="13">
        <f>SUMIF('CDR Plant Data'!$A:$A,$B45,'CDR Plant Data'!$N:$N)</f>
        <v>1564203.37</v>
      </c>
      <c r="P45" s="13">
        <f>SUMIF('CDR Plant Data'!$A:$A,$B45,'CDR Plant Data'!$O:$O)</f>
        <v>1564203.37</v>
      </c>
      <c r="Q45" s="13">
        <f t="shared" si="0"/>
        <v>1564203.3700000006</v>
      </c>
    </row>
    <row r="46" spans="1:17" x14ac:dyDescent="0.2">
      <c r="A46" s="42">
        <f t="shared" si="1"/>
        <v>36</v>
      </c>
      <c r="B46" s="12">
        <v>396</v>
      </c>
      <c r="C46" s="3" t="s">
        <v>40</v>
      </c>
      <c r="D46" s="13">
        <f>SUMIF('CDR Plant Data'!$A:$A,$B46,'CDR Plant Data'!$C:$C)</f>
        <v>269769.53000000003</v>
      </c>
      <c r="E46" s="13">
        <f>SUMIF('CDR Plant Data'!$A:$A,$B46,'CDR Plant Data'!$D:$D)</f>
        <v>269769.53000000003</v>
      </c>
      <c r="F46" s="13">
        <f>SUMIF('CDR Plant Data'!$A:$A,$B46,'CDR Plant Data'!$E:$E)</f>
        <v>269769.53000000003</v>
      </c>
      <c r="G46" s="13">
        <f>SUMIF('CDR Plant Data'!$A:$A,$B46,'CDR Plant Data'!$F:$F)</f>
        <v>269769.53000000003</v>
      </c>
      <c r="H46" s="13">
        <f>SUMIF('CDR Plant Data'!$A:$A,$B46,'CDR Plant Data'!$G:$G)</f>
        <v>269769.53000000003</v>
      </c>
      <c r="I46" s="13">
        <f>SUMIF('CDR Plant Data'!$A:$A,$B46,'CDR Plant Data'!$H:$H)</f>
        <v>269769.53000000003</v>
      </c>
      <c r="J46" s="13">
        <f>SUMIF('CDR Plant Data'!$A:$A,$B46,'CDR Plant Data'!$I:$I)</f>
        <v>269769.53000000003</v>
      </c>
      <c r="K46" s="13">
        <f>SUMIF('CDR Plant Data'!$A:$A,$B46,'CDR Plant Data'!$J:$J)</f>
        <v>269769.53000000003</v>
      </c>
      <c r="L46" s="13">
        <f>SUMIF('CDR Plant Data'!$A:$A,$B46,'CDR Plant Data'!$K:$K)</f>
        <v>269769.53000000003</v>
      </c>
      <c r="M46" s="13">
        <f>SUMIF('CDR Plant Data'!$A:$A,$B46,'CDR Plant Data'!$L:$L)</f>
        <v>269769.53000000003</v>
      </c>
      <c r="N46" s="13">
        <f>SUMIF('CDR Plant Data'!$A:$A,$B46,'CDR Plant Data'!$M:$M)</f>
        <v>269769.53000000003</v>
      </c>
      <c r="O46" s="13">
        <f>SUMIF('CDR Plant Data'!$A:$A,$B46,'CDR Plant Data'!$N:$N)</f>
        <v>269769.53000000003</v>
      </c>
      <c r="P46" s="13">
        <f>SUMIF('CDR Plant Data'!$A:$A,$B46,'CDR Plant Data'!$O:$O)</f>
        <v>269769.53000000003</v>
      </c>
      <c r="Q46" s="13">
        <f t="shared" si="0"/>
        <v>269769.53000000014</v>
      </c>
    </row>
    <row r="47" spans="1:17" x14ac:dyDescent="0.2">
      <c r="A47" s="42">
        <f t="shared" si="1"/>
        <v>37</v>
      </c>
      <c r="B47" s="12">
        <v>397</v>
      </c>
      <c r="C47" s="3" t="s">
        <v>41</v>
      </c>
      <c r="D47" s="13">
        <f>SUMIF('CDR Plant Data'!$A:$A,$B47,'CDR Plant Data'!$C:$C)</f>
        <v>702382.32</v>
      </c>
      <c r="E47" s="13">
        <f>SUMIF('CDR Plant Data'!$A:$A,$B47,'CDR Plant Data'!$D:$D)</f>
        <v>702382.32</v>
      </c>
      <c r="F47" s="13">
        <f>SUMIF('CDR Plant Data'!$A:$A,$B47,'CDR Plant Data'!$E:$E)</f>
        <v>702382.32</v>
      </c>
      <c r="G47" s="13">
        <f>SUMIF('CDR Plant Data'!$A:$A,$B47,'CDR Plant Data'!$F:$F)</f>
        <v>702382.32</v>
      </c>
      <c r="H47" s="13">
        <f>SUMIF('CDR Plant Data'!$A:$A,$B47,'CDR Plant Data'!$G:$G)</f>
        <v>702382.32</v>
      </c>
      <c r="I47" s="13">
        <f>SUMIF('CDR Plant Data'!$A:$A,$B47,'CDR Plant Data'!$H:$H)</f>
        <v>702382.32</v>
      </c>
      <c r="J47" s="13">
        <f>SUMIF('CDR Plant Data'!$A:$A,$B47,'CDR Plant Data'!$I:$I)</f>
        <v>702382.32</v>
      </c>
      <c r="K47" s="13">
        <f>SUMIF('CDR Plant Data'!$A:$A,$B47,'CDR Plant Data'!$J:$J)</f>
        <v>702382.32</v>
      </c>
      <c r="L47" s="13">
        <f>SUMIF('CDR Plant Data'!$A:$A,$B47,'CDR Plant Data'!$K:$K)</f>
        <v>702382.32</v>
      </c>
      <c r="M47" s="13">
        <f>SUMIF('CDR Plant Data'!$A:$A,$B47,'CDR Plant Data'!$L:$L)</f>
        <v>702382.32</v>
      </c>
      <c r="N47" s="13">
        <f>SUMIF('CDR Plant Data'!$A:$A,$B47,'CDR Plant Data'!$M:$M)</f>
        <v>702382.32</v>
      </c>
      <c r="O47" s="13">
        <f>SUMIF('CDR Plant Data'!$A:$A,$B47,'CDR Plant Data'!$N:$N)</f>
        <v>702382.32</v>
      </c>
      <c r="P47" s="13">
        <f>SUMIF('CDR Plant Data'!$A:$A,$B47,'CDR Plant Data'!$O:$O)</f>
        <v>702382.32</v>
      </c>
      <c r="Q47" s="13">
        <f t="shared" si="0"/>
        <v>702382.32000000018</v>
      </c>
    </row>
    <row r="48" spans="1:17" x14ac:dyDescent="0.2">
      <c r="A48" s="42">
        <f t="shared" si="1"/>
        <v>38</v>
      </c>
      <c r="B48" s="12">
        <v>398</v>
      </c>
      <c r="C48" s="3" t="s">
        <v>42</v>
      </c>
      <c r="D48" s="13">
        <f>SUMIF('CDR Plant Data'!$A:$A,$B48,'CDR Plant Data'!$C:$C)</f>
        <v>224541.67</v>
      </c>
      <c r="E48" s="13">
        <f>SUMIF('CDR Plant Data'!$A:$A,$B48,'CDR Plant Data'!$D:$D)</f>
        <v>224541.67</v>
      </c>
      <c r="F48" s="13">
        <f>SUMIF('CDR Plant Data'!$A:$A,$B48,'CDR Plant Data'!$E:$E)</f>
        <v>224541.67</v>
      </c>
      <c r="G48" s="13">
        <f>SUMIF('CDR Plant Data'!$A:$A,$B48,'CDR Plant Data'!$F:$F)</f>
        <v>224541.67</v>
      </c>
      <c r="H48" s="13">
        <f>SUMIF('CDR Plant Data'!$A:$A,$B48,'CDR Plant Data'!$G:$G)</f>
        <v>224541.67</v>
      </c>
      <c r="I48" s="13">
        <f>SUMIF('CDR Plant Data'!$A:$A,$B48,'CDR Plant Data'!$H:$H)</f>
        <v>224541.67</v>
      </c>
      <c r="J48" s="13">
        <f>SUMIF('CDR Plant Data'!$A:$A,$B48,'CDR Plant Data'!$I:$I)</f>
        <v>224541.67</v>
      </c>
      <c r="K48" s="13">
        <f>SUMIF('CDR Plant Data'!$A:$A,$B48,'CDR Plant Data'!$J:$J)</f>
        <v>224541.67</v>
      </c>
      <c r="L48" s="13">
        <f>SUMIF('CDR Plant Data'!$A:$A,$B48,'CDR Plant Data'!$K:$K)</f>
        <v>224541.67</v>
      </c>
      <c r="M48" s="13">
        <f>SUMIF('CDR Plant Data'!$A:$A,$B48,'CDR Plant Data'!$L:$L)</f>
        <v>224541.67</v>
      </c>
      <c r="N48" s="13">
        <f>SUMIF('CDR Plant Data'!$A:$A,$B48,'CDR Plant Data'!$M:$M)</f>
        <v>224541.67</v>
      </c>
      <c r="O48" s="13">
        <f>SUMIF('CDR Plant Data'!$A:$A,$B48,'CDR Plant Data'!$N:$N)</f>
        <v>224541.67</v>
      </c>
      <c r="P48" s="13">
        <f>SUMIF('CDR Plant Data'!$A:$A,$B48,'CDR Plant Data'!$O:$O)</f>
        <v>224541.67</v>
      </c>
      <c r="Q48" s="13">
        <f t="shared" si="0"/>
        <v>224541.66999999995</v>
      </c>
    </row>
    <row r="49" spans="1:17" x14ac:dyDescent="0.2">
      <c r="A49" s="42">
        <f t="shared" si="1"/>
        <v>39</v>
      </c>
      <c r="B49" s="12"/>
      <c r="C49" s="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s="39" customFormat="1" x14ac:dyDescent="0.2">
      <c r="A50" s="42">
        <f t="shared" si="1"/>
        <v>40</v>
      </c>
      <c r="B50" s="92">
        <v>101.11</v>
      </c>
      <c r="C50" s="40" t="s">
        <v>135</v>
      </c>
      <c r="D50" s="13">
        <f>'Capital Leases'!B12</f>
        <v>9677542</v>
      </c>
      <c r="E50" s="13">
        <f>'Capital Leases'!C12</f>
        <v>9677542</v>
      </c>
      <c r="F50" s="13">
        <f>'Capital Leases'!D12</f>
        <v>9677542</v>
      </c>
      <c r="G50" s="13">
        <f>'Capital Leases'!E12</f>
        <v>9677542</v>
      </c>
      <c r="H50" s="13">
        <f>'Capital Leases'!F12</f>
        <v>9677542</v>
      </c>
      <c r="I50" s="13">
        <f>'Capital Leases'!G12</f>
        <v>9677542</v>
      </c>
      <c r="J50" s="13">
        <f>'Capital Leases'!H12</f>
        <v>9677542</v>
      </c>
      <c r="K50" s="13">
        <f>'Capital Leases'!I12</f>
        <v>9677542</v>
      </c>
      <c r="L50" s="13">
        <f>'Capital Leases'!J12</f>
        <v>9677542</v>
      </c>
      <c r="M50" s="13">
        <f>'Capital Leases'!K12</f>
        <v>9677542</v>
      </c>
      <c r="N50" s="13">
        <f>'Capital Leases'!L12</f>
        <v>9677542</v>
      </c>
      <c r="O50" s="13">
        <f>'Capital Leases'!M12</f>
        <v>9677542</v>
      </c>
      <c r="P50" s="13">
        <f>'Capital Leases'!N12</f>
        <v>9677542</v>
      </c>
      <c r="Q50" s="13">
        <f t="shared" si="0"/>
        <v>9677542</v>
      </c>
    </row>
    <row r="51" spans="1:17" x14ac:dyDescent="0.2">
      <c r="A51" s="42">
        <f t="shared" si="1"/>
        <v>41</v>
      </c>
      <c r="B51" s="12">
        <v>114</v>
      </c>
      <c r="C51" s="3" t="s">
        <v>116</v>
      </c>
      <c r="D51" s="13">
        <f>SUMIF('CDR Plant Data'!$A:$A,$B51,'CDR Plant Data'!$C:$C)</f>
        <v>21656835</v>
      </c>
      <c r="E51" s="13">
        <f>SUMIF('CDR Plant Data'!$A:$A,$B51,'CDR Plant Data'!$D:$D)</f>
        <v>21656835</v>
      </c>
      <c r="F51" s="13">
        <f>SUMIF('CDR Plant Data'!$A:$A,$B51,'CDR Plant Data'!$E:$E)</f>
        <v>21656835</v>
      </c>
      <c r="G51" s="13">
        <f>SUMIF('CDR Plant Data'!$A:$A,$B51,'CDR Plant Data'!$F:$F)</f>
        <v>21656835</v>
      </c>
      <c r="H51" s="13">
        <f>SUMIF('CDR Plant Data'!$A:$A,$B51,'CDR Plant Data'!$G:$G)</f>
        <v>21656835</v>
      </c>
      <c r="I51" s="13">
        <f>SUMIF('CDR Plant Data'!$A:$A,$B51,'CDR Plant Data'!$H:$H)</f>
        <v>21656835</v>
      </c>
      <c r="J51" s="13">
        <f>SUMIF('CDR Plant Data'!$A:$A,$B51,'CDR Plant Data'!$I:$I)</f>
        <v>21656835</v>
      </c>
      <c r="K51" s="13">
        <f>SUMIF('CDR Plant Data'!$A:$A,$B51,'CDR Plant Data'!$J:$J)</f>
        <v>21656835</v>
      </c>
      <c r="L51" s="13">
        <f>SUMIF('CDR Plant Data'!$A:$A,$B51,'CDR Plant Data'!$K:$K)</f>
        <v>21656835</v>
      </c>
      <c r="M51" s="13">
        <f>SUMIF('CDR Plant Data'!$A:$A,$B51,'CDR Plant Data'!$L:$L)</f>
        <v>21656835</v>
      </c>
      <c r="N51" s="13">
        <f>SUMIF('CDR Plant Data'!$A:$A,$B51,'CDR Plant Data'!$M:$M)</f>
        <v>21656835</v>
      </c>
      <c r="O51" s="13">
        <f>SUMIF('CDR Plant Data'!$A:$A,$B51,'CDR Plant Data'!$N:$N)</f>
        <v>21656835</v>
      </c>
      <c r="P51" s="13">
        <f>SUMIF('CDR Plant Data'!$A:$A,$B51,'CDR Plant Data'!$O:$O)</f>
        <v>21656835</v>
      </c>
      <c r="Q51" s="13">
        <f t="shared" ref="Q51" si="7">SUM(D51:P51)/13</f>
        <v>21656835</v>
      </c>
    </row>
    <row r="52" spans="1:17" x14ac:dyDescent="0.2">
      <c r="A52" s="42">
        <f t="shared" si="1"/>
        <v>42</v>
      </c>
      <c r="B52" s="10"/>
      <c r="C52" s="1"/>
      <c r="D52" s="1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3"/>
    </row>
    <row r="53" spans="1:17" ht="15.75" thickBot="1" x14ac:dyDescent="0.25">
      <c r="A53" s="42">
        <f t="shared" si="1"/>
        <v>43</v>
      </c>
      <c r="B53" s="10"/>
      <c r="C53" s="3" t="s">
        <v>43</v>
      </c>
      <c r="D53" s="36">
        <f t="shared" ref="D53:Q53" si="8">SUM(D11:D51)</f>
        <v>604596273.48689699</v>
      </c>
      <c r="E53" s="36">
        <f t="shared" si="8"/>
        <v>608352467.42791986</v>
      </c>
      <c r="F53" s="36">
        <f t="shared" si="8"/>
        <v>613031717.69626141</v>
      </c>
      <c r="G53" s="36">
        <f t="shared" si="8"/>
        <v>684348006.4127121</v>
      </c>
      <c r="H53" s="36">
        <f t="shared" si="8"/>
        <v>688984458.74741507</v>
      </c>
      <c r="I53" s="36">
        <f t="shared" si="8"/>
        <v>692934538.14847195</v>
      </c>
      <c r="J53" s="36">
        <f t="shared" si="8"/>
        <v>696876993.84755826</v>
      </c>
      <c r="K53" s="36">
        <f t="shared" si="8"/>
        <v>700793815.16326344</v>
      </c>
      <c r="L53" s="36">
        <f t="shared" si="8"/>
        <v>704740331.55376172</v>
      </c>
      <c r="M53" s="36">
        <f t="shared" si="8"/>
        <v>708738818.19181228</v>
      </c>
      <c r="N53" s="36">
        <f t="shared" si="8"/>
        <v>712896047.72673297</v>
      </c>
      <c r="O53" s="36">
        <f t="shared" si="8"/>
        <v>717065339.54101717</v>
      </c>
      <c r="P53" s="36">
        <f t="shared" si="8"/>
        <v>721199244.6840539</v>
      </c>
      <c r="Q53" s="36">
        <f t="shared" si="8"/>
        <v>681119850.20214438</v>
      </c>
    </row>
    <row r="54" spans="1:17" ht="15.75" thickTop="1" x14ac:dyDescent="0.2">
      <c r="A54" s="14"/>
      <c r="B54" s="1"/>
      <c r="C54" s="1"/>
      <c r="D54" s="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3"/>
    </row>
    <row r="55" spans="1:17" ht="15.75" thickBot="1" x14ac:dyDescent="0.25">
      <c r="A55" s="4"/>
      <c r="B55" s="4"/>
      <c r="C55" s="4"/>
      <c r="D55" s="4"/>
      <c r="E55" s="4"/>
      <c r="F55" s="4"/>
      <c r="G55" s="5"/>
      <c r="H55" s="4"/>
      <c r="I55" s="4"/>
      <c r="J55" s="4"/>
      <c r="K55" s="4"/>
      <c r="L55" s="4"/>
      <c r="M55" s="4"/>
      <c r="N55" s="5"/>
      <c r="O55" s="4"/>
      <c r="P55" s="4"/>
      <c r="Q55" s="5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6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</sheetData>
  <mergeCells count="1">
    <mergeCell ref="A5:Q5"/>
  </mergeCells>
  <pageMargins left="0.7" right="0.7" top="0.75" bottom="0.75" header="0.3" footer="0.3"/>
  <pageSetup orientation="portrait" horizontalDpi="90" verticalDpi="90" r:id="rId1"/>
  <ignoredErrors>
    <ignoredError sqref="B37 B15 B12:B13 B16: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8897-6087-492E-8B39-4A28E4567C8B}">
  <sheetPr>
    <tabColor rgb="FF92D050"/>
  </sheetPr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187</v>
      </c>
    </row>
    <row r="2" spans="1:1" x14ac:dyDescent="0.25">
      <c r="A2" t="s">
        <v>185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022D-9E11-4F9D-A44A-733089BD1E76}">
  <dimension ref="A1:P56"/>
  <sheetViews>
    <sheetView workbookViewId="0">
      <pane xSplit="2" ySplit="6" topLeftCell="C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.75" x14ac:dyDescent="0.2"/>
  <cols>
    <col min="1" max="1" width="9.140625" style="17"/>
    <col min="2" max="2" width="43.42578125" style="17" bestFit="1" customWidth="1"/>
    <col min="3" max="3" width="15.5703125" style="17" bestFit="1" customWidth="1"/>
    <col min="4" max="16" width="15" style="17" bestFit="1" customWidth="1"/>
    <col min="17" max="257" width="9.140625" style="17"/>
    <col min="258" max="258" width="43.42578125" style="17" bestFit="1" customWidth="1"/>
    <col min="259" max="259" width="14.7109375" style="17" bestFit="1" customWidth="1"/>
    <col min="260" max="272" width="11.7109375" style="17" bestFit="1" customWidth="1"/>
    <col min="273" max="513" width="9.140625" style="17"/>
    <col min="514" max="514" width="43.42578125" style="17" bestFit="1" customWidth="1"/>
    <col min="515" max="515" width="14.7109375" style="17" bestFit="1" customWidth="1"/>
    <col min="516" max="528" width="11.7109375" style="17" bestFit="1" customWidth="1"/>
    <col min="529" max="769" width="9.140625" style="17"/>
    <col min="770" max="770" width="43.42578125" style="17" bestFit="1" customWidth="1"/>
    <col min="771" max="771" width="14.7109375" style="17" bestFit="1" customWidth="1"/>
    <col min="772" max="784" width="11.7109375" style="17" bestFit="1" customWidth="1"/>
    <col min="785" max="1025" width="9.140625" style="17"/>
    <col min="1026" max="1026" width="43.42578125" style="17" bestFit="1" customWidth="1"/>
    <col min="1027" max="1027" width="14.7109375" style="17" bestFit="1" customWidth="1"/>
    <col min="1028" max="1040" width="11.7109375" style="17" bestFit="1" customWidth="1"/>
    <col min="1041" max="1281" width="9.140625" style="17"/>
    <col min="1282" max="1282" width="43.42578125" style="17" bestFit="1" customWidth="1"/>
    <col min="1283" max="1283" width="14.7109375" style="17" bestFit="1" customWidth="1"/>
    <col min="1284" max="1296" width="11.7109375" style="17" bestFit="1" customWidth="1"/>
    <col min="1297" max="1537" width="9.140625" style="17"/>
    <col min="1538" max="1538" width="43.42578125" style="17" bestFit="1" customWidth="1"/>
    <col min="1539" max="1539" width="14.7109375" style="17" bestFit="1" customWidth="1"/>
    <col min="1540" max="1552" width="11.7109375" style="17" bestFit="1" customWidth="1"/>
    <col min="1553" max="1793" width="9.140625" style="17"/>
    <col min="1794" max="1794" width="43.42578125" style="17" bestFit="1" customWidth="1"/>
    <col min="1795" max="1795" width="14.7109375" style="17" bestFit="1" customWidth="1"/>
    <col min="1796" max="1808" width="11.7109375" style="17" bestFit="1" customWidth="1"/>
    <col min="1809" max="2049" width="9.140625" style="17"/>
    <col min="2050" max="2050" width="43.42578125" style="17" bestFit="1" customWidth="1"/>
    <col min="2051" max="2051" width="14.7109375" style="17" bestFit="1" customWidth="1"/>
    <col min="2052" max="2064" width="11.7109375" style="17" bestFit="1" customWidth="1"/>
    <col min="2065" max="2305" width="9.140625" style="17"/>
    <col min="2306" max="2306" width="43.42578125" style="17" bestFit="1" customWidth="1"/>
    <col min="2307" max="2307" width="14.7109375" style="17" bestFit="1" customWidth="1"/>
    <col min="2308" max="2320" width="11.7109375" style="17" bestFit="1" customWidth="1"/>
    <col min="2321" max="2561" width="9.140625" style="17"/>
    <col min="2562" max="2562" width="43.42578125" style="17" bestFit="1" customWidth="1"/>
    <col min="2563" max="2563" width="14.7109375" style="17" bestFit="1" customWidth="1"/>
    <col min="2564" max="2576" width="11.7109375" style="17" bestFit="1" customWidth="1"/>
    <col min="2577" max="2817" width="9.140625" style="17"/>
    <col min="2818" max="2818" width="43.42578125" style="17" bestFit="1" customWidth="1"/>
    <col min="2819" max="2819" width="14.7109375" style="17" bestFit="1" customWidth="1"/>
    <col min="2820" max="2832" width="11.7109375" style="17" bestFit="1" customWidth="1"/>
    <col min="2833" max="3073" width="9.140625" style="17"/>
    <col min="3074" max="3074" width="43.42578125" style="17" bestFit="1" customWidth="1"/>
    <col min="3075" max="3075" width="14.7109375" style="17" bestFit="1" customWidth="1"/>
    <col min="3076" max="3088" width="11.7109375" style="17" bestFit="1" customWidth="1"/>
    <col min="3089" max="3329" width="9.140625" style="17"/>
    <col min="3330" max="3330" width="43.42578125" style="17" bestFit="1" customWidth="1"/>
    <col min="3331" max="3331" width="14.7109375" style="17" bestFit="1" customWidth="1"/>
    <col min="3332" max="3344" width="11.7109375" style="17" bestFit="1" customWidth="1"/>
    <col min="3345" max="3585" width="9.140625" style="17"/>
    <col min="3586" max="3586" width="43.42578125" style="17" bestFit="1" customWidth="1"/>
    <col min="3587" max="3587" width="14.7109375" style="17" bestFit="1" customWidth="1"/>
    <col min="3588" max="3600" width="11.7109375" style="17" bestFit="1" customWidth="1"/>
    <col min="3601" max="3841" width="9.140625" style="17"/>
    <col min="3842" max="3842" width="43.42578125" style="17" bestFit="1" customWidth="1"/>
    <col min="3843" max="3843" width="14.7109375" style="17" bestFit="1" customWidth="1"/>
    <col min="3844" max="3856" width="11.7109375" style="17" bestFit="1" customWidth="1"/>
    <col min="3857" max="4097" width="9.140625" style="17"/>
    <col min="4098" max="4098" width="43.42578125" style="17" bestFit="1" customWidth="1"/>
    <col min="4099" max="4099" width="14.7109375" style="17" bestFit="1" customWidth="1"/>
    <col min="4100" max="4112" width="11.7109375" style="17" bestFit="1" customWidth="1"/>
    <col min="4113" max="4353" width="9.140625" style="17"/>
    <col min="4354" max="4354" width="43.42578125" style="17" bestFit="1" customWidth="1"/>
    <col min="4355" max="4355" width="14.7109375" style="17" bestFit="1" customWidth="1"/>
    <col min="4356" max="4368" width="11.7109375" style="17" bestFit="1" customWidth="1"/>
    <col min="4369" max="4609" width="9.140625" style="17"/>
    <col min="4610" max="4610" width="43.42578125" style="17" bestFit="1" customWidth="1"/>
    <col min="4611" max="4611" width="14.7109375" style="17" bestFit="1" customWidth="1"/>
    <col min="4612" max="4624" width="11.7109375" style="17" bestFit="1" customWidth="1"/>
    <col min="4625" max="4865" width="9.140625" style="17"/>
    <col min="4866" max="4866" width="43.42578125" style="17" bestFit="1" customWidth="1"/>
    <col min="4867" max="4867" width="14.7109375" style="17" bestFit="1" customWidth="1"/>
    <col min="4868" max="4880" width="11.7109375" style="17" bestFit="1" customWidth="1"/>
    <col min="4881" max="5121" width="9.140625" style="17"/>
    <col min="5122" max="5122" width="43.42578125" style="17" bestFit="1" customWidth="1"/>
    <col min="5123" max="5123" width="14.7109375" style="17" bestFit="1" customWidth="1"/>
    <col min="5124" max="5136" width="11.7109375" style="17" bestFit="1" customWidth="1"/>
    <col min="5137" max="5377" width="9.140625" style="17"/>
    <col min="5378" max="5378" width="43.42578125" style="17" bestFit="1" customWidth="1"/>
    <col min="5379" max="5379" width="14.7109375" style="17" bestFit="1" customWidth="1"/>
    <col min="5380" max="5392" width="11.7109375" style="17" bestFit="1" customWidth="1"/>
    <col min="5393" max="5633" width="9.140625" style="17"/>
    <col min="5634" max="5634" width="43.42578125" style="17" bestFit="1" customWidth="1"/>
    <col min="5635" max="5635" width="14.7109375" style="17" bestFit="1" customWidth="1"/>
    <col min="5636" max="5648" width="11.7109375" style="17" bestFit="1" customWidth="1"/>
    <col min="5649" max="5889" width="9.140625" style="17"/>
    <col min="5890" max="5890" width="43.42578125" style="17" bestFit="1" customWidth="1"/>
    <col min="5891" max="5891" width="14.7109375" style="17" bestFit="1" customWidth="1"/>
    <col min="5892" max="5904" width="11.7109375" style="17" bestFit="1" customWidth="1"/>
    <col min="5905" max="6145" width="9.140625" style="17"/>
    <col min="6146" max="6146" width="43.42578125" style="17" bestFit="1" customWidth="1"/>
    <col min="6147" max="6147" width="14.7109375" style="17" bestFit="1" customWidth="1"/>
    <col min="6148" max="6160" width="11.7109375" style="17" bestFit="1" customWidth="1"/>
    <col min="6161" max="6401" width="9.140625" style="17"/>
    <col min="6402" max="6402" width="43.42578125" style="17" bestFit="1" customWidth="1"/>
    <col min="6403" max="6403" width="14.7109375" style="17" bestFit="1" customWidth="1"/>
    <col min="6404" max="6416" width="11.7109375" style="17" bestFit="1" customWidth="1"/>
    <col min="6417" max="6657" width="9.140625" style="17"/>
    <col min="6658" max="6658" width="43.42578125" style="17" bestFit="1" customWidth="1"/>
    <col min="6659" max="6659" width="14.7109375" style="17" bestFit="1" customWidth="1"/>
    <col min="6660" max="6672" width="11.7109375" style="17" bestFit="1" customWidth="1"/>
    <col min="6673" max="6913" width="9.140625" style="17"/>
    <col min="6914" max="6914" width="43.42578125" style="17" bestFit="1" customWidth="1"/>
    <col min="6915" max="6915" width="14.7109375" style="17" bestFit="1" customWidth="1"/>
    <col min="6916" max="6928" width="11.7109375" style="17" bestFit="1" customWidth="1"/>
    <col min="6929" max="7169" width="9.140625" style="17"/>
    <col min="7170" max="7170" width="43.42578125" style="17" bestFit="1" customWidth="1"/>
    <col min="7171" max="7171" width="14.7109375" style="17" bestFit="1" customWidth="1"/>
    <col min="7172" max="7184" width="11.7109375" style="17" bestFit="1" customWidth="1"/>
    <col min="7185" max="7425" width="9.140625" style="17"/>
    <col min="7426" max="7426" width="43.42578125" style="17" bestFit="1" customWidth="1"/>
    <col min="7427" max="7427" width="14.7109375" style="17" bestFit="1" customWidth="1"/>
    <col min="7428" max="7440" width="11.7109375" style="17" bestFit="1" customWidth="1"/>
    <col min="7441" max="7681" width="9.140625" style="17"/>
    <col min="7682" max="7682" width="43.42578125" style="17" bestFit="1" customWidth="1"/>
    <col min="7683" max="7683" width="14.7109375" style="17" bestFit="1" customWidth="1"/>
    <col min="7684" max="7696" width="11.7109375" style="17" bestFit="1" customWidth="1"/>
    <col min="7697" max="7937" width="9.140625" style="17"/>
    <col min="7938" max="7938" width="43.42578125" style="17" bestFit="1" customWidth="1"/>
    <col min="7939" max="7939" width="14.7109375" style="17" bestFit="1" customWidth="1"/>
    <col min="7940" max="7952" width="11.7109375" style="17" bestFit="1" customWidth="1"/>
    <col min="7953" max="8193" width="9.140625" style="17"/>
    <col min="8194" max="8194" width="43.42578125" style="17" bestFit="1" customWidth="1"/>
    <col min="8195" max="8195" width="14.7109375" style="17" bestFit="1" customWidth="1"/>
    <col min="8196" max="8208" width="11.7109375" style="17" bestFit="1" customWidth="1"/>
    <col min="8209" max="8449" width="9.140625" style="17"/>
    <col min="8450" max="8450" width="43.42578125" style="17" bestFit="1" customWidth="1"/>
    <col min="8451" max="8451" width="14.7109375" style="17" bestFit="1" customWidth="1"/>
    <col min="8452" max="8464" width="11.7109375" style="17" bestFit="1" customWidth="1"/>
    <col min="8465" max="8705" width="9.140625" style="17"/>
    <col min="8706" max="8706" width="43.42578125" style="17" bestFit="1" customWidth="1"/>
    <col min="8707" max="8707" width="14.7109375" style="17" bestFit="1" customWidth="1"/>
    <col min="8708" max="8720" width="11.7109375" style="17" bestFit="1" customWidth="1"/>
    <col min="8721" max="8961" width="9.140625" style="17"/>
    <col min="8962" max="8962" width="43.42578125" style="17" bestFit="1" customWidth="1"/>
    <col min="8963" max="8963" width="14.7109375" style="17" bestFit="1" customWidth="1"/>
    <col min="8964" max="8976" width="11.7109375" style="17" bestFit="1" customWidth="1"/>
    <col min="8977" max="9217" width="9.140625" style="17"/>
    <col min="9218" max="9218" width="43.42578125" style="17" bestFit="1" customWidth="1"/>
    <col min="9219" max="9219" width="14.7109375" style="17" bestFit="1" customWidth="1"/>
    <col min="9220" max="9232" width="11.7109375" style="17" bestFit="1" customWidth="1"/>
    <col min="9233" max="9473" width="9.140625" style="17"/>
    <col min="9474" max="9474" width="43.42578125" style="17" bestFit="1" customWidth="1"/>
    <col min="9475" max="9475" width="14.7109375" style="17" bestFit="1" customWidth="1"/>
    <col min="9476" max="9488" width="11.7109375" style="17" bestFit="1" customWidth="1"/>
    <col min="9489" max="9729" width="9.140625" style="17"/>
    <col min="9730" max="9730" width="43.42578125" style="17" bestFit="1" customWidth="1"/>
    <col min="9731" max="9731" width="14.7109375" style="17" bestFit="1" customWidth="1"/>
    <col min="9732" max="9744" width="11.7109375" style="17" bestFit="1" customWidth="1"/>
    <col min="9745" max="9985" width="9.140625" style="17"/>
    <col min="9986" max="9986" width="43.42578125" style="17" bestFit="1" customWidth="1"/>
    <col min="9987" max="9987" width="14.7109375" style="17" bestFit="1" customWidth="1"/>
    <col min="9988" max="10000" width="11.7109375" style="17" bestFit="1" customWidth="1"/>
    <col min="10001" max="10241" width="9.140625" style="17"/>
    <col min="10242" max="10242" width="43.42578125" style="17" bestFit="1" customWidth="1"/>
    <col min="10243" max="10243" width="14.7109375" style="17" bestFit="1" customWidth="1"/>
    <col min="10244" max="10256" width="11.7109375" style="17" bestFit="1" customWidth="1"/>
    <col min="10257" max="10497" width="9.140625" style="17"/>
    <col min="10498" max="10498" width="43.42578125" style="17" bestFit="1" customWidth="1"/>
    <col min="10499" max="10499" width="14.7109375" style="17" bestFit="1" customWidth="1"/>
    <col min="10500" max="10512" width="11.7109375" style="17" bestFit="1" customWidth="1"/>
    <col min="10513" max="10753" width="9.140625" style="17"/>
    <col min="10754" max="10754" width="43.42578125" style="17" bestFit="1" customWidth="1"/>
    <col min="10755" max="10755" width="14.7109375" style="17" bestFit="1" customWidth="1"/>
    <col min="10756" max="10768" width="11.7109375" style="17" bestFit="1" customWidth="1"/>
    <col min="10769" max="11009" width="9.140625" style="17"/>
    <col min="11010" max="11010" width="43.42578125" style="17" bestFit="1" customWidth="1"/>
    <col min="11011" max="11011" width="14.7109375" style="17" bestFit="1" customWidth="1"/>
    <col min="11012" max="11024" width="11.7109375" style="17" bestFit="1" customWidth="1"/>
    <col min="11025" max="11265" width="9.140625" style="17"/>
    <col min="11266" max="11266" width="43.42578125" style="17" bestFit="1" customWidth="1"/>
    <col min="11267" max="11267" width="14.7109375" style="17" bestFit="1" customWidth="1"/>
    <col min="11268" max="11280" width="11.7109375" style="17" bestFit="1" customWidth="1"/>
    <col min="11281" max="11521" width="9.140625" style="17"/>
    <col min="11522" max="11522" width="43.42578125" style="17" bestFit="1" customWidth="1"/>
    <col min="11523" max="11523" width="14.7109375" style="17" bestFit="1" customWidth="1"/>
    <col min="11524" max="11536" width="11.7109375" style="17" bestFit="1" customWidth="1"/>
    <col min="11537" max="11777" width="9.140625" style="17"/>
    <col min="11778" max="11778" width="43.42578125" style="17" bestFit="1" customWidth="1"/>
    <col min="11779" max="11779" width="14.7109375" style="17" bestFit="1" customWidth="1"/>
    <col min="11780" max="11792" width="11.7109375" style="17" bestFit="1" customWidth="1"/>
    <col min="11793" max="12033" width="9.140625" style="17"/>
    <col min="12034" max="12034" width="43.42578125" style="17" bestFit="1" customWidth="1"/>
    <col min="12035" max="12035" width="14.7109375" style="17" bestFit="1" customWidth="1"/>
    <col min="12036" max="12048" width="11.7109375" style="17" bestFit="1" customWidth="1"/>
    <col min="12049" max="12289" width="9.140625" style="17"/>
    <col min="12290" max="12290" width="43.42578125" style="17" bestFit="1" customWidth="1"/>
    <col min="12291" max="12291" width="14.7109375" style="17" bestFit="1" customWidth="1"/>
    <col min="12292" max="12304" width="11.7109375" style="17" bestFit="1" customWidth="1"/>
    <col min="12305" max="12545" width="9.140625" style="17"/>
    <col min="12546" max="12546" width="43.42578125" style="17" bestFit="1" customWidth="1"/>
    <col min="12547" max="12547" width="14.7109375" style="17" bestFit="1" customWidth="1"/>
    <col min="12548" max="12560" width="11.7109375" style="17" bestFit="1" customWidth="1"/>
    <col min="12561" max="12801" width="9.140625" style="17"/>
    <col min="12802" max="12802" width="43.42578125" style="17" bestFit="1" customWidth="1"/>
    <col min="12803" max="12803" width="14.7109375" style="17" bestFit="1" customWidth="1"/>
    <col min="12804" max="12816" width="11.7109375" style="17" bestFit="1" customWidth="1"/>
    <col min="12817" max="13057" width="9.140625" style="17"/>
    <col min="13058" max="13058" width="43.42578125" style="17" bestFit="1" customWidth="1"/>
    <col min="13059" max="13059" width="14.7109375" style="17" bestFit="1" customWidth="1"/>
    <col min="13060" max="13072" width="11.7109375" style="17" bestFit="1" customWidth="1"/>
    <col min="13073" max="13313" width="9.140625" style="17"/>
    <col min="13314" max="13314" width="43.42578125" style="17" bestFit="1" customWidth="1"/>
    <col min="13315" max="13315" width="14.7109375" style="17" bestFit="1" customWidth="1"/>
    <col min="13316" max="13328" width="11.7109375" style="17" bestFit="1" customWidth="1"/>
    <col min="13329" max="13569" width="9.140625" style="17"/>
    <col min="13570" max="13570" width="43.42578125" style="17" bestFit="1" customWidth="1"/>
    <col min="13571" max="13571" width="14.7109375" style="17" bestFit="1" customWidth="1"/>
    <col min="13572" max="13584" width="11.7109375" style="17" bestFit="1" customWidth="1"/>
    <col min="13585" max="13825" width="9.140625" style="17"/>
    <col min="13826" max="13826" width="43.42578125" style="17" bestFit="1" customWidth="1"/>
    <col min="13827" max="13827" width="14.7109375" style="17" bestFit="1" customWidth="1"/>
    <col min="13828" max="13840" width="11.7109375" style="17" bestFit="1" customWidth="1"/>
    <col min="13841" max="14081" width="9.140625" style="17"/>
    <col min="14082" max="14082" width="43.42578125" style="17" bestFit="1" customWidth="1"/>
    <col min="14083" max="14083" width="14.7109375" style="17" bestFit="1" customWidth="1"/>
    <col min="14084" max="14096" width="11.7109375" style="17" bestFit="1" customWidth="1"/>
    <col min="14097" max="14337" width="9.140625" style="17"/>
    <col min="14338" max="14338" width="43.42578125" style="17" bestFit="1" customWidth="1"/>
    <col min="14339" max="14339" width="14.7109375" style="17" bestFit="1" customWidth="1"/>
    <col min="14340" max="14352" width="11.7109375" style="17" bestFit="1" customWidth="1"/>
    <col min="14353" max="14593" width="9.140625" style="17"/>
    <col min="14594" max="14594" width="43.42578125" style="17" bestFit="1" customWidth="1"/>
    <col min="14595" max="14595" width="14.7109375" style="17" bestFit="1" customWidth="1"/>
    <col min="14596" max="14608" width="11.7109375" style="17" bestFit="1" customWidth="1"/>
    <col min="14609" max="14849" width="9.140625" style="17"/>
    <col min="14850" max="14850" width="43.42578125" style="17" bestFit="1" customWidth="1"/>
    <col min="14851" max="14851" width="14.7109375" style="17" bestFit="1" customWidth="1"/>
    <col min="14852" max="14864" width="11.7109375" style="17" bestFit="1" customWidth="1"/>
    <col min="14865" max="15105" width="9.140625" style="17"/>
    <col min="15106" max="15106" width="43.42578125" style="17" bestFit="1" customWidth="1"/>
    <col min="15107" max="15107" width="14.7109375" style="17" bestFit="1" customWidth="1"/>
    <col min="15108" max="15120" width="11.7109375" style="17" bestFit="1" customWidth="1"/>
    <col min="15121" max="15361" width="9.140625" style="17"/>
    <col min="15362" max="15362" width="43.42578125" style="17" bestFit="1" customWidth="1"/>
    <col min="15363" max="15363" width="14.7109375" style="17" bestFit="1" customWidth="1"/>
    <col min="15364" max="15376" width="11.7109375" style="17" bestFit="1" customWidth="1"/>
    <col min="15377" max="15617" width="9.140625" style="17"/>
    <col min="15618" max="15618" width="43.42578125" style="17" bestFit="1" customWidth="1"/>
    <col min="15619" max="15619" width="14.7109375" style="17" bestFit="1" customWidth="1"/>
    <col min="15620" max="15632" width="11.7109375" style="17" bestFit="1" customWidth="1"/>
    <col min="15633" max="15873" width="9.140625" style="17"/>
    <col min="15874" max="15874" width="43.42578125" style="17" bestFit="1" customWidth="1"/>
    <col min="15875" max="15875" width="14.7109375" style="17" bestFit="1" customWidth="1"/>
    <col min="15876" max="15888" width="11.7109375" style="17" bestFit="1" customWidth="1"/>
    <col min="15889" max="16129" width="9.140625" style="17"/>
    <col min="16130" max="16130" width="43.42578125" style="17" bestFit="1" customWidth="1"/>
    <col min="16131" max="16131" width="14.7109375" style="17" bestFit="1" customWidth="1"/>
    <col min="16132" max="16144" width="11.7109375" style="17" bestFit="1" customWidth="1"/>
    <col min="16145" max="16384" width="9.140625" style="17"/>
  </cols>
  <sheetData>
    <row r="1" spans="1:16" x14ac:dyDescent="0.2">
      <c r="A1" s="17" t="s">
        <v>188</v>
      </c>
    </row>
    <row r="2" spans="1:16" x14ac:dyDescent="0.2">
      <c r="A2" s="17" t="s">
        <v>185</v>
      </c>
    </row>
    <row r="3" spans="1:16" ht="13.5" thickBo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">
      <c r="B4" s="18" t="s">
        <v>44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3.5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6.25" thickBot="1" x14ac:dyDescent="0.25">
      <c r="A6" s="19" t="s">
        <v>45</v>
      </c>
      <c r="B6" s="20" t="s">
        <v>46</v>
      </c>
      <c r="C6" s="20" t="s">
        <v>47</v>
      </c>
      <c r="D6" s="20" t="s">
        <v>48</v>
      </c>
      <c r="E6" s="20" t="s">
        <v>49</v>
      </c>
      <c r="F6" s="20" t="s">
        <v>50</v>
      </c>
      <c r="G6" s="20" t="s">
        <v>51</v>
      </c>
      <c r="H6" s="20" t="s">
        <v>52</v>
      </c>
      <c r="I6" s="20" t="s">
        <v>53</v>
      </c>
      <c r="J6" s="20" t="s">
        <v>54</v>
      </c>
      <c r="K6" s="20" t="s">
        <v>55</v>
      </c>
      <c r="L6" s="20" t="s">
        <v>56</v>
      </c>
      <c r="M6" s="20" t="s">
        <v>57</v>
      </c>
      <c r="N6" s="20" t="s">
        <v>58</v>
      </c>
      <c r="O6" s="20" t="s">
        <v>59</v>
      </c>
      <c r="P6" s="20" t="s">
        <v>60</v>
      </c>
    </row>
    <row r="7" spans="1:16" x14ac:dyDescent="0.2">
      <c r="B7" s="21" t="s">
        <v>61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2">
      <c r="B8" s="23" t="s">
        <v>62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2">
      <c r="A9" s="17" t="str">
        <f>CONCATENATE(LEFT(B9,3),".",MID(B9,4,2))</f>
        <v>302.00</v>
      </c>
      <c r="B9" s="24" t="s">
        <v>63</v>
      </c>
      <c r="C9" s="22">
        <v>241489.91941360515</v>
      </c>
      <c r="D9" s="22">
        <v>241489.91941360515</v>
      </c>
      <c r="E9" s="22">
        <v>241489.91941360515</v>
      </c>
      <c r="F9" s="22">
        <v>241489.91941360515</v>
      </c>
      <c r="G9" s="22">
        <v>241489.91941360515</v>
      </c>
      <c r="H9" s="22">
        <v>241489.91941360515</v>
      </c>
      <c r="I9" s="22">
        <v>241489.91941360515</v>
      </c>
      <c r="J9" s="22">
        <v>241489.91941360515</v>
      </c>
      <c r="K9" s="22">
        <v>241489.91941360515</v>
      </c>
      <c r="L9" s="22">
        <v>241489.91941360515</v>
      </c>
      <c r="M9" s="22">
        <v>241489.91941360515</v>
      </c>
      <c r="N9" s="22">
        <v>241489.91941360515</v>
      </c>
      <c r="O9" s="22">
        <v>241489.91941360515</v>
      </c>
      <c r="P9" s="22">
        <v>241489.91941360521</v>
      </c>
    </row>
    <row r="10" spans="1:16" x14ac:dyDescent="0.2">
      <c r="A10" s="17" t="str">
        <f t="shared" ref="A10:A47" si="0">CONCATENATE(LEFT(B10,3),".",MID(B10,4,2))</f>
        <v>303.02</v>
      </c>
      <c r="B10" s="24" t="s">
        <v>64</v>
      </c>
      <c r="C10" s="22">
        <v>11395601.524162294</v>
      </c>
      <c r="D10" s="22">
        <v>11473713.57227459</v>
      </c>
      <c r="E10" s="22">
        <v>12336203.210764432</v>
      </c>
      <c r="F10" s="22">
        <v>12386194.921556298</v>
      </c>
      <c r="G10" s="22">
        <v>12426188.290189795</v>
      </c>
      <c r="H10" s="22">
        <v>12458182.985096598</v>
      </c>
      <c r="I10" s="22">
        <v>12483778.741022034</v>
      </c>
      <c r="J10" s="22">
        <v>12504255.345762387</v>
      </c>
      <c r="K10" s="22">
        <v>12520636.629554663</v>
      </c>
      <c r="L10" s="22">
        <v>12533741.656588491</v>
      </c>
      <c r="M10" s="22">
        <v>12544225.678215548</v>
      </c>
      <c r="N10" s="22">
        <v>12554709.699842606</v>
      </c>
      <c r="O10" s="22">
        <v>12570435.732283197</v>
      </c>
      <c r="P10" s="22">
        <v>12322143.691331765</v>
      </c>
    </row>
    <row r="11" spans="1:16" x14ac:dyDescent="0.2">
      <c r="A11" s="17" t="str">
        <f t="shared" si="0"/>
        <v>303.20</v>
      </c>
      <c r="B11" s="24" t="s">
        <v>65</v>
      </c>
      <c r="C11" s="22">
        <v>5969168.0975270635</v>
      </c>
      <c r="D11" s="22">
        <v>5983367.4171941727</v>
      </c>
      <c r="E11" s="22">
        <v>5995726.8729278604</v>
      </c>
      <c r="F11" s="22">
        <v>6006614.4375148108</v>
      </c>
      <c r="G11" s="22">
        <v>6016324.4891843703</v>
      </c>
      <c r="H11" s="22">
        <v>6025092.5305200191</v>
      </c>
      <c r="I11" s="22">
        <v>6033106.9635885358</v>
      </c>
      <c r="J11" s="22">
        <v>6040518.510043351</v>
      </c>
      <c r="K11" s="22">
        <v>6047447.7472072029</v>
      </c>
      <c r="L11" s="22">
        <v>6053991.1369382842</v>
      </c>
      <c r="M11" s="22">
        <v>6060225.8487231499</v>
      </c>
      <c r="N11" s="22">
        <v>6067710.5605080146</v>
      </c>
      <c r="O11" s="22">
        <v>6081437.6281853123</v>
      </c>
      <c r="P11" s="22">
        <v>6029287.0953893969</v>
      </c>
    </row>
    <row r="12" spans="1:16" x14ac:dyDescent="0.2">
      <c r="A12" s="17" t="str">
        <f t="shared" si="0"/>
        <v>364.00</v>
      </c>
      <c r="B12" s="24" t="s">
        <v>66</v>
      </c>
      <c r="C12" s="22">
        <v>0</v>
      </c>
      <c r="D12" s="22">
        <v>0</v>
      </c>
      <c r="E12" s="22">
        <v>0</v>
      </c>
      <c r="F12" s="22">
        <v>59081743.90363241</v>
      </c>
      <c r="G12" s="22">
        <v>59740094.999999978</v>
      </c>
      <c r="H12" s="22">
        <v>59740094.999999978</v>
      </c>
      <c r="I12" s="22">
        <v>59740094.999999978</v>
      </c>
      <c r="J12" s="22">
        <v>59740094.999999978</v>
      </c>
      <c r="K12" s="22">
        <v>59740094.999999978</v>
      </c>
      <c r="L12" s="22">
        <v>59740094.999999978</v>
      </c>
      <c r="M12" s="22">
        <v>59740094.999999978</v>
      </c>
      <c r="N12" s="22">
        <v>59740094.999999978</v>
      </c>
      <c r="O12" s="22">
        <v>59740094.999999978</v>
      </c>
      <c r="P12" s="22">
        <v>45903276.838740945</v>
      </c>
    </row>
    <row r="13" spans="1:16" x14ac:dyDescent="0.2">
      <c r="A13" s="17" t="str">
        <f t="shared" si="0"/>
        <v>364.10</v>
      </c>
      <c r="B13" s="24" t="s">
        <v>67</v>
      </c>
      <c r="C13" s="22">
        <v>0</v>
      </c>
      <c r="D13" s="22">
        <v>0</v>
      </c>
      <c r="E13" s="22">
        <v>0</v>
      </c>
      <c r="F13" s="22">
        <v>8259905</v>
      </c>
      <c r="G13" s="22">
        <v>8259905</v>
      </c>
      <c r="H13" s="22">
        <v>8259905</v>
      </c>
      <c r="I13" s="22">
        <v>8259905</v>
      </c>
      <c r="J13" s="22">
        <v>8259905</v>
      </c>
      <c r="K13" s="22">
        <v>8259905</v>
      </c>
      <c r="L13" s="22">
        <v>8259905</v>
      </c>
      <c r="M13" s="22">
        <v>8259905</v>
      </c>
      <c r="N13" s="22">
        <v>8259905</v>
      </c>
      <c r="O13" s="22">
        <v>8259905</v>
      </c>
      <c r="P13" s="22">
        <v>6353773.076923077</v>
      </c>
    </row>
    <row r="14" spans="1:16" x14ac:dyDescent="0.2">
      <c r="A14" s="17" t="str">
        <f t="shared" si="0"/>
        <v>374.00</v>
      </c>
      <c r="B14" s="24" t="s">
        <v>68</v>
      </c>
      <c r="C14" s="22">
        <v>1277707.6880567423</v>
      </c>
      <c r="D14" s="22">
        <v>1277707.6880567423</v>
      </c>
      <c r="E14" s="22">
        <v>1277707.6880567423</v>
      </c>
      <c r="F14" s="22">
        <v>1277707.6880567423</v>
      </c>
      <c r="G14" s="22">
        <v>1277707.6880567423</v>
      </c>
      <c r="H14" s="22">
        <v>1277707.6880567423</v>
      </c>
      <c r="I14" s="22">
        <v>1277707.6880567423</v>
      </c>
      <c r="J14" s="22">
        <v>1277707.6880567423</v>
      </c>
      <c r="K14" s="22">
        <v>1277707.6880567423</v>
      </c>
      <c r="L14" s="22">
        <v>1277707.6880567423</v>
      </c>
      <c r="M14" s="22">
        <v>1277707.6880567423</v>
      </c>
      <c r="N14" s="22">
        <v>1277707.6880567423</v>
      </c>
      <c r="O14" s="22">
        <v>1277707.6880567423</v>
      </c>
      <c r="P14" s="22">
        <v>1277707.6880567425</v>
      </c>
    </row>
    <row r="15" spans="1:16" x14ac:dyDescent="0.2">
      <c r="A15" s="17" t="str">
        <f t="shared" si="0"/>
        <v>374.10</v>
      </c>
      <c r="B15" s="24" t="s">
        <v>69</v>
      </c>
      <c r="C15" s="22">
        <v>72440.55720512892</v>
      </c>
      <c r="D15" s="22">
        <v>72440.55720512892</v>
      </c>
      <c r="E15" s="22">
        <v>72440.55720512892</v>
      </c>
      <c r="F15" s="22">
        <v>72440.55720512892</v>
      </c>
      <c r="G15" s="22">
        <v>72440.55720512892</v>
      </c>
      <c r="H15" s="22">
        <v>72440.55720512892</v>
      </c>
      <c r="I15" s="22">
        <v>72440.55720512892</v>
      </c>
      <c r="J15" s="22">
        <v>72440.55720512892</v>
      </c>
      <c r="K15" s="22">
        <v>72440.55720512892</v>
      </c>
      <c r="L15" s="22">
        <v>72440.55720512892</v>
      </c>
      <c r="M15" s="22">
        <v>72440.55720512892</v>
      </c>
      <c r="N15" s="22">
        <v>72440.55720512892</v>
      </c>
      <c r="O15" s="22">
        <v>72440.55720512892</v>
      </c>
      <c r="P15" s="22">
        <v>72440.557205128935</v>
      </c>
    </row>
    <row r="16" spans="1:16" x14ac:dyDescent="0.2">
      <c r="A16" s="17" t="str">
        <f t="shared" si="0"/>
        <v>374.30</v>
      </c>
      <c r="B16" s="24" t="s">
        <v>70</v>
      </c>
      <c r="C16" s="22">
        <v>11132.184376284198</v>
      </c>
      <c r="D16" s="22">
        <v>11132.184376284198</v>
      </c>
      <c r="E16" s="22">
        <v>11132.184376284198</v>
      </c>
      <c r="F16" s="22">
        <v>11132.184376284198</v>
      </c>
      <c r="G16" s="22">
        <v>11132.184376284198</v>
      </c>
      <c r="H16" s="22">
        <v>11132.184376284198</v>
      </c>
      <c r="I16" s="22">
        <v>11132.184376284198</v>
      </c>
      <c r="J16" s="22">
        <v>11132.184376284198</v>
      </c>
      <c r="K16" s="22">
        <v>11132.184376284198</v>
      </c>
      <c r="L16" s="22">
        <v>11132.184376284198</v>
      </c>
      <c r="M16" s="22">
        <v>11132.184376284198</v>
      </c>
      <c r="N16" s="22">
        <v>11132.184376284198</v>
      </c>
      <c r="O16" s="22">
        <v>11132.184376284198</v>
      </c>
      <c r="P16" s="22">
        <v>11132.1843762842</v>
      </c>
    </row>
    <row r="17" spans="1:16" x14ac:dyDescent="0.2">
      <c r="A17" s="17" t="str">
        <f t="shared" si="0"/>
        <v>375.00</v>
      </c>
      <c r="B17" s="24" t="s">
        <v>71</v>
      </c>
      <c r="C17" s="22">
        <v>209541.44652861246</v>
      </c>
      <c r="D17" s="22">
        <v>211738.98443301747</v>
      </c>
      <c r="E17" s="22">
        <v>213981.7082695901</v>
      </c>
      <c r="F17" s="22">
        <v>216213.69872739562</v>
      </c>
      <c r="G17" s="22">
        <v>218441.95491510635</v>
      </c>
      <c r="H17" s="22">
        <v>220644.00080330085</v>
      </c>
      <c r="I17" s="22">
        <v>222836.23606921773</v>
      </c>
      <c r="J17" s="22">
        <v>225005.88901404565</v>
      </c>
      <c r="K17" s="22">
        <v>227195.33942385597</v>
      </c>
      <c r="L17" s="22">
        <v>229421.9072466392</v>
      </c>
      <c r="M17" s="22">
        <v>231766.53737241961</v>
      </c>
      <c r="N17" s="22">
        <v>234116.22393084766</v>
      </c>
      <c r="O17" s="22">
        <v>236428.08070481921</v>
      </c>
      <c r="P17" s="22">
        <v>222871.69287991294</v>
      </c>
    </row>
    <row r="18" spans="1:16" x14ac:dyDescent="0.2">
      <c r="A18" s="17" t="str">
        <f t="shared" si="0"/>
        <v>376.10</v>
      </c>
      <c r="B18" s="24" t="s">
        <v>72</v>
      </c>
      <c r="C18" s="22">
        <v>149348568.40043691</v>
      </c>
      <c r="D18" s="22">
        <v>150269575.19581264</v>
      </c>
      <c r="E18" s="22">
        <v>151210654.22230414</v>
      </c>
      <c r="F18" s="22">
        <v>152147840.46442717</v>
      </c>
      <c r="G18" s="22">
        <v>153083977.41958576</v>
      </c>
      <c r="H18" s="22">
        <v>154009392.50598213</v>
      </c>
      <c r="I18" s="22">
        <v>154930978.19314712</v>
      </c>
      <c r="J18" s="22">
        <v>155843230.41977808</v>
      </c>
      <c r="K18" s="22">
        <v>156764128.5186339</v>
      </c>
      <c r="L18" s="22">
        <v>157700998.72744998</v>
      </c>
      <c r="M18" s="22">
        <v>158688251.56123686</v>
      </c>
      <c r="N18" s="22">
        <v>159677769.35604435</v>
      </c>
      <c r="O18" s="22">
        <v>160651279.34909245</v>
      </c>
      <c r="P18" s="22">
        <v>154948203.41030243</v>
      </c>
    </row>
    <row r="19" spans="1:16" x14ac:dyDescent="0.2">
      <c r="A19" s="17" t="str">
        <f t="shared" si="0"/>
        <v>376.20</v>
      </c>
      <c r="B19" s="24" t="s">
        <v>73</v>
      </c>
      <c r="C19" s="22">
        <v>192587873.59893343</v>
      </c>
      <c r="D19" s="22">
        <v>193898355.81281486</v>
      </c>
      <c r="E19" s="22">
        <v>195246997.59977558</v>
      </c>
      <c r="F19" s="22">
        <v>196610867.27530819</v>
      </c>
      <c r="G19" s="22">
        <v>197988502.83129692</v>
      </c>
      <c r="H19" s="22">
        <v>199369572.40837508</v>
      </c>
      <c r="I19" s="22">
        <v>200757030.44042137</v>
      </c>
      <c r="J19" s="22">
        <v>202144790.919669</v>
      </c>
      <c r="K19" s="22">
        <v>203545149.8810001</v>
      </c>
      <c r="L19" s="22">
        <v>204962532.07759336</v>
      </c>
      <c r="M19" s="22">
        <v>206422371.4822574</v>
      </c>
      <c r="N19" s="22">
        <v>207887003.51727226</v>
      </c>
      <c r="O19" s="22">
        <v>209341803.96183145</v>
      </c>
      <c r="P19" s="22">
        <v>200827911.67742684</v>
      </c>
    </row>
    <row r="20" spans="1:16" x14ac:dyDescent="0.2">
      <c r="A20" s="17" t="str">
        <f t="shared" si="0"/>
        <v>378.00</v>
      </c>
      <c r="B20" s="24" t="s">
        <v>74</v>
      </c>
      <c r="C20" s="22">
        <v>2714813.216857085</v>
      </c>
      <c r="D20" s="22">
        <v>2743972.419520169</v>
      </c>
      <c r="E20" s="22">
        <v>2773731.1958019659</v>
      </c>
      <c r="F20" s="22">
        <v>2803347.5505282115</v>
      </c>
      <c r="G20" s="22">
        <v>2832914.3551018625</v>
      </c>
      <c r="H20" s="22">
        <v>2862133.3743499797</v>
      </c>
      <c r="I20" s="22">
        <v>2891222.2161287256</v>
      </c>
      <c r="J20" s="22">
        <v>2920011.4123469051</v>
      </c>
      <c r="K20" s="22">
        <v>2949063.301778465</v>
      </c>
      <c r="L20" s="22">
        <v>2978607.7033824143</v>
      </c>
      <c r="M20" s="22">
        <v>3009718.6775642773</v>
      </c>
      <c r="N20" s="22">
        <v>3040896.745717091</v>
      </c>
      <c r="O20" s="22">
        <v>3071572.8492168928</v>
      </c>
      <c r="P20" s="22">
        <v>2891692.6937149265</v>
      </c>
    </row>
    <row r="21" spans="1:16" x14ac:dyDescent="0.2">
      <c r="A21" s="17" t="str">
        <f t="shared" si="0"/>
        <v>379.00</v>
      </c>
      <c r="B21" s="24" t="s">
        <v>75</v>
      </c>
      <c r="C21" s="22">
        <v>19598094.306729689</v>
      </c>
      <c r="D21" s="22">
        <v>19812231.260533381</v>
      </c>
      <c r="E21" s="22">
        <v>20030831.849461421</v>
      </c>
      <c r="F21" s="22">
        <v>20248372.155151531</v>
      </c>
      <c r="G21" s="22">
        <v>20465543.575696211</v>
      </c>
      <c r="H21" s="22">
        <v>20680125.844973497</v>
      </c>
      <c r="I21" s="22">
        <v>20893738.984344866</v>
      </c>
      <c r="J21" s="22">
        <v>21105121.357706409</v>
      </c>
      <c r="K21" s="22">
        <v>21318459.398591641</v>
      </c>
      <c r="L21" s="22">
        <v>21535464.036143664</v>
      </c>
      <c r="M21" s="22">
        <v>21764131.308884118</v>
      </c>
      <c r="N21" s="22">
        <v>21993298.074924514</v>
      </c>
      <c r="O21" s="22">
        <v>22218727.873582669</v>
      </c>
      <c r="P21" s="22">
        <v>20897241.540517196</v>
      </c>
    </row>
    <row r="22" spans="1:16" x14ac:dyDescent="0.2">
      <c r="A22" s="17" t="str">
        <f t="shared" si="0"/>
        <v>380.10</v>
      </c>
      <c r="B22" s="24" t="s">
        <v>76</v>
      </c>
      <c r="C22" s="22">
        <v>15576719.33378675</v>
      </c>
      <c r="D22" s="22">
        <v>15592964.094544485</v>
      </c>
      <c r="E22" s="22">
        <v>15609641.896768499</v>
      </c>
      <c r="F22" s="22">
        <v>15626216.835161746</v>
      </c>
      <c r="G22" s="22">
        <v>15642755.986005208</v>
      </c>
      <c r="H22" s="22">
        <v>15659043.949233627</v>
      </c>
      <c r="I22" s="22">
        <v>15675237.891910685</v>
      </c>
      <c r="J22" s="22">
        <v>15691215.415871404</v>
      </c>
      <c r="K22" s="22">
        <v>15707382.669751447</v>
      </c>
      <c r="L22" s="22">
        <v>15723905.640071703</v>
      </c>
      <c r="M22" s="22">
        <v>15741560.065921366</v>
      </c>
      <c r="N22" s="22">
        <v>15759262.950326666</v>
      </c>
      <c r="O22" s="22">
        <v>15776603.291246768</v>
      </c>
      <c r="P22" s="22">
        <v>15675577.693892332</v>
      </c>
    </row>
    <row r="23" spans="1:16" x14ac:dyDescent="0.2">
      <c r="A23" s="17" t="str">
        <f t="shared" si="0"/>
        <v>380.20</v>
      </c>
      <c r="B23" s="24" t="s">
        <v>77</v>
      </c>
      <c r="C23" s="22">
        <v>103767306.85898311</v>
      </c>
      <c r="D23" s="22">
        <v>104504715.34449646</v>
      </c>
      <c r="E23" s="22">
        <v>105260003.77128592</v>
      </c>
      <c r="F23" s="22">
        <v>106016579.96787027</v>
      </c>
      <c r="G23" s="22">
        <v>106775533.59218921</v>
      </c>
      <c r="H23" s="22">
        <v>107529941.64145735</v>
      </c>
      <c r="I23" s="22">
        <v>108283810.99114582</v>
      </c>
      <c r="J23" s="22">
        <v>109033158.7358488</v>
      </c>
      <c r="K23" s="22">
        <v>109789401.432091</v>
      </c>
      <c r="L23" s="22">
        <v>110557068.03648004</v>
      </c>
      <c r="M23" s="22">
        <v>111358408.04226485</v>
      </c>
      <c r="N23" s="22">
        <v>112161867.9066918</v>
      </c>
      <c r="O23" s="22">
        <v>112955397.65399076</v>
      </c>
      <c r="P23" s="22">
        <v>108307168.76729195</v>
      </c>
    </row>
    <row r="24" spans="1:16" x14ac:dyDescent="0.2">
      <c r="A24" s="17" t="str">
        <f t="shared" si="0"/>
        <v>381.00</v>
      </c>
      <c r="B24" s="24" t="s">
        <v>78</v>
      </c>
      <c r="C24" s="22">
        <v>21898525.971881576</v>
      </c>
      <c r="D24" s="22">
        <v>22115086.328880265</v>
      </c>
      <c r="E24" s="22">
        <v>22336690.12968481</v>
      </c>
      <c r="F24" s="22">
        <v>22706555.018675875</v>
      </c>
      <c r="G24" s="22">
        <v>23076249.734079719</v>
      </c>
      <c r="H24" s="22">
        <v>23443391.681397498</v>
      </c>
      <c r="I24" s="22">
        <v>23809652.502795387</v>
      </c>
      <c r="J24" s="22">
        <v>24173675.186300788</v>
      </c>
      <c r="K24" s="22">
        <v>24539847.508012123</v>
      </c>
      <c r="L24" s="22">
        <v>24909953.93019928</v>
      </c>
      <c r="M24" s="22">
        <v>25292403.458583195</v>
      </c>
      <c r="N24" s="22">
        <v>25675424.978274237</v>
      </c>
      <c r="O24" s="22">
        <v>26054546.484819829</v>
      </c>
      <c r="P24" s="22">
        <v>23848615.608737282</v>
      </c>
    </row>
    <row r="25" spans="1:16" x14ac:dyDescent="0.2">
      <c r="A25" s="17" t="str">
        <f t="shared" si="0"/>
        <v>381.10</v>
      </c>
      <c r="B25" s="24" t="s">
        <v>79</v>
      </c>
      <c r="C25" s="22">
        <v>1791692.6910789318</v>
      </c>
      <c r="D25" s="22">
        <v>1775057.6469122651</v>
      </c>
      <c r="E25" s="22">
        <v>1758422.6027455984</v>
      </c>
      <c r="F25" s="22">
        <v>1741787.5585789317</v>
      </c>
      <c r="G25" s="22">
        <v>1725152.514412265</v>
      </c>
      <c r="H25" s="22">
        <v>1708517.4702455983</v>
      </c>
      <c r="I25" s="22">
        <v>1691882.4260789317</v>
      </c>
      <c r="J25" s="22">
        <v>1675247.381912265</v>
      </c>
      <c r="K25" s="22">
        <v>1658612.3377455983</v>
      </c>
      <c r="L25" s="22">
        <v>1641977.2935789316</v>
      </c>
      <c r="M25" s="22">
        <v>1625342.2494122649</v>
      </c>
      <c r="N25" s="22">
        <v>1608707.2052455982</v>
      </c>
      <c r="O25" s="22">
        <v>1592072.1610789315</v>
      </c>
      <c r="P25" s="22">
        <v>1691882.4260789314</v>
      </c>
    </row>
    <row r="26" spans="1:16" x14ac:dyDescent="0.2">
      <c r="A26" s="17" t="str">
        <f t="shared" si="0"/>
        <v>382.00</v>
      </c>
      <c r="B26" s="24" t="s">
        <v>80</v>
      </c>
      <c r="C26" s="22">
        <v>5817304.6865914408</v>
      </c>
      <c r="D26" s="22">
        <v>5851245.9632989094</v>
      </c>
      <c r="E26" s="22">
        <v>5886550.5053030476</v>
      </c>
      <c r="F26" s="22">
        <v>5922230.7876937706</v>
      </c>
      <c r="G26" s="22">
        <v>5958285.6536588361</v>
      </c>
      <c r="H26" s="22">
        <v>5994286.0774099994</v>
      </c>
      <c r="I26" s="22">
        <v>6030413.0818845788</v>
      </c>
      <c r="J26" s="22">
        <v>6066416.685447162</v>
      </c>
      <c r="K26" s="22">
        <v>6102898.9188856687</v>
      </c>
      <c r="L26" s="22">
        <v>6140088.5311398888</v>
      </c>
      <c r="M26" s="22">
        <v>6179191.5123039586</v>
      </c>
      <c r="N26" s="22">
        <v>6218462.0926834932</v>
      </c>
      <c r="O26" s="22">
        <v>6257228.2316891924</v>
      </c>
      <c r="P26" s="22">
        <v>6032661.7483069189</v>
      </c>
    </row>
    <row r="27" spans="1:16" x14ac:dyDescent="0.2">
      <c r="A27" s="17" t="str">
        <f t="shared" si="0"/>
        <v>382.10</v>
      </c>
      <c r="B27" s="24" t="s">
        <v>81</v>
      </c>
      <c r="C27" s="22">
        <v>533909.25682382274</v>
      </c>
      <c r="D27" s="22">
        <v>530051.75165715604</v>
      </c>
      <c r="E27" s="22">
        <v>526194.24649048934</v>
      </c>
      <c r="F27" s="22">
        <v>522336.74132382264</v>
      </c>
      <c r="G27" s="22">
        <v>518479.23615715594</v>
      </c>
      <c r="H27" s="22">
        <v>514621.73099048925</v>
      </c>
      <c r="I27" s="22">
        <v>510764.22582382255</v>
      </c>
      <c r="J27" s="22">
        <v>506906.72065715585</v>
      </c>
      <c r="K27" s="22">
        <v>503049.21549048915</v>
      </c>
      <c r="L27" s="22">
        <v>499191.71032382245</v>
      </c>
      <c r="M27" s="22">
        <v>495334.20515715575</v>
      </c>
      <c r="N27" s="22">
        <v>491476.69999048905</v>
      </c>
      <c r="O27" s="22">
        <v>487619.19482382236</v>
      </c>
      <c r="P27" s="22">
        <v>510764.22582382249</v>
      </c>
    </row>
    <row r="28" spans="1:16" x14ac:dyDescent="0.2">
      <c r="A28" s="17" t="str">
        <f t="shared" si="0"/>
        <v>383.00</v>
      </c>
      <c r="B28" s="24" t="s">
        <v>82</v>
      </c>
      <c r="C28" s="22">
        <v>7563338.6512746643</v>
      </c>
      <c r="D28" s="22">
        <v>7621655.5446032938</v>
      </c>
      <c r="E28" s="22">
        <v>7681184.3146168599</v>
      </c>
      <c r="F28" s="22">
        <v>7740425.2177910255</v>
      </c>
      <c r="G28" s="22">
        <v>7799565.9686689768</v>
      </c>
      <c r="H28" s="22">
        <v>7858003.765123616</v>
      </c>
      <c r="I28" s="22">
        <v>7916178.4428633628</v>
      </c>
      <c r="J28" s="22">
        <v>7973747.4677570527</v>
      </c>
      <c r="K28" s="22">
        <v>8031847.4562733071</v>
      </c>
      <c r="L28" s="22">
        <v>8090942.9255781453</v>
      </c>
      <c r="M28" s="22">
        <v>8153204.7996799648</v>
      </c>
      <c r="N28" s="22">
        <v>8215602.2861845978</v>
      </c>
      <c r="O28" s="22">
        <v>8276985.1862553693</v>
      </c>
      <c r="P28" s="22">
        <v>7917129.3866669396</v>
      </c>
    </row>
    <row r="29" spans="1:16" x14ac:dyDescent="0.2">
      <c r="A29" s="17" t="str">
        <f t="shared" si="0"/>
        <v>384.00</v>
      </c>
      <c r="B29" s="24" t="s">
        <v>83</v>
      </c>
      <c r="C29" s="22">
        <v>2121484.5741600157</v>
      </c>
      <c r="D29" s="22">
        <v>2142121.1981928996</v>
      </c>
      <c r="E29" s="22">
        <v>2163182.1539708022</v>
      </c>
      <c r="F29" s="22">
        <v>2184142.3148082509</v>
      </c>
      <c r="G29" s="22">
        <v>2205067.4078874472</v>
      </c>
      <c r="H29" s="22">
        <v>2225746.3654638967</v>
      </c>
      <c r="I29" s="22">
        <v>2246333.1935152686</v>
      </c>
      <c r="J29" s="22">
        <v>2266707.955659078</v>
      </c>
      <c r="K29" s="22">
        <v>2287268.6317026312</v>
      </c>
      <c r="L29" s="22">
        <v>2308177.8696959289</v>
      </c>
      <c r="M29" s="22">
        <v>2330195.8063626499</v>
      </c>
      <c r="N29" s="22">
        <v>2352261.226942746</v>
      </c>
      <c r="O29" s="22">
        <v>2373971.3958398076</v>
      </c>
      <c r="P29" s="22">
        <v>2246666.1610924173</v>
      </c>
    </row>
    <row r="30" spans="1:16" x14ac:dyDescent="0.2">
      <c r="A30" s="17" t="str">
        <f t="shared" si="0"/>
        <v>385.00</v>
      </c>
      <c r="B30" s="24" t="s">
        <v>84</v>
      </c>
      <c r="C30" s="22">
        <v>3724848.2851097295</v>
      </c>
      <c r="D30" s="22">
        <v>3743140.4120672592</v>
      </c>
      <c r="E30" s="22">
        <v>3761809.5006863065</v>
      </c>
      <c r="F30" s="22">
        <v>3780389.0465627438</v>
      </c>
      <c r="G30" s="22">
        <v>3798937.4394543474</v>
      </c>
      <c r="H30" s="22">
        <v>3817267.1740693459</v>
      </c>
      <c r="I30" s="22">
        <v>3835515.0639973627</v>
      </c>
      <c r="J30" s="22">
        <v>3853574.5619000248</v>
      </c>
      <c r="K30" s="22">
        <v>3871799.2192878514</v>
      </c>
      <c r="L30" s="22">
        <v>3890333.5270689405</v>
      </c>
      <c r="M30" s="22">
        <v>3909852.76444571</v>
      </c>
      <c r="N30" s="22">
        <v>3929414.1848905468</v>
      </c>
      <c r="O30" s="22">
        <v>3948660.0120141972</v>
      </c>
      <c r="P30" s="22">
        <v>3835810.8608887969</v>
      </c>
    </row>
    <row r="31" spans="1:16" x14ac:dyDescent="0.2">
      <c r="A31" s="17" t="str">
        <f t="shared" si="0"/>
        <v>387.00</v>
      </c>
      <c r="B31" s="24" t="s">
        <v>85</v>
      </c>
      <c r="C31" s="22">
        <v>1960673.8350088333</v>
      </c>
      <c r="D31" s="22">
        <v>1979482.0196607558</v>
      </c>
      <c r="E31" s="22">
        <v>1998735.7443807221</v>
      </c>
      <c r="F31" s="22">
        <v>2017883.6363762808</v>
      </c>
      <c r="G31" s="22">
        <v>2036994.7079086485</v>
      </c>
      <c r="H31" s="22">
        <v>2055847.341956831</v>
      </c>
      <c r="I31" s="22">
        <v>2074603.2417979846</v>
      </c>
      <c r="J31" s="22">
        <v>2093136.476566362</v>
      </c>
      <c r="K31" s="22">
        <v>2111864.9173086383</v>
      </c>
      <c r="L31" s="22">
        <v>2130959.3413096042</v>
      </c>
      <c r="M31" s="22">
        <v>2151217.877324807</v>
      </c>
      <c r="N31" s="22">
        <v>2171526.2705242648</v>
      </c>
      <c r="O31" s="22">
        <v>2191461.6563753677</v>
      </c>
      <c r="P31" s="22">
        <v>2074952.8512691616</v>
      </c>
    </row>
    <row r="32" spans="1:16" x14ac:dyDescent="0.2">
      <c r="A32" s="35">
        <v>387</v>
      </c>
      <c r="B32" s="24" t="s">
        <v>86</v>
      </c>
      <c r="C32" s="22">
        <v>4694.3819713885905</v>
      </c>
      <c r="D32" s="22">
        <v>4432.7619713885906</v>
      </c>
      <c r="E32" s="22">
        <v>4171.1419713885907</v>
      </c>
      <c r="F32" s="22">
        <v>3909.5219713885908</v>
      </c>
      <c r="G32" s="22">
        <v>3647.9019713885909</v>
      </c>
      <c r="H32" s="22">
        <v>3386.281971388591</v>
      </c>
      <c r="I32" s="22">
        <v>3124.6619713885912</v>
      </c>
      <c r="J32" s="22">
        <v>2863.0419713885913</v>
      </c>
      <c r="K32" s="22">
        <v>2601.4219713885914</v>
      </c>
      <c r="L32" s="22">
        <v>2339.8019713885915</v>
      </c>
      <c r="M32" s="22">
        <v>2078.1819713885916</v>
      </c>
      <c r="N32" s="22">
        <v>1816.5619713885917</v>
      </c>
      <c r="O32" s="22">
        <v>1554.9419713885918</v>
      </c>
      <c r="P32" s="22">
        <v>3124.6619713885916</v>
      </c>
    </row>
    <row r="33" spans="1:16" x14ac:dyDescent="0.2">
      <c r="A33" s="17" t="str">
        <f t="shared" si="0"/>
        <v>389.00</v>
      </c>
      <c r="B33" s="24" t="s">
        <v>87</v>
      </c>
      <c r="C33" s="22">
        <v>2225560.7200000002</v>
      </c>
      <c r="D33" s="22">
        <v>2225560.7200000002</v>
      </c>
      <c r="E33" s="22">
        <v>2225560.7200000002</v>
      </c>
      <c r="F33" s="22">
        <v>2225560.7200000002</v>
      </c>
      <c r="G33" s="22">
        <v>2225560.7200000002</v>
      </c>
      <c r="H33" s="22">
        <v>2225560.7200000002</v>
      </c>
      <c r="I33" s="22">
        <v>2225560.7200000002</v>
      </c>
      <c r="J33" s="22">
        <v>2225560.7200000002</v>
      </c>
      <c r="K33" s="22">
        <v>2225560.7200000002</v>
      </c>
      <c r="L33" s="22">
        <v>2225560.7200000002</v>
      </c>
      <c r="M33" s="22">
        <v>2225560.7200000002</v>
      </c>
      <c r="N33" s="22">
        <v>2225560.7200000002</v>
      </c>
      <c r="O33" s="22">
        <v>2225560.7200000002</v>
      </c>
      <c r="P33" s="22">
        <v>2225560.7199999997</v>
      </c>
    </row>
    <row r="34" spans="1:16" x14ac:dyDescent="0.2">
      <c r="A34" s="17" t="str">
        <f t="shared" si="0"/>
        <v>389.20</v>
      </c>
      <c r="B34" s="24" t="s">
        <v>88</v>
      </c>
      <c r="C34" s="22">
        <v>96507.920000000013</v>
      </c>
      <c r="D34" s="22">
        <v>96507.920000000013</v>
      </c>
      <c r="E34" s="22">
        <v>96507.920000000013</v>
      </c>
      <c r="F34" s="22">
        <v>96507.920000000013</v>
      </c>
      <c r="G34" s="22">
        <v>96507.920000000013</v>
      </c>
      <c r="H34" s="22">
        <v>96507.920000000013</v>
      </c>
      <c r="I34" s="22">
        <v>96507.920000000013</v>
      </c>
      <c r="J34" s="22">
        <v>96507.920000000013</v>
      </c>
      <c r="K34" s="22">
        <v>96507.920000000013</v>
      </c>
      <c r="L34" s="22">
        <v>96507.920000000013</v>
      </c>
      <c r="M34" s="22">
        <v>96507.920000000013</v>
      </c>
      <c r="N34" s="22">
        <v>96507.920000000013</v>
      </c>
      <c r="O34" s="22">
        <v>96507.920000000013</v>
      </c>
      <c r="P34" s="22">
        <v>96507.920000000013</v>
      </c>
    </row>
    <row r="35" spans="1:16" x14ac:dyDescent="0.2">
      <c r="A35" s="17" t="str">
        <f t="shared" si="0"/>
        <v>390.00</v>
      </c>
      <c r="B35" s="24" t="s">
        <v>89</v>
      </c>
      <c r="C35" s="22">
        <v>9127408.4600000009</v>
      </c>
      <c r="D35" s="22">
        <v>9127408.4600000009</v>
      </c>
      <c r="E35" s="22">
        <v>9127408.4600000009</v>
      </c>
      <c r="F35" s="22">
        <v>9127408.4600000009</v>
      </c>
      <c r="G35" s="22">
        <v>9127408.4600000009</v>
      </c>
      <c r="H35" s="22">
        <v>9127408.4600000009</v>
      </c>
      <c r="I35" s="22">
        <v>9127408.4600000009</v>
      </c>
      <c r="J35" s="22">
        <v>9127408.4600000009</v>
      </c>
      <c r="K35" s="22">
        <v>9127408.4600000009</v>
      </c>
      <c r="L35" s="22">
        <v>9127408.4600000009</v>
      </c>
      <c r="M35" s="22">
        <v>9127408.4600000009</v>
      </c>
      <c r="N35" s="22">
        <v>9127408.4600000009</v>
      </c>
      <c r="O35" s="22">
        <v>9127408.4600000009</v>
      </c>
      <c r="P35" s="22">
        <v>9127408.4600000046</v>
      </c>
    </row>
    <row r="36" spans="1:16" x14ac:dyDescent="0.2">
      <c r="A36" s="17" t="str">
        <f t="shared" si="0"/>
        <v>391.00</v>
      </c>
      <c r="B36" s="24" t="s">
        <v>90</v>
      </c>
      <c r="C36" s="22">
        <v>761398.32</v>
      </c>
      <c r="D36" s="22">
        <v>761398.32</v>
      </c>
      <c r="E36" s="22">
        <v>761398.32</v>
      </c>
      <c r="F36" s="22">
        <v>761398.32</v>
      </c>
      <c r="G36" s="22">
        <v>761398.32</v>
      </c>
      <c r="H36" s="22">
        <v>761398.32</v>
      </c>
      <c r="I36" s="22">
        <v>761398.32</v>
      </c>
      <c r="J36" s="22">
        <v>761398.32</v>
      </c>
      <c r="K36" s="22">
        <v>761398.32</v>
      </c>
      <c r="L36" s="22">
        <v>761398.32</v>
      </c>
      <c r="M36" s="22">
        <v>761398.32</v>
      </c>
      <c r="N36" s="22">
        <v>761398.32</v>
      </c>
      <c r="O36" s="22">
        <v>761398.32</v>
      </c>
      <c r="P36" s="22">
        <v>761398.32000000018</v>
      </c>
    </row>
    <row r="37" spans="1:16" x14ac:dyDescent="0.2">
      <c r="A37" s="17" t="str">
        <f t="shared" si="0"/>
        <v>391.12</v>
      </c>
      <c r="B37" s="24" t="s">
        <v>91</v>
      </c>
      <c r="C37" s="22">
        <v>258582.04</v>
      </c>
      <c r="D37" s="22">
        <v>272811.37</v>
      </c>
      <c r="E37" s="22">
        <v>337040.69999999995</v>
      </c>
      <c r="F37" s="22">
        <v>351270.02999999997</v>
      </c>
      <c r="G37" s="22">
        <v>365499.36</v>
      </c>
      <c r="H37" s="22">
        <v>379728.68999999994</v>
      </c>
      <c r="I37" s="22">
        <v>393958.0199999999</v>
      </c>
      <c r="J37" s="22">
        <v>408187.34999999992</v>
      </c>
      <c r="K37" s="22">
        <v>422416.67999999993</v>
      </c>
      <c r="L37" s="22">
        <v>436646.00999999995</v>
      </c>
      <c r="M37" s="22">
        <v>450875.33999999997</v>
      </c>
      <c r="N37" s="22">
        <v>465104.67</v>
      </c>
      <c r="O37" s="22">
        <v>479334.67</v>
      </c>
      <c r="P37" s="22">
        <v>386265.7638461538</v>
      </c>
    </row>
    <row r="38" spans="1:16" x14ac:dyDescent="0.2">
      <c r="A38" s="17" t="str">
        <f t="shared" si="0"/>
        <v>391.50</v>
      </c>
      <c r="B38" s="24" t="s">
        <v>92</v>
      </c>
      <c r="C38" s="22">
        <v>813347.74</v>
      </c>
      <c r="D38" s="22">
        <v>813347.74</v>
      </c>
      <c r="E38" s="22">
        <v>813347.74</v>
      </c>
      <c r="F38" s="22">
        <v>813347.74</v>
      </c>
      <c r="G38" s="22">
        <v>813347.74</v>
      </c>
      <c r="H38" s="22">
        <v>813347.74</v>
      </c>
      <c r="I38" s="22">
        <v>813347.74</v>
      </c>
      <c r="J38" s="22">
        <v>813347.74</v>
      </c>
      <c r="K38" s="22">
        <v>813347.74</v>
      </c>
      <c r="L38" s="22">
        <v>813347.74</v>
      </c>
      <c r="M38" s="22">
        <v>813347.74</v>
      </c>
      <c r="N38" s="22">
        <v>813347.74</v>
      </c>
      <c r="O38" s="22">
        <v>813347.74</v>
      </c>
      <c r="P38" s="22">
        <v>813347.74000000011</v>
      </c>
    </row>
    <row r="39" spans="1:16" x14ac:dyDescent="0.2">
      <c r="A39" s="17" t="str">
        <f t="shared" si="0"/>
        <v>392.00</v>
      </c>
      <c r="B39" s="24" t="s">
        <v>93</v>
      </c>
      <c r="C39" s="22">
        <v>303331.77</v>
      </c>
      <c r="D39" s="22">
        <v>303331.77</v>
      </c>
      <c r="E39" s="22">
        <v>303331.77</v>
      </c>
      <c r="F39" s="22">
        <v>303331.77</v>
      </c>
      <c r="G39" s="22">
        <v>303331.77</v>
      </c>
      <c r="H39" s="22">
        <v>303331.77</v>
      </c>
      <c r="I39" s="22">
        <v>303331.77</v>
      </c>
      <c r="J39" s="22">
        <v>303331.77</v>
      </c>
      <c r="K39" s="22">
        <v>303331.77</v>
      </c>
      <c r="L39" s="22">
        <v>303331.77</v>
      </c>
      <c r="M39" s="22">
        <v>303331.77</v>
      </c>
      <c r="N39" s="22">
        <v>303331.77</v>
      </c>
      <c r="O39" s="22">
        <v>303331.77</v>
      </c>
      <c r="P39" s="22">
        <v>303331.77</v>
      </c>
    </row>
    <row r="40" spans="1:16" x14ac:dyDescent="0.2">
      <c r="A40" s="17" t="str">
        <f t="shared" si="0"/>
        <v>392.10</v>
      </c>
      <c r="B40" s="24" t="s">
        <v>94</v>
      </c>
      <c r="C40" s="22">
        <v>1723037.49</v>
      </c>
      <c r="D40" s="22">
        <v>1723037.49</v>
      </c>
      <c r="E40" s="22">
        <v>1723037.49</v>
      </c>
      <c r="F40" s="22">
        <v>1723037.49</v>
      </c>
      <c r="G40" s="22">
        <v>1723037.49</v>
      </c>
      <c r="H40" s="22">
        <v>1723037.49</v>
      </c>
      <c r="I40" s="22">
        <v>1723037.49</v>
      </c>
      <c r="J40" s="22">
        <v>1723037.49</v>
      </c>
      <c r="K40" s="22">
        <v>1723037.49</v>
      </c>
      <c r="L40" s="22">
        <v>1723037.49</v>
      </c>
      <c r="M40" s="22">
        <v>1723037.49</v>
      </c>
      <c r="N40" s="22">
        <v>1723037.49</v>
      </c>
      <c r="O40" s="22">
        <v>1723037.49</v>
      </c>
      <c r="P40" s="22">
        <v>1723037.4899999995</v>
      </c>
    </row>
    <row r="41" spans="1:16" x14ac:dyDescent="0.2">
      <c r="A41" s="17" t="str">
        <f t="shared" si="0"/>
        <v>392.20</v>
      </c>
      <c r="B41" s="24" t="s">
        <v>95</v>
      </c>
      <c r="C41" s="22">
        <v>5236068.5600000005</v>
      </c>
      <c r="D41" s="22">
        <v>5309284.5600000005</v>
      </c>
      <c r="E41" s="22">
        <v>5382500.5600000005</v>
      </c>
      <c r="F41" s="22">
        <v>5455716.5600000005</v>
      </c>
      <c r="G41" s="22">
        <v>5528932.5600000005</v>
      </c>
      <c r="H41" s="22">
        <v>5602148.5600000005</v>
      </c>
      <c r="I41" s="22">
        <v>5675364.5600000005</v>
      </c>
      <c r="J41" s="22">
        <v>5748580.5600000005</v>
      </c>
      <c r="K41" s="22">
        <v>5821796.5600000005</v>
      </c>
      <c r="L41" s="22">
        <v>5895012.5600000005</v>
      </c>
      <c r="M41" s="22">
        <v>5968228.5600000005</v>
      </c>
      <c r="N41" s="22">
        <v>6041444.5600000005</v>
      </c>
      <c r="O41" s="22">
        <v>6114660.5600000005</v>
      </c>
      <c r="P41" s="22">
        <v>5675364.5600000015</v>
      </c>
    </row>
    <row r="42" spans="1:16" x14ac:dyDescent="0.2">
      <c r="A42" s="17" t="str">
        <f t="shared" si="0"/>
        <v>392.30</v>
      </c>
      <c r="B42" s="24" t="s">
        <v>96</v>
      </c>
      <c r="C42" s="22">
        <v>776644</v>
      </c>
      <c r="D42" s="22">
        <v>776644</v>
      </c>
      <c r="E42" s="22">
        <v>776644</v>
      </c>
      <c r="F42" s="22">
        <v>776644</v>
      </c>
      <c r="G42" s="22">
        <v>776644</v>
      </c>
      <c r="H42" s="22">
        <v>776644</v>
      </c>
      <c r="I42" s="22">
        <v>776644</v>
      </c>
      <c r="J42" s="22">
        <v>776644</v>
      </c>
      <c r="K42" s="22">
        <v>776644</v>
      </c>
      <c r="L42" s="22">
        <v>776644</v>
      </c>
      <c r="M42" s="22">
        <v>776644</v>
      </c>
      <c r="N42" s="22">
        <v>776644</v>
      </c>
      <c r="O42" s="22">
        <v>776644</v>
      </c>
      <c r="P42" s="22">
        <v>776644</v>
      </c>
    </row>
    <row r="43" spans="1:16" x14ac:dyDescent="0.2">
      <c r="A43" s="17" t="str">
        <f t="shared" si="0"/>
        <v>394.00</v>
      </c>
      <c r="B43" s="24" t="s">
        <v>97</v>
      </c>
      <c r="C43" s="22">
        <v>992183.1100000001</v>
      </c>
      <c r="D43" s="22">
        <v>992183.1100000001</v>
      </c>
      <c r="E43" s="22">
        <v>992183.1100000001</v>
      </c>
      <c r="F43" s="22">
        <v>992183.1100000001</v>
      </c>
      <c r="G43" s="22">
        <v>992183.1100000001</v>
      </c>
      <c r="H43" s="22">
        <v>992183.1100000001</v>
      </c>
      <c r="I43" s="22">
        <v>992183.1100000001</v>
      </c>
      <c r="J43" s="22">
        <v>992183.1100000001</v>
      </c>
      <c r="K43" s="22">
        <v>992183.1100000001</v>
      </c>
      <c r="L43" s="22">
        <v>992183.1100000001</v>
      </c>
      <c r="M43" s="22">
        <v>992183.1100000001</v>
      </c>
      <c r="N43" s="22">
        <v>992183.1100000001</v>
      </c>
      <c r="O43" s="22">
        <v>992183.1100000001</v>
      </c>
      <c r="P43" s="22">
        <v>992183.11</v>
      </c>
    </row>
    <row r="44" spans="1:16" x14ac:dyDescent="0.2">
      <c r="A44" s="17" t="str">
        <f t="shared" si="0"/>
        <v>394.10</v>
      </c>
      <c r="B44" s="24" t="s">
        <v>98</v>
      </c>
      <c r="C44" s="22">
        <v>1564203.37</v>
      </c>
      <c r="D44" s="22">
        <v>1564203.37</v>
      </c>
      <c r="E44" s="22">
        <v>1564203.37</v>
      </c>
      <c r="F44" s="22">
        <v>1564203.37</v>
      </c>
      <c r="G44" s="22">
        <v>1564203.37</v>
      </c>
      <c r="H44" s="22">
        <v>1564203.37</v>
      </c>
      <c r="I44" s="22">
        <v>1564203.37</v>
      </c>
      <c r="J44" s="22">
        <v>1564203.37</v>
      </c>
      <c r="K44" s="22">
        <v>1564203.37</v>
      </c>
      <c r="L44" s="22">
        <v>1564203.37</v>
      </c>
      <c r="M44" s="22">
        <v>1564203.37</v>
      </c>
      <c r="N44" s="22">
        <v>1564203.37</v>
      </c>
      <c r="O44" s="22">
        <v>1564203.37</v>
      </c>
      <c r="P44" s="22">
        <v>1564203.3700000006</v>
      </c>
    </row>
    <row r="45" spans="1:16" x14ac:dyDescent="0.2">
      <c r="A45" s="17" t="str">
        <f t="shared" si="0"/>
        <v>396.00</v>
      </c>
      <c r="B45" s="24" t="s">
        <v>99</v>
      </c>
      <c r="C45" s="22">
        <v>269769.53000000003</v>
      </c>
      <c r="D45" s="22">
        <v>269769.53000000003</v>
      </c>
      <c r="E45" s="22">
        <v>269769.53000000003</v>
      </c>
      <c r="F45" s="22">
        <v>269769.53000000003</v>
      </c>
      <c r="G45" s="22">
        <v>269769.53000000003</v>
      </c>
      <c r="H45" s="22">
        <v>269769.53000000003</v>
      </c>
      <c r="I45" s="22">
        <v>269769.53000000003</v>
      </c>
      <c r="J45" s="22">
        <v>269769.53000000003</v>
      </c>
      <c r="K45" s="22">
        <v>269769.53000000003</v>
      </c>
      <c r="L45" s="22">
        <v>269769.53000000003</v>
      </c>
      <c r="M45" s="22">
        <v>269769.53000000003</v>
      </c>
      <c r="N45" s="22">
        <v>269769.53000000003</v>
      </c>
      <c r="O45" s="22">
        <v>269769.53000000003</v>
      </c>
      <c r="P45" s="22">
        <v>269769.53000000014</v>
      </c>
    </row>
    <row r="46" spans="1:16" x14ac:dyDescent="0.2">
      <c r="A46" s="17" t="str">
        <f t="shared" si="0"/>
        <v>397.00</v>
      </c>
      <c r="B46" s="24" t="s">
        <v>100</v>
      </c>
      <c r="C46" s="22">
        <v>702382.32</v>
      </c>
      <c r="D46" s="22">
        <v>702382.32</v>
      </c>
      <c r="E46" s="22">
        <v>702382.32</v>
      </c>
      <c r="F46" s="22">
        <v>702382.32</v>
      </c>
      <c r="G46" s="22">
        <v>702382.32</v>
      </c>
      <c r="H46" s="22">
        <v>702382.32</v>
      </c>
      <c r="I46" s="22">
        <v>702382.32</v>
      </c>
      <c r="J46" s="22">
        <v>702382.32</v>
      </c>
      <c r="K46" s="22">
        <v>702382.32</v>
      </c>
      <c r="L46" s="22">
        <v>702382.32</v>
      </c>
      <c r="M46" s="22">
        <v>702382.32</v>
      </c>
      <c r="N46" s="22">
        <v>702382.32</v>
      </c>
      <c r="O46" s="22">
        <v>702382.32</v>
      </c>
      <c r="P46" s="22">
        <v>702382.32000000018</v>
      </c>
    </row>
    <row r="47" spans="1:16" x14ac:dyDescent="0.2">
      <c r="A47" s="17" t="str">
        <f t="shared" si="0"/>
        <v>398.00</v>
      </c>
      <c r="B47" s="24" t="s">
        <v>101</v>
      </c>
      <c r="C47" s="22">
        <v>224541.67</v>
      </c>
      <c r="D47" s="22">
        <v>224541.67</v>
      </c>
      <c r="E47" s="22">
        <v>224541.67</v>
      </c>
      <c r="F47" s="22">
        <v>224541.67</v>
      </c>
      <c r="G47" s="22">
        <v>224541.67</v>
      </c>
      <c r="H47" s="22">
        <v>224541.67</v>
      </c>
      <c r="I47" s="22">
        <v>224541.67</v>
      </c>
      <c r="J47" s="22">
        <v>224541.67</v>
      </c>
      <c r="K47" s="22">
        <v>224541.67</v>
      </c>
      <c r="L47" s="22">
        <v>224541.67</v>
      </c>
      <c r="M47" s="22">
        <v>224541.67</v>
      </c>
      <c r="N47" s="22">
        <v>224541.67</v>
      </c>
      <c r="O47" s="22">
        <v>224541.67</v>
      </c>
      <c r="P47" s="22">
        <v>224541.66999999995</v>
      </c>
    </row>
    <row r="48" spans="1:16" x14ac:dyDescent="0.2">
      <c r="A48" s="77">
        <v>114</v>
      </c>
      <c r="B48" s="24" t="s">
        <v>102</v>
      </c>
      <c r="C48" s="22">
        <v>21656835</v>
      </c>
      <c r="D48" s="22">
        <v>21656835</v>
      </c>
      <c r="E48" s="22">
        <v>21656835</v>
      </c>
      <c r="F48" s="22">
        <v>21656835</v>
      </c>
      <c r="G48" s="22">
        <v>21656835</v>
      </c>
      <c r="H48" s="22">
        <v>21656835</v>
      </c>
      <c r="I48" s="22">
        <v>21656835</v>
      </c>
      <c r="J48" s="22">
        <v>21656835</v>
      </c>
      <c r="K48" s="22">
        <v>21656835</v>
      </c>
      <c r="L48" s="22">
        <v>21656835</v>
      </c>
      <c r="M48" s="22">
        <v>21656835</v>
      </c>
      <c r="N48" s="22">
        <v>21656835</v>
      </c>
      <c r="O48" s="22">
        <v>21656835</v>
      </c>
      <c r="P48" s="22">
        <v>21656835</v>
      </c>
    </row>
    <row r="49" spans="2:16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2:16" x14ac:dyDescent="0.2">
      <c r="B50" s="28" t="s">
        <v>103</v>
      </c>
      <c r="C50" s="29">
        <f>SUM(C9:C49)</f>
        <v>594918731.48689699</v>
      </c>
      <c r="D50" s="29">
        <f t="shared" ref="D50:P50" si="1">SUM(D9:D49)</f>
        <v>598674925.42791975</v>
      </c>
      <c r="E50" s="29">
        <f t="shared" si="1"/>
        <v>603354175.69626141</v>
      </c>
      <c r="F50" s="29">
        <f t="shared" si="1"/>
        <v>674670464.41271198</v>
      </c>
      <c r="G50" s="29">
        <f t="shared" si="1"/>
        <v>679306916.74741495</v>
      </c>
      <c r="H50" s="29">
        <f t="shared" si="1"/>
        <v>683256996.14847195</v>
      </c>
      <c r="I50" s="29">
        <f t="shared" si="1"/>
        <v>687199451.84755826</v>
      </c>
      <c r="J50" s="29">
        <f t="shared" si="1"/>
        <v>691116273.16326344</v>
      </c>
      <c r="K50" s="29">
        <f t="shared" si="1"/>
        <v>695062789.55376184</v>
      </c>
      <c r="L50" s="29">
        <f t="shared" si="1"/>
        <v>699061276.19181228</v>
      </c>
      <c r="M50" s="29">
        <f t="shared" si="1"/>
        <v>703218505.72673297</v>
      </c>
      <c r="N50" s="29">
        <f t="shared" si="1"/>
        <v>707387797.54101717</v>
      </c>
      <c r="O50" s="29">
        <f t="shared" si="1"/>
        <v>711521702.68405402</v>
      </c>
      <c r="P50" s="29">
        <f t="shared" si="1"/>
        <v>671442308.20214427</v>
      </c>
    </row>
    <row r="52" spans="2:16" x14ac:dyDescent="0.2">
      <c r="B52" s="17" t="s">
        <v>104</v>
      </c>
      <c r="C52" s="31">
        <f>'G1-10'!D53</f>
        <v>604596273.48689699</v>
      </c>
      <c r="D52" s="31">
        <f>'G1-10'!E53</f>
        <v>608352467.42791986</v>
      </c>
      <c r="E52" s="31">
        <f>'G1-10'!F53</f>
        <v>613031717.69626141</v>
      </c>
      <c r="F52" s="31">
        <f>'G1-10'!G53</f>
        <v>684348006.4127121</v>
      </c>
      <c r="G52" s="31">
        <f>'G1-10'!H53</f>
        <v>688984458.74741507</v>
      </c>
      <c r="H52" s="31">
        <f>'G1-10'!I53</f>
        <v>692934538.14847195</v>
      </c>
      <c r="I52" s="31">
        <f>'G1-10'!J53</f>
        <v>696876993.84755826</v>
      </c>
      <c r="J52" s="31">
        <f>'G1-10'!K53</f>
        <v>700793815.16326344</v>
      </c>
      <c r="K52" s="31">
        <f>'G1-10'!L53</f>
        <v>704740331.55376172</v>
      </c>
      <c r="L52" s="31">
        <f>'G1-10'!M53</f>
        <v>708738818.19181228</v>
      </c>
      <c r="M52" s="31">
        <f>'G1-10'!N53</f>
        <v>712896047.72673297</v>
      </c>
      <c r="N52" s="31">
        <f>'G1-10'!O53</f>
        <v>717065339.54101717</v>
      </c>
      <c r="O52" s="31">
        <f>'G1-10'!P53</f>
        <v>721199244.6840539</v>
      </c>
      <c r="P52" s="31">
        <f>'G1-10'!Q53</f>
        <v>681119850.20214438</v>
      </c>
    </row>
    <row r="53" spans="2:16" x14ac:dyDescent="0.2">
      <c r="B53" s="90" t="s">
        <v>105</v>
      </c>
      <c r="C53" s="91">
        <f>C50-C52</f>
        <v>-9677542</v>
      </c>
      <c r="D53" s="91">
        <f t="shared" ref="D53:P53" si="2">D50-D52</f>
        <v>-9677542.0000001192</v>
      </c>
      <c r="E53" s="91">
        <f t="shared" si="2"/>
        <v>-9677542</v>
      </c>
      <c r="F53" s="91">
        <f t="shared" si="2"/>
        <v>-9677542.0000001192</v>
      </c>
      <c r="G53" s="91">
        <f t="shared" si="2"/>
        <v>-9677542.0000001192</v>
      </c>
      <c r="H53" s="91">
        <f t="shared" si="2"/>
        <v>-9677542</v>
      </c>
      <c r="I53" s="91">
        <f t="shared" si="2"/>
        <v>-9677542</v>
      </c>
      <c r="J53" s="91">
        <f t="shared" si="2"/>
        <v>-9677542</v>
      </c>
      <c r="K53" s="91">
        <f t="shared" si="2"/>
        <v>-9677541.9999998808</v>
      </c>
      <c r="L53" s="91">
        <f t="shared" si="2"/>
        <v>-9677542</v>
      </c>
      <c r="M53" s="91">
        <f t="shared" si="2"/>
        <v>-9677542</v>
      </c>
      <c r="N53" s="91">
        <f t="shared" si="2"/>
        <v>-9677542</v>
      </c>
      <c r="O53" s="91">
        <f t="shared" si="2"/>
        <v>-9677541.9999998808</v>
      </c>
      <c r="P53" s="91">
        <f t="shared" si="2"/>
        <v>-9677542.0000001192</v>
      </c>
    </row>
    <row r="55" spans="2:16" x14ac:dyDescent="0.2">
      <c r="B55" s="17" t="s">
        <v>136</v>
      </c>
      <c r="C55" s="53">
        <f>'Capital Leases'!B12</f>
        <v>9677542</v>
      </c>
      <c r="D55" s="53">
        <f>'Capital Leases'!C12</f>
        <v>9677542</v>
      </c>
      <c r="E55" s="53">
        <f>'Capital Leases'!D12</f>
        <v>9677542</v>
      </c>
      <c r="F55" s="53">
        <f>'Capital Leases'!E12</f>
        <v>9677542</v>
      </c>
      <c r="G55" s="53">
        <f>'Capital Leases'!F12</f>
        <v>9677542</v>
      </c>
      <c r="H55" s="53">
        <f>'Capital Leases'!G12</f>
        <v>9677542</v>
      </c>
      <c r="I55" s="53">
        <f>'Capital Leases'!H12</f>
        <v>9677542</v>
      </c>
      <c r="J55" s="53">
        <f>'Capital Leases'!I12</f>
        <v>9677542</v>
      </c>
      <c r="K55" s="53">
        <f>'Capital Leases'!J12</f>
        <v>9677542</v>
      </c>
      <c r="L55" s="53">
        <f>'Capital Leases'!K12</f>
        <v>9677542</v>
      </c>
      <c r="M55" s="53">
        <f>'Capital Leases'!L12</f>
        <v>9677542</v>
      </c>
      <c r="N55" s="53">
        <f>'Capital Leases'!M12</f>
        <v>9677542</v>
      </c>
      <c r="O55" s="53">
        <f>'Capital Leases'!N12</f>
        <v>9677542</v>
      </c>
      <c r="P55" s="54">
        <f>SUM(C55:O55)/13</f>
        <v>9677542</v>
      </c>
    </row>
    <row r="56" spans="2:16" x14ac:dyDescent="0.2">
      <c r="B56" s="30" t="s">
        <v>105</v>
      </c>
      <c r="C56" s="55">
        <f>C53+C55</f>
        <v>0</v>
      </c>
      <c r="D56" s="55">
        <f t="shared" ref="D56:O56" si="3">D53+D55</f>
        <v>-1.1920928955078125E-7</v>
      </c>
      <c r="E56" s="55">
        <f t="shared" si="3"/>
        <v>0</v>
      </c>
      <c r="F56" s="55">
        <f t="shared" si="3"/>
        <v>-1.1920928955078125E-7</v>
      </c>
      <c r="G56" s="55">
        <f t="shared" si="3"/>
        <v>-1.1920928955078125E-7</v>
      </c>
      <c r="H56" s="55">
        <f t="shared" si="3"/>
        <v>0</v>
      </c>
      <c r="I56" s="55">
        <f t="shared" si="3"/>
        <v>0</v>
      </c>
      <c r="J56" s="55">
        <f t="shared" si="3"/>
        <v>0</v>
      </c>
      <c r="K56" s="55">
        <f t="shared" si="3"/>
        <v>1.1920928955078125E-7</v>
      </c>
      <c r="L56" s="55">
        <f t="shared" si="3"/>
        <v>0</v>
      </c>
      <c r="M56" s="55">
        <f t="shared" si="3"/>
        <v>0</v>
      </c>
      <c r="N56" s="55">
        <f t="shared" si="3"/>
        <v>0</v>
      </c>
      <c r="O56" s="55">
        <f t="shared" si="3"/>
        <v>1.1920928955078125E-7</v>
      </c>
      <c r="P56" s="55">
        <f>P53+P55</f>
        <v>-1.1920928955078125E-7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40CD-82AA-464E-9347-772EF4C34592}">
  <dimension ref="A1:N12"/>
  <sheetViews>
    <sheetView workbookViewId="0">
      <selection sqref="A1:A2"/>
    </sheetView>
  </sheetViews>
  <sheetFormatPr defaultRowHeight="15" x14ac:dyDescent="0.25"/>
  <cols>
    <col min="1" max="1" width="61.5703125" bestFit="1" customWidth="1"/>
    <col min="2" max="14" width="15" bestFit="1" customWidth="1"/>
  </cols>
  <sheetData>
    <row r="1" spans="1:14" x14ac:dyDescent="0.25">
      <c r="A1" t="s">
        <v>189</v>
      </c>
    </row>
    <row r="2" spans="1:14" x14ac:dyDescent="0.25">
      <c r="A2" t="s">
        <v>185</v>
      </c>
    </row>
    <row r="3" spans="1:14" ht="15.75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5" t="s">
        <v>128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5.75" thickBot="1" x14ac:dyDescent="0.3">
      <c r="A6" s="94" t="s">
        <v>129</v>
      </c>
      <c r="B6" s="46" t="s">
        <v>47</v>
      </c>
      <c r="C6" s="46" t="s">
        <v>48</v>
      </c>
      <c r="D6" s="46" t="s">
        <v>49</v>
      </c>
      <c r="E6" s="46" t="s">
        <v>50</v>
      </c>
      <c r="F6" s="46" t="s">
        <v>51</v>
      </c>
      <c r="G6" s="46" t="s">
        <v>52</v>
      </c>
      <c r="H6" s="46" t="s">
        <v>53</v>
      </c>
      <c r="I6" s="46" t="s">
        <v>54</v>
      </c>
      <c r="J6" s="46" t="s">
        <v>55</v>
      </c>
      <c r="K6" s="46" t="s">
        <v>56</v>
      </c>
      <c r="L6" s="46" t="s">
        <v>57</v>
      </c>
      <c r="M6" s="46" t="s">
        <v>58</v>
      </c>
      <c r="N6" s="46" t="s">
        <v>59</v>
      </c>
    </row>
    <row r="7" spans="1:14" ht="15.75" thickBot="1" x14ac:dyDescent="0.3">
      <c r="A7" s="94"/>
      <c r="B7" s="46" t="s">
        <v>130</v>
      </c>
      <c r="C7" s="46" t="s">
        <v>130</v>
      </c>
      <c r="D7" s="46" t="s">
        <v>130</v>
      </c>
      <c r="E7" s="46" t="s">
        <v>130</v>
      </c>
      <c r="F7" s="46" t="s">
        <v>130</v>
      </c>
      <c r="G7" s="46" t="s">
        <v>130</v>
      </c>
      <c r="H7" s="46" t="s">
        <v>130</v>
      </c>
      <c r="I7" s="46" t="s">
        <v>130</v>
      </c>
      <c r="J7" s="46" t="s">
        <v>130</v>
      </c>
      <c r="K7" s="46" t="s">
        <v>130</v>
      </c>
      <c r="L7" s="46" t="s">
        <v>130</v>
      </c>
      <c r="M7" s="46" t="s">
        <v>130</v>
      </c>
      <c r="N7" s="46" t="s">
        <v>130</v>
      </c>
    </row>
    <row r="8" spans="1:14" x14ac:dyDescent="0.25">
      <c r="A8" s="47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x14ac:dyDescent="0.25">
      <c r="A9" s="49" t="s">
        <v>131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x14ac:dyDescent="0.25">
      <c r="A10" s="50" t="s">
        <v>132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x14ac:dyDescent="0.25">
      <c r="A11" s="51" t="s">
        <v>133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x14ac:dyDescent="0.25">
      <c r="A12" s="52" t="s">
        <v>134</v>
      </c>
      <c r="B12" s="48">
        <v>9677542</v>
      </c>
      <c r="C12" s="48">
        <v>9677542</v>
      </c>
      <c r="D12" s="48">
        <v>9677542</v>
      </c>
      <c r="E12" s="48">
        <v>9677542</v>
      </c>
      <c r="F12" s="48">
        <v>9677542</v>
      </c>
      <c r="G12" s="48">
        <v>9677542</v>
      </c>
      <c r="H12" s="48">
        <v>9677542</v>
      </c>
      <c r="I12" s="48">
        <v>9677542</v>
      </c>
      <c r="J12" s="48">
        <v>9677542</v>
      </c>
      <c r="K12" s="48">
        <v>9677542</v>
      </c>
      <c r="L12" s="48">
        <v>9677542</v>
      </c>
      <c r="M12" s="48">
        <v>9677542</v>
      </c>
      <c r="N12" s="48">
        <v>9677542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6499-2C01-4F89-8954-91F2636634E1}">
  <sheetPr>
    <tabColor rgb="FF92D050"/>
  </sheetPr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4365-2912-4740-BDED-6EE3DE609DDF}">
  <dimension ref="A1:O22"/>
  <sheetViews>
    <sheetView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57" bestFit="1" customWidth="1"/>
    <col min="2" max="15" width="15" bestFit="1" customWidth="1"/>
  </cols>
  <sheetData>
    <row r="1" spans="1:15" x14ac:dyDescent="0.25">
      <c r="A1" t="s">
        <v>191</v>
      </c>
    </row>
    <row r="2" spans="1:15" x14ac:dyDescent="0.25">
      <c r="A2" t="s">
        <v>185</v>
      </c>
    </row>
    <row r="3" spans="1:15" ht="15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25">
      <c r="A4" s="80" t="s">
        <v>128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15.7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6.25" customHeight="1" thickBot="1" x14ac:dyDescent="0.3">
      <c r="A6" s="94" t="s">
        <v>129</v>
      </c>
      <c r="B6" s="81" t="s">
        <v>47</v>
      </c>
      <c r="C6" s="81" t="s">
        <v>48</v>
      </c>
      <c r="D6" s="81" t="s">
        <v>49</v>
      </c>
      <c r="E6" s="81" t="s">
        <v>50</v>
      </c>
      <c r="F6" s="81" t="s">
        <v>51</v>
      </c>
      <c r="G6" s="81" t="s">
        <v>52</v>
      </c>
      <c r="H6" s="81" t="s">
        <v>53</v>
      </c>
      <c r="I6" s="81" t="s">
        <v>54</v>
      </c>
      <c r="J6" s="81" t="s">
        <v>55</v>
      </c>
      <c r="K6" s="81" t="s">
        <v>56</v>
      </c>
      <c r="L6" s="81" t="s">
        <v>57</v>
      </c>
      <c r="M6" s="81" t="s">
        <v>58</v>
      </c>
      <c r="N6" s="81" t="s">
        <v>59</v>
      </c>
      <c r="O6" s="95" t="s">
        <v>60</v>
      </c>
    </row>
    <row r="7" spans="1:15" ht="15.75" thickBot="1" x14ac:dyDescent="0.3">
      <c r="A7" s="94"/>
      <c r="B7" s="81" t="s">
        <v>130</v>
      </c>
      <c r="C7" s="81" t="s">
        <v>130</v>
      </c>
      <c r="D7" s="81" t="s">
        <v>130</v>
      </c>
      <c r="E7" s="81" t="s">
        <v>130</v>
      </c>
      <c r="F7" s="81" t="s">
        <v>130</v>
      </c>
      <c r="G7" s="81" t="s">
        <v>130</v>
      </c>
      <c r="H7" s="81" t="s">
        <v>130</v>
      </c>
      <c r="I7" s="81" t="s">
        <v>130</v>
      </c>
      <c r="J7" s="81" t="s">
        <v>130</v>
      </c>
      <c r="K7" s="81" t="s">
        <v>130</v>
      </c>
      <c r="L7" s="81" t="s">
        <v>130</v>
      </c>
      <c r="M7" s="81" t="s">
        <v>130</v>
      </c>
      <c r="N7" s="81" t="s">
        <v>130</v>
      </c>
      <c r="O7" s="96"/>
    </row>
    <row r="8" spans="1:15" x14ac:dyDescent="0.25">
      <c r="A8" s="82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x14ac:dyDescent="0.25">
      <c r="A9" s="84" t="s">
        <v>131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5" x14ac:dyDescent="0.25">
      <c r="A10" s="85" t="s">
        <v>132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spans="1:15" x14ac:dyDescent="0.25">
      <c r="A11" s="86" t="s">
        <v>133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15" x14ac:dyDescent="0.25">
      <c r="A12" s="87" t="s">
        <v>179</v>
      </c>
      <c r="B12" s="83">
        <v>535269352.93689704</v>
      </c>
      <c r="C12" s="83">
        <v>539025546.87791955</v>
      </c>
      <c r="D12" s="83">
        <v>543704797.14626098</v>
      </c>
      <c r="E12" s="83">
        <v>615021085.86271179</v>
      </c>
      <c r="F12" s="83">
        <v>619657538.19741476</v>
      </c>
      <c r="G12" s="83">
        <v>623607617.59847176</v>
      </c>
      <c r="H12" s="83">
        <v>627550073.29755807</v>
      </c>
      <c r="I12" s="83">
        <v>631466894.61326325</v>
      </c>
      <c r="J12" s="83">
        <v>635413411.00376153</v>
      </c>
      <c r="K12" s="83">
        <v>639411897.64181197</v>
      </c>
      <c r="L12" s="83">
        <v>643569127.17673254</v>
      </c>
      <c r="M12" s="83">
        <v>647738418.9910171</v>
      </c>
      <c r="N12" s="83">
        <v>651872324.13405371</v>
      </c>
      <c r="O12" s="83">
        <f>SUM(B12:N12)/13</f>
        <v>611792929.65214407</v>
      </c>
    </row>
    <row r="13" spans="1:15" x14ac:dyDescent="0.25">
      <c r="A13" s="87" t="s">
        <v>134</v>
      </c>
      <c r="B13" s="83">
        <v>9677542</v>
      </c>
      <c r="C13" s="83">
        <v>9677542</v>
      </c>
      <c r="D13" s="83">
        <v>9677542</v>
      </c>
      <c r="E13" s="83">
        <v>9677542</v>
      </c>
      <c r="F13" s="83">
        <v>9677542</v>
      </c>
      <c r="G13" s="83">
        <v>9677542</v>
      </c>
      <c r="H13" s="83">
        <v>9677542</v>
      </c>
      <c r="I13" s="83">
        <v>9677542</v>
      </c>
      <c r="J13" s="83">
        <v>9677542</v>
      </c>
      <c r="K13" s="83">
        <v>9677542</v>
      </c>
      <c r="L13" s="83">
        <v>9677542</v>
      </c>
      <c r="M13" s="83">
        <v>9677542</v>
      </c>
      <c r="N13" s="83">
        <v>9677542</v>
      </c>
      <c r="O13" s="83">
        <f t="shared" ref="O13:O18" si="0">SUM(B13:N13)/13</f>
        <v>9677542</v>
      </c>
    </row>
    <row r="14" spans="1:15" x14ac:dyDescent="0.25">
      <c r="A14" s="87" t="s">
        <v>180</v>
      </c>
      <c r="B14" s="83">
        <v>-1686.39</v>
      </c>
      <c r="C14" s="83">
        <v>-1686.39</v>
      </c>
      <c r="D14" s="83">
        <v>-1686.39</v>
      </c>
      <c r="E14" s="83">
        <v>-1686.39</v>
      </c>
      <c r="F14" s="83">
        <v>-1686.39</v>
      </c>
      <c r="G14" s="83">
        <v>-1686.39</v>
      </c>
      <c r="H14" s="83">
        <v>-1686.39</v>
      </c>
      <c r="I14" s="83">
        <v>-1686.39</v>
      </c>
      <c r="J14" s="83">
        <v>-1686.39</v>
      </c>
      <c r="K14" s="83">
        <v>-1686.39</v>
      </c>
      <c r="L14" s="83">
        <v>-1686.39</v>
      </c>
      <c r="M14" s="83">
        <v>-1686.39</v>
      </c>
      <c r="N14" s="83">
        <v>-1686.39</v>
      </c>
      <c r="O14" s="83">
        <f t="shared" si="0"/>
        <v>-1686.3899999999996</v>
      </c>
    </row>
    <row r="15" spans="1:15" x14ac:dyDescent="0.25">
      <c r="A15" s="87" t="s">
        <v>181</v>
      </c>
      <c r="B15" s="83">
        <v>32475029.750000004</v>
      </c>
      <c r="C15" s="83">
        <v>32475029.750000004</v>
      </c>
      <c r="D15" s="83">
        <v>32475029.750000004</v>
      </c>
      <c r="E15" s="83">
        <v>32475029.750000004</v>
      </c>
      <c r="F15" s="83">
        <v>32475029.750000004</v>
      </c>
      <c r="G15" s="83">
        <v>32475029.750000004</v>
      </c>
      <c r="H15" s="83">
        <v>32475029.750000004</v>
      </c>
      <c r="I15" s="83">
        <v>32475029.750000004</v>
      </c>
      <c r="J15" s="83">
        <v>32475029.750000004</v>
      </c>
      <c r="K15" s="83">
        <v>32475029.750000004</v>
      </c>
      <c r="L15" s="83">
        <v>32475029.750000004</v>
      </c>
      <c r="M15" s="83">
        <v>32475029.750000004</v>
      </c>
      <c r="N15" s="83">
        <v>32475029.750000004</v>
      </c>
      <c r="O15" s="83">
        <f t="shared" si="0"/>
        <v>32475029.750000004</v>
      </c>
    </row>
    <row r="16" spans="1:15" x14ac:dyDescent="0.25">
      <c r="A16" s="87" t="s">
        <v>182</v>
      </c>
      <c r="B16" s="83">
        <v>5519200.1900000004</v>
      </c>
      <c r="C16" s="83">
        <v>5519200.1900000004</v>
      </c>
      <c r="D16" s="83">
        <v>5519200.1900000004</v>
      </c>
      <c r="E16" s="83">
        <v>5519200.1900000004</v>
      </c>
      <c r="F16" s="83">
        <v>5519200.1900000004</v>
      </c>
      <c r="G16" s="83">
        <v>5519200.1900000004</v>
      </c>
      <c r="H16" s="83">
        <v>5519200.1900000004</v>
      </c>
      <c r="I16" s="83">
        <v>5519200.1900000004</v>
      </c>
      <c r="J16" s="83">
        <v>5519200.1900000004</v>
      </c>
      <c r="K16" s="83">
        <v>5519200.1900000004</v>
      </c>
      <c r="L16" s="83">
        <v>5519200.1900000004</v>
      </c>
      <c r="M16" s="83">
        <v>5519200.1900000004</v>
      </c>
      <c r="N16" s="83">
        <v>5519200.1900000004</v>
      </c>
      <c r="O16" s="83">
        <f t="shared" si="0"/>
        <v>5519200.1899999995</v>
      </c>
    </row>
    <row r="17" spans="1:15" ht="15.75" thickBot="1" x14ac:dyDescent="0.3">
      <c r="A17" s="87" t="s">
        <v>183</v>
      </c>
      <c r="B17" s="83">
        <v>21656835</v>
      </c>
      <c r="C17" s="83">
        <v>21656835</v>
      </c>
      <c r="D17" s="83">
        <v>21656835</v>
      </c>
      <c r="E17" s="83">
        <v>21656835</v>
      </c>
      <c r="F17" s="83">
        <v>21656835</v>
      </c>
      <c r="G17" s="83">
        <v>21656835</v>
      </c>
      <c r="H17" s="83">
        <v>21656835</v>
      </c>
      <c r="I17" s="83">
        <v>21656835</v>
      </c>
      <c r="J17" s="83">
        <v>21656835</v>
      </c>
      <c r="K17" s="83">
        <v>21656835</v>
      </c>
      <c r="L17" s="83">
        <v>21656835</v>
      </c>
      <c r="M17" s="83">
        <v>21656835</v>
      </c>
      <c r="N17" s="83">
        <v>21656835</v>
      </c>
      <c r="O17" s="83">
        <f t="shared" si="0"/>
        <v>21656835</v>
      </c>
    </row>
    <row r="18" spans="1:15" x14ac:dyDescent="0.25">
      <c r="A18" s="88" t="s">
        <v>133</v>
      </c>
      <c r="B18" s="89">
        <v>604596273.48689711</v>
      </c>
      <c r="C18" s="89">
        <v>608352467.42791963</v>
      </c>
      <c r="D18" s="89">
        <v>613031717.69626105</v>
      </c>
      <c r="E18" s="89">
        <v>684348006.41271186</v>
      </c>
      <c r="F18" s="89">
        <v>688984458.74741483</v>
      </c>
      <c r="G18" s="89">
        <v>692934538.14847183</v>
      </c>
      <c r="H18" s="89">
        <v>696876993.84755814</v>
      </c>
      <c r="I18" s="89">
        <v>700793815.16326332</v>
      </c>
      <c r="J18" s="89">
        <v>704740331.5537616</v>
      </c>
      <c r="K18" s="89">
        <v>708738818.19181204</v>
      </c>
      <c r="L18" s="89">
        <v>712896047.72673261</v>
      </c>
      <c r="M18" s="89">
        <v>717065339.54101717</v>
      </c>
      <c r="N18" s="89">
        <v>721199244.68405378</v>
      </c>
      <c r="O18" s="89">
        <f t="shared" si="0"/>
        <v>681119850.20214415</v>
      </c>
    </row>
    <row r="21" spans="1:15" x14ac:dyDescent="0.25">
      <c r="A21" s="17" t="s">
        <v>104</v>
      </c>
      <c r="B21" s="31">
        <f>'G1-10'!D53</f>
        <v>604596273.48689699</v>
      </c>
      <c r="C21" s="31">
        <f>'G1-10'!E53</f>
        <v>608352467.42791986</v>
      </c>
      <c r="D21" s="31">
        <f>'G1-10'!F53</f>
        <v>613031717.69626141</v>
      </c>
      <c r="E21" s="31">
        <f>'G1-10'!G53</f>
        <v>684348006.4127121</v>
      </c>
      <c r="F21" s="31">
        <f>'G1-10'!H53</f>
        <v>688984458.74741507</v>
      </c>
      <c r="G21" s="31">
        <f>'G1-10'!I53</f>
        <v>692934538.14847195</v>
      </c>
      <c r="H21" s="31">
        <f>'G1-10'!J53</f>
        <v>696876993.84755826</v>
      </c>
      <c r="I21" s="31">
        <f>'G1-10'!K53</f>
        <v>700793815.16326344</v>
      </c>
      <c r="J21" s="31">
        <f>'G1-10'!L53</f>
        <v>704740331.55376172</v>
      </c>
      <c r="K21" s="31">
        <f>'G1-10'!M53</f>
        <v>708738818.19181228</v>
      </c>
      <c r="L21" s="31">
        <f>'G1-10'!N53</f>
        <v>712896047.72673297</v>
      </c>
      <c r="M21" s="31">
        <f>'G1-10'!O53</f>
        <v>717065339.54101717</v>
      </c>
      <c r="N21" s="31">
        <f>'G1-10'!P53</f>
        <v>721199244.6840539</v>
      </c>
      <c r="O21" s="31">
        <f>'G1-10'!Q53</f>
        <v>681119850.20214438</v>
      </c>
    </row>
    <row r="22" spans="1:15" x14ac:dyDescent="0.25">
      <c r="A22" s="30" t="s">
        <v>105</v>
      </c>
      <c r="B22" s="37">
        <f>B18-B21</f>
        <v>0</v>
      </c>
      <c r="C22" s="37">
        <f t="shared" ref="C22:O22" si="1">C18-C21</f>
        <v>0</v>
      </c>
      <c r="D22" s="37">
        <f t="shared" si="1"/>
        <v>0</v>
      </c>
      <c r="E22" s="37">
        <f t="shared" si="1"/>
        <v>0</v>
      </c>
      <c r="F22" s="37">
        <f t="shared" si="1"/>
        <v>0</v>
      </c>
      <c r="G22" s="37">
        <f t="shared" si="1"/>
        <v>0</v>
      </c>
      <c r="H22" s="37">
        <f t="shared" si="1"/>
        <v>0</v>
      </c>
      <c r="I22" s="37">
        <f t="shared" si="1"/>
        <v>0</v>
      </c>
      <c r="J22" s="37">
        <f t="shared" si="1"/>
        <v>0</v>
      </c>
      <c r="K22" s="37">
        <f t="shared" si="1"/>
        <v>0</v>
      </c>
      <c r="L22" s="37">
        <f t="shared" si="1"/>
        <v>0</v>
      </c>
      <c r="M22" s="37">
        <f t="shared" si="1"/>
        <v>0</v>
      </c>
      <c r="N22" s="37">
        <f t="shared" si="1"/>
        <v>0</v>
      </c>
      <c r="O22" s="37">
        <f t="shared" si="1"/>
        <v>0</v>
      </c>
    </row>
  </sheetData>
  <mergeCells count="2">
    <mergeCell ref="A6:A7"/>
    <mergeCell ref="O6:O7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252F-4C0E-4D37-B7D7-0053DDCBB073}">
  <dimension ref="A1:K47"/>
  <sheetViews>
    <sheetView tabSelected="1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B1" sqref="B1"/>
    </sheetView>
  </sheetViews>
  <sheetFormatPr defaultRowHeight="15" x14ac:dyDescent="0.25"/>
  <cols>
    <col min="1" max="1" width="86.28515625" bestFit="1" customWidth="1"/>
    <col min="2" max="2" width="15" bestFit="1" customWidth="1"/>
    <col min="3" max="3" width="12.28515625" bestFit="1" customWidth="1"/>
    <col min="4" max="4" width="11.28515625" bestFit="1" customWidth="1"/>
    <col min="5" max="5" width="10.7109375" bestFit="1" customWidth="1"/>
    <col min="6" max="7" width="12.28515625" bestFit="1" customWidth="1"/>
    <col min="8" max="8" width="11.28515625" bestFit="1" customWidth="1"/>
    <col min="9" max="9" width="10.7109375" bestFit="1" customWidth="1"/>
    <col min="10" max="10" width="12.28515625" bestFit="1" customWidth="1"/>
  </cols>
  <sheetData>
    <row r="1" spans="1:11" x14ac:dyDescent="0.25">
      <c r="A1" t="s">
        <v>192</v>
      </c>
    </row>
    <row r="2" spans="1:11" x14ac:dyDescent="0.25">
      <c r="A2" t="s">
        <v>185</v>
      </c>
    </row>
    <row r="3" spans="1:11" ht="15.75" thickBo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58" t="s">
        <v>128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5.75" thickBot="1" x14ac:dyDescent="0.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.75" thickBot="1" x14ac:dyDescent="0.3">
      <c r="A6" s="97" t="s">
        <v>137</v>
      </c>
      <c r="B6" s="97" t="s">
        <v>59</v>
      </c>
      <c r="C6" s="97"/>
      <c r="D6" s="97"/>
      <c r="E6" s="97"/>
      <c r="F6" s="97"/>
      <c r="G6" s="97"/>
      <c r="H6" s="97"/>
      <c r="I6" s="97"/>
      <c r="J6" s="97"/>
      <c r="K6" s="97"/>
    </row>
    <row r="7" spans="1:11" ht="39" thickBot="1" x14ac:dyDescent="0.3">
      <c r="A7" s="97"/>
      <c r="B7" s="59" t="s">
        <v>138</v>
      </c>
      <c r="C7" s="59" t="s">
        <v>139</v>
      </c>
      <c r="D7" s="59" t="s">
        <v>140</v>
      </c>
      <c r="E7" s="59" t="s">
        <v>141</v>
      </c>
      <c r="F7" s="59" t="s">
        <v>142</v>
      </c>
      <c r="G7" s="59" t="s">
        <v>143</v>
      </c>
      <c r="H7" s="59" t="s">
        <v>144</v>
      </c>
      <c r="I7" s="59" t="s">
        <v>145</v>
      </c>
      <c r="J7" s="59" t="s">
        <v>146</v>
      </c>
      <c r="K7" s="59" t="s">
        <v>147</v>
      </c>
    </row>
    <row r="8" spans="1:11" x14ac:dyDescent="0.25">
      <c r="A8" s="60" t="s">
        <v>148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x14ac:dyDescent="0.25">
      <c r="A9" s="63" t="s">
        <v>132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4" t="s">
        <v>149</v>
      </c>
      <c r="B10" s="61"/>
      <c r="C10" s="61"/>
      <c r="D10" s="61"/>
      <c r="E10" s="61"/>
      <c r="F10" s="61"/>
      <c r="G10" s="61"/>
      <c r="H10" s="61"/>
      <c r="I10" s="61"/>
      <c r="J10" s="61"/>
      <c r="K10" s="62"/>
    </row>
    <row r="11" spans="1:11" x14ac:dyDescent="0.25">
      <c r="A11" s="65" t="s">
        <v>150</v>
      </c>
      <c r="B11" s="61"/>
      <c r="C11" s="61"/>
      <c r="D11" s="61"/>
      <c r="E11" s="61"/>
      <c r="F11" s="61"/>
      <c r="G11" s="61"/>
      <c r="H11" s="61"/>
      <c r="I11" s="61"/>
      <c r="J11" s="61"/>
      <c r="K11" s="62"/>
    </row>
    <row r="12" spans="1:11" ht="15.75" thickBot="1" x14ac:dyDescent="0.3">
      <c r="A12" s="66" t="s">
        <v>151</v>
      </c>
      <c r="B12" s="61">
        <v>18592920.70613477</v>
      </c>
      <c r="C12" s="61">
        <v>18592920.70613477</v>
      </c>
      <c r="D12" s="61">
        <v>0</v>
      </c>
      <c r="E12" s="61">
        <v>0</v>
      </c>
      <c r="F12" s="61">
        <v>18592920.70613477</v>
      </c>
      <c r="G12" s="61">
        <v>18592920.70613477</v>
      </c>
      <c r="H12" s="61">
        <v>0</v>
      </c>
      <c r="I12" s="61">
        <v>0</v>
      </c>
      <c r="J12" s="61">
        <v>18592920.70613477</v>
      </c>
      <c r="K12" s="67">
        <v>1</v>
      </c>
    </row>
    <row r="13" spans="1:11" x14ac:dyDescent="0.25">
      <c r="A13" s="68" t="s">
        <v>150</v>
      </c>
      <c r="B13" s="69">
        <v>18592920.70613477</v>
      </c>
      <c r="C13" s="69">
        <v>18592920.70613477</v>
      </c>
      <c r="D13" s="69">
        <v>0</v>
      </c>
      <c r="E13" s="69">
        <v>0</v>
      </c>
      <c r="F13" s="69">
        <v>18592920.70613477</v>
      </c>
      <c r="G13" s="69">
        <v>18592920.70613477</v>
      </c>
      <c r="H13" s="69">
        <v>0</v>
      </c>
      <c r="I13" s="69">
        <v>0</v>
      </c>
      <c r="J13" s="69">
        <v>18592920.70613477</v>
      </c>
      <c r="K13" s="70">
        <v>1</v>
      </c>
    </row>
    <row r="15" spans="1:11" x14ac:dyDescent="0.25">
      <c r="A15" s="65" t="s">
        <v>152</v>
      </c>
      <c r="B15" s="61"/>
      <c r="C15" s="61"/>
      <c r="D15" s="61"/>
      <c r="E15" s="61"/>
      <c r="F15" s="61"/>
      <c r="G15" s="61"/>
      <c r="H15" s="61"/>
      <c r="I15" s="61"/>
      <c r="J15" s="61"/>
      <c r="K15" s="62"/>
    </row>
    <row r="16" spans="1:11" x14ac:dyDescent="0.25">
      <c r="A16" s="66" t="s">
        <v>153</v>
      </c>
      <c r="B16" s="61">
        <v>1361280.429638155</v>
      </c>
      <c r="C16" s="61">
        <v>1361280.429638155</v>
      </c>
      <c r="D16" s="61">
        <v>0</v>
      </c>
      <c r="E16" s="61">
        <v>0</v>
      </c>
      <c r="F16" s="61">
        <v>1361280.429638155</v>
      </c>
      <c r="G16" s="61">
        <v>1361280.429638155</v>
      </c>
      <c r="H16" s="61">
        <v>0</v>
      </c>
      <c r="I16" s="61">
        <v>0</v>
      </c>
      <c r="J16" s="61">
        <v>1361280.429638155</v>
      </c>
      <c r="K16" s="67">
        <v>1</v>
      </c>
    </row>
    <row r="17" spans="1:11" x14ac:dyDescent="0.25">
      <c r="A17" s="66" t="s">
        <v>154</v>
      </c>
      <c r="B17" s="61">
        <v>222871.69287991294</v>
      </c>
      <c r="C17" s="61">
        <v>222871.69287991294</v>
      </c>
      <c r="D17" s="61">
        <v>0</v>
      </c>
      <c r="E17" s="61">
        <v>0</v>
      </c>
      <c r="F17" s="61">
        <v>222871.69287991294</v>
      </c>
      <c r="G17" s="61">
        <v>222871.69287991294</v>
      </c>
      <c r="H17" s="61">
        <v>0</v>
      </c>
      <c r="I17" s="61">
        <v>0</v>
      </c>
      <c r="J17" s="61">
        <v>222871.69287991294</v>
      </c>
      <c r="K17" s="67">
        <v>1</v>
      </c>
    </row>
    <row r="18" spans="1:11" x14ac:dyDescent="0.25">
      <c r="A18" s="66" t="s">
        <v>155</v>
      </c>
      <c r="B18" s="61">
        <v>318069138.80011582</v>
      </c>
      <c r="C18" s="61">
        <v>318069138.80011582</v>
      </c>
      <c r="D18" s="61">
        <v>0</v>
      </c>
      <c r="E18" s="61">
        <v>0</v>
      </c>
      <c r="F18" s="61">
        <v>318069138.80011582</v>
      </c>
      <c r="G18" s="61">
        <v>318069138.80011582</v>
      </c>
      <c r="H18" s="61">
        <v>0</v>
      </c>
      <c r="I18" s="61">
        <v>0</v>
      </c>
      <c r="J18" s="61">
        <v>318069138.80011582</v>
      </c>
      <c r="K18" s="67">
        <v>1</v>
      </c>
    </row>
    <row r="19" spans="1:11" x14ac:dyDescent="0.25">
      <c r="A19" s="66" t="s">
        <v>156</v>
      </c>
      <c r="B19" s="61">
        <v>2891692.6937149265</v>
      </c>
      <c r="C19" s="61">
        <v>2891692.6937149265</v>
      </c>
      <c r="D19" s="61">
        <v>0</v>
      </c>
      <c r="E19" s="61">
        <v>0</v>
      </c>
      <c r="F19" s="61">
        <v>2891692.6937149265</v>
      </c>
      <c r="G19" s="61">
        <v>2891692.6937149265</v>
      </c>
      <c r="H19" s="61">
        <v>0</v>
      </c>
      <c r="I19" s="61">
        <v>0</v>
      </c>
      <c r="J19" s="61">
        <v>2891692.6937149265</v>
      </c>
      <c r="K19" s="67">
        <v>1</v>
      </c>
    </row>
    <row r="20" spans="1:11" x14ac:dyDescent="0.25">
      <c r="A20" s="66" t="s">
        <v>157</v>
      </c>
      <c r="B20" s="61">
        <v>20897241.540517204</v>
      </c>
      <c r="C20" s="61">
        <v>20897241.540517204</v>
      </c>
      <c r="D20" s="61">
        <v>0</v>
      </c>
      <c r="E20" s="61">
        <v>0</v>
      </c>
      <c r="F20" s="61">
        <v>20897241.540517204</v>
      </c>
      <c r="G20" s="61">
        <v>20897241.540517204</v>
      </c>
      <c r="H20" s="61">
        <v>0</v>
      </c>
      <c r="I20" s="61">
        <v>0</v>
      </c>
      <c r="J20" s="61">
        <v>20897241.540517204</v>
      </c>
      <c r="K20" s="67">
        <v>1</v>
      </c>
    </row>
    <row r="21" spans="1:11" x14ac:dyDescent="0.25">
      <c r="A21" s="66" t="s">
        <v>158</v>
      </c>
      <c r="B21" s="61">
        <v>113543645.19094294</v>
      </c>
      <c r="C21" s="61">
        <v>113543645.19094294</v>
      </c>
      <c r="D21" s="61">
        <v>0</v>
      </c>
      <c r="E21" s="61">
        <v>0</v>
      </c>
      <c r="F21" s="61">
        <v>113543645.19094294</v>
      </c>
      <c r="G21" s="61">
        <v>113543645.19094294</v>
      </c>
      <c r="H21" s="61">
        <v>0</v>
      </c>
      <c r="I21" s="61">
        <v>0</v>
      </c>
      <c r="J21" s="61">
        <v>113543645.19094294</v>
      </c>
      <c r="K21" s="67">
        <v>1</v>
      </c>
    </row>
    <row r="22" spans="1:11" x14ac:dyDescent="0.25">
      <c r="A22" s="66" t="s">
        <v>159</v>
      </c>
      <c r="B22" s="61">
        <v>24949408.111492928</v>
      </c>
      <c r="C22" s="61">
        <v>24949408.111492928</v>
      </c>
      <c r="D22" s="61">
        <v>0</v>
      </c>
      <c r="E22" s="61">
        <v>0</v>
      </c>
      <c r="F22" s="61">
        <v>24949408.111492928</v>
      </c>
      <c r="G22" s="61">
        <v>24949408.111492928</v>
      </c>
      <c r="H22" s="61">
        <v>0</v>
      </c>
      <c r="I22" s="61">
        <v>0</v>
      </c>
      <c r="J22" s="61">
        <v>24949408.111492928</v>
      </c>
      <c r="K22" s="67">
        <v>1</v>
      </c>
    </row>
    <row r="23" spans="1:11" x14ac:dyDescent="0.25">
      <c r="A23" s="66" t="s">
        <v>160</v>
      </c>
      <c r="B23" s="61">
        <v>5712942.3218917996</v>
      </c>
      <c r="C23" s="61">
        <v>5712942.3218917996</v>
      </c>
      <c r="D23" s="61">
        <v>0</v>
      </c>
      <c r="E23" s="61">
        <v>0</v>
      </c>
      <c r="F23" s="61">
        <v>5712942.3218917996</v>
      </c>
      <c r="G23" s="61">
        <v>5712942.3218917996</v>
      </c>
      <c r="H23" s="61">
        <v>0</v>
      </c>
      <c r="I23" s="61">
        <v>0</v>
      </c>
      <c r="J23" s="61">
        <v>5712942.3218917996</v>
      </c>
      <c r="K23" s="67">
        <v>1</v>
      </c>
    </row>
    <row r="24" spans="1:11" x14ac:dyDescent="0.25">
      <c r="A24" s="66" t="s">
        <v>161</v>
      </c>
      <c r="B24" s="61">
        <v>7917129.3866669405</v>
      </c>
      <c r="C24" s="61">
        <v>7917129.3866669405</v>
      </c>
      <c r="D24" s="61">
        <v>0</v>
      </c>
      <c r="E24" s="61">
        <v>0</v>
      </c>
      <c r="F24" s="61">
        <v>7917129.3866669405</v>
      </c>
      <c r="G24" s="61">
        <v>7917129.3866669405</v>
      </c>
      <c r="H24" s="61">
        <v>0</v>
      </c>
      <c r="I24" s="61">
        <v>0</v>
      </c>
      <c r="J24" s="61">
        <v>7917129.3866669405</v>
      </c>
      <c r="K24" s="67">
        <v>1</v>
      </c>
    </row>
    <row r="25" spans="1:11" x14ac:dyDescent="0.25">
      <c r="A25" s="66" t="s">
        <v>162</v>
      </c>
      <c r="B25" s="61">
        <v>2246666.1610924173</v>
      </c>
      <c r="C25" s="61">
        <v>2246666.1610924173</v>
      </c>
      <c r="D25" s="61">
        <v>0</v>
      </c>
      <c r="E25" s="61">
        <v>0</v>
      </c>
      <c r="F25" s="61">
        <v>2246666.1610924173</v>
      </c>
      <c r="G25" s="61">
        <v>2246666.1610924173</v>
      </c>
      <c r="H25" s="61">
        <v>0</v>
      </c>
      <c r="I25" s="61">
        <v>0</v>
      </c>
      <c r="J25" s="61">
        <v>2246666.1610924173</v>
      </c>
      <c r="K25" s="67">
        <v>1</v>
      </c>
    </row>
    <row r="26" spans="1:11" x14ac:dyDescent="0.25">
      <c r="A26" s="66" t="s">
        <v>163</v>
      </c>
      <c r="B26" s="61">
        <v>3835810.8608887969</v>
      </c>
      <c r="C26" s="61">
        <v>3835810.8608887969</v>
      </c>
      <c r="D26" s="61">
        <v>0</v>
      </c>
      <c r="E26" s="61">
        <v>0</v>
      </c>
      <c r="F26" s="61">
        <v>3835810.8608887969</v>
      </c>
      <c r="G26" s="61">
        <v>3835810.8608887969</v>
      </c>
      <c r="H26" s="61">
        <v>0</v>
      </c>
      <c r="I26" s="61">
        <v>0</v>
      </c>
      <c r="J26" s="61">
        <v>3835810.8608887969</v>
      </c>
      <c r="K26" s="67">
        <v>1</v>
      </c>
    </row>
    <row r="27" spans="1:11" x14ac:dyDescent="0.25">
      <c r="A27" s="66" t="s">
        <v>164</v>
      </c>
      <c r="B27" s="61">
        <v>2078077.5132405499</v>
      </c>
      <c r="C27" s="61">
        <v>2078077.5132405499</v>
      </c>
      <c r="D27" s="61">
        <v>0</v>
      </c>
      <c r="E27" s="61">
        <v>0</v>
      </c>
      <c r="F27" s="61">
        <v>2078077.5132405499</v>
      </c>
      <c r="G27" s="61">
        <v>2078077.5132405499</v>
      </c>
      <c r="H27" s="61">
        <v>0</v>
      </c>
      <c r="I27" s="61">
        <v>0</v>
      </c>
      <c r="J27" s="61">
        <v>2078077.5132405499</v>
      </c>
      <c r="K27" s="67">
        <v>1</v>
      </c>
    </row>
    <row r="28" spans="1:11" x14ac:dyDescent="0.25">
      <c r="A28" s="66" t="s">
        <v>165</v>
      </c>
      <c r="B28" s="61">
        <v>37706976.287613474</v>
      </c>
      <c r="C28" s="61">
        <v>37706976.287613474</v>
      </c>
      <c r="D28" s="61">
        <v>-37706976.287613474</v>
      </c>
      <c r="E28" s="61">
        <v>32504054.248599868</v>
      </c>
      <c r="F28" s="61">
        <v>32504054.248599868</v>
      </c>
      <c r="G28" s="61">
        <v>37706976.287613474</v>
      </c>
      <c r="H28" s="61">
        <v>-37706976.287613474</v>
      </c>
      <c r="I28" s="61">
        <v>32504054.248599868</v>
      </c>
      <c r="J28" s="61">
        <v>32504054.248599868</v>
      </c>
      <c r="K28" s="67">
        <v>1</v>
      </c>
    </row>
    <row r="29" spans="1:11" x14ac:dyDescent="0.25">
      <c r="A29" s="66" t="s">
        <v>166</v>
      </c>
      <c r="B29" s="61">
        <v>10439101.270241354</v>
      </c>
      <c r="C29" s="61">
        <v>10439101.270241354</v>
      </c>
      <c r="D29" s="61">
        <v>-10439101.270241354</v>
      </c>
      <c r="E29" s="61">
        <v>9129741.2205460928</v>
      </c>
      <c r="F29" s="61">
        <v>9129741.2205460928</v>
      </c>
      <c r="G29" s="61">
        <v>10439101.270241354</v>
      </c>
      <c r="H29" s="61">
        <v>-10439101.270241354</v>
      </c>
      <c r="I29" s="61">
        <v>9129741.2205460928</v>
      </c>
      <c r="J29" s="61">
        <v>9129741.2205460928</v>
      </c>
      <c r="K29" s="67">
        <v>1</v>
      </c>
    </row>
    <row r="30" spans="1:11" x14ac:dyDescent="0.25">
      <c r="A30" s="66" t="s">
        <v>167</v>
      </c>
      <c r="B30" s="61">
        <v>591089.92332328926</v>
      </c>
      <c r="C30" s="61">
        <v>591089.92332328926</v>
      </c>
      <c r="D30" s="61">
        <v>-591089.92332328926</v>
      </c>
      <c r="E30" s="61">
        <v>513227.53621653363</v>
      </c>
      <c r="F30" s="61">
        <v>513227.53621653363</v>
      </c>
      <c r="G30" s="61">
        <v>591089.92332328926</v>
      </c>
      <c r="H30" s="61">
        <v>-591089.92332328926</v>
      </c>
      <c r="I30" s="61">
        <v>513227.53621653363</v>
      </c>
      <c r="J30" s="61">
        <v>513227.53621653363</v>
      </c>
      <c r="K30" s="67">
        <v>1</v>
      </c>
    </row>
    <row r="31" spans="1:11" x14ac:dyDescent="0.25">
      <c r="A31" s="66" t="s">
        <v>168</v>
      </c>
      <c r="B31" s="61">
        <v>830483.65223894245</v>
      </c>
      <c r="C31" s="61">
        <v>830483.65223894245</v>
      </c>
      <c r="D31" s="61">
        <v>-830483.65223894245</v>
      </c>
      <c r="E31" s="61">
        <v>702601.77615216805</v>
      </c>
      <c r="F31" s="61">
        <v>702601.77615216805</v>
      </c>
      <c r="G31" s="61">
        <v>830483.65223894245</v>
      </c>
      <c r="H31" s="61">
        <v>-830483.65223894245</v>
      </c>
      <c r="I31" s="61">
        <v>702601.77615216805</v>
      </c>
      <c r="J31" s="61">
        <v>702601.77615216805</v>
      </c>
      <c r="K31" s="67">
        <v>1</v>
      </c>
    </row>
    <row r="32" spans="1:11" ht="15.75" thickBot="1" x14ac:dyDescent="0.3">
      <c r="A32" s="66" t="s">
        <v>169</v>
      </c>
      <c r="B32" s="61">
        <v>52257049.915664025</v>
      </c>
      <c r="C32" s="61">
        <v>52257049.915664025</v>
      </c>
      <c r="D32" s="61">
        <v>0</v>
      </c>
      <c r="E32" s="61">
        <v>0</v>
      </c>
      <c r="F32" s="61">
        <v>52257049.915664025</v>
      </c>
      <c r="G32" s="61">
        <v>52257049.915664025</v>
      </c>
      <c r="H32" s="61">
        <v>0</v>
      </c>
      <c r="I32" s="61">
        <v>0</v>
      </c>
      <c r="J32" s="61">
        <v>52257049.915664025</v>
      </c>
      <c r="K32" s="67">
        <v>1</v>
      </c>
    </row>
    <row r="33" spans="1:11" x14ac:dyDescent="0.25">
      <c r="A33" s="68" t="s">
        <v>152</v>
      </c>
      <c r="B33" s="69">
        <v>605550605.75216353</v>
      </c>
      <c r="C33" s="69">
        <v>605550605.75216353</v>
      </c>
      <c r="D33" s="69">
        <v>-49567651.133417062</v>
      </c>
      <c r="E33" s="69">
        <v>42849624.781514667</v>
      </c>
      <c r="F33" s="69">
        <v>598832579.40026104</v>
      </c>
      <c r="G33" s="69">
        <v>605550605.75216353</v>
      </c>
      <c r="H33" s="69">
        <v>-49567651.133417062</v>
      </c>
      <c r="I33" s="69">
        <v>42849624.781514667</v>
      </c>
      <c r="J33" s="69">
        <v>598832579.40026104</v>
      </c>
      <c r="K33" s="70">
        <v>17</v>
      </c>
    </row>
    <row r="35" spans="1:11" x14ac:dyDescent="0.25">
      <c r="A35" s="65" t="s">
        <v>170</v>
      </c>
      <c r="B35" s="61"/>
      <c r="C35" s="61"/>
      <c r="D35" s="61"/>
      <c r="E35" s="61"/>
      <c r="F35" s="61"/>
      <c r="G35" s="61"/>
      <c r="H35" s="61"/>
      <c r="I35" s="61"/>
      <c r="J35" s="61"/>
      <c r="K35" s="62"/>
    </row>
    <row r="36" spans="1:11" x14ac:dyDescent="0.25">
      <c r="A36" s="66" t="s">
        <v>171</v>
      </c>
      <c r="B36" s="61">
        <v>8748147.3499999978</v>
      </c>
      <c r="C36" s="61">
        <v>8748147.3499999978</v>
      </c>
      <c r="D36" s="61">
        <v>0</v>
      </c>
      <c r="E36" s="61">
        <v>0</v>
      </c>
      <c r="F36" s="61">
        <v>8748147.3499999978</v>
      </c>
      <c r="G36" s="61">
        <v>8748147.3499999978</v>
      </c>
      <c r="H36" s="61">
        <v>0</v>
      </c>
      <c r="I36" s="61">
        <v>0</v>
      </c>
      <c r="J36" s="61">
        <v>8748147.3499999978</v>
      </c>
      <c r="K36" s="67">
        <v>1</v>
      </c>
    </row>
    <row r="37" spans="1:11" x14ac:dyDescent="0.25">
      <c r="A37" s="66" t="s">
        <v>172</v>
      </c>
      <c r="B37" s="61">
        <v>11608814.930000005</v>
      </c>
      <c r="C37" s="61">
        <v>11608814.930000005</v>
      </c>
      <c r="D37" s="61">
        <v>0</v>
      </c>
      <c r="E37" s="61">
        <v>0</v>
      </c>
      <c r="F37" s="61">
        <v>11608814.930000005</v>
      </c>
      <c r="G37" s="61">
        <v>11608814.930000005</v>
      </c>
      <c r="H37" s="61">
        <v>0</v>
      </c>
      <c r="I37" s="61">
        <v>0</v>
      </c>
      <c r="J37" s="61">
        <v>11608814.930000005</v>
      </c>
      <c r="K37" s="67">
        <v>1</v>
      </c>
    </row>
    <row r="38" spans="1:11" x14ac:dyDescent="0.25">
      <c r="A38" s="66" t="s">
        <v>173</v>
      </c>
      <c r="B38" s="61">
        <v>-159337.83000000002</v>
      </c>
      <c r="C38" s="61">
        <v>-159337.83000000002</v>
      </c>
      <c r="D38" s="61">
        <v>159337.83000000002</v>
      </c>
      <c r="E38" s="61">
        <v>-147081.07384615386</v>
      </c>
      <c r="F38" s="61">
        <v>-147081.07384615386</v>
      </c>
      <c r="G38" s="61">
        <v>-159337.83000000002</v>
      </c>
      <c r="H38" s="61">
        <v>159337.83000000002</v>
      </c>
      <c r="I38" s="61">
        <v>-147081.07384615386</v>
      </c>
      <c r="J38" s="61">
        <v>-147081.07384615386</v>
      </c>
      <c r="K38" s="67">
        <v>1</v>
      </c>
    </row>
    <row r="39" spans="1:11" x14ac:dyDescent="0.25">
      <c r="A39" s="66" t="s">
        <v>174</v>
      </c>
      <c r="B39" s="61">
        <v>5444322.2938461537</v>
      </c>
      <c r="C39" s="61">
        <v>5444322.2938461537</v>
      </c>
      <c r="D39" s="61">
        <v>0</v>
      </c>
      <c r="E39" s="61">
        <v>0</v>
      </c>
      <c r="F39" s="61">
        <v>5444322.2938461537</v>
      </c>
      <c r="G39" s="61">
        <v>5444322.2938461537</v>
      </c>
      <c r="H39" s="61">
        <v>0</v>
      </c>
      <c r="I39" s="61">
        <v>0</v>
      </c>
      <c r="J39" s="61">
        <v>5444322.2938461537</v>
      </c>
      <c r="K39" s="67">
        <v>1</v>
      </c>
    </row>
    <row r="40" spans="1:11" x14ac:dyDescent="0.25">
      <c r="A40" s="66" t="s">
        <v>175</v>
      </c>
      <c r="B40" s="61">
        <v>21656835</v>
      </c>
      <c r="C40" s="61">
        <v>21656835</v>
      </c>
      <c r="D40" s="61">
        <v>0</v>
      </c>
      <c r="E40" s="61">
        <v>0</v>
      </c>
      <c r="F40" s="61">
        <v>21656835</v>
      </c>
      <c r="G40" s="61">
        <v>21656835</v>
      </c>
      <c r="H40" s="61">
        <v>0</v>
      </c>
      <c r="I40" s="61">
        <v>0</v>
      </c>
      <c r="J40" s="61">
        <v>21656835</v>
      </c>
      <c r="K40" s="67">
        <v>1</v>
      </c>
    </row>
    <row r="41" spans="1:11" ht="15.75" thickBot="1" x14ac:dyDescent="0.3">
      <c r="A41" s="66" t="s">
        <v>176</v>
      </c>
      <c r="B41" s="61">
        <v>9677542</v>
      </c>
      <c r="C41" s="61">
        <v>9677542</v>
      </c>
      <c r="D41" s="61">
        <v>-9677542</v>
      </c>
      <c r="E41" s="61">
        <v>0</v>
      </c>
      <c r="F41" s="61">
        <v>0</v>
      </c>
      <c r="G41" s="61">
        <v>9677542</v>
      </c>
      <c r="H41" s="61">
        <v>-9677542</v>
      </c>
      <c r="I41" s="61">
        <v>0</v>
      </c>
      <c r="J41" s="61">
        <v>0</v>
      </c>
      <c r="K41" s="67">
        <v>1</v>
      </c>
    </row>
    <row r="42" spans="1:11" x14ac:dyDescent="0.25">
      <c r="A42" s="68" t="s">
        <v>170</v>
      </c>
      <c r="B42" s="69">
        <v>56976323.743846156</v>
      </c>
      <c r="C42" s="69">
        <v>56976323.743846156</v>
      </c>
      <c r="D42" s="69">
        <v>-9518204.1699999999</v>
      </c>
      <c r="E42" s="69">
        <v>-147081.07384615386</v>
      </c>
      <c r="F42" s="69">
        <v>47311038.5</v>
      </c>
      <c r="G42" s="69">
        <v>56976323.743846156</v>
      </c>
      <c r="H42" s="69">
        <v>-9518204.1699999999</v>
      </c>
      <c r="I42" s="69">
        <v>-147081.07384615386</v>
      </c>
      <c r="J42" s="69">
        <v>47311038.5</v>
      </c>
      <c r="K42" s="70">
        <v>6</v>
      </c>
    </row>
    <row r="43" spans="1:11" ht="15.75" thickBot="1" x14ac:dyDescent="0.3"/>
    <row r="44" spans="1:11" x14ac:dyDescent="0.25">
      <c r="A44" s="71" t="s">
        <v>149</v>
      </c>
      <c r="B44" s="72">
        <v>681119850.2021445</v>
      </c>
      <c r="C44" s="72">
        <v>681119850.2021445</v>
      </c>
      <c r="D44" s="72">
        <v>-59085855.303417064</v>
      </c>
      <c r="E44" s="72">
        <v>42702543.707668513</v>
      </c>
      <c r="F44" s="72">
        <v>664736538.60639584</v>
      </c>
      <c r="G44" s="72">
        <v>681119850.2021445</v>
      </c>
      <c r="H44" s="72">
        <v>-59085855.303417064</v>
      </c>
      <c r="I44" s="72">
        <v>42702543.707668513</v>
      </c>
      <c r="J44" s="72">
        <v>664736538.60639584</v>
      </c>
      <c r="K44" s="62">
        <v>24</v>
      </c>
    </row>
    <row r="46" spans="1:11" x14ac:dyDescent="0.25">
      <c r="A46" s="73" t="s">
        <v>177</v>
      </c>
      <c r="B46" s="74">
        <f>'G1-10'!Q53</f>
        <v>681119850.20214438</v>
      </c>
    </row>
    <row r="47" spans="1:11" x14ac:dyDescent="0.25">
      <c r="A47" s="73" t="s">
        <v>178</v>
      </c>
      <c r="B47" s="75">
        <f>B44-B46</f>
        <v>0</v>
      </c>
    </row>
  </sheetData>
  <mergeCells count="2">
    <mergeCell ref="B6:K6"/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G1-10</vt:lpstr>
      <vt:lpstr>Support --&gt;</vt:lpstr>
      <vt:lpstr>CDR Plant Data</vt:lpstr>
      <vt:lpstr>Capital Leases</vt:lpstr>
      <vt:lpstr>Reconciliations --&gt;</vt:lpstr>
      <vt:lpstr>General Ledger</vt:lpstr>
      <vt:lpstr>Rate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2022-06-29T19:36:53Z</dcterms:created>
  <dcterms:modified xsi:type="dcterms:W3CDTF">2022-06-29T19:36:57Z</dcterms:modified>
</cp:coreProperties>
</file>