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1E2C317B-3B2E-4E7B-BCA7-3E4B2AE35473}" xr6:coauthVersionLast="46" xr6:coauthVersionMax="46" xr10:uidLastSave="{00000000-0000-0000-0000-000000000000}"/>
  <bookViews>
    <workbookView xWindow="2955" yWindow="1290" windowWidth="20295" windowHeight="10350" tabRatio="582" firstSheet="3" activeTab="3" xr2:uid="{FFD000D9-8252-48B1-A0C1-B99FBE5C7AD1}"/>
  </bookViews>
  <sheets>
    <sheet name="G1-11" sheetId="1" r:id="rId1"/>
    <sheet name="Support --&gt;" sheetId="5" r:id="rId2"/>
    <sheet name="CDR Reserve Data" sheetId="2" r:id="rId3"/>
    <sheet name="Approved Rates" sheetId="7" r:id="rId4"/>
    <sheet name="G1-13" sheetId="6" r:id="rId5"/>
    <sheet name="Reconciliations --&gt;" sheetId="3" r:id="rId6"/>
    <sheet name="General Ledger" sheetId="8" r:id="rId7"/>
    <sheet name="Rate Base"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8" i="1" l="1"/>
  <c r="Q48" i="1"/>
  <c r="P48" i="1"/>
  <c r="O48" i="1"/>
  <c r="N48" i="1"/>
  <c r="M48" i="1"/>
  <c r="L48" i="1"/>
  <c r="K48" i="1"/>
  <c r="J48" i="1"/>
  <c r="I48" i="1"/>
  <c r="H48" i="1"/>
  <c r="G48" i="1"/>
  <c r="F48" i="1"/>
  <c r="E48" i="1"/>
  <c r="R47" i="1"/>
  <c r="Q47" i="1"/>
  <c r="P47" i="1"/>
  <c r="O47" i="1"/>
  <c r="N47" i="1"/>
  <c r="M47" i="1"/>
  <c r="L47" i="1"/>
  <c r="K47" i="1"/>
  <c r="J47" i="1"/>
  <c r="I47" i="1"/>
  <c r="H47" i="1"/>
  <c r="G47" i="1"/>
  <c r="F47" i="1"/>
  <c r="E47" i="1"/>
  <c r="A48" i="1" l="1"/>
  <c r="A49" i="1" s="1"/>
  <c r="A50" i="1" s="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O18" i="8"/>
  <c r="O17" i="8"/>
  <c r="O16" i="8"/>
  <c r="O15" i="8"/>
  <c r="O14" i="8"/>
  <c r="O13" i="8"/>
  <c r="O12" i="8"/>
  <c r="B60" i="4"/>
  <c r="B46" i="4"/>
  <c r="B54" i="4"/>
  <c r="A10" i="1" l="1"/>
  <c r="A10" i="2" l="1"/>
  <c r="A11" i="2"/>
  <c r="A12" i="2"/>
  <c r="A13" i="2"/>
  <c r="A14" i="2"/>
  <c r="A15" i="2"/>
  <c r="A16" i="2"/>
  <c r="A17" i="2"/>
  <c r="A18" i="2"/>
  <c r="A19" i="2"/>
  <c r="A20" i="2"/>
  <c r="A21" i="2"/>
  <c r="A22" i="2"/>
  <c r="A23" i="2"/>
  <c r="A24" i="2"/>
  <c r="A25" i="2"/>
  <c r="A26" i="2"/>
  <c r="A28" i="2"/>
  <c r="A29" i="2"/>
  <c r="A30" i="2"/>
  <c r="A31" i="2"/>
  <c r="A32" i="2"/>
  <c r="A33" i="2"/>
  <c r="A34" i="2"/>
  <c r="A35" i="2"/>
  <c r="A36" i="2"/>
  <c r="A37" i="2"/>
  <c r="A38" i="2"/>
  <c r="A39" i="2"/>
  <c r="A40" i="2"/>
  <c r="A41" i="2"/>
  <c r="A9" i="2"/>
  <c r="Q37" i="1" l="1"/>
  <c r="Q40" i="1"/>
  <c r="Q36" i="1"/>
  <c r="Q32" i="1"/>
  <c r="Q28" i="1"/>
  <c r="Q24" i="1"/>
  <c r="Q20" i="1"/>
  <c r="Q16" i="1"/>
  <c r="Q12" i="1"/>
  <c r="P40" i="1"/>
  <c r="P36" i="1"/>
  <c r="P32" i="1"/>
  <c r="P28" i="1"/>
  <c r="P24" i="1"/>
  <c r="P20" i="1"/>
  <c r="P16" i="1"/>
  <c r="P12" i="1"/>
  <c r="O40" i="1"/>
  <c r="O36" i="1"/>
  <c r="O32" i="1"/>
  <c r="O28" i="1"/>
  <c r="O24" i="1"/>
  <c r="O20" i="1"/>
  <c r="O16" i="1"/>
  <c r="O12" i="1"/>
  <c r="N40" i="1"/>
  <c r="N36" i="1"/>
  <c r="N32" i="1"/>
  <c r="N28" i="1"/>
  <c r="N24" i="1"/>
  <c r="N20" i="1"/>
  <c r="N16" i="1"/>
  <c r="N12" i="1"/>
  <c r="M40" i="1"/>
  <c r="M36" i="1"/>
  <c r="M32" i="1"/>
  <c r="M28" i="1"/>
  <c r="M24" i="1"/>
  <c r="M20" i="1"/>
  <c r="M16" i="1"/>
  <c r="M12" i="1"/>
  <c r="L40" i="1"/>
  <c r="L36" i="1"/>
  <c r="L32" i="1"/>
  <c r="L28" i="1"/>
  <c r="L24" i="1"/>
  <c r="L20" i="1"/>
  <c r="L16" i="1"/>
  <c r="L12" i="1"/>
  <c r="K40" i="1"/>
  <c r="K36" i="1"/>
  <c r="K32" i="1"/>
  <c r="K28" i="1"/>
  <c r="K24" i="1"/>
  <c r="K20" i="1"/>
  <c r="K16" i="1"/>
  <c r="K12" i="1"/>
  <c r="J40" i="1"/>
  <c r="J36" i="1"/>
  <c r="J32" i="1"/>
  <c r="J28" i="1"/>
  <c r="J24" i="1"/>
  <c r="J20" i="1"/>
  <c r="J16" i="1"/>
  <c r="J12" i="1"/>
  <c r="I40" i="1"/>
  <c r="I36" i="1"/>
  <c r="I32" i="1"/>
  <c r="I28" i="1"/>
  <c r="I24" i="1"/>
  <c r="I20" i="1"/>
  <c r="I16" i="1"/>
  <c r="I12" i="1"/>
  <c r="H40" i="1"/>
  <c r="H36" i="1"/>
  <c r="H32" i="1"/>
  <c r="H28" i="1"/>
  <c r="H24" i="1"/>
  <c r="H20" i="1"/>
  <c r="H16" i="1"/>
  <c r="H12" i="1"/>
  <c r="G40" i="1"/>
  <c r="G36" i="1"/>
  <c r="G32" i="1"/>
  <c r="G28" i="1"/>
  <c r="G24" i="1"/>
  <c r="Q39" i="1"/>
  <c r="Q35" i="1"/>
  <c r="Q31" i="1"/>
  <c r="Q27" i="1"/>
  <c r="Q23" i="1"/>
  <c r="Q19" i="1"/>
  <c r="Q15" i="1"/>
  <c r="Q11" i="1"/>
  <c r="P39" i="1"/>
  <c r="P35" i="1"/>
  <c r="P31" i="1"/>
  <c r="P27" i="1"/>
  <c r="P23" i="1"/>
  <c r="P19" i="1"/>
  <c r="P15" i="1"/>
  <c r="P11" i="1"/>
  <c r="O39" i="1"/>
  <c r="O35" i="1"/>
  <c r="O31" i="1"/>
  <c r="O27" i="1"/>
  <c r="O23" i="1"/>
  <c r="O19" i="1"/>
  <c r="O15" i="1"/>
  <c r="O11" i="1"/>
  <c r="N39" i="1"/>
  <c r="N35" i="1"/>
  <c r="N31" i="1"/>
  <c r="N27" i="1"/>
  <c r="N23" i="1"/>
  <c r="N19" i="1"/>
  <c r="N15" i="1"/>
  <c r="N11" i="1"/>
  <c r="M39" i="1"/>
  <c r="M35" i="1"/>
  <c r="M31" i="1"/>
  <c r="M27" i="1"/>
  <c r="M23" i="1"/>
  <c r="M19" i="1"/>
  <c r="M15" i="1"/>
  <c r="M11" i="1"/>
  <c r="L39" i="1"/>
  <c r="L35" i="1"/>
  <c r="L31" i="1"/>
  <c r="L27" i="1"/>
  <c r="L23" i="1"/>
  <c r="L19" i="1"/>
  <c r="L15" i="1"/>
  <c r="L11" i="1"/>
  <c r="K39" i="1"/>
  <c r="K35" i="1"/>
  <c r="K31" i="1"/>
  <c r="K27" i="1"/>
  <c r="K23" i="1"/>
  <c r="K19" i="1"/>
  <c r="K15" i="1"/>
  <c r="K11" i="1"/>
  <c r="J39" i="1"/>
  <c r="J35" i="1"/>
  <c r="J31" i="1"/>
  <c r="J27" i="1"/>
  <c r="J23" i="1"/>
  <c r="J19" i="1"/>
  <c r="J15" i="1"/>
  <c r="J11" i="1"/>
  <c r="I39" i="1"/>
  <c r="I35" i="1"/>
  <c r="I31" i="1"/>
  <c r="I27" i="1"/>
  <c r="I23" i="1"/>
  <c r="I19" i="1"/>
  <c r="I15" i="1"/>
  <c r="I11" i="1"/>
  <c r="H39" i="1"/>
  <c r="H35" i="1"/>
  <c r="H31" i="1"/>
  <c r="H27" i="1"/>
  <c r="H23" i="1"/>
  <c r="H19" i="1"/>
  <c r="H15" i="1"/>
  <c r="H11" i="1"/>
  <c r="G39" i="1"/>
  <c r="G35" i="1"/>
  <c r="G31" i="1"/>
  <c r="G27" i="1"/>
  <c r="G23" i="1"/>
  <c r="Q38" i="1"/>
  <c r="Q34" i="1"/>
  <c r="Q30" i="1"/>
  <c r="Q26" i="1"/>
  <c r="Q22" i="1"/>
  <c r="Q18" i="1"/>
  <c r="Q14" i="1"/>
  <c r="Q10" i="1"/>
  <c r="P38" i="1"/>
  <c r="P34" i="1"/>
  <c r="P30" i="1"/>
  <c r="P26" i="1"/>
  <c r="P22" i="1"/>
  <c r="P18" i="1"/>
  <c r="P14" i="1"/>
  <c r="P10" i="1"/>
  <c r="O38" i="1"/>
  <c r="O34" i="1"/>
  <c r="O30" i="1"/>
  <c r="O26" i="1"/>
  <c r="O22" i="1"/>
  <c r="O18" i="1"/>
  <c r="O14" i="1"/>
  <c r="O10" i="1"/>
  <c r="N38" i="1"/>
  <c r="N34" i="1"/>
  <c r="N30" i="1"/>
  <c r="N26" i="1"/>
  <c r="N22" i="1"/>
  <c r="N18" i="1"/>
  <c r="N14" i="1"/>
  <c r="N10" i="1"/>
  <c r="M38" i="1"/>
  <c r="M34" i="1"/>
  <c r="M30" i="1"/>
  <c r="M26" i="1"/>
  <c r="M22" i="1"/>
  <c r="M18" i="1"/>
  <c r="M14" i="1"/>
  <c r="M10" i="1"/>
  <c r="L38" i="1"/>
  <c r="L34" i="1"/>
  <c r="L30" i="1"/>
  <c r="L26" i="1"/>
  <c r="L22" i="1"/>
  <c r="L18" i="1"/>
  <c r="L14" i="1"/>
  <c r="L10" i="1"/>
  <c r="K38" i="1"/>
  <c r="K34" i="1"/>
  <c r="K30" i="1"/>
  <c r="K26" i="1"/>
  <c r="K22" i="1"/>
  <c r="K18" i="1"/>
  <c r="K14" i="1"/>
  <c r="K10" i="1"/>
  <c r="J38" i="1"/>
  <c r="J34" i="1"/>
  <c r="J30" i="1"/>
  <c r="J26" i="1"/>
  <c r="J22" i="1"/>
  <c r="J18" i="1"/>
  <c r="J14" i="1"/>
  <c r="J10" i="1"/>
  <c r="I38" i="1"/>
  <c r="I34" i="1"/>
  <c r="I30" i="1"/>
  <c r="I26" i="1"/>
  <c r="I22" i="1"/>
  <c r="I18" i="1"/>
  <c r="I14" i="1"/>
  <c r="I10" i="1"/>
  <c r="H38" i="1"/>
  <c r="H34" i="1"/>
  <c r="H30" i="1"/>
  <c r="H26" i="1"/>
  <c r="H22" i="1"/>
  <c r="H18" i="1"/>
  <c r="H14" i="1"/>
  <c r="H10" i="1"/>
  <c r="G38" i="1"/>
  <c r="G34" i="1"/>
  <c r="G30" i="1"/>
  <c r="G26" i="1"/>
  <c r="G22" i="1"/>
  <c r="Q21" i="1"/>
  <c r="P37" i="1"/>
  <c r="P21" i="1"/>
  <c r="O37" i="1"/>
  <c r="O21" i="1"/>
  <c r="N37" i="1"/>
  <c r="N21" i="1"/>
  <c r="M37" i="1"/>
  <c r="M21" i="1"/>
  <c r="L37" i="1"/>
  <c r="L21" i="1"/>
  <c r="K37" i="1"/>
  <c r="K21" i="1"/>
  <c r="J37" i="1"/>
  <c r="J21" i="1"/>
  <c r="I37" i="1"/>
  <c r="I21" i="1"/>
  <c r="H37" i="1"/>
  <c r="H21" i="1"/>
  <c r="G37" i="1"/>
  <c r="G21" i="1"/>
  <c r="G17" i="1"/>
  <c r="G13" i="1"/>
  <c r="G9" i="1"/>
  <c r="F37" i="1"/>
  <c r="F33" i="1"/>
  <c r="F29" i="1"/>
  <c r="F25" i="1"/>
  <c r="Q33" i="1"/>
  <c r="Q17" i="1"/>
  <c r="P33" i="1"/>
  <c r="P17" i="1"/>
  <c r="O33" i="1"/>
  <c r="O17" i="1"/>
  <c r="N33" i="1"/>
  <c r="N17" i="1"/>
  <c r="M33" i="1"/>
  <c r="M17" i="1"/>
  <c r="L33" i="1"/>
  <c r="L17" i="1"/>
  <c r="K33" i="1"/>
  <c r="K17" i="1"/>
  <c r="J33" i="1"/>
  <c r="J17" i="1"/>
  <c r="I33" i="1"/>
  <c r="I17" i="1"/>
  <c r="H33" i="1"/>
  <c r="H17" i="1"/>
  <c r="G33" i="1"/>
  <c r="G20" i="1"/>
  <c r="G16" i="1"/>
  <c r="G12" i="1"/>
  <c r="F40" i="1"/>
  <c r="F36" i="1"/>
  <c r="F32" i="1"/>
  <c r="F28" i="1"/>
  <c r="F24" i="1"/>
  <c r="F20" i="1"/>
  <c r="F16" i="1"/>
  <c r="F12" i="1"/>
  <c r="E37" i="1"/>
  <c r="E33" i="1"/>
  <c r="E29" i="1"/>
  <c r="E25" i="1"/>
  <c r="E21" i="1"/>
  <c r="E17" i="1"/>
  <c r="E13" i="1"/>
  <c r="E9" i="1"/>
  <c r="O9" i="1"/>
  <c r="M25" i="1"/>
  <c r="L25" i="1"/>
  <c r="K25" i="1"/>
  <c r="J25" i="1"/>
  <c r="I25" i="1"/>
  <c r="H25" i="1"/>
  <c r="G25" i="1"/>
  <c r="G14" i="1"/>
  <c r="G10" i="1"/>
  <c r="F34" i="1"/>
  <c r="F26" i="1"/>
  <c r="F18" i="1"/>
  <c r="F10" i="1"/>
  <c r="E35" i="1"/>
  <c r="E27" i="1"/>
  <c r="E19" i="1"/>
  <c r="E11" i="1"/>
  <c r="F17" i="1"/>
  <c r="F9" i="1"/>
  <c r="E34" i="1"/>
  <c r="E26" i="1"/>
  <c r="E18" i="1"/>
  <c r="E10" i="1"/>
  <c r="Q29" i="1"/>
  <c r="Q13" i="1"/>
  <c r="P29" i="1"/>
  <c r="P13" i="1"/>
  <c r="O29" i="1"/>
  <c r="O13" i="1"/>
  <c r="N29" i="1"/>
  <c r="N13" i="1"/>
  <c r="M29" i="1"/>
  <c r="M13" i="1"/>
  <c r="L29" i="1"/>
  <c r="L13" i="1"/>
  <c r="K29" i="1"/>
  <c r="K13" i="1"/>
  <c r="J29" i="1"/>
  <c r="J13" i="1"/>
  <c r="I29" i="1"/>
  <c r="I13" i="1"/>
  <c r="H29" i="1"/>
  <c r="H13" i="1"/>
  <c r="G29" i="1"/>
  <c r="G19" i="1"/>
  <c r="G15" i="1"/>
  <c r="G11" i="1"/>
  <c r="F39" i="1"/>
  <c r="F35" i="1"/>
  <c r="F31" i="1"/>
  <c r="F27" i="1"/>
  <c r="F23" i="1"/>
  <c r="F19" i="1"/>
  <c r="F15" i="1"/>
  <c r="F11" i="1"/>
  <c r="E40" i="1"/>
  <c r="R40" i="1" s="1"/>
  <c r="E36" i="1"/>
  <c r="R36" i="1" s="1"/>
  <c r="E32" i="1"/>
  <c r="R32" i="1" s="1"/>
  <c r="E28" i="1"/>
  <c r="R28" i="1" s="1"/>
  <c r="E24" i="1"/>
  <c r="R24" i="1" s="1"/>
  <c r="E20" i="1"/>
  <c r="E16" i="1"/>
  <c r="E12" i="1"/>
  <c r="Q25" i="1"/>
  <c r="Q9" i="1"/>
  <c r="P25" i="1"/>
  <c r="P9" i="1"/>
  <c r="O25" i="1"/>
  <c r="N25" i="1"/>
  <c r="N9" i="1"/>
  <c r="M9" i="1"/>
  <c r="L9" i="1"/>
  <c r="K9" i="1"/>
  <c r="J9" i="1"/>
  <c r="I9" i="1"/>
  <c r="H9" i="1"/>
  <c r="G18" i="1"/>
  <c r="F38" i="1"/>
  <c r="F30" i="1"/>
  <c r="F22" i="1"/>
  <c r="F14" i="1"/>
  <c r="E39" i="1"/>
  <c r="E31" i="1"/>
  <c r="R31" i="1" s="1"/>
  <c r="E23" i="1"/>
  <c r="R23" i="1" s="1"/>
  <c r="E15" i="1"/>
  <c r="F21" i="1"/>
  <c r="F13" i="1"/>
  <c r="E38" i="1"/>
  <c r="E30" i="1"/>
  <c r="E22" i="1"/>
  <c r="E14" i="1"/>
  <c r="E42" i="1" l="1"/>
  <c r="R15" i="1"/>
  <c r="R39" i="1"/>
  <c r="Q42" i="1"/>
  <c r="R12" i="1"/>
  <c r="R16" i="1"/>
  <c r="R20" i="1"/>
  <c r="R33" i="1"/>
  <c r="R26" i="1"/>
  <c r="R11" i="1"/>
  <c r="R17" i="1"/>
  <c r="R22" i="1"/>
  <c r="K42" i="1"/>
  <c r="Q46" i="1"/>
  <c r="Q50" i="1" s="1"/>
  <c r="O47" i="2"/>
  <c r="M42" i="1"/>
  <c r="R10" i="1"/>
  <c r="F42" i="1"/>
  <c r="R27" i="1"/>
  <c r="R9" i="1"/>
  <c r="C47" i="2"/>
  <c r="R25" i="1"/>
  <c r="G42" i="1"/>
  <c r="R14" i="1"/>
  <c r="I42" i="1"/>
  <c r="P42" i="1"/>
  <c r="J42" i="1"/>
  <c r="N42" i="1"/>
  <c r="R18" i="1"/>
  <c r="R35" i="1"/>
  <c r="R13" i="1"/>
  <c r="R29" i="1"/>
  <c r="R30" i="1"/>
  <c r="R38" i="1"/>
  <c r="H42" i="1"/>
  <c r="L42" i="1"/>
  <c r="R34" i="1"/>
  <c r="R19" i="1"/>
  <c r="O42" i="1"/>
  <c r="R21" i="1"/>
  <c r="R37" i="1"/>
  <c r="N21" i="8" l="1"/>
  <c r="N22" i="8" s="1"/>
  <c r="O48" i="2"/>
  <c r="O46" i="1"/>
  <c r="O50" i="1" s="1"/>
  <c r="M47" i="2"/>
  <c r="H46" i="1"/>
  <c r="H50" i="1" s="1"/>
  <c r="F47" i="2"/>
  <c r="J46" i="1"/>
  <c r="J50" i="1" s="1"/>
  <c r="H47" i="2"/>
  <c r="G46" i="1"/>
  <c r="G50" i="1" s="1"/>
  <c r="E47" i="2"/>
  <c r="P46" i="1"/>
  <c r="P50" i="1" s="1"/>
  <c r="N47" i="2"/>
  <c r="F46" i="1"/>
  <c r="F50" i="1" s="1"/>
  <c r="D47" i="2"/>
  <c r="N25" i="8"/>
  <c r="N26" i="8" s="1"/>
  <c r="I46" i="1"/>
  <c r="I50" i="1" s="1"/>
  <c r="G47" i="2"/>
  <c r="K46" i="1"/>
  <c r="I47" i="2"/>
  <c r="L46" i="1"/>
  <c r="L50" i="1" s="1"/>
  <c r="J47" i="2"/>
  <c r="N46" i="1"/>
  <c r="N50" i="1" s="1"/>
  <c r="L47" i="2"/>
  <c r="M46" i="1"/>
  <c r="M50" i="1" s="1"/>
  <c r="K47" i="2"/>
  <c r="E46" i="1"/>
  <c r="R42" i="1"/>
  <c r="P47" i="2" s="1"/>
  <c r="L21" i="8"/>
  <c r="L22" i="8" s="1"/>
  <c r="C48" i="2" l="1"/>
  <c r="E50" i="1"/>
  <c r="I48" i="2"/>
  <c r="K50" i="1"/>
  <c r="I25" i="8"/>
  <c r="I26" i="8" s="1"/>
  <c r="J48" i="2"/>
  <c r="J25" i="8"/>
  <c r="J26" i="8" s="1"/>
  <c r="K48" i="2"/>
  <c r="F25" i="8"/>
  <c r="F26" i="8" s="1"/>
  <c r="G48" i="2"/>
  <c r="C21" i="8"/>
  <c r="C22" i="8" s="1"/>
  <c r="D48" i="2"/>
  <c r="M25" i="8"/>
  <c r="M26" i="8" s="1"/>
  <c r="N48" i="2"/>
  <c r="G25" i="8"/>
  <c r="G26" i="8" s="1"/>
  <c r="H48" i="2"/>
  <c r="K25" i="8"/>
  <c r="K26" i="8" s="1"/>
  <c r="L48" i="2"/>
  <c r="D25" i="8"/>
  <c r="D26" i="8" s="1"/>
  <c r="E48" i="2"/>
  <c r="E25" i="8"/>
  <c r="E26" i="8" s="1"/>
  <c r="F48" i="2"/>
  <c r="L25" i="8"/>
  <c r="L26" i="8" s="1"/>
  <c r="M48" i="2"/>
  <c r="M21" i="8"/>
  <c r="M22" i="8" s="1"/>
  <c r="G21" i="8"/>
  <c r="G22" i="8" s="1"/>
  <c r="K21" i="8"/>
  <c r="K22" i="8" s="1"/>
  <c r="C25" i="8"/>
  <c r="C26" i="8" s="1"/>
  <c r="D21" i="8"/>
  <c r="D22" i="8" s="1"/>
  <c r="J21" i="8"/>
  <c r="J22" i="8" s="1"/>
  <c r="I21" i="8"/>
  <c r="I22" i="8" s="1"/>
  <c r="F21" i="8"/>
  <c r="F22" i="8" s="1"/>
  <c r="E21" i="8"/>
  <c r="E22" i="8" s="1"/>
  <c r="H21" i="8"/>
  <c r="H22" i="8" s="1"/>
  <c r="H25" i="8"/>
  <c r="H26" i="8" s="1"/>
  <c r="B21" i="8"/>
  <c r="B22" i="8" s="1"/>
  <c r="B25" i="8"/>
  <c r="B26" i="8" s="1"/>
  <c r="R46" i="1"/>
  <c r="P48" i="2" l="1"/>
  <c r="R50" i="1"/>
  <c r="O21" i="8"/>
  <c r="O22" i="8" s="1"/>
  <c r="B48" i="4"/>
  <c r="B49" i="4" s="1"/>
  <c r="B56" i="4" s="1"/>
  <c r="O25" i="8" l="1"/>
  <c r="O26" i="8" s="1"/>
  <c r="B61" i="4"/>
  <c r="B62" i="4" s="1"/>
</calcChain>
</file>

<file path=xl/sharedStrings.xml><?xml version="1.0" encoding="utf-8"?>
<sst xmlns="http://schemas.openxmlformats.org/spreadsheetml/2006/main" count="264" uniqueCount="194">
  <si>
    <t xml:space="preserve"> </t>
  </si>
  <si>
    <t>Florida City Gas</t>
  </si>
  <si>
    <t>Line</t>
  </si>
  <si>
    <t>A/C</t>
  </si>
  <si>
    <t>Dec.</t>
  </si>
  <si>
    <t>Jan.</t>
  </si>
  <si>
    <t>Feb.</t>
  </si>
  <si>
    <t>Mar.</t>
  </si>
  <si>
    <t>Apr.</t>
  </si>
  <si>
    <t>May.</t>
  </si>
  <si>
    <t>Jun.</t>
  </si>
  <si>
    <t>Jul.</t>
  </si>
  <si>
    <t>Aug.</t>
  </si>
  <si>
    <t>Sep.</t>
  </si>
  <si>
    <t>Oct.</t>
  </si>
  <si>
    <t>Nov.</t>
  </si>
  <si>
    <t>13 Month</t>
  </si>
  <si>
    <t>No.</t>
  </si>
  <si>
    <t>Description</t>
  </si>
  <si>
    <t>Rates</t>
  </si>
  <si>
    <t>Average</t>
  </si>
  <si>
    <t>STRUCTURES AND IMPROVEMENTS</t>
  </si>
  <si>
    <t>MAINS - STEEL</t>
  </si>
  <si>
    <t>MAINS - PLASTIC</t>
  </si>
  <si>
    <t>M &amp; R EQUIPMENT - GENERAL</t>
  </si>
  <si>
    <t>M &amp; R EQUIPMENT - CITY</t>
  </si>
  <si>
    <t>METERS</t>
  </si>
  <si>
    <t>REGULATORS</t>
  </si>
  <si>
    <t>REGULATOR INSTALL HOUSE</t>
  </si>
  <si>
    <t>M &amp; R EQUIPMENT - INDUSTRIAL</t>
  </si>
  <si>
    <t>OTHER EQUIPMENT</t>
  </si>
  <si>
    <t>391.00</t>
  </si>
  <si>
    <t>OFFICE FURNITURE</t>
  </si>
  <si>
    <t>TOOLS SHOP &amp; GARAGE EQUIPMENT</t>
  </si>
  <si>
    <t>POWER OPERATED EQUIPMENT</t>
  </si>
  <si>
    <t xml:space="preserve"> DEPRECIATION RESERVE</t>
  </si>
  <si>
    <t xml:space="preserve"> 108.02</t>
  </si>
  <si>
    <t xml:space="preserve"> R.W.I.P</t>
  </si>
  <si>
    <t>TOTAL DEPRECIATION RESERVE</t>
  </si>
  <si>
    <t>TOTAL AMORTIZATION RESERVE</t>
  </si>
  <si>
    <t>TOTAL DEPR/AMORT RESERVE</t>
  </si>
  <si>
    <t>LAND AND LAND RIGHTS</t>
  </si>
  <si>
    <t>380.10</t>
  </si>
  <si>
    <t>SERVICES - STEEL</t>
  </si>
  <si>
    <t>380.20</t>
  </si>
  <si>
    <t>SERVICES - PLASTIC</t>
  </si>
  <si>
    <t xml:space="preserve"> METERS - ERTs</t>
  </si>
  <si>
    <t xml:space="preserve"> METER &amp; REGULATOR INSTALLATIONS</t>
  </si>
  <si>
    <t xml:space="preserve"> METER INSTALLATIONS - ERTs</t>
  </si>
  <si>
    <t>OFFICE FURNITURE AND EQUIP - ENTERPRISE SOFTWARE</t>
  </si>
  <si>
    <t xml:space="preserve"> COMPUTER HARDWARE</t>
  </si>
  <si>
    <t xml:space="preserve"> INDIVIDUAL EQUIPMENT</t>
  </si>
  <si>
    <t xml:space="preserve"> TRANSPORTATION EQUIPMENT</t>
  </si>
  <si>
    <t xml:space="preserve"> TRANSPORTATION  - AUTO</t>
  </si>
  <si>
    <t xml:space="preserve"> TRANSPORTATION  - SERVICE TRUCK</t>
  </si>
  <si>
    <t xml:space="preserve"> TRANSPORTATION - HEAVY TRUCK</t>
  </si>
  <si>
    <t>394.10</t>
  </si>
  <si>
    <t>TOOLS, SHOP, GARAGE EQUIP - FIXED</t>
  </si>
  <si>
    <t xml:space="preserve"> COMMUNICATION EQUIPMENT</t>
  </si>
  <si>
    <t xml:space="preserve"> MISCELLANEOUS EQUIPMENT</t>
  </si>
  <si>
    <t>CDR: 2022 FCG Rate Case</t>
  </si>
  <si>
    <t>FCG Reserve Summary by Utility Account</t>
  </si>
  <si>
    <t>a-Dec - 2021</t>
  </si>
  <si>
    <t>Jan - 2022</t>
  </si>
  <si>
    <t>Feb - 2022</t>
  </si>
  <si>
    <t>Mar - 2022</t>
  </si>
  <si>
    <t>Apr - 2022</t>
  </si>
  <si>
    <t>May - 2022</t>
  </si>
  <si>
    <t>Jun - 2022</t>
  </si>
  <si>
    <t>Jul - 2022</t>
  </si>
  <si>
    <t>Aug - 2022</t>
  </si>
  <si>
    <t>Sep - 2022</t>
  </si>
  <si>
    <t>Oct - 2022</t>
  </si>
  <si>
    <t>Nov - 2022</t>
  </si>
  <si>
    <t>Dec - 2022</t>
  </si>
  <si>
    <t>13 Month Average</t>
  </si>
  <si>
    <t>1570: Florida City Gas</t>
  </si>
  <si>
    <t>30200: 30200 - Franchises &amp; Consents</t>
  </si>
  <si>
    <t>30300: 30300 - Misc Intangible Plant</t>
  </si>
  <si>
    <t>37400: 37400 - Land &amp; Land Rights</t>
  </si>
  <si>
    <t>37500: 37500 - Structures &amp; Improvements</t>
  </si>
  <si>
    <t>37610: 37610 - Mains - Steel</t>
  </si>
  <si>
    <t>37620: 37620 - Mains - Plastic</t>
  </si>
  <si>
    <t>37800: 37800 - Temp Construction Facility</t>
  </si>
  <si>
    <t>37900: 37900 - M&amp;R Station Equipt-CityGate</t>
  </si>
  <si>
    <t>38010: 38010 - Services - Steel</t>
  </si>
  <si>
    <t>38020: 38020 - Services - Plastic</t>
  </si>
  <si>
    <t>38100: 38100 - Field Office Cost</t>
  </si>
  <si>
    <t>38110: 38110 - Meters - ERTs</t>
  </si>
  <si>
    <t>38200: 38200 - Computer Hardware</t>
  </si>
  <si>
    <t>38210: 38210 - Meter Install - ERTs</t>
  </si>
  <si>
    <t>38300: 38300 - Computer Software</t>
  </si>
  <si>
    <t>38400: 38400 - House Regulator Installatio</t>
  </si>
  <si>
    <t>38500: 38500 - Industrial M&amp;R Station Equi</t>
  </si>
  <si>
    <t>38700: 38700 - Other Equipment</t>
  </si>
  <si>
    <t>38798: 38798 - Unregulated Misc Assets</t>
  </si>
  <si>
    <t>39000: 39000 - Structures &amp; Improvements</t>
  </si>
  <si>
    <t>39100: 39100 - Office Furniture &amp; Equipt</t>
  </si>
  <si>
    <t>39111: 39111 - OFE - Enterprise Software</t>
  </si>
  <si>
    <t>39112: 39112 - Computer Equipment</t>
  </si>
  <si>
    <t>39150: 39150 - Personal Computer Equipment</t>
  </si>
  <si>
    <t>39200: 39200 - Transportation Equipt - Gas</t>
  </si>
  <si>
    <t>39210: 39210 - Automobile</t>
  </si>
  <si>
    <t>39220: 39220 - Light Trucks</t>
  </si>
  <si>
    <t>39230: 39230 - Heavy Trucks</t>
  </si>
  <si>
    <t>39400: 39400 - Tools, Shop &amp; Garage Equipt</t>
  </si>
  <si>
    <t>39410: 39410 - Tools/Shop Equipt-Fixed</t>
  </si>
  <si>
    <t>39600: 39600 - Power Operated Equipt</t>
  </si>
  <si>
    <t>39700: 39700 - Communications Equipt</t>
  </si>
  <si>
    <t>39800: 39800 - Miscellaneous Equipt</t>
  </si>
  <si>
    <t>Account No</t>
  </si>
  <si>
    <t>FRANCHISES AND CONSENTS</t>
  </si>
  <si>
    <t>MISC INTANGIBLE PLANT</t>
  </si>
  <si>
    <t>CUSTOMIZED SOFTWARE - 12 YR</t>
  </si>
  <si>
    <t>CUSTOMIZED SOFTWARE - 20 YR</t>
  </si>
  <si>
    <t>SUBTOTAL</t>
  </si>
  <si>
    <t>PROPERTY UNDER CAPITAL LEASES</t>
  </si>
  <si>
    <t>ACQUISITION ADJUSTMENT</t>
  </si>
  <si>
    <t>TOTAL</t>
  </si>
  <si>
    <t>FPLM: 2022 FCG Rate Case</t>
  </si>
  <si>
    <t>RAF: 38 Detailed Juris COS ID Rate Base</t>
  </si>
  <si>
    <t>Company per Book</t>
  </si>
  <si>
    <t>Utility per Book</t>
  </si>
  <si>
    <t>Commission Adj per Book</t>
  </si>
  <si>
    <t>Company Adj per Book</t>
  </si>
  <si>
    <t>Adj Utility per Book</t>
  </si>
  <si>
    <t>Juris Utility</t>
  </si>
  <si>
    <t>Juris Commission Adj</t>
  </si>
  <si>
    <t>Juris Company Adj</t>
  </si>
  <si>
    <t>Juris Adj Utility</t>
  </si>
  <si>
    <t>Separation Factor</t>
  </si>
  <si>
    <t>RATE BASE</t>
  </si>
  <si>
    <t>NET UTILITY PLANT</t>
  </si>
  <si>
    <t>TOTAL ACCUM DEPRECIATION</t>
  </si>
  <si>
    <t>ACCUM DEPR INTANGIBLE</t>
  </si>
  <si>
    <t>G-BAL008000: ACC PROV DEPR &amp; AMORT - INTANGIBLE</t>
  </si>
  <si>
    <t>ACCUM DEPR DISTRIB EXCL ECCR</t>
  </si>
  <si>
    <t>G-BAL008509: ACC PROV DEPR &amp; AMORT - DISTRIBUTION ACCT 374</t>
  </si>
  <si>
    <t>G-BAL008510: ACC PROV DEPR &amp; AMORT - DISTRIBUTION ACCT 375</t>
  </si>
  <si>
    <t>G-BAL008511: ACC PROV DEPR &amp; AMORT - DISTRIBUTION ACCT 376</t>
  </si>
  <si>
    <t>G-BAL008512: ACC PROV DEPR &amp; AMORT - DISTRIBUTION ACCT 378</t>
  </si>
  <si>
    <t>G-BAL008513: ACC PROV DEPR &amp; AMORT - DISTRIBUTION ACCT 379</t>
  </si>
  <si>
    <t>G-BAL008514: ACC PROV DEPR &amp; AMORT - DISTRIBUTION ACCT 380</t>
  </si>
  <si>
    <t>G-BAL008515: ACC PROV DEPR &amp; AMORT - DISTRIBUTION ACCT 381</t>
  </si>
  <si>
    <t>G-BAL008516: ACC PROV DEPR &amp; AMORT - DISTRIBUTION ACCT 382</t>
  </si>
  <si>
    <t>G-BAL008517: ACC PROV DEPR &amp; AMORT - DISTRIBUTION ACCT 383</t>
  </si>
  <si>
    <t>G-BAL008518: ACC PROV DEPR &amp; AMORT - DISTRIBUTION ACCT 384</t>
  </si>
  <si>
    <t>G-BAL008519: ACC PROV DEPR &amp; AMORT - DISTRIBUTION ACCT 385</t>
  </si>
  <si>
    <t>G-BAL008520: ACC PROV DEPR &amp; AMORT - DISTRIBUTION ACCT 387</t>
  </si>
  <si>
    <t>G-BAL008562: ACC PROV DEPR &amp; AMORT - DISTRIBUTION ACCT 376 - SAFE</t>
  </si>
  <si>
    <t>G-BAL008563: ACC PROV DEPR &amp; AMORT - DISTRIBUTION ACCT 380 - SAFE</t>
  </si>
  <si>
    <t>G-BAL008564: ACC PROV DEPR &amp; AMORT - DISTRIBUTION ACCT 381 - SAFE</t>
  </si>
  <si>
    <t>G-BAL008565: ACC PROV DEPR &amp; AMORT - DISTRIBUTION ACCT 382 - SAFE</t>
  </si>
  <si>
    <t>G-BAL008580: ACC PROV DEPR &amp; AMORT - STORAGE</t>
  </si>
  <si>
    <t>ACCUM DEPR GENERAL PLANT</t>
  </si>
  <si>
    <t>G-BAL008600: ACC PROV DEPR &amp; AMORT - GENERAL PLANT TRANSPORTATION EQUIP</t>
  </si>
  <si>
    <t>G-BAL008710: ACC PROV DEPR &amp; AMORT - GENERAL PLANT STRUCTURES</t>
  </si>
  <si>
    <t>G-BAL008720: ACC PROV DEPR &amp; AMORT - GENERAL PLANT OTHER</t>
  </si>
  <si>
    <t>G-BAL008800: ACCM PROV AMORT - PLANT ACQ ADJUSTMENT AGL</t>
  </si>
  <si>
    <t>G-BAL008900: ACC PROV DEPR &amp; AMORT - PROPERTY UNDER CAPITAL LEASES</t>
  </si>
  <si>
    <t>Amortization presented on MFR G1-11</t>
  </si>
  <si>
    <t>Check</t>
  </si>
  <si>
    <t>Total Reserve Depreciation</t>
  </si>
  <si>
    <t>MFR Balance</t>
  </si>
  <si>
    <t>13 Month Average of Reserve Depreciaiton presented on MFR</t>
  </si>
  <si>
    <t>Total Accumulated Depreciation and Amortization - MFR</t>
  </si>
  <si>
    <t>Total Accumulated Depreciation and Amortization - Rate Base</t>
  </si>
  <si>
    <t>RAF: 02 Detailed GL Balance Sheet</t>
  </si>
  <si>
    <t>Dec - 2021</t>
  </si>
  <si>
    <t>Monthly</t>
  </si>
  <si>
    <t>TOTAL ASSETS</t>
  </si>
  <si>
    <t>ACCUM PROVISION FOR DEPRECIATION</t>
  </si>
  <si>
    <t>9108600: Accum Prov Deprec Plant - Gas</t>
  </si>
  <si>
    <t>9108601: Accum Prov Deprec SAFE Clause-Gas</t>
  </si>
  <si>
    <t>9111600: Accm Prov Amortiz-Util Plant-Gas</t>
  </si>
  <si>
    <t>9111601: Accm Prov Amortization-Fin Leases-Gas</t>
  </si>
  <si>
    <t>9111603: Accm Provision Amort-Cloud-Gas</t>
  </si>
  <si>
    <t>9115600: Accm Prov Amort-Plt Acqu Adjmt-Gas</t>
  </si>
  <si>
    <t>MFR Depreciation Reserve Balance</t>
  </si>
  <si>
    <t>MFR Total Depreciation and Amortization Reserve Balance</t>
  </si>
  <si>
    <t>Ending Reserve Balance</t>
  </si>
  <si>
    <t>Subtotal Ending Reserve Balance</t>
  </si>
  <si>
    <t>TOTAL AMORT. ACQ. ADJUSTMENT</t>
  </si>
  <si>
    <t xml:space="preserve">* These intangible items were booked to 9108600 in actuals under prior ownership. They were therefore included in the starting balance for 9108600 after FCG was acquired by FPL. In order to tie to the general ledger, these items are presented on MFR G1-11 for depreciation reserve, rather than MFR G1-13 for amortization reserve. </t>
  </si>
  <si>
    <t>*</t>
  </si>
  <si>
    <t>20220069-GU</t>
  </si>
  <si>
    <t>FCG 001988</t>
  </si>
  <si>
    <t>FCG 001989</t>
  </si>
  <si>
    <t>FCG 001990</t>
  </si>
  <si>
    <t>FCG 001991</t>
  </si>
  <si>
    <t>FCG 001992</t>
  </si>
  <si>
    <t>FCG 001993</t>
  </si>
  <si>
    <t>FCG 001994</t>
  </si>
  <si>
    <t>FCG 001995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</si>
</sst>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0_)"/>
    <numFmt numFmtId="165" formatCode="_(&quot;$&quot;* #,##0_);_(&quot;$&quot;* \(#,##0\);_(&quot;$&quot;* &quot;-&quot;??_);_(@_)"/>
    <numFmt numFmtId="166" formatCode="_(* #,##0_);_(* \(#,##0\);_(* &quot;-&quot;??_);_(@_)"/>
    <numFmt numFmtId="167" formatCode="0.00_)"/>
    <numFmt numFmtId="168" formatCode="#,##0_);[Red]\(#,##0\);&quot; &quot;"/>
    <numFmt numFmtId="169" formatCode="#,##0_)"/>
    <numFmt numFmtId="170" formatCode="#,##0.000000_);[Red]\(#,##0.000000\);&quot; &quot;"/>
  </numFmts>
  <fonts count="17" x14ac:knownFonts="1">
    <font>
      <sz val="11"/>
      <color theme="1"/>
      <name val="Calibri"/>
      <family val="2"/>
      <scheme val="minor"/>
    </font>
    <font>
      <sz val="12"/>
      <name val="Arial"/>
      <family val="2"/>
    </font>
    <font>
      <sz val="10"/>
      <name val="Courier"/>
    </font>
    <font>
      <sz val="12"/>
      <name val="Arial"/>
      <family val="2"/>
    </font>
    <font>
      <sz val="10"/>
      <name val="Arial"/>
      <family val="2"/>
    </font>
    <font>
      <b/>
      <sz val="10"/>
      <name val="Arial"/>
      <family val="2"/>
    </font>
    <font>
      <sz val="10"/>
      <name val="Arial"/>
      <family val="2"/>
    </font>
    <font>
      <sz val="12"/>
      <color theme="1"/>
      <name val="Arial"/>
      <family val="2"/>
    </font>
    <font>
      <sz val="11"/>
      <color indexed="8"/>
      <name val="Calibri"/>
      <family val="2"/>
      <scheme val="minor"/>
    </font>
    <font>
      <b/>
      <u/>
      <sz val="10"/>
      <name val="Arial"/>
      <family val="2"/>
    </font>
    <font>
      <sz val="11"/>
      <color theme="1"/>
      <name val="Calibri"/>
      <family val="2"/>
      <scheme val="minor"/>
    </font>
    <font>
      <sz val="10"/>
      <color rgb="FFFFFFFE"/>
      <name val="Arial"/>
      <family val="2"/>
    </font>
    <font>
      <b/>
      <u/>
      <sz val="11"/>
      <color theme="1"/>
      <name val="Calibri"/>
      <family val="2"/>
      <scheme val="minor"/>
    </font>
    <font>
      <u/>
      <sz val="10"/>
      <name val="Arial"/>
      <family val="2"/>
    </font>
    <font>
      <sz val="10"/>
      <name val="Arial"/>
      <family val="2"/>
    </font>
    <font>
      <b/>
      <sz val="10"/>
      <name val="Arial"/>
      <family val="2"/>
    </font>
    <font>
      <b/>
      <u/>
      <sz val="10"/>
      <name val="Arial"/>
      <family val="2"/>
    </font>
  </fonts>
  <fills count="5">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theme="9" tint="0.59999389629810485"/>
        <bgColor indexed="64"/>
      </patternFill>
    </fill>
  </fills>
  <borders count="10">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s>
  <cellStyleXfs count="21">
    <xf numFmtId="0" fontId="0" fillId="0" borderId="0"/>
    <xf numFmtId="0" fontId="1" fillId="0" borderId="0"/>
    <xf numFmtId="43" fontId="4" fillId="0" borderId="0" applyFont="0" applyFill="0" applyBorder="0" applyAlignment="0" applyProtection="0"/>
    <xf numFmtId="44" fontId="4" fillId="0" borderId="0" applyFont="0" applyFill="0" applyBorder="0" applyAlignment="0" applyProtection="0"/>
    <xf numFmtId="5" fontId="2" fillId="0" borderId="0"/>
    <xf numFmtId="164" fontId="2" fillId="0" borderId="0"/>
    <xf numFmtId="9"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2" fillId="0" borderId="0"/>
    <xf numFmtId="37" fontId="2" fillId="0" borderId="0"/>
    <xf numFmtId="9" fontId="6" fillId="0" borderId="0" applyFont="0" applyFill="0" applyBorder="0" applyAlignment="0" applyProtection="0"/>
    <xf numFmtId="0" fontId="3" fillId="0" borderId="0"/>
    <xf numFmtId="0" fontId="4" fillId="0" borderId="0"/>
    <xf numFmtId="0" fontId="8" fillId="0" borderId="0"/>
    <xf numFmtId="0" fontId="8" fillId="0" borderId="0"/>
    <xf numFmtId="0" fontId="3" fillId="0" borderId="0"/>
    <xf numFmtId="9" fontId="3" fillId="0" borderId="0" applyFont="0" applyFill="0" applyBorder="0" applyAlignment="0" applyProtection="0"/>
    <xf numFmtId="0" fontId="8" fillId="0" borderId="0"/>
    <xf numFmtId="43" fontId="10" fillId="0" borderId="0" applyFont="0" applyFill="0" applyBorder="0" applyAlignment="0" applyProtection="0"/>
    <xf numFmtId="0" fontId="8" fillId="0" borderId="0"/>
  </cellStyleXfs>
  <cellXfs count="122">
    <xf numFmtId="0" fontId="0" fillId="0" borderId="0" xfId="0"/>
    <xf numFmtId="0" fontId="1" fillId="0" borderId="0" xfId="1"/>
    <xf numFmtId="164" fontId="3" fillId="0" borderId="0" xfId="5" applyFont="1" applyAlignment="1">
      <alignment horizontal="left"/>
    </xf>
    <xf numFmtId="164" fontId="3" fillId="0" borderId="0" xfId="5" applyFont="1"/>
    <xf numFmtId="164" fontId="3" fillId="0" borderId="0" xfId="5" applyFont="1" applyAlignment="1">
      <alignment horizontal="center"/>
    </xf>
    <xf numFmtId="164" fontId="3" fillId="0" borderId="1" xfId="5" applyFont="1" applyBorder="1" applyAlignment="1">
      <alignment horizontal="left"/>
    </xf>
    <xf numFmtId="164" fontId="3" fillId="0" borderId="1" xfId="5" applyFont="1" applyBorder="1"/>
    <xf numFmtId="164" fontId="3" fillId="0" borderId="1" xfId="5" applyFont="1" applyBorder="1" applyAlignment="1">
      <alignment horizontal="center"/>
    </xf>
    <xf numFmtId="164" fontId="3" fillId="0" borderId="0" xfId="5" applyFont="1" applyAlignment="1">
      <alignment horizontal="fill"/>
    </xf>
    <xf numFmtId="164" fontId="3" fillId="0" borderId="0" xfId="5" applyFont="1" applyAlignment="1">
      <alignment horizontal="right"/>
    </xf>
    <xf numFmtId="164" fontId="3" fillId="0" borderId="0" xfId="5" quotePrefix="1" applyFont="1" applyAlignment="1">
      <alignment horizontal="left"/>
    </xf>
    <xf numFmtId="0" fontId="3" fillId="0" borderId="0" xfId="5" applyNumberFormat="1" applyFont="1" applyAlignment="1">
      <alignment horizontal="left"/>
    </xf>
    <xf numFmtId="5" fontId="3" fillId="0" borderId="0" xfId="5" applyNumberFormat="1" applyFont="1" applyAlignment="1">
      <alignment horizontal="right"/>
    </xf>
    <xf numFmtId="37" fontId="3" fillId="0" borderId="0" xfId="5" applyNumberFormat="1" applyFont="1" applyAlignment="1">
      <alignment horizontal="right"/>
    </xf>
    <xf numFmtId="5" fontId="3" fillId="0" borderId="2" xfId="5" applyNumberFormat="1" applyFont="1" applyBorder="1" applyAlignment="1" applyProtection="1">
      <alignment horizontal="right"/>
      <protection locked="0"/>
    </xf>
    <xf numFmtId="164" fontId="3" fillId="0" borderId="0" xfId="5" quotePrefix="1" applyFont="1" applyAlignment="1">
      <alignment horizontal="right"/>
    </xf>
    <xf numFmtId="164" fontId="3" fillId="0" borderId="1" xfId="5" applyFont="1" applyBorder="1" applyAlignment="1">
      <alignment horizontal="right"/>
    </xf>
    <xf numFmtId="166" fontId="3" fillId="0" borderId="1" xfId="2" applyNumberFormat="1" applyFont="1" applyBorder="1" applyAlignment="1">
      <alignment horizontal="right"/>
    </xf>
    <xf numFmtId="164" fontId="3" fillId="0" borderId="0" xfId="5" applyFont="1" applyAlignment="1">
      <alignment horizontal="center"/>
    </xf>
    <xf numFmtId="0" fontId="8" fillId="0" borderId="0" xfId="18"/>
    <xf numFmtId="0" fontId="8" fillId="0" borderId="5" xfId="18" applyBorder="1"/>
    <xf numFmtId="0" fontId="0" fillId="0" borderId="0" xfId="0"/>
    <xf numFmtId="164" fontId="3" fillId="0" borderId="0" xfId="5" applyFont="1"/>
    <xf numFmtId="0" fontId="3" fillId="0" borderId="0" xfId="5" applyNumberFormat="1" applyFont="1" applyAlignment="1">
      <alignment horizontal="left"/>
    </xf>
    <xf numFmtId="167" fontId="7" fillId="0" borderId="0" xfId="13" applyNumberFormat="1" applyFont="1" applyAlignment="1">
      <alignment horizontal="center"/>
    </xf>
    <xf numFmtId="0" fontId="4" fillId="0" borderId="0" xfId="0" applyFont="1" applyAlignment="1">
      <alignment horizontal="center" wrapText="1"/>
    </xf>
    <xf numFmtId="164" fontId="7" fillId="0" borderId="0" xfId="10" applyNumberFormat="1" applyFont="1" applyAlignment="1">
      <alignment horizontal="left"/>
    </xf>
    <xf numFmtId="0" fontId="6" fillId="0" borderId="0" xfId="18" applyFont="1"/>
    <xf numFmtId="0" fontId="6" fillId="0" borderId="6" xfId="18" applyFont="1" applyBorder="1" applyAlignment="1">
      <alignment horizontal="center" vertical="center" wrapText="1"/>
    </xf>
    <xf numFmtId="10" fontId="3" fillId="0" borderId="0" xfId="6" applyNumberFormat="1" applyFont="1" applyFill="1" applyAlignment="1" applyProtection="1">
      <alignment horizontal="center"/>
    </xf>
    <xf numFmtId="164" fontId="3" fillId="0" borderId="0" xfId="5" applyFont="1" applyFill="1" applyAlignment="1">
      <alignment horizontal="center"/>
    </xf>
    <xf numFmtId="0" fontId="0" fillId="0" borderId="0" xfId="0" applyFill="1"/>
    <xf numFmtId="0" fontId="0" fillId="2" borderId="0" xfId="0" applyFill="1"/>
    <xf numFmtId="17" fontId="3" fillId="0" borderId="1" xfId="5" quotePrefix="1" applyNumberFormat="1" applyFont="1" applyBorder="1" applyAlignment="1">
      <alignment horizontal="center"/>
    </xf>
    <xf numFmtId="167" fontId="3" fillId="0" borderId="0" xfId="5" quotePrefix="1" applyNumberFormat="1" applyFont="1" applyAlignment="1">
      <alignment horizontal="center"/>
    </xf>
    <xf numFmtId="37" fontId="3" fillId="0" borderId="0" xfId="5" applyNumberFormat="1" applyFont="1" applyProtection="1">
      <protection locked="0"/>
    </xf>
    <xf numFmtId="37" fontId="3" fillId="0" borderId="0" xfId="5" applyNumberFormat="1" applyFont="1"/>
    <xf numFmtId="0" fontId="3" fillId="0" borderId="0" xfId="5" applyNumberFormat="1" applyFont="1" applyAlignment="1">
      <alignment horizontal="center"/>
    </xf>
    <xf numFmtId="37" fontId="3" fillId="0" borderId="0" xfId="5" applyNumberFormat="1" applyFont="1" applyAlignment="1">
      <alignment horizontal="fill"/>
    </xf>
    <xf numFmtId="165" fontId="3" fillId="0" borderId="3" xfId="3" applyNumberFormat="1" applyFont="1" applyBorder="1" applyProtection="1"/>
    <xf numFmtId="166" fontId="3" fillId="0" borderId="0" xfId="2" applyNumberFormat="1" applyFont="1" applyAlignment="1" applyProtection="1"/>
    <xf numFmtId="2" fontId="3" fillId="0" borderId="0" xfId="5" applyNumberFormat="1" applyFont="1" applyAlignment="1">
      <alignment horizontal="center"/>
    </xf>
    <xf numFmtId="37" fontId="3" fillId="0" borderId="3" xfId="5" applyNumberFormat="1" applyFont="1" applyBorder="1" applyProtection="1">
      <protection locked="0"/>
    </xf>
    <xf numFmtId="164" fontId="3" fillId="0" borderId="1" xfId="5" applyFont="1" applyBorder="1" applyAlignment="1">
      <alignment horizontal="fill"/>
    </xf>
    <xf numFmtId="164" fontId="3" fillId="0" borderId="0" xfId="5" applyFont="1" applyFill="1"/>
    <xf numFmtId="0" fontId="1" fillId="0" borderId="0" xfId="1" applyFill="1"/>
    <xf numFmtId="0" fontId="9" fillId="0" borderId="0" xfId="18" applyFont="1" applyAlignment="1">
      <alignment horizontal="left" vertical="center"/>
    </xf>
    <xf numFmtId="169" fontId="6" fillId="0" borderId="0" xfId="18" applyNumberFormat="1" applyFont="1" applyAlignment="1">
      <alignment horizontal="right" vertical="center"/>
    </xf>
    <xf numFmtId="168" fontId="6" fillId="0" borderId="0" xfId="18" applyNumberFormat="1" applyFont="1" applyAlignment="1">
      <alignment horizontal="right" vertical="center"/>
    </xf>
    <xf numFmtId="0" fontId="9" fillId="0" borderId="0" xfId="18" applyFont="1" applyAlignment="1">
      <alignment horizontal="left" vertical="center" indent="1"/>
    </xf>
    <xf numFmtId="0" fontId="9" fillId="0" borderId="0" xfId="18" applyFont="1" applyAlignment="1">
      <alignment horizontal="left" vertical="center" indent="2"/>
    </xf>
    <xf numFmtId="0" fontId="9" fillId="0" borderId="0" xfId="18" applyFont="1" applyAlignment="1">
      <alignment horizontal="left" vertical="center" indent="3"/>
    </xf>
    <xf numFmtId="0" fontId="5" fillId="0" borderId="0" xfId="18" applyFont="1" applyAlignment="1">
      <alignment horizontal="left" vertical="center" indent="3"/>
    </xf>
    <xf numFmtId="168" fontId="6" fillId="0" borderId="4" xfId="18" applyNumberFormat="1" applyFont="1" applyBorder="1" applyAlignment="1">
      <alignment horizontal="right" vertical="center"/>
    </xf>
    <xf numFmtId="168" fontId="11" fillId="0" borderId="0" xfId="18" applyNumberFormat="1" applyFont="1" applyAlignment="1">
      <alignment horizontal="right" vertical="center"/>
    </xf>
    <xf numFmtId="0" fontId="6" fillId="0" borderId="0" xfId="18" applyFont="1" applyAlignment="1">
      <alignment horizontal="left" vertical="center" indent="4"/>
    </xf>
    <xf numFmtId="170" fontId="6" fillId="0" borderId="0" xfId="18" applyNumberFormat="1" applyFont="1" applyAlignment="1">
      <alignment horizontal="right" vertical="center"/>
    </xf>
    <xf numFmtId="0" fontId="5" fillId="0" borderId="0" xfId="18" applyFont="1" applyAlignment="1">
      <alignment horizontal="left" vertical="center" indent="2"/>
    </xf>
    <xf numFmtId="168" fontId="5" fillId="0" borderId="4" xfId="18" applyNumberFormat="1" applyFont="1" applyBorder="1" applyAlignment="1">
      <alignment horizontal="right" vertical="center"/>
    </xf>
    <xf numFmtId="0" fontId="0" fillId="0" borderId="0" xfId="0" applyAlignment="1">
      <alignment horizontal="right"/>
    </xf>
    <xf numFmtId="37" fontId="0" fillId="0" borderId="7" xfId="0" applyNumberFormat="1" applyBorder="1"/>
    <xf numFmtId="43" fontId="0" fillId="0" borderId="0" xfId="19" applyFont="1" applyFill="1"/>
    <xf numFmtId="0" fontId="12" fillId="0" borderId="0" xfId="0" applyFont="1" applyAlignment="1">
      <alignment horizontal="right"/>
    </xf>
    <xf numFmtId="0" fontId="6" fillId="0" borderId="0" xfId="20" applyFont="1" applyAlignment="1">
      <alignment horizontal="right" indent="2"/>
    </xf>
    <xf numFmtId="43" fontId="6" fillId="0" borderId="0" xfId="19" applyFont="1" applyAlignment="1">
      <alignment horizontal="right"/>
    </xf>
    <xf numFmtId="43" fontId="6" fillId="0" borderId="7" xfId="19" applyFont="1" applyBorder="1" applyAlignment="1">
      <alignment horizontal="right"/>
    </xf>
    <xf numFmtId="43" fontId="0" fillId="0" borderId="0" xfId="19" applyFont="1"/>
    <xf numFmtId="43" fontId="0" fillId="4" borderId="0" xfId="19" applyFont="1" applyFill="1"/>
    <xf numFmtId="0" fontId="9" fillId="0" borderId="0" xfId="18" applyFont="1" applyFill="1" applyAlignment="1">
      <alignment horizontal="left" vertical="center" indent="3"/>
    </xf>
    <xf numFmtId="169" fontId="6" fillId="0" borderId="0" xfId="18" applyNumberFormat="1" applyFont="1" applyFill="1" applyAlignment="1">
      <alignment horizontal="right" vertical="center"/>
    </xf>
    <xf numFmtId="168" fontId="6" fillId="0" borderId="0" xfId="18" applyNumberFormat="1" applyFont="1" applyFill="1" applyAlignment="1">
      <alignment horizontal="right" vertical="center"/>
    </xf>
    <xf numFmtId="0" fontId="6" fillId="0" borderId="0" xfId="18" applyFont="1" applyFill="1" applyAlignment="1">
      <alignment horizontal="left" vertical="center" indent="4"/>
    </xf>
    <xf numFmtId="170" fontId="6" fillId="0" borderId="0" xfId="18" applyNumberFormat="1" applyFont="1" applyFill="1" applyAlignment="1">
      <alignment horizontal="right" vertical="center"/>
    </xf>
    <xf numFmtId="0" fontId="6" fillId="0" borderId="0" xfId="16" applyFont="1" applyAlignment="1">
      <alignment horizontal="right" indent="2"/>
    </xf>
    <xf numFmtId="43" fontId="0" fillId="0" borderId="7" xfId="19" applyFont="1" applyBorder="1"/>
    <xf numFmtId="43" fontId="0" fillId="4" borderId="0" xfId="0" applyNumberFormat="1" applyFill="1"/>
    <xf numFmtId="0" fontId="6" fillId="4" borderId="0" xfId="16" applyFont="1" applyFill="1" applyAlignment="1">
      <alignment horizontal="right" indent="2"/>
    </xf>
    <xf numFmtId="5" fontId="0" fillId="0" borderId="7" xfId="19" applyNumberFormat="1" applyFont="1" applyBorder="1"/>
    <xf numFmtId="0" fontId="0" fillId="0" borderId="5" xfId="0" applyBorder="1"/>
    <xf numFmtId="0" fontId="6" fillId="0" borderId="0" xfId="0" applyFont="1"/>
    <xf numFmtId="0" fontId="6" fillId="0" borderId="6" xfId="0" applyFont="1" applyBorder="1" applyAlignment="1">
      <alignment horizontal="center" vertical="center" wrapText="1"/>
    </xf>
    <xf numFmtId="0" fontId="9" fillId="0" borderId="0" xfId="0" applyFont="1" applyAlignment="1">
      <alignment horizontal="left" vertical="center"/>
    </xf>
    <xf numFmtId="39" fontId="6" fillId="0" borderId="0" xfId="0" applyNumberFormat="1" applyFont="1" applyAlignment="1">
      <alignment horizontal="right" vertical="center"/>
    </xf>
    <xf numFmtId="0" fontId="13" fillId="0" borderId="0" xfId="0" applyFont="1" applyAlignment="1">
      <alignment horizontal="left" vertical="center" indent="1"/>
    </xf>
    <xf numFmtId="0" fontId="13" fillId="0" borderId="0" xfId="0" applyFont="1" applyAlignment="1">
      <alignment horizontal="left" vertical="center" indent="2"/>
    </xf>
    <xf numFmtId="0" fontId="13" fillId="0" borderId="0" xfId="0" applyFont="1" applyAlignment="1">
      <alignment horizontal="left" vertical="center" indent="3"/>
    </xf>
    <xf numFmtId="0" fontId="6" fillId="0" borderId="0" xfId="0" applyFont="1" applyAlignment="1">
      <alignment horizontal="left" vertical="center" indent="6"/>
    </xf>
    <xf numFmtId="0" fontId="5" fillId="0" borderId="0" xfId="0" applyFont="1" applyAlignment="1">
      <alignment horizontal="left" vertical="center" indent="5"/>
    </xf>
    <xf numFmtId="39" fontId="5" fillId="0" borderId="4" xfId="0" applyNumberFormat="1" applyFont="1" applyBorder="1" applyAlignment="1">
      <alignment horizontal="right" vertical="center"/>
    </xf>
    <xf numFmtId="0" fontId="6" fillId="3" borderId="0" xfId="0" applyFont="1" applyFill="1" applyAlignment="1">
      <alignment horizontal="left" vertical="center" indent="6"/>
    </xf>
    <xf numFmtId="39" fontId="6" fillId="3" borderId="0" xfId="0" applyNumberFormat="1" applyFont="1" applyFill="1" applyAlignment="1">
      <alignment horizontal="right" vertical="center"/>
    </xf>
    <xf numFmtId="0" fontId="4" fillId="0" borderId="0" xfId="0" applyFont="1" applyAlignment="1">
      <alignment horizontal="right"/>
    </xf>
    <xf numFmtId="43" fontId="5" fillId="4" borderId="0" xfId="19" applyFont="1" applyFill="1" applyBorder="1" applyAlignment="1">
      <alignment horizontal="right"/>
    </xf>
    <xf numFmtId="0" fontId="4" fillId="4" borderId="0" xfId="15" applyFont="1" applyFill="1" applyAlignment="1">
      <alignment horizontal="right" indent="2"/>
    </xf>
    <xf numFmtId="0" fontId="8" fillId="0" borderId="0" xfId="18"/>
    <xf numFmtId="0" fontId="8" fillId="0" borderId="5" xfId="18" applyBorder="1"/>
    <xf numFmtId="0" fontId="14" fillId="0" borderId="0" xfId="18" applyFont="1"/>
    <xf numFmtId="0" fontId="14" fillId="0" borderId="6" xfId="18" applyFont="1" applyBorder="1" applyAlignment="1">
      <alignment horizontal="center" vertical="center" wrapText="1"/>
    </xf>
    <xf numFmtId="0" fontId="15" fillId="0" borderId="0" xfId="18" applyFont="1" applyAlignment="1">
      <alignment horizontal="left"/>
    </xf>
    <xf numFmtId="168" fontId="14" fillId="0" borderId="0" xfId="18" applyNumberFormat="1" applyFont="1" applyAlignment="1">
      <alignment horizontal="right"/>
    </xf>
    <xf numFmtId="0" fontId="16" fillId="0" borderId="0" xfId="18" applyFont="1" applyAlignment="1">
      <alignment horizontal="left" indent="1"/>
    </xf>
    <xf numFmtId="0" fontId="14" fillId="0" borderId="0" xfId="18" applyFont="1" applyAlignment="1">
      <alignment horizontal="left" indent="2"/>
    </xf>
    <xf numFmtId="0" fontId="15" fillId="0" borderId="0" xfId="18" applyFont="1" applyAlignment="1">
      <alignment horizontal="left" indent="2"/>
    </xf>
    <xf numFmtId="168" fontId="15" fillId="0" borderId="4" xfId="18" applyNumberFormat="1" applyFont="1" applyBorder="1" applyAlignment="1">
      <alignment horizontal="right"/>
    </xf>
    <xf numFmtId="2" fontId="0" fillId="3" borderId="0" xfId="0" applyNumberFormat="1" applyFill="1" applyAlignment="1">
      <alignment horizontal="left"/>
    </xf>
    <xf numFmtId="10" fontId="3" fillId="0" borderId="0" xfId="6" applyNumberFormat="1" applyFont="1" applyFill="1" applyBorder="1" applyAlignment="1" applyProtection="1">
      <alignment horizontal="center"/>
    </xf>
    <xf numFmtId="167" fontId="1" fillId="0" borderId="0" xfId="5" applyNumberFormat="1" applyFont="1" applyAlignment="1">
      <alignment horizontal="center"/>
    </xf>
    <xf numFmtId="164" fontId="1" fillId="0" borderId="0" xfId="5" applyFont="1"/>
    <xf numFmtId="164" fontId="1" fillId="0" borderId="0" xfId="5" applyFont="1" applyAlignment="1">
      <alignment horizontal="center"/>
    </xf>
    <xf numFmtId="5" fontId="3" fillId="0" borderId="3" xfId="3" applyNumberFormat="1" applyFont="1" applyFill="1" applyBorder="1" applyAlignment="1">
      <alignment horizontal="right"/>
    </xf>
    <xf numFmtId="37" fontId="3" fillId="0" borderId="0" xfId="2" applyNumberFormat="1" applyFont="1" applyFill="1" applyAlignment="1">
      <alignment horizontal="right"/>
    </xf>
    <xf numFmtId="37" fontId="3" fillId="0" borderId="0" xfId="2" applyNumberFormat="1" applyFont="1" applyAlignment="1">
      <alignment horizontal="right"/>
    </xf>
    <xf numFmtId="37" fontId="3" fillId="0" borderId="0" xfId="2" applyNumberFormat="1" applyFont="1" applyFill="1" applyAlignment="1" applyProtection="1">
      <alignment horizontal="right"/>
      <protection locked="0"/>
    </xf>
    <xf numFmtId="37" fontId="3" fillId="0" borderId="0" xfId="2" applyNumberFormat="1" applyFont="1" applyAlignment="1" applyProtection="1">
      <alignment horizontal="right"/>
    </xf>
    <xf numFmtId="5" fontId="3" fillId="0" borderId="0" xfId="3" applyNumberFormat="1" applyFont="1" applyFill="1" applyBorder="1" applyAlignment="1" applyProtection="1">
      <alignment horizontal="right"/>
    </xf>
    <xf numFmtId="0" fontId="3" fillId="0" borderId="0" xfId="5" applyNumberFormat="1" applyFont="1" applyFill="1" applyAlignment="1">
      <alignment horizont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18" applyFont="1" applyBorder="1" applyAlignment="1">
      <alignment horizontal="center" vertical="center" wrapText="1"/>
    </xf>
    <xf numFmtId="0" fontId="0" fillId="0" borderId="0" xfId="0" applyAlignment="1">
      <alignment horizontal="left" wrapText="1"/>
    </xf>
    <xf numFmtId="164" fontId="1" fillId="0" borderId="0" xfId="5" applyFont="1" applyAlignment="1">
      <alignment horizontal="left"/>
    </xf>
  </cellXfs>
  <cellStyles count="21">
    <cellStyle name="Comma" xfId="19" builtinId="3"/>
    <cellStyle name="Comma 2" xfId="2" xr:uid="{6771BDF3-0A6F-42A5-8F36-A0DC79069527}"/>
    <cellStyle name="Comma 3" xfId="7" xr:uid="{32DCB4CF-C9DC-4178-912A-B58FB44B724B}"/>
    <cellStyle name="Currency 2" xfId="3" xr:uid="{9C9516D0-B032-43AC-B39E-891869636790}"/>
    <cellStyle name="Currency 3" xfId="8" xr:uid="{B4F04D42-6EB6-4046-A5AD-975A99EF3161}"/>
    <cellStyle name="Normal" xfId="0" builtinId="0"/>
    <cellStyle name="Normal 2" xfId="1" xr:uid="{5E71E02D-1804-4376-B71C-14DCD2846A69}"/>
    <cellStyle name="Normal 2 2" xfId="9" xr:uid="{E2B85167-2D39-488B-B9C2-DC4E86E7393E}"/>
    <cellStyle name="Normal 2 2 2" xfId="18" xr:uid="{9FFE0F42-50E5-4060-8BB9-40E464564ACA}"/>
    <cellStyle name="Normal 2 3" xfId="14" xr:uid="{7F890B23-175C-47CB-BF8F-2EF76A723AA2}"/>
    <cellStyle name="Normal 3" xfId="10" xr:uid="{2C21CB82-2362-4997-8E56-5DF8F9B25D3E}"/>
    <cellStyle name="Normal 4" xfId="4" xr:uid="{612B4DF7-BD41-4072-ADD4-516ED0914359}"/>
    <cellStyle name="Normal 5" xfId="5" xr:uid="{6C01A0CB-72F5-4544-9B52-5581EC742630}"/>
    <cellStyle name="Normal 6" xfId="12" xr:uid="{C0916927-0DD3-4DB9-96B4-6EC2715211E7}"/>
    <cellStyle name="Normal 6 2" xfId="15" xr:uid="{4942ECCB-365D-4B7A-BF95-621EAFB1D3E8}"/>
    <cellStyle name="Normal 7" xfId="16" xr:uid="{69B6EA05-E4BD-4E54-A464-77B90A22B3D6}"/>
    <cellStyle name="Normal 7 2" xfId="20" xr:uid="{C7CF502B-F9AE-470C-86FD-FC8038DCBDB9}"/>
    <cellStyle name="Normal 8" xfId="13" xr:uid="{47A09F2C-4608-46C6-8D85-3523DC08BAD9}"/>
    <cellStyle name="Percent 2" xfId="6" xr:uid="{076CDDD1-BD27-4457-8EBD-E23A11537E83}"/>
    <cellStyle name="Percent 2 2" xfId="17" xr:uid="{47F28CAF-ED35-4D05-B64E-1964D3C6FAA4}"/>
    <cellStyle name="Percent 3" xfId="11" xr:uid="{D81F0B30-33FB-450D-B575-7CF85B7F22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1</xdr:row>
      <xdr:rowOff>161925</xdr:rowOff>
    </xdr:from>
    <xdr:to>
      <xdr:col>12</xdr:col>
      <xdr:colOff>247650</xdr:colOff>
      <xdr:row>44</xdr:row>
      <xdr:rowOff>66675</xdr:rowOff>
    </xdr:to>
    <xdr:pic>
      <xdr:nvPicPr>
        <xdr:cNvPr id="2" name="Picture 2">
          <a:extLst>
            <a:ext uri="{FF2B5EF4-FFF2-40B4-BE49-F238E27FC236}">
              <a16:creationId xmlns:a16="http://schemas.microsoft.com/office/drawing/2014/main" id="{C59DF0AD-6EA3-4959-9A6E-2075B78A9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52425"/>
          <a:ext cx="7029450" cy="8096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77AE-387D-4415-91AE-32AE82B5DB9C}">
  <dimension ref="A1:S52"/>
  <sheetViews>
    <sheetView zoomScale="70" zoomScaleNormal="70" workbookViewId="0">
      <pane xSplit="3" ySplit="7" topLeftCell="D8" activePane="bottomRight" state="frozen"/>
      <selection pane="topRight" activeCell="D1" sqref="D1"/>
      <selection pane="bottomLeft" activeCell="A14" sqref="A14"/>
      <selection pane="bottomRight" sqref="A1:A2"/>
    </sheetView>
  </sheetViews>
  <sheetFormatPr defaultRowHeight="15" x14ac:dyDescent="0.25"/>
  <cols>
    <col min="1" max="1" width="12.7109375" customWidth="1"/>
    <col min="2" max="2" width="11" customWidth="1"/>
    <col min="3" max="3" width="50.140625" bestFit="1" customWidth="1"/>
    <col min="5" max="5" width="17.140625" customWidth="1"/>
    <col min="6" max="18" width="16.7109375" customWidth="1"/>
  </cols>
  <sheetData>
    <row r="1" spans="1:19" s="21" customFormat="1" x14ac:dyDescent="0.25">
      <c r="A1" s="21" t="s">
        <v>186</v>
      </c>
    </row>
    <row r="2" spans="1:19" s="21" customFormat="1" x14ac:dyDescent="0.25">
      <c r="A2" s="21" t="s">
        <v>185</v>
      </c>
    </row>
    <row r="3" spans="1:19" ht="16.5" thickBot="1" x14ac:dyDescent="0.3">
      <c r="A3" s="5"/>
      <c r="B3" s="6"/>
      <c r="C3" s="6"/>
      <c r="D3" s="6"/>
      <c r="E3" s="6"/>
      <c r="F3" s="6"/>
      <c r="G3" s="6"/>
      <c r="H3" s="6"/>
      <c r="I3" s="6"/>
      <c r="J3" s="6"/>
      <c r="K3" s="6"/>
      <c r="L3" s="6"/>
      <c r="M3" s="6"/>
      <c r="N3" s="6"/>
      <c r="O3" s="6"/>
      <c r="P3" s="6"/>
      <c r="Q3" s="6"/>
      <c r="R3" s="6"/>
      <c r="S3" s="1"/>
    </row>
    <row r="4" spans="1:19" ht="15.75" x14ac:dyDescent="0.25">
      <c r="A4" s="1"/>
      <c r="B4" s="2"/>
      <c r="C4" s="2"/>
      <c r="D4" s="2"/>
      <c r="E4" s="2"/>
      <c r="F4" s="2"/>
      <c r="G4" s="2"/>
      <c r="H4" s="2"/>
      <c r="I4" s="2"/>
      <c r="J4" s="2"/>
      <c r="K4" s="2"/>
      <c r="L4" s="2"/>
      <c r="M4" s="2"/>
      <c r="N4" s="2"/>
      <c r="O4" s="2"/>
      <c r="P4" s="2"/>
      <c r="Q4" s="2"/>
      <c r="R4" s="2"/>
      <c r="S4" s="1"/>
    </row>
    <row r="5" spans="1:19" ht="15.75" x14ac:dyDescent="0.25">
      <c r="A5" s="2" t="s">
        <v>2</v>
      </c>
      <c r="B5" s="4" t="s">
        <v>3</v>
      </c>
      <c r="C5" s="4"/>
      <c r="D5" s="3" t="s">
        <v>0</v>
      </c>
      <c r="E5" s="4" t="s">
        <v>4</v>
      </c>
      <c r="F5" s="4" t="s">
        <v>5</v>
      </c>
      <c r="G5" s="4" t="s">
        <v>6</v>
      </c>
      <c r="H5" s="4" t="s">
        <v>7</v>
      </c>
      <c r="I5" s="4" t="s">
        <v>8</v>
      </c>
      <c r="J5" s="4" t="s">
        <v>9</v>
      </c>
      <c r="K5" s="4" t="s">
        <v>10</v>
      </c>
      <c r="L5" s="4" t="s">
        <v>11</v>
      </c>
      <c r="M5" s="4" t="s">
        <v>12</v>
      </c>
      <c r="N5" s="4" t="s">
        <v>13</v>
      </c>
      <c r="O5" s="4" t="s">
        <v>14</v>
      </c>
      <c r="P5" s="4" t="s">
        <v>15</v>
      </c>
      <c r="Q5" s="4" t="s">
        <v>4</v>
      </c>
      <c r="R5" s="4" t="s">
        <v>16</v>
      </c>
      <c r="S5" s="1"/>
    </row>
    <row r="6" spans="1:19" ht="15.75" x14ac:dyDescent="0.25">
      <c r="A6" s="2" t="s">
        <v>17</v>
      </c>
      <c r="B6" s="4" t="s">
        <v>17</v>
      </c>
      <c r="C6" s="4" t="s">
        <v>18</v>
      </c>
      <c r="D6" s="4" t="s">
        <v>19</v>
      </c>
      <c r="E6" s="4">
        <v>2021</v>
      </c>
      <c r="F6" s="4">
        <v>2022</v>
      </c>
      <c r="G6" s="18">
        <v>2022</v>
      </c>
      <c r="H6" s="18">
        <v>2022</v>
      </c>
      <c r="I6" s="18">
        <v>2022</v>
      </c>
      <c r="J6" s="18">
        <v>2022</v>
      </c>
      <c r="K6" s="18">
        <v>2022</v>
      </c>
      <c r="L6" s="18">
        <v>2022</v>
      </c>
      <c r="M6" s="18">
        <v>2022</v>
      </c>
      <c r="N6" s="18">
        <v>2022</v>
      </c>
      <c r="O6" s="18">
        <v>2022</v>
      </c>
      <c r="P6" s="18">
        <v>2022</v>
      </c>
      <c r="Q6" s="18">
        <v>2022</v>
      </c>
      <c r="R6" s="4" t="s">
        <v>20</v>
      </c>
      <c r="S6" s="1"/>
    </row>
    <row r="7" spans="1:19" ht="16.5" thickBot="1" x14ac:dyDescent="0.3">
      <c r="A7" s="5"/>
      <c r="B7" s="5"/>
      <c r="C7" s="7"/>
      <c r="D7" s="6"/>
      <c r="E7" s="7"/>
      <c r="F7" s="7"/>
      <c r="G7" s="7"/>
      <c r="H7" s="7"/>
      <c r="I7" s="7"/>
      <c r="J7" s="7"/>
      <c r="K7" s="7"/>
      <c r="L7" s="7"/>
      <c r="M7" s="7"/>
      <c r="N7" s="7"/>
      <c r="O7" s="7"/>
      <c r="P7" s="7"/>
      <c r="Q7" s="7"/>
      <c r="R7" s="7"/>
      <c r="S7" s="1"/>
    </row>
    <row r="8" spans="1:19" ht="15.75" x14ac:dyDescent="0.25">
      <c r="A8" s="1"/>
      <c r="B8" s="4"/>
      <c r="C8" s="8"/>
      <c r="D8" s="1"/>
      <c r="E8" s="8"/>
      <c r="F8" s="8"/>
      <c r="G8" s="8"/>
      <c r="H8" s="8"/>
      <c r="I8" s="8"/>
      <c r="J8" s="8"/>
      <c r="K8" s="8"/>
      <c r="L8" s="8"/>
      <c r="M8" s="8"/>
      <c r="N8" s="8"/>
      <c r="O8" s="8"/>
      <c r="P8" s="8"/>
      <c r="Q8" s="8"/>
      <c r="R8" s="8"/>
      <c r="S8" s="1"/>
    </row>
    <row r="9" spans="1:19" ht="15.75" x14ac:dyDescent="0.25">
      <c r="A9" s="11">
        <v>1</v>
      </c>
      <c r="B9" s="24">
        <v>302</v>
      </c>
      <c r="C9" s="22" t="s">
        <v>111</v>
      </c>
      <c r="D9" s="105">
        <v>0</v>
      </c>
      <c r="E9" s="114">
        <f>SUMIF('CDR Reserve Data'!$A$6:$A$41,$B9,'CDR Reserve Data'!$C$6:$C$41)</f>
        <v>97976</v>
      </c>
      <c r="F9" s="114">
        <f>SUMIF('CDR Reserve Data'!$A$6:$A$41,$B9,'CDR Reserve Data'!$D$6:$D$41)</f>
        <v>97976</v>
      </c>
      <c r="G9" s="114">
        <f>SUMIF('CDR Reserve Data'!$A$6:$A$41,$B9,'CDR Reserve Data'!$E$6:$E$41)</f>
        <v>97976</v>
      </c>
      <c r="H9" s="114">
        <f>SUMIF('CDR Reserve Data'!$A$6:$A$41,$B9,'CDR Reserve Data'!$F$6:$F$41)</f>
        <v>97976</v>
      </c>
      <c r="I9" s="114">
        <f>SUMIF('CDR Reserve Data'!$A$6:$A$41,$B9,'CDR Reserve Data'!$G$6:$G$41)</f>
        <v>97976</v>
      </c>
      <c r="J9" s="114">
        <f>SUMIF('CDR Reserve Data'!$A$6:$A$41,$B9,'CDR Reserve Data'!$H$6:$H$41)</f>
        <v>97976</v>
      </c>
      <c r="K9" s="114">
        <f>SUMIF('CDR Reserve Data'!$A$6:$A$41,$B9,'CDR Reserve Data'!$I$6:$I$41)</f>
        <v>97976</v>
      </c>
      <c r="L9" s="114">
        <f>SUMIF('CDR Reserve Data'!$A$6:$A$41,$B9,'CDR Reserve Data'!$J$6:$J$41)</f>
        <v>97976</v>
      </c>
      <c r="M9" s="114">
        <f>SUMIF('CDR Reserve Data'!$A$6:$A$41,$B9,'CDR Reserve Data'!$K$6:$K$41)</f>
        <v>97976</v>
      </c>
      <c r="N9" s="114">
        <f>SUMIF('CDR Reserve Data'!$A$6:$A$41,$B9,'CDR Reserve Data'!$L$6:$L$41)</f>
        <v>97976</v>
      </c>
      <c r="O9" s="114">
        <f>SUMIF('CDR Reserve Data'!$A$6:$A$41,$B9,'CDR Reserve Data'!$M$6:$M$41)</f>
        <v>97976</v>
      </c>
      <c r="P9" s="114">
        <f>SUMIF('CDR Reserve Data'!$A$6:$A$41,$B9,'CDR Reserve Data'!$N$6:$N$41)</f>
        <v>97976</v>
      </c>
      <c r="Q9" s="114">
        <f>SUMIF('CDR Reserve Data'!$A$6:$A$41,$B9,'CDR Reserve Data'!$O$6:$O$41)</f>
        <v>97976</v>
      </c>
      <c r="R9" s="12">
        <f>SUM(D9:Q9)/13</f>
        <v>97976</v>
      </c>
      <c r="S9" s="9"/>
    </row>
    <row r="10" spans="1:19" s="21" customFormat="1" ht="15.75" x14ac:dyDescent="0.25">
      <c r="A10" s="23">
        <f>A9+1</f>
        <v>2</v>
      </c>
      <c r="B10" s="24">
        <v>303</v>
      </c>
      <c r="C10" s="22" t="s">
        <v>112</v>
      </c>
      <c r="D10" s="105">
        <v>0</v>
      </c>
      <c r="E10" s="112">
        <f>SUMIF('CDR Reserve Data'!$A$6:$A$41,$B10,'CDR Reserve Data'!$C$6:$C$41)</f>
        <v>-115.99</v>
      </c>
      <c r="F10" s="112">
        <f>SUMIF('CDR Reserve Data'!$A$6:$A$41,$B10,'CDR Reserve Data'!$D$6:$D$41)</f>
        <v>-115.99</v>
      </c>
      <c r="G10" s="112">
        <f>SUMIF('CDR Reserve Data'!$A$6:$A$41,$B10,'CDR Reserve Data'!$E$6:$E$41)</f>
        <v>-115.99</v>
      </c>
      <c r="H10" s="112">
        <f>SUMIF('CDR Reserve Data'!$A$6:$A$41,$B10,'CDR Reserve Data'!$F$6:$F$41)</f>
        <v>-115.99</v>
      </c>
      <c r="I10" s="112">
        <f>SUMIF('CDR Reserve Data'!$A$6:$A$41,$B10,'CDR Reserve Data'!$G$6:$G$41)</f>
        <v>-115.99</v>
      </c>
      <c r="J10" s="112">
        <f>SUMIF('CDR Reserve Data'!$A$6:$A$41,$B10,'CDR Reserve Data'!$H$6:$H$41)</f>
        <v>-115.99</v>
      </c>
      <c r="K10" s="112">
        <f>SUMIF('CDR Reserve Data'!$A$6:$A$41,$B10,'CDR Reserve Data'!$I$6:$I$41)</f>
        <v>-115.99</v>
      </c>
      <c r="L10" s="112">
        <f>SUMIF('CDR Reserve Data'!$A$6:$A$41,$B10,'CDR Reserve Data'!$J$6:$J$41)</f>
        <v>-115.99</v>
      </c>
      <c r="M10" s="112">
        <f>SUMIF('CDR Reserve Data'!$A$6:$A$41,$B10,'CDR Reserve Data'!$K$6:$K$41)</f>
        <v>-115.99</v>
      </c>
      <c r="N10" s="112">
        <f>SUMIF('CDR Reserve Data'!$A$6:$A$41,$B10,'CDR Reserve Data'!$L$6:$L$41)</f>
        <v>-115.99</v>
      </c>
      <c r="O10" s="112">
        <f>SUMIF('CDR Reserve Data'!$A$6:$A$41,$B10,'CDR Reserve Data'!$M$6:$M$41)</f>
        <v>-115.99</v>
      </c>
      <c r="P10" s="112">
        <f>SUMIF('CDR Reserve Data'!$A$6:$A$41,$B10,'CDR Reserve Data'!$N$6:$N$41)</f>
        <v>-115.99</v>
      </c>
      <c r="Q10" s="112">
        <f>SUMIF('CDR Reserve Data'!$A$6:$A$41,$B10,'CDR Reserve Data'!$O$6:$O$41)</f>
        <v>-115.99</v>
      </c>
      <c r="R10" s="113">
        <f t="shared" ref="R10:R40" si="0">SUM(D10:Q10)/13</f>
        <v>-115.99</v>
      </c>
      <c r="S10" s="9"/>
    </row>
    <row r="11" spans="1:19" ht="15.75" x14ac:dyDescent="0.25">
      <c r="A11" s="23">
        <f t="shared" ref="A11:A50" si="1">A10+1</f>
        <v>3</v>
      </c>
      <c r="B11" s="24">
        <v>374</v>
      </c>
      <c r="C11" s="22" t="s">
        <v>41</v>
      </c>
      <c r="D11" s="29">
        <v>0</v>
      </c>
      <c r="E11" s="112">
        <f>SUMIF('CDR Reserve Data'!$A$6:$A$41,$B11,'CDR Reserve Data'!$C$6:$C$41)</f>
        <v>13416.05</v>
      </c>
      <c r="F11" s="112">
        <f>SUMIF('CDR Reserve Data'!$A$6:$A$41,$B11,'CDR Reserve Data'!$D$6:$D$41)</f>
        <v>13416.05</v>
      </c>
      <c r="G11" s="112">
        <f>SUMIF('CDR Reserve Data'!$A$6:$A$41,$B11,'CDR Reserve Data'!$E$6:$E$41)</f>
        <v>13416.05</v>
      </c>
      <c r="H11" s="112">
        <f>SUMIF('CDR Reserve Data'!$A$6:$A$41,$B11,'CDR Reserve Data'!$F$6:$F$41)</f>
        <v>13416.05</v>
      </c>
      <c r="I11" s="112">
        <f>SUMIF('CDR Reserve Data'!$A$6:$A$41,$B11,'CDR Reserve Data'!$G$6:$G$41)</f>
        <v>13416.05</v>
      </c>
      <c r="J11" s="112">
        <f>SUMIF('CDR Reserve Data'!$A$6:$A$41,$B11,'CDR Reserve Data'!$H$6:$H$41)</f>
        <v>13416.05</v>
      </c>
      <c r="K11" s="112">
        <f>SUMIF('CDR Reserve Data'!$A$6:$A$41,$B11,'CDR Reserve Data'!$I$6:$I$41)</f>
        <v>13416.05</v>
      </c>
      <c r="L11" s="112">
        <f>SUMIF('CDR Reserve Data'!$A$6:$A$41,$B11,'CDR Reserve Data'!$J$6:$J$41)</f>
        <v>13416.05</v>
      </c>
      <c r="M11" s="112">
        <f>SUMIF('CDR Reserve Data'!$A$6:$A$41,$B11,'CDR Reserve Data'!$K$6:$K$41)</f>
        <v>13416.05</v>
      </c>
      <c r="N11" s="112">
        <f>SUMIF('CDR Reserve Data'!$A$6:$A$41,$B11,'CDR Reserve Data'!$L$6:$L$41)</f>
        <v>13416.05</v>
      </c>
      <c r="O11" s="112">
        <f>SUMIF('CDR Reserve Data'!$A$6:$A$41,$B11,'CDR Reserve Data'!$M$6:$M$41)</f>
        <v>13416.05</v>
      </c>
      <c r="P11" s="112">
        <f>SUMIF('CDR Reserve Data'!$A$6:$A$41,$B11,'CDR Reserve Data'!$N$6:$N$41)</f>
        <v>13416.05</v>
      </c>
      <c r="Q11" s="112">
        <f>SUMIF('CDR Reserve Data'!$A$6:$A$41,$B11,'CDR Reserve Data'!$O$6:$O$41)</f>
        <v>13416.05</v>
      </c>
      <c r="R11" s="113">
        <f t="shared" si="0"/>
        <v>13416.049999999997</v>
      </c>
      <c r="S11" s="9"/>
    </row>
    <row r="12" spans="1:19" ht="15.75" x14ac:dyDescent="0.25">
      <c r="A12" s="23">
        <f t="shared" si="1"/>
        <v>4</v>
      </c>
      <c r="B12" s="24">
        <v>375</v>
      </c>
      <c r="C12" s="22" t="s">
        <v>21</v>
      </c>
      <c r="D12" s="29">
        <v>3.1E-2</v>
      </c>
      <c r="E12" s="112">
        <f>SUMIF('CDR Reserve Data'!$A$6:$A$41,$B12,'CDR Reserve Data'!$C$6:$C$41)</f>
        <v>-39417.22</v>
      </c>
      <c r="F12" s="112">
        <f>SUMIF('CDR Reserve Data'!$A$6:$A$41,$B12,'CDR Reserve Data'!$D$6:$D$41)</f>
        <v>-39023.200508915026</v>
      </c>
      <c r="G12" s="112">
        <f>SUMIF('CDR Reserve Data'!$A$6:$A$41,$B12,'CDR Reserve Data'!$E$6:$E$41)</f>
        <v>-38626.524003760183</v>
      </c>
      <c r="H12" s="112">
        <f>SUMIF('CDR Reserve Data'!$A$6:$A$41,$B12,'CDR Reserve Data'!$F$6:$F$41)</f>
        <v>-38226.534796910651</v>
      </c>
      <c r="I12" s="112">
        <f>SUMIF('CDR Reserve Data'!$A$6:$A$41,$B12,'CDR Reserve Data'!$G$6:$G$41)</f>
        <v>-37822.694705284157</v>
      </c>
      <c r="J12" s="112">
        <f>SUMIF('CDR Reserve Data'!$A$6:$A$41,$B12,'CDR Reserve Data'!$H$6:$H$41)</f>
        <v>-37414.613645899881</v>
      </c>
      <c r="K12" s="112">
        <f>SUMIF('CDR Reserve Data'!$A$6:$A$41,$B12,'CDR Reserve Data'!$I$6:$I$41)</f>
        <v>-37001.991661631022</v>
      </c>
      <c r="L12" s="112">
        <f>SUMIF('CDR Reserve Data'!$A$6:$A$41,$B12,'CDR Reserve Data'!$J$6:$J$41)</f>
        <v>-36584.570465907716</v>
      </c>
      <c r="M12" s="112">
        <f>SUMIF('CDR Reserve Data'!$A$6:$A$41,$B12,'CDR Reserve Data'!$K$6:$K$41)</f>
        <v>-36162.120402512162</v>
      </c>
      <c r="N12" s="112">
        <f>SUMIF('CDR Reserve Data'!$A$6:$A$41,$B12,'CDR Reserve Data'!$L$6:$L$41)</f>
        <v>-35734.415882195157</v>
      </c>
      <c r="O12" s="112">
        <f>SUMIF('CDR Reserve Data'!$A$6:$A$41,$B12,'CDR Reserve Data'!$M$6:$M$41)</f>
        <v>-35301.255499507395</v>
      </c>
      <c r="P12" s="112">
        <f>SUMIF('CDR Reserve Data'!$A$6:$A$41,$B12,'CDR Reserve Data'!$N$6:$N$41)</f>
        <v>-34862.54100797054</v>
      </c>
      <c r="Q12" s="112">
        <f>SUMIF('CDR Reserve Data'!$A$6:$A$41,$B12,'CDR Reserve Data'!$O$6:$O$41)</f>
        <v>-34418.272188302035</v>
      </c>
      <c r="R12" s="113">
        <f t="shared" si="0"/>
        <v>-36968.917212984299</v>
      </c>
      <c r="S12" s="9"/>
    </row>
    <row r="13" spans="1:19" ht="15.75" x14ac:dyDescent="0.25">
      <c r="A13" s="23">
        <f t="shared" si="1"/>
        <v>5</v>
      </c>
      <c r="B13" s="24">
        <v>376.1</v>
      </c>
      <c r="C13" s="22" t="s">
        <v>22</v>
      </c>
      <c r="D13" s="29">
        <v>2.5000000000000001E-2</v>
      </c>
      <c r="E13" s="112">
        <f>SUMIF('CDR Reserve Data'!$A$6:$A$41,$B13,'CDR Reserve Data'!$C$6:$C$41)</f>
        <v>74118347.809999987</v>
      </c>
      <c r="F13" s="112">
        <f>SUMIF('CDR Reserve Data'!$A$6:$A$41,$B13,'CDR Reserve Data'!$D$6:$D$41)</f>
        <v>74335204.444956124</v>
      </c>
      <c r="G13" s="112">
        <f>SUMIF('CDR Reserve Data'!$A$6:$A$41,$B13,'CDR Reserve Data'!$E$6:$E$41)</f>
        <v>74552910.689704955</v>
      </c>
      <c r="H13" s="112">
        <f>SUMIF('CDR Reserve Data'!$A$6:$A$41,$B13,'CDR Reserve Data'!$F$6:$F$41)</f>
        <v>74771701.981186718</v>
      </c>
      <c r="I13" s="112">
        <f>SUMIF('CDR Reserve Data'!$A$6:$A$41,$B13,'CDR Reserve Data'!$G$6:$G$41)</f>
        <v>74991771.790014103</v>
      </c>
      <c r="J13" s="112">
        <f>SUMIF('CDR Reserve Data'!$A$6:$A$41,$B13,'CDR Reserve Data'!$H$6:$H$41)</f>
        <v>75213260.151379138</v>
      </c>
      <c r="K13" s="112">
        <f>SUMIF('CDR Reserve Data'!$A$6:$A$41,$B13,'CDR Reserve Data'!$I$6:$I$41)</f>
        <v>75436276.393059194</v>
      </c>
      <c r="L13" s="112">
        <f>SUMIF('CDR Reserve Data'!$A$6:$A$41,$B13,'CDR Reserve Data'!$J$6:$J$41)</f>
        <v>75660913.210356697</v>
      </c>
      <c r="M13" s="112">
        <f>SUMIF('CDR Reserve Data'!$A$6:$A$41,$B13,'CDR Reserve Data'!$K$6:$K$41)</f>
        <v>75887253.297199771</v>
      </c>
      <c r="N13" s="112">
        <f>SUMIF('CDR Reserve Data'!$A$6:$A$41,$B13,'CDR Reserve Data'!$L$6:$L$41)</f>
        <v>76115379.916630298</v>
      </c>
      <c r="O13" s="112">
        <f>SUMIF('CDR Reserve Data'!$A$6:$A$41,$B13,'CDR Reserve Data'!$M$6:$M$41)</f>
        <v>76345362.861684203</v>
      </c>
      <c r="P13" s="112">
        <f>SUMIF('CDR Reserve Data'!$A$6:$A$41,$B13,'CDR Reserve Data'!$N$6:$N$41)</f>
        <v>76577231.042966843</v>
      </c>
      <c r="Q13" s="112">
        <f>SUMIF('CDR Reserve Data'!$A$6:$A$41,$B13,'CDR Reserve Data'!$O$6:$O$41)</f>
        <v>76810977.593592048</v>
      </c>
      <c r="R13" s="113">
        <f t="shared" si="0"/>
        <v>75447430.092902303</v>
      </c>
      <c r="S13" s="9"/>
    </row>
    <row r="14" spans="1:19" ht="15.75" x14ac:dyDescent="0.25">
      <c r="A14" s="23">
        <f t="shared" si="1"/>
        <v>6</v>
      </c>
      <c r="B14" s="24">
        <v>376.2</v>
      </c>
      <c r="C14" s="22" t="s">
        <v>23</v>
      </c>
      <c r="D14" s="29">
        <v>2.5000000000000001E-2</v>
      </c>
      <c r="E14" s="112">
        <f>SUMIF('CDR Reserve Data'!$A$6:$A$41,$B14,'CDR Reserve Data'!$C$6:$C$41)</f>
        <v>50584198.780999951</v>
      </c>
      <c r="F14" s="112">
        <f>SUMIF('CDR Reserve Data'!$A$6:$A$41,$B14,'CDR Reserve Data'!$D$6:$D$41)</f>
        <v>50904666.609075107</v>
      </c>
      <c r="G14" s="112">
        <f>SUMIF('CDR Reserve Data'!$A$6:$A$41,$B14,'CDR Reserve Data'!$E$6:$E$41)</f>
        <v>51226160.601162188</v>
      </c>
      <c r="H14" s="112">
        <f>SUMIF('CDR Reserve Data'!$A$6:$A$41,$B14,'CDR Reserve Data'!$F$6:$F$41)</f>
        <v>51549142.44731719</v>
      </c>
      <c r="I14" s="112">
        <f>SUMIF('CDR Reserve Data'!$A$6:$A$41,$B14,'CDR Reserve Data'!$G$6:$G$41)</f>
        <v>51873997.36910446</v>
      </c>
      <c r="J14" s="112">
        <f>SUMIF('CDR Reserve Data'!$A$6:$A$41,$B14,'CDR Reserve Data'!$H$6:$H$41)</f>
        <v>52200999.163950361</v>
      </c>
      <c r="K14" s="112">
        <f>SUMIF('CDR Reserve Data'!$A$6:$A$41,$B14,'CDR Reserve Data'!$I$6:$I$41)</f>
        <v>52530404.080073506</v>
      </c>
      <c r="L14" s="112">
        <f>SUMIF('CDR Reserve Data'!$A$6:$A$41,$B14,'CDR Reserve Data'!$J$6:$J$41)</f>
        <v>52862392.67114</v>
      </c>
      <c r="M14" s="112">
        <f>SUMIF('CDR Reserve Data'!$A$6:$A$41,$B14,'CDR Reserve Data'!$K$6:$K$41)</f>
        <v>53197133.072824039</v>
      </c>
      <c r="N14" s="112">
        <f>SUMIF('CDR Reserve Data'!$A$6:$A$41,$B14,'CDR Reserve Data'!$L$6:$L$41)</f>
        <v>53534846.890774958</v>
      </c>
      <c r="O14" s="112">
        <f>SUMIF('CDR Reserve Data'!$A$6:$A$41,$B14,'CDR Reserve Data'!$M$6:$M$41)</f>
        <v>53875605.840920419</v>
      </c>
      <c r="P14" s="112">
        <f>SUMIF('CDR Reserve Data'!$A$6:$A$41,$B14,'CDR Reserve Data'!$N$6:$N$41)</f>
        <v>54219302.37473838</v>
      </c>
      <c r="Q14" s="112">
        <f>SUMIF('CDR Reserve Data'!$A$6:$A$41,$B14,'CDR Reserve Data'!$O$6:$O$41)</f>
        <v>54565743.84797778</v>
      </c>
      <c r="R14" s="113">
        <f t="shared" si="0"/>
        <v>52548045.67500449</v>
      </c>
      <c r="S14" s="9"/>
    </row>
    <row r="15" spans="1:19" ht="15.75" x14ac:dyDescent="0.25">
      <c r="A15" s="23">
        <f t="shared" si="1"/>
        <v>7</v>
      </c>
      <c r="B15" s="24">
        <v>378</v>
      </c>
      <c r="C15" s="22" t="s">
        <v>24</v>
      </c>
      <c r="D15" s="29">
        <v>3.5000000000000003E-2</v>
      </c>
      <c r="E15" s="112">
        <f>SUMIF('CDR Reserve Data'!$A$6:$A$41,$B15,'CDR Reserve Data'!$C$6:$C$41)</f>
        <v>295855.87</v>
      </c>
      <c r="F15" s="112">
        <f>SUMIF('CDR Reserve Data'!$A$6:$A$41,$B15,'CDR Reserve Data'!$D$6:$D$41)</f>
        <v>301728.82432385371</v>
      </c>
      <c r="G15" s="112">
        <f>SUMIF('CDR Reserve Data'!$A$6:$A$41,$B15,'CDR Reserve Data'!$E$6:$E$41)</f>
        <v>307641.58381690178</v>
      </c>
      <c r="H15" s="112">
        <f>SUMIF('CDR Reserve Data'!$A$6:$A$41,$B15,'CDR Reserve Data'!$F$6:$F$41)</f>
        <v>313603.97144438187</v>
      </c>
      <c r="I15" s="112">
        <f>SUMIF('CDR Reserve Data'!$A$6:$A$41,$B15,'CDR Reserve Data'!$G$6:$G$41)</f>
        <v>319624.04981645901</v>
      </c>
      <c r="J15" s="112">
        <f>SUMIF('CDR Reserve Data'!$A$6:$A$41,$B15,'CDR Reserve Data'!$H$6:$H$41)</f>
        <v>325707.66283107334</v>
      </c>
      <c r="K15" s="112">
        <f>SUMIF('CDR Reserve Data'!$A$6:$A$41,$B15,'CDR Reserve Data'!$I$6:$I$41)</f>
        <v>331859.3041957742</v>
      </c>
      <c r="L15" s="112">
        <f>SUMIF('CDR Reserve Data'!$A$6:$A$41,$B15,'CDR Reserve Data'!$J$6:$J$41)</f>
        <v>338082.84334457415</v>
      </c>
      <c r="M15" s="112">
        <f>SUMIF('CDR Reserve Data'!$A$6:$A$41,$B15,'CDR Reserve Data'!$K$6:$K$41)</f>
        <v>344381.72079542466</v>
      </c>
      <c r="N15" s="112">
        <f>SUMIF('CDR Reserve Data'!$A$6:$A$41,$B15,'CDR Reserve Data'!$L$6:$L$41)</f>
        <v>350759.3161383468</v>
      </c>
      <c r="O15" s="112">
        <f>SUMIF('CDR Reserve Data'!$A$6:$A$41,$B15,'CDR Reserve Data'!$M$6:$M$41)</f>
        <v>357218.64666183497</v>
      </c>
      <c r="P15" s="112">
        <f>SUMIF('CDR Reserve Data'!$A$6:$A$41,$B15,'CDR Reserve Data'!$N$6:$N$41)</f>
        <v>363761.18421270407</v>
      </c>
      <c r="Q15" s="112">
        <f>SUMIF('CDR Reserve Data'!$A$6:$A$41,$B15,'CDR Reserve Data'!$O$6:$O$41)</f>
        <v>370386.93207606173</v>
      </c>
      <c r="R15" s="113">
        <f t="shared" si="0"/>
        <v>332354.76497364539</v>
      </c>
      <c r="S15" s="9"/>
    </row>
    <row r="16" spans="1:19" ht="15.75" x14ac:dyDescent="0.25">
      <c r="A16" s="23">
        <f t="shared" si="1"/>
        <v>8</v>
      </c>
      <c r="B16" s="24">
        <v>379</v>
      </c>
      <c r="C16" s="22" t="s">
        <v>25</v>
      </c>
      <c r="D16" s="29">
        <v>2.7E-2</v>
      </c>
      <c r="E16" s="112">
        <f>SUMIF('CDR Reserve Data'!$A$6:$A$41,$B16,'CDR Reserve Data'!$C$6:$C$41)</f>
        <v>5271242.96</v>
      </c>
      <c r="F16" s="112">
        <f>SUMIF('CDR Reserve Data'!$A$6:$A$41,$B16,'CDR Reserve Data'!$D$6:$D$41)</f>
        <v>5298596.1649778457</v>
      </c>
      <c r="G16" s="112">
        <f>SUMIF('CDR Reserve Data'!$A$6:$A$41,$B16,'CDR Reserve Data'!$E$6:$E$41)</f>
        <v>5326171.348554871</v>
      </c>
      <c r="H16" s="112">
        <f>SUMIF('CDR Reserve Data'!$A$6:$A$41,$B16,'CDR Reserve Data'!$F$6:$F$41)</f>
        <v>5354024.9244197691</v>
      </c>
      <c r="I16" s="112">
        <f>SUMIF('CDR Reserve Data'!$A$6:$A$41,$B16,'CDR Reserve Data'!$G$6:$G$41)</f>
        <v>5382203.1964705056</v>
      </c>
      <c r="J16" s="112">
        <f>SUMIF('CDR Reserve Data'!$A$6:$A$41,$B16,'CDR Reserve Data'!$H$6:$H$41)</f>
        <v>5410739.7264505206</v>
      </c>
      <c r="K16" s="112">
        <f>SUMIF('CDR Reserve Data'!$A$6:$A$41,$B16,'CDR Reserve Data'!$I$6:$I$41)</f>
        <v>5439660.3219049657</v>
      </c>
      <c r="L16" s="112">
        <f>SUMIF('CDR Reserve Data'!$A$6:$A$41,$B16,'CDR Reserve Data'!$J$6:$J$41)</f>
        <v>5468987.2051506788</v>
      </c>
      <c r="M16" s="112">
        <f>SUMIF('CDR Reserve Data'!$A$6:$A$41,$B16,'CDR Reserve Data'!$K$6:$K$41)</f>
        <v>5498740.1352221239</v>
      </c>
      <c r="N16" s="112">
        <f>SUMIF('CDR Reserve Data'!$A$6:$A$41,$B16,'CDR Reserve Data'!$L$6:$L$41)</f>
        <v>5528938.5212421911</v>
      </c>
      <c r="O16" s="112">
        <f>SUMIF('CDR Reserve Data'!$A$6:$A$41,$B16,'CDR Reserve Data'!$M$6:$M$41)</f>
        <v>5559599.6916213669</v>
      </c>
      <c r="P16" s="112">
        <f>SUMIF('CDR Reserve Data'!$A$6:$A$41,$B16,'CDR Reserve Data'!$N$6:$N$41)</f>
        <v>5590732.0992357414</v>
      </c>
      <c r="Q16" s="112">
        <f>SUMIF('CDR Reserve Data'!$A$6:$A$41,$B16,'CDR Reserve Data'!$O$6:$O$41)</f>
        <v>5622335.7629518295</v>
      </c>
      <c r="R16" s="113">
        <f t="shared" si="0"/>
        <v>5442459.3911694176</v>
      </c>
      <c r="S16" s="9"/>
    </row>
    <row r="17" spans="1:19" ht="15.75" x14ac:dyDescent="0.25">
      <c r="A17" s="23">
        <f t="shared" si="1"/>
        <v>9</v>
      </c>
      <c r="B17" s="24" t="s">
        <v>42</v>
      </c>
      <c r="C17" s="26" t="s">
        <v>43</v>
      </c>
      <c r="D17" s="29">
        <v>2.7E-2</v>
      </c>
      <c r="E17" s="112">
        <f>SUMIF('CDR Reserve Data'!$A$6:$A$41,$B17,'CDR Reserve Data'!$C$6:$C$41)</f>
        <v>22198850.120000001</v>
      </c>
      <c r="F17" s="112">
        <f>SUMIF('CDR Reserve Data'!$A$6:$A$41,$B17,'CDR Reserve Data'!$D$6:$D$41)</f>
        <v>22227860.83910742</v>
      </c>
      <c r="G17" s="112">
        <f>SUMIF('CDR Reserve Data'!$A$6:$A$41,$B17,'CDR Reserve Data'!$E$6:$E$41)</f>
        <v>22256882.901452206</v>
      </c>
      <c r="H17" s="112">
        <f>SUMIF('CDR Reserve Data'!$A$6:$A$41,$B17,'CDR Reserve Data'!$F$6:$F$41)</f>
        <v>22285921.780032381</v>
      </c>
      <c r="I17" s="112">
        <f>SUMIF('CDR Reserve Data'!$A$6:$A$41,$B17,'CDR Reserve Data'!$G$6:$G$41)</f>
        <v>22314981.967040423</v>
      </c>
      <c r="J17" s="112">
        <f>SUMIF('CDR Reserve Data'!$A$6:$A$41,$B17,'CDR Reserve Data'!$H$6:$H$41)</f>
        <v>22344066.718483154</v>
      </c>
      <c r="K17" s="112">
        <f>SUMIF('CDR Reserve Data'!$A$6:$A$41,$B17,'CDR Reserve Data'!$I$6:$I$41)</f>
        <v>22373178.538090598</v>
      </c>
      <c r="L17" s="112">
        <f>SUMIF('CDR Reserve Data'!$A$6:$A$41,$B17,'CDR Reserve Data'!$J$6:$J$41)</f>
        <v>22402319.581770316</v>
      </c>
      <c r="M17" s="112">
        <f>SUMIF('CDR Reserve Data'!$A$6:$A$41,$B17,'CDR Reserve Data'!$K$6:$K$41)</f>
        <v>22431491.76645343</v>
      </c>
      <c r="N17" s="112">
        <f>SUMIF('CDR Reserve Data'!$A$6:$A$41,$B17,'CDR Reserve Data'!$L$6:$L$41)</f>
        <v>22460696.975124311</v>
      </c>
      <c r="O17" s="112">
        <f>SUMIF('CDR Reserve Data'!$A$6:$A$41,$B17,'CDR Reserve Data'!$M$6:$M$41)</f>
        <v>22489936.888906091</v>
      </c>
      <c r="P17" s="112">
        <f>SUMIF('CDR Reserve Data'!$A$6:$A$41,$B17,'CDR Reserve Data'!$N$6:$N$41)</f>
        <v>22519212.327858135</v>
      </c>
      <c r="Q17" s="112">
        <f>SUMIF('CDR Reserve Data'!$A$6:$A$41,$B17,'CDR Reserve Data'!$O$6:$O$41)</f>
        <v>22548523.293810826</v>
      </c>
      <c r="R17" s="113">
        <f t="shared" si="0"/>
        <v>22373378.74808687</v>
      </c>
      <c r="S17" s="9"/>
    </row>
    <row r="18" spans="1:19" ht="15.75" x14ac:dyDescent="0.25">
      <c r="A18" s="23">
        <f t="shared" si="1"/>
        <v>10</v>
      </c>
      <c r="B18" s="24" t="s">
        <v>44</v>
      </c>
      <c r="C18" s="26" t="s">
        <v>45</v>
      </c>
      <c r="D18" s="29">
        <v>2.5399999999999999E-2</v>
      </c>
      <c r="E18" s="112">
        <f>SUMIF('CDR Reserve Data'!$A$6:$A$41,$B18,'CDR Reserve Data'!$C$6:$C$41)</f>
        <v>24594752.260000002</v>
      </c>
      <c r="F18" s="112">
        <f>SUMIF('CDR Reserve Data'!$A$6:$A$41,$B18,'CDR Reserve Data'!$D$6:$D$41)</f>
        <v>24760194.239965718</v>
      </c>
      <c r="G18" s="112">
        <f>SUMIF('CDR Reserve Data'!$A$6:$A$41,$B18,'CDR Reserve Data'!$E$6:$E$41)</f>
        <v>24926299.603522837</v>
      </c>
      <c r="H18" s="112">
        <f>SUMIF('CDR Reserve Data'!$A$6:$A$41,$B18,'CDR Reserve Data'!$F$6:$F$41)</f>
        <v>25093284.438819192</v>
      </c>
      <c r="I18" s="112">
        <f>SUMIF('CDR Reserve Data'!$A$6:$A$41,$B18,'CDR Reserve Data'!$G$6:$G$41)</f>
        <v>25261327.560743399</v>
      </c>
      <c r="J18" s="112">
        <f>SUMIF('CDR Reserve Data'!$A$6:$A$41,$B18,'CDR Reserve Data'!$H$6:$H$41)</f>
        <v>25430557.322990611</v>
      </c>
      <c r="K18" s="112">
        <f>SUMIF('CDR Reserve Data'!$A$6:$A$41,$B18,'CDR Reserve Data'!$I$6:$I$41)</f>
        <v>25601083.005562328</v>
      </c>
      <c r="L18" s="112">
        <f>SUMIF('CDR Reserve Data'!$A$6:$A$41,$B18,'CDR Reserve Data'!$J$6:$J$41)</f>
        <v>25772989.425106499</v>
      </c>
      <c r="M18" s="112">
        <f>SUMIF('CDR Reserve Data'!$A$6:$A$41,$B18,'CDR Reserve Data'!$K$6:$K$41)</f>
        <v>25946353.754977532</v>
      </c>
      <c r="N18" s="112">
        <f>SUMIF('CDR Reserve Data'!$A$6:$A$41,$B18,'CDR Reserve Data'!$L$6:$L$41)</f>
        <v>26121264.869095713</v>
      </c>
      <c r="O18" s="112">
        <f>SUMIF('CDR Reserve Data'!$A$6:$A$41,$B18,'CDR Reserve Data'!$M$6:$M$41)</f>
        <v>26297772.914885078</v>
      </c>
      <c r="P18" s="112">
        <f>SUMIF('CDR Reserve Data'!$A$6:$A$41,$B18,'CDR Reserve Data'!$N$6:$N$41)</f>
        <v>26475869.3592824</v>
      </c>
      <c r="Q18" s="112">
        <f>SUMIF('CDR Reserve Data'!$A$6:$A$41,$B18,'CDR Reserve Data'!$O$6:$O$41)</f>
        <v>26655509.642920498</v>
      </c>
      <c r="R18" s="113">
        <f t="shared" si="0"/>
        <v>25610558.340251677</v>
      </c>
      <c r="S18" s="9"/>
    </row>
    <row r="19" spans="1:19" ht="15.75" x14ac:dyDescent="0.25">
      <c r="A19" s="23">
        <f t="shared" si="1"/>
        <v>11</v>
      </c>
      <c r="B19" s="24">
        <v>381</v>
      </c>
      <c r="C19" s="22" t="s">
        <v>26</v>
      </c>
      <c r="D19" s="29">
        <v>6.0999999999999999E-2</v>
      </c>
      <c r="E19" s="112">
        <f>SUMIF('CDR Reserve Data'!$A$6:$A$41,$B19,'CDR Reserve Data'!$C$6:$C$41)</f>
        <v>1457176.3900000001</v>
      </c>
      <c r="F19" s="112">
        <f>SUMIF('CDR Reserve Data'!$A$6:$A$41,$B19,'CDR Reserve Data'!$D$6:$D$41)</f>
        <v>1527466.082953112</v>
      </c>
      <c r="G19" s="112">
        <f>SUMIF('CDR Reserve Data'!$A$6:$A$41,$B19,'CDR Reserve Data'!$E$6:$E$41)</f>
        <v>1598205.895823085</v>
      </c>
      <c r="H19" s="112">
        <f>SUMIF('CDR Reserve Data'!$A$6:$A$41,$B19,'CDR Reserve Data'!$F$6:$F$41)</f>
        <v>1669540.3757067574</v>
      </c>
      <c r="I19" s="112">
        <f>SUMIF('CDR Reserve Data'!$A$6:$A$41,$B19,'CDR Reserve Data'!$G$6:$G$41)</f>
        <v>1741588.3886967497</v>
      </c>
      <c r="J19" s="112">
        <f>SUMIF('CDR Reserve Data'!$A$6:$A$41,$B19,'CDR Reserve Data'!$H$6:$H$41)</f>
        <v>1814435.8980191066</v>
      </c>
      <c r="K19" s="112">
        <f>SUMIF('CDR Reserve Data'!$A$6:$A$41,$B19,'CDR Reserve Data'!$I$6:$I$41)</f>
        <v>1888150.6314695687</v>
      </c>
      <c r="L19" s="112">
        <f>SUMIF('CDR Reserve Data'!$A$6:$A$41,$B19,'CDR Reserve Data'!$J$6:$J$41)</f>
        <v>1962789.4818889513</v>
      </c>
      <c r="M19" s="112">
        <f>SUMIF('CDR Reserve Data'!$A$6:$A$41,$B19,'CDR Reserve Data'!$K$6:$K$41)</f>
        <v>2038403.3058658505</v>
      </c>
      <c r="N19" s="112">
        <f>SUMIF('CDR Reserve Data'!$A$6:$A$41,$B19,'CDR Reserve Data'!$L$6:$L$41)</f>
        <v>2115044.0670334506</v>
      </c>
      <c r="O19" s="112">
        <f>SUMIF('CDR Reserve Data'!$A$6:$A$41,$B19,'CDR Reserve Data'!$M$6:$M$41)</f>
        <v>2192753.6722209598</v>
      </c>
      <c r="P19" s="112">
        <f>SUMIF('CDR Reserve Data'!$A$6:$A$41,$B19,'CDR Reserve Data'!$N$6:$N$41)</f>
        <v>2271547.4943524976</v>
      </c>
      <c r="Q19" s="112">
        <f>SUMIF('CDR Reserve Data'!$A$6:$A$41,$B19,'CDR Reserve Data'!$O$6:$O$41)</f>
        <v>2351418.7245218814</v>
      </c>
      <c r="R19" s="113">
        <f t="shared" si="0"/>
        <v>1894501.5745809211</v>
      </c>
      <c r="S19" s="9"/>
    </row>
    <row r="20" spans="1:19" ht="15.75" x14ac:dyDescent="0.25">
      <c r="A20" s="23">
        <f t="shared" si="1"/>
        <v>12</v>
      </c>
      <c r="B20" s="24">
        <v>381.1</v>
      </c>
      <c r="C20" s="22" t="s">
        <v>46</v>
      </c>
      <c r="D20" s="29">
        <v>6.0999999999999999E-2</v>
      </c>
      <c r="E20" s="112">
        <f>SUMIF('CDR Reserve Data'!$A$6:$A$41,$B20,'CDR Reserve Data'!$C$6:$C$41)</f>
        <v>-682969.39999999991</v>
      </c>
      <c r="F20" s="112">
        <f>SUMIF('CDR Reserve Data'!$A$6:$A$41,$B20,'CDR Reserve Data'!$D$6:$D$41)</f>
        <v>-689524.21603010572</v>
      </c>
      <c r="G20" s="112">
        <f>SUMIF('CDR Reserve Data'!$A$6:$A$41,$B20,'CDR Reserve Data'!$E$6:$E$41)</f>
        <v>-696163.59353472537</v>
      </c>
      <c r="H20" s="112">
        <f>SUMIF('CDR Reserve Data'!$A$6:$A$41,$B20,'CDR Reserve Data'!$F$6:$F$41)</f>
        <v>-702887.53251385887</v>
      </c>
      <c r="I20" s="112">
        <f>SUMIF('CDR Reserve Data'!$A$6:$A$41,$B20,'CDR Reserve Data'!$G$6:$G$41)</f>
        <v>-709696.03296750621</v>
      </c>
      <c r="J20" s="112">
        <f>SUMIF('CDR Reserve Data'!$A$6:$A$41,$B20,'CDR Reserve Data'!$H$6:$H$41)</f>
        <v>-716589.09489566751</v>
      </c>
      <c r="K20" s="112">
        <f>SUMIF('CDR Reserve Data'!$A$6:$A$41,$B20,'CDR Reserve Data'!$I$6:$I$41)</f>
        <v>-723566.71829834266</v>
      </c>
      <c r="L20" s="112">
        <f>SUMIF('CDR Reserve Data'!$A$6:$A$41,$B20,'CDR Reserve Data'!$J$6:$J$41)</f>
        <v>-730628.90317553165</v>
      </c>
      <c r="M20" s="112">
        <f>SUMIF('CDR Reserve Data'!$A$6:$A$41,$B20,'CDR Reserve Data'!$K$6:$K$41)</f>
        <v>-737775.64952723461</v>
      </c>
      <c r="N20" s="112">
        <f>SUMIF('CDR Reserve Data'!$A$6:$A$41,$B20,'CDR Reserve Data'!$L$6:$L$41)</f>
        <v>-745006.95735345152</v>
      </c>
      <c r="O20" s="112">
        <f>SUMIF('CDR Reserve Data'!$A$6:$A$41,$B20,'CDR Reserve Data'!$M$6:$M$41)</f>
        <v>-752322.82665418228</v>
      </c>
      <c r="P20" s="112">
        <f>SUMIF('CDR Reserve Data'!$A$6:$A$41,$B20,'CDR Reserve Data'!$N$6:$N$41)</f>
        <v>-759723.25742942689</v>
      </c>
      <c r="Q20" s="112">
        <f>SUMIF('CDR Reserve Data'!$A$6:$A$41,$B20,'CDR Reserve Data'!$O$6:$O$41)</f>
        <v>-767208.24967918545</v>
      </c>
      <c r="R20" s="113">
        <f t="shared" si="0"/>
        <v>-724158.64392763213</v>
      </c>
      <c r="S20" s="9"/>
    </row>
    <row r="21" spans="1:19" ht="15.75" x14ac:dyDescent="0.25">
      <c r="A21" s="23">
        <f t="shared" si="1"/>
        <v>13</v>
      </c>
      <c r="B21" s="24">
        <v>382</v>
      </c>
      <c r="C21" s="22" t="s">
        <v>47</v>
      </c>
      <c r="D21" s="29">
        <v>3.5700000000000003E-2</v>
      </c>
      <c r="E21" s="112">
        <f>SUMIF('CDR Reserve Data'!$A$6:$A$41,$B21,'CDR Reserve Data'!$C$6:$C$41)</f>
        <v>-25327.660000000014</v>
      </c>
      <c r="F21" s="112">
        <f>SUMIF('CDR Reserve Data'!$A$6:$A$41,$B21,'CDR Reserve Data'!$D$6:$D$41)</f>
        <v>-27676.132502231139</v>
      </c>
      <c r="G21" s="112">
        <f>SUMIF('CDR Reserve Data'!$A$6:$A$41,$B21,'CDR Reserve Data'!$E$6:$E$41)</f>
        <v>-30014.050426511014</v>
      </c>
      <c r="H21" s="112">
        <f>SUMIF('CDR Reserve Data'!$A$6:$A$41,$B21,'CDR Reserve Data'!$F$6:$F$41)</f>
        <v>-32318.009979239534</v>
      </c>
      <c r="I21" s="112">
        <f>SUMIF('CDR Reserve Data'!$A$6:$A$41,$B21,'CDR Reserve Data'!$G$6:$G$41)</f>
        <v>-34568.543667326063</v>
      </c>
      <c r="J21" s="112">
        <f>SUMIF('CDR Reserve Data'!$A$6:$A$41,$B21,'CDR Reserve Data'!$H$6:$H$41)</f>
        <v>-36751.76392484692</v>
      </c>
      <c r="K21" s="112">
        <f>SUMIF('CDR Reserve Data'!$A$6:$A$41,$B21,'CDR Reserve Data'!$I$6:$I$41)</f>
        <v>-38855.112062758191</v>
      </c>
      <c r="L21" s="112">
        <f>SUMIF('CDR Reserve Data'!$A$6:$A$41,$B21,'CDR Reserve Data'!$J$6:$J$41)</f>
        <v>-40869.422960473028</v>
      </c>
      <c r="M21" s="112">
        <f>SUMIF('CDR Reserve Data'!$A$6:$A$41,$B21,'CDR Reserve Data'!$K$6:$K$41)</f>
        <v>-42786.235056126898</v>
      </c>
      <c r="N21" s="112">
        <f>SUMIF('CDR Reserve Data'!$A$6:$A$41,$B21,'CDR Reserve Data'!$L$6:$L$41)</f>
        <v>-44594.915313167454</v>
      </c>
      <c r="O21" s="112">
        <f>SUMIF('CDR Reserve Data'!$A$6:$A$41,$B21,'CDR Reserve Data'!$M$6:$M$41)</f>
        <v>-46291.157620329985</v>
      </c>
      <c r="P21" s="112">
        <f>SUMIF('CDR Reserve Data'!$A$6:$A$41,$B21,'CDR Reserve Data'!$N$6:$N$41)</f>
        <v>-47878.722851889201</v>
      </c>
      <c r="Q21" s="112">
        <f>SUMIF('CDR Reserve Data'!$A$6:$A$41,$B21,'CDR Reserve Data'!$O$6:$O$41)</f>
        <v>-49365.531743334504</v>
      </c>
      <c r="R21" s="113">
        <f t="shared" si="0"/>
        <v>-38253.632492941069</v>
      </c>
      <c r="S21" s="9"/>
    </row>
    <row r="22" spans="1:19" ht="15.75" x14ac:dyDescent="0.25">
      <c r="A22" s="23">
        <f t="shared" si="1"/>
        <v>14</v>
      </c>
      <c r="B22" s="24">
        <v>382.1</v>
      </c>
      <c r="C22" s="26" t="s">
        <v>48</v>
      </c>
      <c r="D22" s="29">
        <v>3.1E-2</v>
      </c>
      <c r="E22" s="112">
        <f>SUMIF('CDR Reserve Data'!$A$6:$A$41,$B22,'CDR Reserve Data'!$C$6:$C$41)</f>
        <v>-1299379.05</v>
      </c>
      <c r="F22" s="112">
        <f>SUMIF('CDR Reserve Data'!$A$6:$A$41,$B22,'CDR Reserve Data'!$D$6:$D$41)</f>
        <v>-1301742.689537212</v>
      </c>
      <c r="G22" s="112">
        <f>SUMIF('CDR Reserve Data'!$A$6:$A$41,$B22,'CDR Reserve Data'!$E$6:$E$41)</f>
        <v>-1304116.2942961045</v>
      </c>
      <c r="H22" s="112">
        <f>SUMIF('CDR Reserve Data'!$A$6:$A$41,$B22,'CDR Reserve Data'!$F$6:$F$41)</f>
        <v>-1306499.8642766776</v>
      </c>
      <c r="I22" s="112">
        <f>SUMIF('CDR Reserve Data'!$A$6:$A$41,$B22,'CDR Reserve Data'!$G$6:$G$41)</f>
        <v>-1308893.3994789312</v>
      </c>
      <c r="J22" s="112">
        <f>SUMIF('CDR Reserve Data'!$A$6:$A$41,$B22,'CDR Reserve Data'!$H$6:$H$41)</f>
        <v>-1311296.8999028655</v>
      </c>
      <c r="K22" s="112">
        <f>SUMIF('CDR Reserve Data'!$A$6:$A$41,$B22,'CDR Reserve Data'!$I$6:$I$41)</f>
        <v>-1313710.3655484803</v>
      </c>
      <c r="L22" s="112">
        <f>SUMIF('CDR Reserve Data'!$A$6:$A$41,$B22,'CDR Reserve Data'!$J$6:$J$41)</f>
        <v>-1316133.7964157755</v>
      </c>
      <c r="M22" s="112">
        <f>SUMIF('CDR Reserve Data'!$A$6:$A$41,$B22,'CDR Reserve Data'!$K$6:$K$41)</f>
        <v>-1318567.1925047515</v>
      </c>
      <c r="N22" s="112">
        <f>SUMIF('CDR Reserve Data'!$A$6:$A$41,$B22,'CDR Reserve Data'!$L$6:$L$41)</f>
        <v>-1321010.5538154079</v>
      </c>
      <c r="O22" s="112">
        <f>SUMIF('CDR Reserve Data'!$A$6:$A$41,$B22,'CDR Reserve Data'!$M$6:$M$41)</f>
        <v>-1323463.8803477448</v>
      </c>
      <c r="P22" s="112">
        <f>SUMIF('CDR Reserve Data'!$A$6:$A$41,$B22,'CDR Reserve Data'!$N$6:$N$41)</f>
        <v>-1325927.1721017624</v>
      </c>
      <c r="Q22" s="112">
        <f>SUMIF('CDR Reserve Data'!$A$6:$A$41,$B22,'CDR Reserve Data'!$O$6:$O$41)</f>
        <v>-1328400.4290774604</v>
      </c>
      <c r="R22" s="113">
        <f t="shared" si="0"/>
        <v>-1313780.1197156289</v>
      </c>
      <c r="S22" s="9"/>
    </row>
    <row r="23" spans="1:19" ht="15.75" x14ac:dyDescent="0.25">
      <c r="A23" s="23">
        <f t="shared" si="1"/>
        <v>15</v>
      </c>
      <c r="B23" s="24">
        <v>383</v>
      </c>
      <c r="C23" s="22" t="s">
        <v>27</v>
      </c>
      <c r="D23" s="29">
        <v>0.03</v>
      </c>
      <c r="E23" s="112">
        <f>SUMIF('CDR Reserve Data'!$A$6:$A$41,$B23,'CDR Reserve Data'!$C$6:$C$41)</f>
        <v>1705508.82</v>
      </c>
      <c r="F23" s="112">
        <f>SUMIF('CDR Reserve Data'!$A$6:$A$41,$B23,'CDR Reserve Data'!$D$6:$D$41)</f>
        <v>1719909.8487017229</v>
      </c>
      <c r="G23" s="112">
        <f>SUMIF('CDR Reserve Data'!$A$6:$A$41,$B23,'CDR Reserve Data'!$E$6:$E$41)</f>
        <v>1734378.2877397139</v>
      </c>
      <c r="H23" s="112">
        <f>SUMIF('CDR Reserve Data'!$A$6:$A$41,$B23,'CDR Reserve Data'!$F$6:$F$41)</f>
        <v>1748931.155239868</v>
      </c>
      <c r="I23" s="112">
        <f>SUMIF('CDR Reserve Data'!$A$6:$A$41,$B23,'CDR Reserve Data'!$G$6:$G$41)</f>
        <v>1763582.4195418381</v>
      </c>
      <c r="J23" s="112">
        <f>SUMIF('CDR Reserve Data'!$A$6:$A$41,$B23,'CDR Reserve Data'!$H$6:$H$41)</f>
        <v>1778342.2051027983</v>
      </c>
      <c r="K23" s="112">
        <f>SUMIF('CDR Reserve Data'!$A$6:$A$41,$B23,'CDR Reserve Data'!$I$6:$I$41)</f>
        <v>1793218.2971972541</v>
      </c>
      <c r="L23" s="112">
        <f>SUMIF('CDR Reserve Data'!$A$6:$A$41,$B23,'CDR Reserve Data'!$J$6:$J$41)</f>
        <v>1808217.3995560613</v>
      </c>
      <c r="M23" s="112">
        <f>SUMIF('CDR Reserve Data'!$A$6:$A$41,$B23,'CDR Reserve Data'!$K$6:$K$41)</f>
        <v>1823345.4728200466</v>
      </c>
      <c r="N23" s="112">
        <f>SUMIF('CDR Reserve Data'!$A$6:$A$41,$B23,'CDR Reserve Data'!$L$6:$L$41)</f>
        <v>1838608.3720734001</v>
      </c>
      <c r="O23" s="112">
        <f>SUMIF('CDR Reserve Data'!$A$6:$A$41,$B23,'CDR Reserve Data'!$M$6:$M$41)</f>
        <v>1854011.3247188695</v>
      </c>
      <c r="P23" s="112">
        <f>SUMIF('CDR Reserve Data'!$A$6:$A$41,$B23,'CDR Reserve Data'!$N$6:$N$41)</f>
        <v>1869556.8807068809</v>
      </c>
      <c r="Q23" s="112">
        <f>SUMIF('CDR Reserve Data'!$A$6:$A$41,$B23,'CDR Reserve Data'!$O$6:$O$41)</f>
        <v>1885245.0457288274</v>
      </c>
      <c r="R23" s="113">
        <f t="shared" si="0"/>
        <v>1794065.8122405601</v>
      </c>
      <c r="S23" s="9"/>
    </row>
    <row r="24" spans="1:19" ht="15.75" x14ac:dyDescent="0.25">
      <c r="A24" s="23">
        <f t="shared" si="1"/>
        <v>16</v>
      </c>
      <c r="B24" s="24">
        <v>384</v>
      </c>
      <c r="C24" s="22" t="s">
        <v>28</v>
      </c>
      <c r="D24" s="29">
        <v>3.2000000000000001E-2</v>
      </c>
      <c r="E24" s="112">
        <f>SUMIF('CDR Reserve Data'!$A$6:$A$41,$B24,'CDR Reserve Data'!$C$6:$C$41)</f>
        <v>55717.64</v>
      </c>
      <c r="F24" s="112">
        <f>SUMIF('CDR Reserve Data'!$A$6:$A$41,$B24,'CDR Reserve Data'!$D$6:$D$41)</f>
        <v>59975.645584267186</v>
      </c>
      <c r="G24" s="112">
        <f>SUMIF('CDR Reserve Data'!$A$6:$A$41,$B24,'CDR Reserve Data'!$E$6:$E$41)</f>
        <v>64259.407524341288</v>
      </c>
      <c r="H24" s="112">
        <f>SUMIF('CDR Reserve Data'!$A$6:$A$41,$B24,'CDR Reserve Data'!$F$6:$F$41)</f>
        <v>68575.281873791711</v>
      </c>
      <c r="I24" s="112">
        <f>SUMIF('CDR Reserve Data'!$A$6:$A$41,$B24,'CDR Reserve Data'!$G$6:$G$41)</f>
        <v>72928.485629816583</v>
      </c>
      <c r="J24" s="112">
        <f>SUMIF('CDR Reserve Data'!$A$6:$A$41,$B24,'CDR Reserve Data'!$H$6:$H$41)</f>
        <v>77322.800148397509</v>
      </c>
      <c r="K24" s="112">
        <f>SUMIF('CDR Reserve Data'!$A$6:$A$41,$B24,'CDR Reserve Data'!$I$6:$I$41)</f>
        <v>81761.133130541071</v>
      </c>
      <c r="L24" s="112">
        <f>SUMIF('CDR Reserve Data'!$A$6:$A$41,$B24,'CDR Reserve Data'!$J$6:$J$41)</f>
        <v>86245.988334458176</v>
      </c>
      <c r="M24" s="112">
        <f>SUMIF('CDR Reserve Data'!$A$6:$A$41,$B24,'CDR Reserve Data'!$K$6:$K$41)</f>
        <v>90779.591983684979</v>
      </c>
      <c r="N24" s="112">
        <f>SUMIF('CDR Reserve Data'!$A$6:$A$41,$B24,'CDR Reserve Data'!$L$6:$L$41)</f>
        <v>95364.130877695221</v>
      </c>
      <c r="O24" s="112">
        <f>SUMIF('CDR Reserve Data'!$A$6:$A$41,$B24,'CDR Reserve Data'!$M$6:$M$41)</f>
        <v>100001.55738492816</v>
      </c>
      <c r="P24" s="112">
        <f>SUMIF('CDR Reserve Data'!$A$6:$A$41,$B24,'CDR Reserve Data'!$N$6:$N$41)</f>
        <v>104692.82387943486</v>
      </c>
      <c r="Q24" s="112">
        <f>SUMIF('CDR Reserve Data'!$A$6:$A$41,$B24,'CDR Reserve Data'!$O$6:$O$41)</f>
        <v>109437.93248687946</v>
      </c>
      <c r="R24" s="113">
        <f t="shared" si="0"/>
        <v>82081.726987556642</v>
      </c>
      <c r="S24" s="9"/>
    </row>
    <row r="25" spans="1:19" ht="15.75" x14ac:dyDescent="0.25">
      <c r="A25" s="23">
        <f t="shared" si="1"/>
        <v>17</v>
      </c>
      <c r="B25" s="24">
        <v>385</v>
      </c>
      <c r="C25" s="22" t="s">
        <v>29</v>
      </c>
      <c r="D25" s="29">
        <v>1.4800000000000001E-2</v>
      </c>
      <c r="E25" s="112">
        <f>SUMIF('CDR Reserve Data'!$A$6:$A$41,$B25,'CDR Reserve Data'!$C$6:$C$41)</f>
        <v>2225772.4500000002</v>
      </c>
      <c r="F25" s="112">
        <f>SUMIF('CDR Reserve Data'!$A$6:$A$41,$B25,'CDR Reserve Data'!$D$6:$D$41)</f>
        <v>2229328.6052937591</v>
      </c>
      <c r="G25" s="112">
        <f>SUMIF('CDR Reserve Data'!$A$6:$A$41,$B25,'CDR Reserve Data'!$E$6:$E$41)</f>
        <v>2232895.2928341054</v>
      </c>
      <c r="H25" s="112">
        <f>SUMIF('CDR Reserve Data'!$A$6:$A$41,$B25,'CDR Reserve Data'!$F$6:$F$41)</f>
        <v>2236475.1241265442</v>
      </c>
      <c r="I25" s="112">
        <f>SUMIF('CDR Reserve Data'!$A$6:$A$41,$B25,'CDR Reserve Data'!$G$6:$G$41)</f>
        <v>2240070.2426736047</v>
      </c>
      <c r="J25" s="112">
        <f>SUMIF('CDR Reserve Data'!$A$6:$A$41,$B25,'CDR Reserve Data'!$H$6:$H$41)</f>
        <v>2243682.202117316</v>
      </c>
      <c r="K25" s="112">
        <f>SUMIF('CDR Reserve Data'!$A$6:$A$41,$B25,'CDR Reserve Data'!$I$6:$I$41)</f>
        <v>2247312.1971419416</v>
      </c>
      <c r="L25" s="112">
        <f>SUMIF('CDR Reserve Data'!$A$6:$A$41,$B25,'CDR Reserve Data'!$J$6:$J$41)</f>
        <v>2250961.2564641647</v>
      </c>
      <c r="M25" s="112">
        <f>SUMIF('CDR Reserve Data'!$A$6:$A$41,$B25,'CDR Reserve Data'!$K$6:$K$41)</f>
        <v>2254630.2947702692</v>
      </c>
      <c r="N25" s="112">
        <f>SUMIF('CDR Reserve Data'!$A$6:$A$41,$B25,'CDR Reserve Data'!$L$6:$L$41)</f>
        <v>2258320.2105484148</v>
      </c>
      <c r="O25" s="112">
        <f>SUMIF('CDR Reserve Data'!$A$6:$A$41,$B25,'CDR Reserve Data'!$M$6:$M$41)</f>
        <v>2262031.8059663093</v>
      </c>
      <c r="P25" s="112">
        <f>SUMIF('CDR Reserve Data'!$A$6:$A$41,$B25,'CDR Reserve Data'!$N$6:$N$41)</f>
        <v>2265765.4723249422</v>
      </c>
      <c r="Q25" s="112">
        <f>SUMIF('CDR Reserve Data'!$A$6:$A$41,$B25,'CDR Reserve Data'!$O$6:$O$41)</f>
        <v>2269521.2104976885</v>
      </c>
      <c r="R25" s="113">
        <f t="shared" si="0"/>
        <v>2247443.5676583895</v>
      </c>
      <c r="S25" s="9"/>
    </row>
    <row r="26" spans="1:19" ht="15.75" x14ac:dyDescent="0.25">
      <c r="A26" s="23">
        <f t="shared" si="1"/>
        <v>18</v>
      </c>
      <c r="B26" s="24">
        <v>387</v>
      </c>
      <c r="C26" s="22" t="s">
        <v>30</v>
      </c>
      <c r="D26" s="29">
        <v>0.03</v>
      </c>
      <c r="E26" s="112">
        <f>SUMIF('CDR Reserve Data'!$A$6:$A$41,$B26,'CDR Reserve Data'!$C$6:$C$41)</f>
        <v>388500.54</v>
      </c>
      <c r="F26" s="112">
        <f>SUMIF('CDR Reserve Data'!$A$6:$A$41,$B26,'CDR Reserve Data'!$D$6:$D$41)</f>
        <v>388927.46126128902</v>
      </c>
      <c r="G26" s="112">
        <f>SUMIF('CDR Reserve Data'!$A$6:$A$41,$B26,'CDR Reserve Data'!$E$6:$E$41)</f>
        <v>389372.58629338391</v>
      </c>
      <c r="H26" s="112">
        <f>SUMIF('CDR Reserve Data'!$A$6:$A$41,$B26,'CDR Reserve Data'!$F$6:$F$41)</f>
        <v>389842.17172046349</v>
      </c>
      <c r="I26" s="112">
        <f>SUMIF('CDR Reserve Data'!$A$6:$A$41,$B26,'CDR Reserve Data'!$G$6:$G$41)</f>
        <v>390341.3529288898</v>
      </c>
      <c r="J26" s="112">
        <f>SUMIF('CDR Reserve Data'!$A$6:$A$41,$B26,'CDR Reserve Data'!$H$6:$H$41)</f>
        <v>390873.85212191509</v>
      </c>
      <c r="K26" s="112">
        <f>SUMIF('CDR Reserve Data'!$A$6:$A$41,$B26,'CDR Reserve Data'!$I$6:$I$41)</f>
        <v>391442.53151462704</v>
      </c>
      <c r="L26" s="112">
        <f>SUMIF('CDR Reserve Data'!$A$6:$A$41,$B26,'CDR Reserve Data'!$J$6:$J$41)</f>
        <v>392049.85569829901</v>
      </c>
      <c r="M26" s="112">
        <f>SUMIF('CDR Reserve Data'!$A$6:$A$41,$B26,'CDR Reserve Data'!$K$6:$K$41)</f>
        <v>392698.01607107709</v>
      </c>
      <c r="N26" s="112">
        <f>SUMIF('CDR Reserve Data'!$A$6:$A$41,$B26,'CDR Reserve Data'!$L$6:$L$41)</f>
        <v>393389.16522376513</v>
      </c>
      <c r="O26" s="112">
        <f>SUMIF('CDR Reserve Data'!$A$6:$A$41,$B26,'CDR Reserve Data'!$M$6:$M$41)</f>
        <v>394125.2249833977</v>
      </c>
      <c r="P26" s="112">
        <f>SUMIF('CDR Reserve Data'!$A$6:$A$41,$B26,'CDR Reserve Data'!$N$6:$N$41)</f>
        <v>394907.13282579277</v>
      </c>
      <c r="Q26" s="112">
        <f>SUMIF('CDR Reserve Data'!$A$6:$A$41,$B26,'CDR Reserve Data'!$O$6:$O$41)</f>
        <v>395734.89084336185</v>
      </c>
      <c r="R26" s="113">
        <f t="shared" si="0"/>
        <v>391708.06242202013</v>
      </c>
      <c r="S26" s="9"/>
    </row>
    <row r="27" spans="1:19" ht="15.75" x14ac:dyDescent="0.25">
      <c r="A27" s="23">
        <f t="shared" si="1"/>
        <v>19</v>
      </c>
      <c r="B27" s="24">
        <v>390</v>
      </c>
      <c r="C27" s="22" t="s">
        <v>21</v>
      </c>
      <c r="D27" s="29">
        <v>2.5000000000000001E-2</v>
      </c>
      <c r="E27" s="112">
        <f>SUMIF('CDR Reserve Data'!$A$6:$A$41,$B27,'CDR Reserve Data'!$C$6:$C$41)</f>
        <v>1439560.42</v>
      </c>
      <c r="F27" s="112">
        <f>SUMIF('CDR Reserve Data'!$A$6:$A$41,$B27,'CDR Reserve Data'!$D$6:$D$41)</f>
        <v>1458575.8542916665</v>
      </c>
      <c r="G27" s="112">
        <f>SUMIF('CDR Reserve Data'!$A$6:$A$41,$B27,'CDR Reserve Data'!$E$6:$E$41)</f>
        <v>1477591.2885833331</v>
      </c>
      <c r="H27" s="112">
        <f>SUMIF('CDR Reserve Data'!$A$6:$A$41,$B27,'CDR Reserve Data'!$F$6:$F$41)</f>
        <v>1496606.7228749997</v>
      </c>
      <c r="I27" s="112">
        <f>SUMIF('CDR Reserve Data'!$A$6:$A$41,$B27,'CDR Reserve Data'!$G$6:$G$41)</f>
        <v>1515622.1571666664</v>
      </c>
      <c r="J27" s="112">
        <f>SUMIF('CDR Reserve Data'!$A$6:$A$41,$B27,'CDR Reserve Data'!$H$6:$H$41)</f>
        <v>1534637.591458333</v>
      </c>
      <c r="K27" s="112">
        <f>SUMIF('CDR Reserve Data'!$A$6:$A$41,$B27,'CDR Reserve Data'!$I$6:$I$41)</f>
        <v>1553653.0257499996</v>
      </c>
      <c r="L27" s="112">
        <f>SUMIF('CDR Reserve Data'!$A$6:$A$41,$B27,'CDR Reserve Data'!$J$6:$J$41)</f>
        <v>1572668.4600416662</v>
      </c>
      <c r="M27" s="112">
        <f>SUMIF('CDR Reserve Data'!$A$6:$A$41,$B27,'CDR Reserve Data'!$K$6:$K$41)</f>
        <v>1591683.8943333328</v>
      </c>
      <c r="N27" s="112">
        <f>SUMIF('CDR Reserve Data'!$A$6:$A$41,$B27,'CDR Reserve Data'!$L$6:$L$41)</f>
        <v>1610699.3286249994</v>
      </c>
      <c r="O27" s="112">
        <f>SUMIF('CDR Reserve Data'!$A$6:$A$41,$B27,'CDR Reserve Data'!$M$6:$M$41)</f>
        <v>1629714.762916666</v>
      </c>
      <c r="P27" s="112">
        <f>SUMIF('CDR Reserve Data'!$A$6:$A$41,$B27,'CDR Reserve Data'!$N$6:$N$41)</f>
        <v>1648730.1972083326</v>
      </c>
      <c r="Q27" s="112">
        <f>SUMIF('CDR Reserve Data'!$A$6:$A$41,$B27,'CDR Reserve Data'!$O$6:$O$41)</f>
        <v>1667745.6314999992</v>
      </c>
      <c r="R27" s="113">
        <f t="shared" si="0"/>
        <v>1553653.0276730766</v>
      </c>
      <c r="S27" s="9"/>
    </row>
    <row r="28" spans="1:19" ht="15.75" x14ac:dyDescent="0.25">
      <c r="A28" s="23">
        <f t="shared" si="1"/>
        <v>20</v>
      </c>
      <c r="B28" s="24" t="s">
        <v>31</v>
      </c>
      <c r="C28" s="22" t="s">
        <v>32</v>
      </c>
      <c r="D28" s="29">
        <v>6.7000000000000004E-2</v>
      </c>
      <c r="E28" s="112">
        <f>SUMIF('CDR Reserve Data'!$A$6:$A$41,$B28,'CDR Reserve Data'!$C$6:$C$41)</f>
        <v>244136.31</v>
      </c>
      <c r="F28" s="112">
        <f>SUMIF('CDR Reserve Data'!$A$6:$A$41,$B28,'CDR Reserve Data'!$D$6:$D$41)</f>
        <v>248387.45061999999</v>
      </c>
      <c r="G28" s="112">
        <f>SUMIF('CDR Reserve Data'!$A$6:$A$41,$B28,'CDR Reserve Data'!$E$6:$E$41)</f>
        <v>252638.59123999998</v>
      </c>
      <c r="H28" s="112">
        <f>SUMIF('CDR Reserve Data'!$A$6:$A$41,$B28,'CDR Reserve Data'!$F$6:$F$41)</f>
        <v>256889.73185999997</v>
      </c>
      <c r="I28" s="112">
        <f>SUMIF('CDR Reserve Data'!$A$6:$A$41,$B28,'CDR Reserve Data'!$G$6:$G$41)</f>
        <v>261140.87247999996</v>
      </c>
      <c r="J28" s="112">
        <f>SUMIF('CDR Reserve Data'!$A$6:$A$41,$B28,'CDR Reserve Data'!$H$6:$H$41)</f>
        <v>265392.01309999998</v>
      </c>
      <c r="K28" s="112">
        <f>SUMIF('CDR Reserve Data'!$A$6:$A$41,$B28,'CDR Reserve Data'!$I$6:$I$41)</f>
        <v>269643.15372</v>
      </c>
      <c r="L28" s="112">
        <f>SUMIF('CDR Reserve Data'!$A$6:$A$41,$B28,'CDR Reserve Data'!$J$6:$J$41)</f>
        <v>273894.29434000002</v>
      </c>
      <c r="M28" s="112">
        <f>SUMIF('CDR Reserve Data'!$A$6:$A$41,$B28,'CDR Reserve Data'!$K$6:$K$41)</f>
        <v>278145.43496000004</v>
      </c>
      <c r="N28" s="112">
        <f>SUMIF('CDR Reserve Data'!$A$6:$A$41,$B28,'CDR Reserve Data'!$L$6:$L$41)</f>
        <v>282396.57558000006</v>
      </c>
      <c r="O28" s="112">
        <f>SUMIF('CDR Reserve Data'!$A$6:$A$41,$B28,'CDR Reserve Data'!$M$6:$M$41)</f>
        <v>286647.71620000008</v>
      </c>
      <c r="P28" s="112">
        <f>SUMIF('CDR Reserve Data'!$A$6:$A$41,$B28,'CDR Reserve Data'!$N$6:$N$41)</f>
        <v>290898.8568200001</v>
      </c>
      <c r="Q28" s="112">
        <f>SUMIF('CDR Reserve Data'!$A$6:$A$41,$B28,'CDR Reserve Data'!$O$6:$O$41)</f>
        <v>295149.99744000012</v>
      </c>
      <c r="R28" s="113">
        <f t="shared" si="0"/>
        <v>269643.15887384617</v>
      </c>
      <c r="S28" s="9"/>
    </row>
    <row r="29" spans="1:19" ht="15.75" x14ac:dyDescent="0.25">
      <c r="A29" s="23">
        <f t="shared" si="1"/>
        <v>21</v>
      </c>
      <c r="B29" s="24">
        <v>391.11</v>
      </c>
      <c r="C29" s="22" t="s">
        <v>49</v>
      </c>
      <c r="D29" s="29">
        <v>8.3000000000000004E-2</v>
      </c>
      <c r="E29" s="112">
        <f>SUMIF('CDR Reserve Data'!$A$6:$A$41,$B29,'CDR Reserve Data'!$C$6:$C$41)</f>
        <v>-260.47000000000003</v>
      </c>
      <c r="F29" s="112">
        <f>SUMIF('CDR Reserve Data'!$A$6:$A$41,$B29,'CDR Reserve Data'!$D$6:$D$41)</f>
        <v>-260.47000000000003</v>
      </c>
      <c r="G29" s="112">
        <f>SUMIF('CDR Reserve Data'!$A$6:$A$41,$B29,'CDR Reserve Data'!$E$6:$E$41)</f>
        <v>-260.47000000000003</v>
      </c>
      <c r="H29" s="112">
        <f>SUMIF('CDR Reserve Data'!$A$6:$A$41,$B29,'CDR Reserve Data'!$F$6:$F$41)</f>
        <v>-260.47000000000003</v>
      </c>
      <c r="I29" s="112">
        <f>SUMIF('CDR Reserve Data'!$A$6:$A$41,$B29,'CDR Reserve Data'!$G$6:$G$41)</f>
        <v>-260.47000000000003</v>
      </c>
      <c r="J29" s="112">
        <f>SUMIF('CDR Reserve Data'!$A$6:$A$41,$B29,'CDR Reserve Data'!$H$6:$H$41)</f>
        <v>-260.47000000000003</v>
      </c>
      <c r="K29" s="112">
        <f>SUMIF('CDR Reserve Data'!$A$6:$A$41,$B29,'CDR Reserve Data'!$I$6:$I$41)</f>
        <v>-260.47000000000003</v>
      </c>
      <c r="L29" s="112">
        <f>SUMIF('CDR Reserve Data'!$A$6:$A$41,$B29,'CDR Reserve Data'!$J$6:$J$41)</f>
        <v>-260.47000000000003</v>
      </c>
      <c r="M29" s="112">
        <f>SUMIF('CDR Reserve Data'!$A$6:$A$41,$B29,'CDR Reserve Data'!$K$6:$K$41)</f>
        <v>-260.47000000000003</v>
      </c>
      <c r="N29" s="112">
        <f>SUMIF('CDR Reserve Data'!$A$6:$A$41,$B29,'CDR Reserve Data'!$L$6:$L$41)</f>
        <v>-260.47000000000003</v>
      </c>
      <c r="O29" s="112">
        <f>SUMIF('CDR Reserve Data'!$A$6:$A$41,$B29,'CDR Reserve Data'!$M$6:$M$41)</f>
        <v>-260.47000000000003</v>
      </c>
      <c r="P29" s="112">
        <f>SUMIF('CDR Reserve Data'!$A$6:$A$41,$B29,'CDR Reserve Data'!$N$6:$N$41)</f>
        <v>-260.47000000000003</v>
      </c>
      <c r="Q29" s="112">
        <f>SUMIF('CDR Reserve Data'!$A$6:$A$41,$B29,'CDR Reserve Data'!$O$6:$O$41)</f>
        <v>-260.47000000000003</v>
      </c>
      <c r="R29" s="113">
        <f t="shared" si="0"/>
        <v>-260.46361538461548</v>
      </c>
      <c r="S29" s="9"/>
    </row>
    <row r="30" spans="1:19" ht="15.75" x14ac:dyDescent="0.25">
      <c r="A30" s="23">
        <f t="shared" si="1"/>
        <v>22</v>
      </c>
      <c r="B30" s="24">
        <v>391.12</v>
      </c>
      <c r="C30" s="26" t="s">
        <v>50</v>
      </c>
      <c r="D30" s="29">
        <v>0.2</v>
      </c>
      <c r="E30" s="112">
        <f>SUMIF('CDR Reserve Data'!$A$6:$A$41,$B30,'CDR Reserve Data'!$C$6:$C$41)</f>
        <v>106158.23999999999</v>
      </c>
      <c r="F30" s="112">
        <f>SUMIF('CDR Reserve Data'!$A$6:$A$41,$B30,'CDR Reserve Data'!$D$6:$D$41)</f>
        <v>107740.64124999999</v>
      </c>
      <c r="G30" s="112">
        <f>SUMIF('CDR Reserve Data'!$A$6:$A$41,$B30,'CDR Reserve Data'!$E$6:$E$41)</f>
        <v>109560.19799999999</v>
      </c>
      <c r="H30" s="112">
        <f>SUMIF('CDR Reserve Data'!$A$6:$A$41,$B30,'CDR Reserve Data'!$F$6:$F$41)</f>
        <v>111616.91024999999</v>
      </c>
      <c r="I30" s="112">
        <f>SUMIF('CDR Reserve Data'!$A$6:$A$41,$B30,'CDR Reserve Data'!$G$6:$G$41)</f>
        <v>113910.77799999999</v>
      </c>
      <c r="J30" s="112">
        <f>SUMIF('CDR Reserve Data'!$A$6:$A$41,$B30,'CDR Reserve Data'!$H$6:$H$41)</f>
        <v>116441.80124999999</v>
      </c>
      <c r="K30" s="112">
        <f>SUMIF('CDR Reserve Data'!$A$6:$A$41,$B30,'CDR Reserve Data'!$I$6:$I$41)</f>
        <v>119209.97999999998</v>
      </c>
      <c r="L30" s="112">
        <f>SUMIF('CDR Reserve Data'!$A$6:$A$41,$B30,'CDR Reserve Data'!$J$6:$J$41)</f>
        <v>122215.31424999998</v>
      </c>
      <c r="M30" s="112">
        <f>SUMIF('CDR Reserve Data'!$A$6:$A$41,$B30,'CDR Reserve Data'!$K$6:$K$41)</f>
        <v>125457.80399999997</v>
      </c>
      <c r="N30" s="112">
        <f>SUMIF('CDR Reserve Data'!$A$6:$A$41,$B30,'CDR Reserve Data'!$L$6:$L$41)</f>
        <v>128937.44924999998</v>
      </c>
      <c r="O30" s="112">
        <f>SUMIF('CDR Reserve Data'!$A$6:$A$41,$B30,'CDR Reserve Data'!$M$6:$M$41)</f>
        <v>132654.24999999997</v>
      </c>
      <c r="P30" s="112">
        <f>SUMIF('CDR Reserve Data'!$A$6:$A$41,$B30,'CDR Reserve Data'!$N$6:$N$41)</f>
        <v>136608.20624999999</v>
      </c>
      <c r="Q30" s="112">
        <f>SUMIF('CDR Reserve Data'!$A$6:$A$41,$B30,'CDR Reserve Data'!$O$6:$O$41)</f>
        <v>140799.32358333332</v>
      </c>
      <c r="R30" s="113">
        <f t="shared" si="0"/>
        <v>120870.08431410255</v>
      </c>
      <c r="S30" s="9"/>
    </row>
    <row r="31" spans="1:19" ht="15.75" x14ac:dyDescent="0.25">
      <c r="A31" s="23">
        <f t="shared" si="1"/>
        <v>23</v>
      </c>
      <c r="B31" s="24">
        <v>391.5</v>
      </c>
      <c r="C31" s="26" t="s">
        <v>51</v>
      </c>
      <c r="D31" s="29">
        <v>0.2</v>
      </c>
      <c r="E31" s="112">
        <f>SUMIF('CDR Reserve Data'!$A$6:$A$41,$B31,'CDR Reserve Data'!$C$6:$C$41)</f>
        <v>284761.89900000003</v>
      </c>
      <c r="F31" s="112">
        <f>SUMIF('CDR Reserve Data'!$A$6:$A$41,$B31,'CDR Reserve Data'!$D$6:$D$41)</f>
        <v>298317.69466666668</v>
      </c>
      <c r="G31" s="112">
        <f>SUMIF('CDR Reserve Data'!$A$6:$A$41,$B31,'CDR Reserve Data'!$E$6:$E$41)</f>
        <v>311873.49033333332</v>
      </c>
      <c r="H31" s="112">
        <f>SUMIF('CDR Reserve Data'!$A$6:$A$41,$B31,'CDR Reserve Data'!$F$6:$F$41)</f>
        <v>325429.28599999996</v>
      </c>
      <c r="I31" s="112">
        <f>SUMIF('CDR Reserve Data'!$A$6:$A$41,$B31,'CDR Reserve Data'!$G$6:$G$41)</f>
        <v>338985.08166666661</v>
      </c>
      <c r="J31" s="112">
        <f>SUMIF('CDR Reserve Data'!$A$6:$A$41,$B31,'CDR Reserve Data'!$H$6:$H$41)</f>
        <v>352540.87733333325</v>
      </c>
      <c r="K31" s="112">
        <f>SUMIF('CDR Reserve Data'!$A$6:$A$41,$B31,'CDR Reserve Data'!$I$6:$I$41)</f>
        <v>366096.67299999989</v>
      </c>
      <c r="L31" s="112">
        <f>SUMIF('CDR Reserve Data'!$A$6:$A$41,$B31,'CDR Reserve Data'!$J$6:$J$41)</f>
        <v>379652.46866666654</v>
      </c>
      <c r="M31" s="112">
        <f>SUMIF('CDR Reserve Data'!$A$6:$A$41,$B31,'CDR Reserve Data'!$K$6:$K$41)</f>
        <v>393208.26433333318</v>
      </c>
      <c r="N31" s="112">
        <f>SUMIF('CDR Reserve Data'!$A$6:$A$41,$B31,'CDR Reserve Data'!$L$6:$L$41)</f>
        <v>406764.05999999982</v>
      </c>
      <c r="O31" s="112">
        <f>SUMIF('CDR Reserve Data'!$A$6:$A$41,$B31,'CDR Reserve Data'!$M$6:$M$41)</f>
        <v>420319.85566666647</v>
      </c>
      <c r="P31" s="112">
        <f>SUMIF('CDR Reserve Data'!$A$6:$A$41,$B31,'CDR Reserve Data'!$N$6:$N$41)</f>
        <v>433875.65133333311</v>
      </c>
      <c r="Q31" s="112">
        <f>SUMIF('CDR Reserve Data'!$A$6:$A$41,$B31,'CDR Reserve Data'!$O$6:$O$41)</f>
        <v>447431.44699999975</v>
      </c>
      <c r="R31" s="113">
        <f t="shared" si="0"/>
        <v>366096.68838461523</v>
      </c>
      <c r="S31" s="9"/>
    </row>
    <row r="32" spans="1:19" ht="15.75" x14ac:dyDescent="0.25">
      <c r="A32" s="23">
        <f t="shared" si="1"/>
        <v>24</v>
      </c>
      <c r="B32" s="24">
        <v>392</v>
      </c>
      <c r="C32" s="26" t="s">
        <v>52</v>
      </c>
      <c r="D32" s="29">
        <v>8.4000000000000005E-2</v>
      </c>
      <c r="E32" s="112">
        <f>SUMIF('CDR Reserve Data'!$A$6:$A$41,$B32,'CDR Reserve Data'!$C$6:$C$41)</f>
        <v>76691.710000000006</v>
      </c>
      <c r="F32" s="112">
        <f>SUMIF('CDR Reserve Data'!$A$6:$A$41,$B32,'CDR Reserve Data'!$D$6:$D$41)</f>
        <v>78815.032390000008</v>
      </c>
      <c r="G32" s="112">
        <f>SUMIF('CDR Reserve Data'!$A$6:$A$41,$B32,'CDR Reserve Data'!$E$6:$E$41)</f>
        <v>80938.354780000009</v>
      </c>
      <c r="H32" s="112">
        <f>SUMIF('CDR Reserve Data'!$A$6:$A$41,$B32,'CDR Reserve Data'!$F$6:$F$41)</f>
        <v>83061.67717000001</v>
      </c>
      <c r="I32" s="112">
        <f>SUMIF('CDR Reserve Data'!$A$6:$A$41,$B32,'CDR Reserve Data'!$G$6:$G$41)</f>
        <v>85184.999560000011</v>
      </c>
      <c r="J32" s="112">
        <f>SUMIF('CDR Reserve Data'!$A$6:$A$41,$B32,'CDR Reserve Data'!$H$6:$H$41)</f>
        <v>87308.321950000012</v>
      </c>
      <c r="K32" s="112">
        <f>SUMIF('CDR Reserve Data'!$A$6:$A$41,$B32,'CDR Reserve Data'!$I$6:$I$41)</f>
        <v>89431.644340000013</v>
      </c>
      <c r="L32" s="112">
        <f>SUMIF('CDR Reserve Data'!$A$6:$A$41,$B32,'CDR Reserve Data'!$J$6:$J$41)</f>
        <v>91554.966730000015</v>
      </c>
      <c r="M32" s="112">
        <f>SUMIF('CDR Reserve Data'!$A$6:$A$41,$B32,'CDR Reserve Data'!$K$6:$K$41)</f>
        <v>93678.289120000016</v>
      </c>
      <c r="N32" s="112">
        <f>SUMIF('CDR Reserve Data'!$A$6:$A$41,$B32,'CDR Reserve Data'!$L$6:$L$41)</f>
        <v>95801.611510000017</v>
      </c>
      <c r="O32" s="112">
        <f>SUMIF('CDR Reserve Data'!$A$6:$A$41,$B32,'CDR Reserve Data'!$M$6:$M$41)</f>
        <v>97924.933900000018</v>
      </c>
      <c r="P32" s="112">
        <f>SUMIF('CDR Reserve Data'!$A$6:$A$41,$B32,'CDR Reserve Data'!$N$6:$N$41)</f>
        <v>100048.25629000002</v>
      </c>
      <c r="Q32" s="112">
        <f>SUMIF('CDR Reserve Data'!$A$6:$A$41,$B32,'CDR Reserve Data'!$O$6:$O$41)</f>
        <v>102171.57868000002</v>
      </c>
      <c r="R32" s="113">
        <f t="shared" si="0"/>
        <v>89431.650801538475</v>
      </c>
      <c r="S32" s="9"/>
    </row>
    <row r="33" spans="1:19" ht="15.75" x14ac:dyDescent="0.25">
      <c r="A33" s="23">
        <f t="shared" si="1"/>
        <v>25</v>
      </c>
      <c r="B33" s="24">
        <v>392.1</v>
      </c>
      <c r="C33" s="26" t="s">
        <v>53</v>
      </c>
      <c r="D33" s="29">
        <v>0.11</v>
      </c>
      <c r="E33" s="112">
        <f>SUMIF('CDR Reserve Data'!$A$6:$A$41,$B33,'CDR Reserve Data'!$C$6:$C$41)</f>
        <v>908866.41</v>
      </c>
      <c r="F33" s="112">
        <f>SUMIF('CDR Reserve Data'!$A$6:$A$41,$B33,'CDR Reserve Data'!$D$6:$D$41)</f>
        <v>924660.92032500007</v>
      </c>
      <c r="G33" s="112">
        <f>SUMIF('CDR Reserve Data'!$A$6:$A$41,$B33,'CDR Reserve Data'!$E$6:$E$41)</f>
        <v>940455.43065000011</v>
      </c>
      <c r="H33" s="112">
        <f>SUMIF('CDR Reserve Data'!$A$6:$A$41,$B33,'CDR Reserve Data'!$F$6:$F$41)</f>
        <v>956249.94097500015</v>
      </c>
      <c r="I33" s="112">
        <f>SUMIF('CDR Reserve Data'!$A$6:$A$41,$B33,'CDR Reserve Data'!$G$6:$G$41)</f>
        <v>972044.45130000019</v>
      </c>
      <c r="J33" s="112">
        <f>SUMIF('CDR Reserve Data'!$A$6:$A$41,$B33,'CDR Reserve Data'!$H$6:$H$41)</f>
        <v>987838.96162500023</v>
      </c>
      <c r="K33" s="112">
        <f>SUMIF('CDR Reserve Data'!$A$6:$A$41,$B33,'CDR Reserve Data'!$I$6:$I$41)</f>
        <v>1003633.4719500003</v>
      </c>
      <c r="L33" s="112">
        <f>SUMIF('CDR Reserve Data'!$A$6:$A$41,$B33,'CDR Reserve Data'!$J$6:$J$41)</f>
        <v>1019427.9822750003</v>
      </c>
      <c r="M33" s="112">
        <f>SUMIF('CDR Reserve Data'!$A$6:$A$41,$B33,'CDR Reserve Data'!$K$6:$K$41)</f>
        <v>1035222.4926000003</v>
      </c>
      <c r="N33" s="112">
        <f>SUMIF('CDR Reserve Data'!$A$6:$A$41,$B33,'CDR Reserve Data'!$L$6:$L$41)</f>
        <v>1051017.0029250004</v>
      </c>
      <c r="O33" s="112">
        <f>SUMIF('CDR Reserve Data'!$A$6:$A$41,$B33,'CDR Reserve Data'!$M$6:$M$41)</f>
        <v>1066811.5132500003</v>
      </c>
      <c r="P33" s="112">
        <f>SUMIF('CDR Reserve Data'!$A$6:$A$41,$B33,'CDR Reserve Data'!$N$6:$N$41)</f>
        <v>1082606.0235750002</v>
      </c>
      <c r="Q33" s="112">
        <f>SUMIF('CDR Reserve Data'!$A$6:$A$41,$B33,'CDR Reserve Data'!$O$6:$O$41)</f>
        <v>1098400.5339000002</v>
      </c>
      <c r="R33" s="113">
        <f t="shared" si="0"/>
        <v>1003633.4804115387</v>
      </c>
      <c r="S33" s="9"/>
    </row>
    <row r="34" spans="1:19" ht="15.75" x14ac:dyDescent="0.25">
      <c r="A34" s="23">
        <f t="shared" si="1"/>
        <v>26</v>
      </c>
      <c r="B34" s="24">
        <v>392.2</v>
      </c>
      <c r="C34" s="26" t="s">
        <v>54</v>
      </c>
      <c r="D34" s="29">
        <v>0.121</v>
      </c>
      <c r="E34" s="112">
        <f>SUMIF('CDR Reserve Data'!$A$6:$A$41,$B34,'CDR Reserve Data'!$C$6:$C$41)</f>
        <v>2007797.89</v>
      </c>
      <c r="F34" s="112">
        <f>SUMIF('CDR Reserve Data'!$A$6:$A$41,$B34,'CDR Reserve Data'!$D$6:$D$41)</f>
        <v>2051573.5515342916</v>
      </c>
      <c r="G34" s="112">
        <f>SUMIF('CDR Reserve Data'!$A$6:$A$41,$B34,'CDR Reserve Data'!$E$6:$E$41)</f>
        <v>2096168.2420287083</v>
      </c>
      <c r="H34" s="112">
        <f>SUMIF('CDR Reserve Data'!$A$6:$A$41,$B34,'CDR Reserve Data'!$F$6:$F$41)</f>
        <v>2141317.543723125</v>
      </c>
      <c r="I34" s="112">
        <f>SUMIF('CDR Reserve Data'!$A$6:$A$41,$B34,'CDR Reserve Data'!$G$6:$G$41)</f>
        <v>2187021.4566175416</v>
      </c>
      <c r="J34" s="112">
        <f>SUMIF('CDR Reserve Data'!$A$6:$A$41,$B34,'CDR Reserve Data'!$H$6:$H$41)</f>
        <v>2233279.9807119584</v>
      </c>
      <c r="K34" s="112">
        <f>SUMIF('CDR Reserve Data'!$A$6:$A$41,$B34,'CDR Reserve Data'!$I$6:$I$41)</f>
        <v>2280093.1160063748</v>
      </c>
      <c r="L34" s="112">
        <f>SUMIF('CDR Reserve Data'!$A$6:$A$41,$B34,'CDR Reserve Data'!$J$6:$J$41)</f>
        <v>2327460.8625007919</v>
      </c>
      <c r="M34" s="112">
        <f>SUMIF('CDR Reserve Data'!$A$6:$A$41,$B34,'CDR Reserve Data'!$K$6:$K$41)</f>
        <v>2375383.2201952082</v>
      </c>
      <c r="N34" s="112">
        <f>SUMIF('CDR Reserve Data'!$A$6:$A$41,$B34,'CDR Reserve Data'!$L$6:$L$41)</f>
        <v>2423860.1890896251</v>
      </c>
      <c r="O34" s="112">
        <f>SUMIF('CDR Reserve Data'!$A$6:$A$41,$B34,'CDR Reserve Data'!$M$6:$M$41)</f>
        <v>2472891.7691840418</v>
      </c>
      <c r="P34" s="112">
        <f>SUMIF('CDR Reserve Data'!$A$6:$A$41,$B34,'CDR Reserve Data'!$N$6:$N$41)</f>
        <v>2522477.9604784586</v>
      </c>
      <c r="Q34" s="112">
        <f>SUMIF('CDR Reserve Data'!$A$6:$A$41,$B34,'CDR Reserve Data'!$O$6:$O$41)</f>
        <v>2572618.762972875</v>
      </c>
      <c r="R34" s="113">
        <f t="shared" si="0"/>
        <v>2283995.7435417692</v>
      </c>
      <c r="S34" s="9"/>
    </row>
    <row r="35" spans="1:19" ht="15.75" x14ac:dyDescent="0.25">
      <c r="A35" s="23">
        <f t="shared" si="1"/>
        <v>27</v>
      </c>
      <c r="B35" s="24">
        <v>392.3</v>
      </c>
      <c r="C35" s="26" t="s">
        <v>55</v>
      </c>
      <c r="D35" s="29">
        <v>4.9000000000000002E-2</v>
      </c>
      <c r="E35" s="112">
        <f>SUMIF('CDR Reserve Data'!$A$6:$A$41,$B35,'CDR Reserve Data'!$C$6:$C$41)</f>
        <v>317660.52</v>
      </c>
      <c r="F35" s="112">
        <f>SUMIF('CDR Reserve Data'!$A$6:$A$41,$B35,'CDR Reserve Data'!$D$6:$D$41)</f>
        <v>320831.81633333338</v>
      </c>
      <c r="G35" s="112">
        <f>SUMIF('CDR Reserve Data'!$A$6:$A$41,$B35,'CDR Reserve Data'!$E$6:$E$41)</f>
        <v>324003.11266666674</v>
      </c>
      <c r="H35" s="112">
        <f>SUMIF('CDR Reserve Data'!$A$6:$A$41,$B35,'CDR Reserve Data'!$F$6:$F$41)</f>
        <v>327174.4090000001</v>
      </c>
      <c r="I35" s="112">
        <f>SUMIF('CDR Reserve Data'!$A$6:$A$41,$B35,'CDR Reserve Data'!$G$6:$G$41)</f>
        <v>330345.70533333346</v>
      </c>
      <c r="J35" s="112">
        <f>SUMIF('CDR Reserve Data'!$A$6:$A$41,$B35,'CDR Reserve Data'!$H$6:$H$41)</f>
        <v>333517.00166666682</v>
      </c>
      <c r="K35" s="112">
        <f>SUMIF('CDR Reserve Data'!$A$6:$A$41,$B35,'CDR Reserve Data'!$I$6:$I$41)</f>
        <v>336688.29800000018</v>
      </c>
      <c r="L35" s="112">
        <f>SUMIF('CDR Reserve Data'!$A$6:$A$41,$B35,'CDR Reserve Data'!$J$6:$J$41)</f>
        <v>339859.59433333355</v>
      </c>
      <c r="M35" s="112">
        <f>SUMIF('CDR Reserve Data'!$A$6:$A$41,$B35,'CDR Reserve Data'!$K$6:$K$41)</f>
        <v>343030.89066666691</v>
      </c>
      <c r="N35" s="112">
        <f>SUMIF('CDR Reserve Data'!$A$6:$A$41,$B35,'CDR Reserve Data'!$L$6:$L$41)</f>
        <v>346202.18700000027</v>
      </c>
      <c r="O35" s="112">
        <f>SUMIF('CDR Reserve Data'!$A$6:$A$41,$B35,'CDR Reserve Data'!$M$6:$M$41)</f>
        <v>349373.48333333363</v>
      </c>
      <c r="P35" s="112">
        <f>SUMIF('CDR Reserve Data'!$A$6:$A$41,$B35,'CDR Reserve Data'!$N$6:$N$41)</f>
        <v>352544.77966666699</v>
      </c>
      <c r="Q35" s="112">
        <f>SUMIF('CDR Reserve Data'!$A$6:$A$41,$B35,'CDR Reserve Data'!$O$6:$O$41)</f>
        <v>355716.07600000035</v>
      </c>
      <c r="R35" s="113">
        <f t="shared" si="0"/>
        <v>336688.30176923092</v>
      </c>
      <c r="S35" s="9"/>
    </row>
    <row r="36" spans="1:19" ht="15.75" x14ac:dyDescent="0.25">
      <c r="A36" s="23">
        <f t="shared" si="1"/>
        <v>28</v>
      </c>
      <c r="B36" s="24">
        <v>394</v>
      </c>
      <c r="C36" s="22" t="s">
        <v>33</v>
      </c>
      <c r="D36" s="29">
        <v>6.7000000000000004E-2</v>
      </c>
      <c r="E36" s="112">
        <f>SUMIF('CDR Reserve Data'!$A$6:$A$41,$B36,'CDR Reserve Data'!$C$6:$C$41)</f>
        <v>143548.19000000003</v>
      </c>
      <c r="F36" s="112">
        <f>SUMIF('CDR Reserve Data'!$A$6:$A$41,$B36,'CDR Reserve Data'!$D$6:$D$41)</f>
        <v>149087.87903083334</v>
      </c>
      <c r="G36" s="112">
        <f>SUMIF('CDR Reserve Data'!$A$6:$A$41,$B36,'CDR Reserve Data'!$E$6:$E$41)</f>
        <v>154627.56806166671</v>
      </c>
      <c r="H36" s="112">
        <f>SUMIF('CDR Reserve Data'!$A$6:$A$41,$B36,'CDR Reserve Data'!$F$6:$F$41)</f>
        <v>160167.25709250002</v>
      </c>
      <c r="I36" s="112">
        <f>SUMIF('CDR Reserve Data'!$A$6:$A$41,$B36,'CDR Reserve Data'!$G$6:$G$41)</f>
        <v>165706.94612333336</v>
      </c>
      <c r="J36" s="112">
        <f>SUMIF('CDR Reserve Data'!$A$6:$A$41,$B36,'CDR Reserve Data'!$H$6:$H$41)</f>
        <v>171246.63515416667</v>
      </c>
      <c r="K36" s="112">
        <f>SUMIF('CDR Reserve Data'!$A$6:$A$41,$B36,'CDR Reserve Data'!$I$6:$I$41)</f>
        <v>176786.32418500003</v>
      </c>
      <c r="L36" s="112">
        <f>SUMIF('CDR Reserve Data'!$A$6:$A$41,$B36,'CDR Reserve Data'!$J$6:$J$41)</f>
        <v>182326.01321583334</v>
      </c>
      <c r="M36" s="112">
        <f>SUMIF('CDR Reserve Data'!$A$6:$A$41,$B36,'CDR Reserve Data'!$K$6:$K$41)</f>
        <v>187865.70224666668</v>
      </c>
      <c r="N36" s="112">
        <f>SUMIF('CDR Reserve Data'!$A$6:$A$41,$B36,'CDR Reserve Data'!$L$6:$L$41)</f>
        <v>193405.39127749999</v>
      </c>
      <c r="O36" s="112">
        <f>SUMIF('CDR Reserve Data'!$A$6:$A$41,$B36,'CDR Reserve Data'!$M$6:$M$41)</f>
        <v>198945.08030833333</v>
      </c>
      <c r="P36" s="112">
        <f>SUMIF('CDR Reserve Data'!$A$6:$A$41,$B36,'CDR Reserve Data'!$N$6:$N$41)</f>
        <v>204484.76933916667</v>
      </c>
      <c r="Q36" s="112">
        <f>SUMIF('CDR Reserve Data'!$A$6:$A$41,$B36,'CDR Reserve Data'!$O$6:$O$41)</f>
        <v>210024.45837000001</v>
      </c>
      <c r="R36" s="113">
        <f t="shared" si="0"/>
        <v>176786.32933884615</v>
      </c>
      <c r="S36" s="9"/>
    </row>
    <row r="37" spans="1:19" ht="15.75" x14ac:dyDescent="0.25">
      <c r="A37" s="23">
        <f t="shared" si="1"/>
        <v>29</v>
      </c>
      <c r="B37" s="24" t="s">
        <v>56</v>
      </c>
      <c r="C37" s="10" t="s">
        <v>57</v>
      </c>
      <c r="D37" s="29">
        <v>4.7E-2</v>
      </c>
      <c r="E37" s="112">
        <f>SUMIF('CDR Reserve Data'!$A$6:$A$41,$B37,'CDR Reserve Data'!$C$6:$C$41)</f>
        <v>867780.21</v>
      </c>
      <c r="F37" s="112">
        <f>SUMIF('CDR Reserve Data'!$A$6:$A$41,$B37,'CDR Reserve Data'!$D$6:$D$41)</f>
        <v>873906.67319916666</v>
      </c>
      <c r="G37" s="112">
        <f>SUMIF('CDR Reserve Data'!$A$6:$A$41,$B37,'CDR Reserve Data'!$E$6:$E$41)</f>
        <v>880033.13639833336</v>
      </c>
      <c r="H37" s="112">
        <f>SUMIF('CDR Reserve Data'!$A$6:$A$41,$B37,'CDR Reserve Data'!$F$6:$F$41)</f>
        <v>886159.59959750006</v>
      </c>
      <c r="I37" s="112">
        <f>SUMIF('CDR Reserve Data'!$A$6:$A$41,$B37,'CDR Reserve Data'!$G$6:$G$41)</f>
        <v>892286.06279666675</v>
      </c>
      <c r="J37" s="112">
        <f>SUMIF('CDR Reserve Data'!$A$6:$A$41,$B37,'CDR Reserve Data'!$H$6:$H$41)</f>
        <v>898412.52599583345</v>
      </c>
      <c r="K37" s="112">
        <f>SUMIF('CDR Reserve Data'!$A$6:$A$41,$B37,'CDR Reserve Data'!$I$6:$I$41)</f>
        <v>904538.98919500015</v>
      </c>
      <c r="L37" s="112">
        <f>SUMIF('CDR Reserve Data'!$A$6:$A$41,$B37,'CDR Reserve Data'!$J$6:$J$41)</f>
        <v>910665.45239416684</v>
      </c>
      <c r="M37" s="112">
        <f>SUMIF('CDR Reserve Data'!$A$6:$A$41,$B37,'CDR Reserve Data'!$K$6:$K$41)</f>
        <v>916791.91559333354</v>
      </c>
      <c r="N37" s="112">
        <f>SUMIF('CDR Reserve Data'!$A$6:$A$41,$B37,'CDR Reserve Data'!$L$6:$L$41)</f>
        <v>922918.37879250024</v>
      </c>
      <c r="O37" s="112">
        <f>SUMIF('CDR Reserve Data'!$A$6:$A$41,$B37,'CDR Reserve Data'!$M$6:$M$41)</f>
        <v>929044.84199166694</v>
      </c>
      <c r="P37" s="112">
        <f>SUMIF('CDR Reserve Data'!$A$6:$A$41,$B37,'CDR Reserve Data'!$N$6:$N$41)</f>
        <v>935171.30519083363</v>
      </c>
      <c r="Q37" s="112">
        <f>SUMIF('CDR Reserve Data'!$A$6:$A$41,$B37,'CDR Reserve Data'!$O$6:$O$41)</f>
        <v>941297.76839000033</v>
      </c>
      <c r="R37" s="113">
        <f t="shared" si="0"/>
        <v>904538.99281038472</v>
      </c>
      <c r="S37" s="9"/>
    </row>
    <row r="38" spans="1:19" ht="15.75" x14ac:dyDescent="0.25">
      <c r="A38" s="23">
        <f t="shared" si="1"/>
        <v>30</v>
      </c>
      <c r="B38" s="24">
        <v>396</v>
      </c>
      <c r="C38" s="22" t="s">
        <v>34</v>
      </c>
      <c r="D38" s="29">
        <v>6.5000000000000002E-2</v>
      </c>
      <c r="E38" s="112">
        <f>SUMIF('CDR Reserve Data'!$A$6:$A$41,$B38,'CDR Reserve Data'!$C$6:$C$41)</f>
        <v>75656.14</v>
      </c>
      <c r="F38" s="112">
        <f>SUMIF('CDR Reserve Data'!$A$6:$A$41,$B38,'CDR Reserve Data'!$D$6:$D$41)</f>
        <v>77117.391620833339</v>
      </c>
      <c r="G38" s="112">
        <f>SUMIF('CDR Reserve Data'!$A$6:$A$41,$B38,'CDR Reserve Data'!$E$6:$E$41)</f>
        <v>78578.643241666679</v>
      </c>
      <c r="H38" s="112">
        <f>SUMIF('CDR Reserve Data'!$A$6:$A$41,$B38,'CDR Reserve Data'!$F$6:$F$41)</f>
        <v>80039.894862500019</v>
      </c>
      <c r="I38" s="112">
        <f>SUMIF('CDR Reserve Data'!$A$6:$A$41,$B38,'CDR Reserve Data'!$G$6:$G$41)</f>
        <v>81501.146483333359</v>
      </c>
      <c r="J38" s="112">
        <f>SUMIF('CDR Reserve Data'!$A$6:$A$41,$B38,'CDR Reserve Data'!$H$6:$H$41)</f>
        <v>82962.398104166699</v>
      </c>
      <c r="K38" s="112">
        <f>SUMIF('CDR Reserve Data'!$A$6:$A$41,$B38,'CDR Reserve Data'!$I$6:$I$41)</f>
        <v>84423.649725000039</v>
      </c>
      <c r="L38" s="112">
        <f>SUMIF('CDR Reserve Data'!$A$6:$A$41,$B38,'CDR Reserve Data'!$J$6:$J$41)</f>
        <v>85884.901345833379</v>
      </c>
      <c r="M38" s="112">
        <f>SUMIF('CDR Reserve Data'!$A$6:$A$41,$B38,'CDR Reserve Data'!$K$6:$K$41)</f>
        <v>87346.152966666719</v>
      </c>
      <c r="N38" s="112">
        <f>SUMIF('CDR Reserve Data'!$A$6:$A$41,$B38,'CDR Reserve Data'!$L$6:$L$41)</f>
        <v>88807.404587500059</v>
      </c>
      <c r="O38" s="112">
        <f>SUMIF('CDR Reserve Data'!$A$6:$A$41,$B38,'CDR Reserve Data'!$M$6:$M$41)</f>
        <v>90268.656208333399</v>
      </c>
      <c r="P38" s="112">
        <f>SUMIF('CDR Reserve Data'!$A$6:$A$41,$B38,'CDR Reserve Data'!$N$6:$N$41)</f>
        <v>91729.907829166739</v>
      </c>
      <c r="Q38" s="112">
        <f>SUMIF('CDR Reserve Data'!$A$6:$A$41,$B38,'CDR Reserve Data'!$O$6:$O$41)</f>
        <v>93191.159450000079</v>
      </c>
      <c r="R38" s="113">
        <f t="shared" si="0"/>
        <v>84423.654725000044</v>
      </c>
      <c r="S38" s="9"/>
    </row>
    <row r="39" spans="1:19" ht="15.75" x14ac:dyDescent="0.25">
      <c r="A39" s="23">
        <f t="shared" si="1"/>
        <v>31</v>
      </c>
      <c r="B39" s="24">
        <v>397</v>
      </c>
      <c r="C39" s="22" t="s">
        <v>58</v>
      </c>
      <c r="D39" s="29">
        <v>8.3000000000000004E-2</v>
      </c>
      <c r="E39" s="112">
        <f>SUMIF('CDR Reserve Data'!$A$6:$A$41,$B39,'CDR Reserve Data'!$C$6:$C$41)</f>
        <v>214091.01</v>
      </c>
      <c r="F39" s="112">
        <f>SUMIF('CDR Reserve Data'!$A$6:$A$41,$B39,'CDR Reserve Data'!$D$6:$D$41)</f>
        <v>218949.15438000002</v>
      </c>
      <c r="G39" s="112">
        <f>SUMIF('CDR Reserve Data'!$A$6:$A$41,$B39,'CDR Reserve Data'!$E$6:$E$41)</f>
        <v>223807.29876000003</v>
      </c>
      <c r="H39" s="112">
        <f>SUMIF('CDR Reserve Data'!$A$6:$A$41,$B39,'CDR Reserve Data'!$F$6:$F$41)</f>
        <v>228665.44314000005</v>
      </c>
      <c r="I39" s="112">
        <f>SUMIF('CDR Reserve Data'!$A$6:$A$41,$B39,'CDR Reserve Data'!$G$6:$G$41)</f>
        <v>233523.58752000006</v>
      </c>
      <c r="J39" s="112">
        <f>SUMIF('CDR Reserve Data'!$A$6:$A$41,$B39,'CDR Reserve Data'!$H$6:$H$41)</f>
        <v>238381.73190000007</v>
      </c>
      <c r="K39" s="112">
        <f>SUMIF('CDR Reserve Data'!$A$6:$A$41,$B39,'CDR Reserve Data'!$I$6:$I$41)</f>
        <v>243239.87628000008</v>
      </c>
      <c r="L39" s="112">
        <f>SUMIF('CDR Reserve Data'!$A$6:$A$41,$B39,'CDR Reserve Data'!$J$6:$J$41)</f>
        <v>248098.0206600001</v>
      </c>
      <c r="M39" s="112">
        <f>SUMIF('CDR Reserve Data'!$A$6:$A$41,$B39,'CDR Reserve Data'!$K$6:$K$41)</f>
        <v>252956.16504000011</v>
      </c>
      <c r="N39" s="112">
        <f>SUMIF('CDR Reserve Data'!$A$6:$A$41,$B39,'CDR Reserve Data'!$L$6:$L$41)</f>
        <v>257814.30942000012</v>
      </c>
      <c r="O39" s="112">
        <f>SUMIF('CDR Reserve Data'!$A$6:$A$41,$B39,'CDR Reserve Data'!$M$6:$M$41)</f>
        <v>262672.45380000013</v>
      </c>
      <c r="P39" s="112">
        <f>SUMIF('CDR Reserve Data'!$A$6:$A$41,$B39,'CDR Reserve Data'!$N$6:$N$41)</f>
        <v>267530.59818000015</v>
      </c>
      <c r="Q39" s="112">
        <f>SUMIF('CDR Reserve Data'!$A$6:$A$41,$B39,'CDR Reserve Data'!$O$6:$O$41)</f>
        <v>272388.74256000016</v>
      </c>
      <c r="R39" s="113">
        <f t="shared" si="0"/>
        <v>243239.88266461549</v>
      </c>
      <c r="S39" s="9"/>
    </row>
    <row r="40" spans="1:19" ht="15.75" x14ac:dyDescent="0.25">
      <c r="A40" s="23">
        <f t="shared" si="1"/>
        <v>32</v>
      </c>
      <c r="B40" s="24">
        <v>398</v>
      </c>
      <c r="C40" s="22" t="s">
        <v>59</v>
      </c>
      <c r="D40" s="29">
        <v>0.05</v>
      </c>
      <c r="E40" s="112">
        <f>SUMIF('CDR Reserve Data'!$A$6:$A$41,$B40,'CDR Reserve Data'!$C$6:$C$41)</f>
        <v>-181396.83000000002</v>
      </c>
      <c r="F40" s="112">
        <f>SUMIF('CDR Reserve Data'!$A$6:$A$41,$B40,'CDR Reserve Data'!$D$6:$D$41)</f>
        <v>-180461.23970833333</v>
      </c>
      <c r="G40" s="112">
        <f>SUMIF('CDR Reserve Data'!$A$6:$A$41,$B40,'CDR Reserve Data'!$E$6:$E$41)</f>
        <v>-179525.64941666665</v>
      </c>
      <c r="H40" s="112">
        <f>SUMIF('CDR Reserve Data'!$A$6:$A$41,$B40,'CDR Reserve Data'!$F$6:$F$41)</f>
        <v>-178590.059125</v>
      </c>
      <c r="I40" s="112">
        <f>SUMIF('CDR Reserve Data'!$A$6:$A$41,$B40,'CDR Reserve Data'!$G$6:$G$41)</f>
        <v>-177654.46883333335</v>
      </c>
      <c r="J40" s="112">
        <f>SUMIF('CDR Reserve Data'!$A$6:$A$41,$B40,'CDR Reserve Data'!$H$6:$H$41)</f>
        <v>-176718.87854166667</v>
      </c>
      <c r="K40" s="112">
        <f>SUMIF('CDR Reserve Data'!$A$6:$A$41,$B40,'CDR Reserve Data'!$I$6:$I$41)</f>
        <v>-175783.28824999998</v>
      </c>
      <c r="L40" s="112">
        <f>SUMIF('CDR Reserve Data'!$A$6:$A$41,$B40,'CDR Reserve Data'!$J$6:$J$41)</f>
        <v>-174847.69795833333</v>
      </c>
      <c r="M40" s="112">
        <f>SUMIF('CDR Reserve Data'!$A$6:$A$41,$B40,'CDR Reserve Data'!$K$6:$K$41)</f>
        <v>-173912.10766666665</v>
      </c>
      <c r="N40" s="112">
        <f>SUMIF('CDR Reserve Data'!$A$6:$A$41,$B40,'CDR Reserve Data'!$L$6:$L$41)</f>
        <v>-172976.51737499997</v>
      </c>
      <c r="O40" s="112">
        <f>SUMIF('CDR Reserve Data'!$A$6:$A$41,$B40,'CDR Reserve Data'!$M$6:$M$41)</f>
        <v>-172040.92708333331</v>
      </c>
      <c r="P40" s="112">
        <f>SUMIF('CDR Reserve Data'!$A$6:$A$41,$B40,'CDR Reserve Data'!$N$6:$N$41)</f>
        <v>-171105.33679166663</v>
      </c>
      <c r="Q40" s="112">
        <f>SUMIF('CDR Reserve Data'!$A$6:$A$41,$B40,'CDR Reserve Data'!$O$6:$O$41)</f>
        <v>-170169.74649999995</v>
      </c>
      <c r="R40" s="113">
        <f t="shared" si="0"/>
        <v>-175783.28440384613</v>
      </c>
      <c r="S40" s="9"/>
    </row>
    <row r="41" spans="1:19" ht="15.75" x14ac:dyDescent="0.25">
      <c r="A41" s="23">
        <f t="shared" si="1"/>
        <v>33</v>
      </c>
      <c r="B41" s="1"/>
      <c r="C41" s="1"/>
      <c r="D41" s="30"/>
      <c r="E41" s="13"/>
      <c r="F41" s="13"/>
      <c r="G41" s="13"/>
      <c r="H41" s="13"/>
      <c r="I41" s="13"/>
      <c r="J41" s="13"/>
      <c r="K41" s="13"/>
      <c r="L41" s="13"/>
      <c r="M41" s="13"/>
      <c r="N41" s="13"/>
      <c r="O41" s="13"/>
      <c r="P41" s="13"/>
      <c r="Q41" s="13"/>
      <c r="R41" s="12"/>
      <c r="S41" s="9"/>
    </row>
    <row r="42" spans="1:19" ht="15.75" x14ac:dyDescent="0.25">
      <c r="A42" s="23">
        <f t="shared" si="1"/>
        <v>34</v>
      </c>
      <c r="B42" s="1"/>
      <c r="C42" s="2" t="s">
        <v>35</v>
      </c>
      <c r="D42" s="1"/>
      <c r="E42" s="14">
        <f>SUM(E9:E41)</f>
        <v>187465158.0199998</v>
      </c>
      <c r="F42" s="14">
        <f t="shared" ref="F42:Q42" si="2">SUM(F9:F41)</f>
        <v>188434410.93755522</v>
      </c>
      <c r="G42" s="14">
        <f t="shared" si="2"/>
        <v>189408023.03149453</v>
      </c>
      <c r="H42" s="14">
        <f t="shared" si="2"/>
        <v>190386915.65774116</v>
      </c>
      <c r="I42" s="14">
        <f t="shared" si="2"/>
        <v>191372070.51805538</v>
      </c>
      <c r="J42" s="14">
        <f t="shared" si="2"/>
        <v>192364191.8829329</v>
      </c>
      <c r="K42" s="14">
        <f t="shared" si="2"/>
        <v>193363882.74967048</v>
      </c>
      <c r="L42" s="14">
        <f t="shared" si="2"/>
        <v>194371608.44858795</v>
      </c>
      <c r="M42" s="14">
        <f t="shared" si="2"/>
        <v>195387792.93988115</v>
      </c>
      <c r="N42" s="14">
        <f t="shared" si="2"/>
        <v>196412928.5530805</v>
      </c>
      <c r="O42" s="14">
        <f t="shared" si="2"/>
        <v>197447285.28950733</v>
      </c>
      <c r="P42" s="14">
        <f t="shared" si="2"/>
        <v>198490803.26436198</v>
      </c>
      <c r="Q42" s="14">
        <f t="shared" si="2"/>
        <v>199543223.71806562</v>
      </c>
      <c r="R42" s="14">
        <f>SUM(D42:Q42)/13</f>
        <v>193419099.61622572</v>
      </c>
      <c r="S42" s="13"/>
    </row>
    <row r="43" spans="1:19" ht="15.75" x14ac:dyDescent="0.25">
      <c r="A43" s="23">
        <f t="shared" si="1"/>
        <v>35</v>
      </c>
      <c r="B43" s="1"/>
      <c r="C43" s="1"/>
      <c r="D43" s="1"/>
      <c r="E43" s="13"/>
      <c r="F43" s="13"/>
      <c r="G43" s="13"/>
      <c r="H43" s="13"/>
      <c r="I43" s="13"/>
      <c r="J43" s="13"/>
      <c r="K43" s="13"/>
      <c r="L43" s="13"/>
      <c r="M43" s="13"/>
      <c r="N43" s="13"/>
      <c r="O43" s="13"/>
      <c r="P43" s="13"/>
      <c r="Q43" s="13"/>
      <c r="R43" s="13"/>
      <c r="S43" s="9"/>
    </row>
    <row r="44" spans="1:19" ht="15.75" x14ac:dyDescent="0.25">
      <c r="A44" s="23">
        <f t="shared" si="1"/>
        <v>36</v>
      </c>
      <c r="B44" s="108" t="s">
        <v>36</v>
      </c>
      <c r="C44" s="2" t="s">
        <v>37</v>
      </c>
      <c r="D44" s="1"/>
      <c r="E44" s="13">
        <v>0</v>
      </c>
      <c r="F44" s="13">
        <v>0</v>
      </c>
      <c r="G44" s="13">
        <v>0</v>
      </c>
      <c r="H44" s="13">
        <v>0</v>
      </c>
      <c r="I44" s="13">
        <v>0</v>
      </c>
      <c r="J44" s="13">
        <v>0</v>
      </c>
      <c r="K44" s="13">
        <v>0</v>
      </c>
      <c r="L44" s="13">
        <v>0</v>
      </c>
      <c r="M44" s="13">
        <v>0</v>
      </c>
      <c r="N44" s="13">
        <v>0</v>
      </c>
      <c r="O44" s="13">
        <v>0</v>
      </c>
      <c r="P44" s="13">
        <v>0</v>
      </c>
      <c r="Q44" s="13">
        <v>0</v>
      </c>
      <c r="R44" s="13">
        <v>0</v>
      </c>
      <c r="S44" s="9"/>
    </row>
    <row r="45" spans="1:19" ht="15.75" x14ac:dyDescent="0.25">
      <c r="A45" s="23">
        <f t="shared" si="1"/>
        <v>37</v>
      </c>
      <c r="B45" s="1"/>
      <c r="C45" s="1"/>
      <c r="D45" s="1"/>
      <c r="E45" s="13"/>
      <c r="F45" s="13"/>
      <c r="G45" s="13"/>
      <c r="H45" s="13"/>
      <c r="I45" s="13"/>
      <c r="J45" s="13"/>
      <c r="K45" s="13"/>
      <c r="L45" s="13"/>
      <c r="M45" s="13"/>
      <c r="N45" s="13"/>
      <c r="O45" s="13"/>
      <c r="P45" s="13"/>
      <c r="Q45" s="13"/>
      <c r="R45" s="13"/>
      <c r="S45" s="9"/>
    </row>
    <row r="46" spans="1:19" ht="15.75" x14ac:dyDescent="0.25">
      <c r="A46" s="23">
        <f t="shared" si="1"/>
        <v>38</v>
      </c>
      <c r="B46" s="106">
        <v>108</v>
      </c>
      <c r="C46" s="2" t="s">
        <v>38</v>
      </c>
      <c r="D46" s="2"/>
      <c r="E46" s="110">
        <f t="shared" ref="E46:Q46" si="3">E42+E44</f>
        <v>187465158.0199998</v>
      </c>
      <c r="F46" s="110">
        <f t="shared" si="3"/>
        <v>188434410.93755522</v>
      </c>
      <c r="G46" s="110">
        <f t="shared" si="3"/>
        <v>189408023.03149453</v>
      </c>
      <c r="H46" s="110">
        <f t="shared" si="3"/>
        <v>190386915.65774116</v>
      </c>
      <c r="I46" s="110">
        <f t="shared" si="3"/>
        <v>191372070.51805538</v>
      </c>
      <c r="J46" s="110">
        <f t="shared" si="3"/>
        <v>192364191.8829329</v>
      </c>
      <c r="K46" s="110">
        <f t="shared" si="3"/>
        <v>193363882.74967048</v>
      </c>
      <c r="L46" s="110">
        <f t="shared" si="3"/>
        <v>194371608.44858795</v>
      </c>
      <c r="M46" s="110">
        <f t="shared" si="3"/>
        <v>195387792.93988115</v>
      </c>
      <c r="N46" s="110">
        <f t="shared" si="3"/>
        <v>196412928.5530805</v>
      </c>
      <c r="O46" s="110">
        <f t="shared" si="3"/>
        <v>197447285.28950733</v>
      </c>
      <c r="P46" s="110">
        <f t="shared" si="3"/>
        <v>198490803.26436198</v>
      </c>
      <c r="Q46" s="110">
        <f t="shared" si="3"/>
        <v>199543223.71806562</v>
      </c>
      <c r="R46" s="111">
        <f>SUM(E46:Q46)/13</f>
        <v>193419099.61622572</v>
      </c>
      <c r="S46" s="9"/>
    </row>
    <row r="47" spans="1:19" ht="15.75" x14ac:dyDescent="0.25">
      <c r="A47" s="23">
        <f t="shared" si="1"/>
        <v>39</v>
      </c>
      <c r="B47" s="106">
        <v>111</v>
      </c>
      <c r="C47" s="44" t="s">
        <v>39</v>
      </c>
      <c r="D47" s="45"/>
      <c r="E47" s="110">
        <f>'G1-13'!D16+'G1-13'!D13</f>
        <v>3055335.42</v>
      </c>
      <c r="F47" s="110">
        <f>'G1-13'!E16+'G1-13'!E13</f>
        <v>3135223.8561514253</v>
      </c>
      <c r="G47" s="110">
        <f>'G1-13'!F16+'G1-13'!F13</f>
        <v>3218309.4296662007</v>
      </c>
      <c r="H47" s="110">
        <f>'G1-13'!G16+'G1-13'!G13</f>
        <v>3304158.6914976565</v>
      </c>
      <c r="I47" s="110">
        <f>'G1-13'!H16+'G1-13'!H13</f>
        <v>3392429.0324084559</v>
      </c>
      <c r="J47" s="110">
        <f>'G1-13'!I16+'G1-13'!I13</f>
        <v>3482846.3650087309</v>
      </c>
      <c r="K47" s="110">
        <f>'G1-13'!J16+'G1-13'!J13</f>
        <v>3575191.4193865862</v>
      </c>
      <c r="L47" s="110">
        <f>'G1-13'!K16+'G1-13'!K13</f>
        <v>3669288.7796125049</v>
      </c>
      <c r="M47" s="110">
        <f>'G1-13'!L16+'G1-13'!L13</f>
        <v>3764998.1129428754</v>
      </c>
      <c r="N47" s="110">
        <f>'G1-13'!M16+'G1-13'!M13</f>
        <v>3862207.1531828064</v>
      </c>
      <c r="O47" s="110">
        <f>'G1-13'!N16+'G1-13'!N13</f>
        <v>3960826.0873763878</v>
      </c>
      <c r="P47" s="110">
        <f>'G1-13'!O16+'G1-13'!O13</f>
        <v>4060946.3289205721</v>
      </c>
      <c r="Q47" s="110">
        <f>'G1-13'!P16+'G1-13'!P13</f>
        <v>4163371.0696849916</v>
      </c>
      <c r="R47" s="110">
        <f>'G1-13'!Q16+'G1-13'!Q13</f>
        <v>3588087.057372245</v>
      </c>
      <c r="S47" s="9"/>
    </row>
    <row r="48" spans="1:19" s="21" customFormat="1" ht="15.75" x14ac:dyDescent="0.25">
      <c r="A48" s="23">
        <f t="shared" si="1"/>
        <v>40</v>
      </c>
      <c r="B48" s="106">
        <v>115</v>
      </c>
      <c r="C48" s="107" t="s">
        <v>182</v>
      </c>
      <c r="D48" s="45"/>
      <c r="E48" s="110">
        <f>'G1-13'!D17</f>
        <v>12392522.869999999</v>
      </c>
      <c r="F48" s="110">
        <f>'G1-13'!E17</f>
        <v>12452680.739999998</v>
      </c>
      <c r="G48" s="110">
        <f>'G1-13'!F17</f>
        <v>12512838.609999998</v>
      </c>
      <c r="H48" s="110">
        <f>'G1-13'!G17</f>
        <v>12572996.479999997</v>
      </c>
      <c r="I48" s="110">
        <f>'G1-13'!H17</f>
        <v>12633154.349999996</v>
      </c>
      <c r="J48" s="110">
        <f>'G1-13'!I17</f>
        <v>12693312.219999995</v>
      </c>
      <c r="K48" s="110">
        <f>'G1-13'!J17</f>
        <v>12753470.089999994</v>
      </c>
      <c r="L48" s="110">
        <f>'G1-13'!K17</f>
        <v>12813627.959999993</v>
      </c>
      <c r="M48" s="110">
        <f>'G1-13'!L17</f>
        <v>12873785.829999993</v>
      </c>
      <c r="N48" s="110">
        <f>'G1-13'!M17</f>
        <v>12933943.699999992</v>
      </c>
      <c r="O48" s="110">
        <f>'G1-13'!N17</f>
        <v>12994101.569999991</v>
      </c>
      <c r="P48" s="110">
        <f>'G1-13'!O17</f>
        <v>13054259.43999999</v>
      </c>
      <c r="Q48" s="110">
        <f>'G1-13'!P17</f>
        <v>13114417.309999989</v>
      </c>
      <c r="R48" s="110">
        <f>'G1-13'!Q17</f>
        <v>12753470.089999994</v>
      </c>
      <c r="S48" s="9"/>
    </row>
    <row r="49" spans="1:19" ht="15.75" x14ac:dyDescent="0.25">
      <c r="A49" s="23">
        <f t="shared" si="1"/>
        <v>41</v>
      </c>
      <c r="B49" s="1"/>
      <c r="C49" s="15"/>
      <c r="D49" s="1"/>
      <c r="E49" s="13"/>
      <c r="F49" s="13"/>
      <c r="G49" s="13"/>
      <c r="H49" s="13"/>
      <c r="I49" s="13"/>
      <c r="J49" s="13"/>
      <c r="K49" s="13"/>
      <c r="L49" s="13"/>
      <c r="M49" s="13"/>
      <c r="N49" s="13"/>
      <c r="O49" s="13"/>
      <c r="P49" s="13"/>
      <c r="Q49" s="13"/>
      <c r="R49" s="13"/>
      <c r="S49" s="9"/>
    </row>
    <row r="50" spans="1:19" ht="16.5" thickBot="1" x14ac:dyDescent="0.3">
      <c r="A50" s="23">
        <f t="shared" si="1"/>
        <v>42</v>
      </c>
      <c r="B50" s="1"/>
      <c r="C50" s="10" t="s">
        <v>40</v>
      </c>
      <c r="D50" s="1"/>
      <c r="E50" s="109">
        <f>E46+E47+E48</f>
        <v>202913016.30999979</v>
      </c>
      <c r="F50" s="109">
        <f t="shared" ref="F50:R50" si="4">F46+F47+F48</f>
        <v>204022315.53370667</v>
      </c>
      <c r="G50" s="109">
        <f t="shared" si="4"/>
        <v>205139171.0711607</v>
      </c>
      <c r="H50" s="109">
        <f t="shared" si="4"/>
        <v>206264070.8292388</v>
      </c>
      <c r="I50" s="109">
        <f t="shared" si="4"/>
        <v>207397653.90046382</v>
      </c>
      <c r="J50" s="109">
        <f t="shared" si="4"/>
        <v>208540350.46794164</v>
      </c>
      <c r="K50" s="109">
        <f t="shared" si="4"/>
        <v>209692544.25905707</v>
      </c>
      <c r="L50" s="109">
        <f t="shared" si="4"/>
        <v>210854525.18820047</v>
      </c>
      <c r="M50" s="109">
        <f t="shared" si="4"/>
        <v>212026576.882824</v>
      </c>
      <c r="N50" s="109">
        <f t="shared" si="4"/>
        <v>213209079.40626329</v>
      </c>
      <c r="O50" s="109">
        <f t="shared" si="4"/>
        <v>214402212.94688371</v>
      </c>
      <c r="P50" s="109">
        <f t="shared" si="4"/>
        <v>215606009.03328255</v>
      </c>
      <c r="Q50" s="109">
        <f t="shared" si="4"/>
        <v>216821012.0977506</v>
      </c>
      <c r="R50" s="109">
        <f t="shared" si="4"/>
        <v>209760656.76359797</v>
      </c>
      <c r="S50" s="9"/>
    </row>
    <row r="51" spans="1:19" ht="16.5" thickTop="1" x14ac:dyDescent="0.25">
      <c r="A51" s="1"/>
      <c r="B51" s="1"/>
      <c r="C51" s="1"/>
      <c r="D51" s="1"/>
      <c r="E51" s="9"/>
      <c r="F51" s="9"/>
      <c r="G51" s="9"/>
      <c r="H51" s="9"/>
      <c r="I51" s="9"/>
      <c r="J51" s="9"/>
      <c r="K51" s="9"/>
      <c r="L51" s="9"/>
      <c r="M51" s="9"/>
      <c r="N51" s="9"/>
      <c r="O51" s="9"/>
      <c r="P51" s="9"/>
      <c r="Q51" s="9"/>
      <c r="R51" s="9"/>
      <c r="S51" s="9"/>
    </row>
    <row r="52" spans="1:19" ht="16.5" thickBot="1" x14ac:dyDescent="0.3">
      <c r="A52" s="5"/>
      <c r="B52" s="6"/>
      <c r="C52" s="6"/>
      <c r="D52" s="6"/>
      <c r="E52" s="16"/>
      <c r="F52" s="17"/>
      <c r="G52" s="17"/>
      <c r="H52" s="17"/>
      <c r="I52" s="17"/>
      <c r="J52" s="17"/>
      <c r="K52" s="17"/>
      <c r="L52" s="17"/>
      <c r="M52" s="17"/>
      <c r="N52" s="17"/>
      <c r="O52" s="17"/>
      <c r="P52" s="17"/>
      <c r="Q52" s="17"/>
      <c r="R52" s="16"/>
      <c r="S52" s="9"/>
    </row>
  </sheetData>
  <pageMargins left="0.7" right="0.7" top="0.75" bottom="0.75" header="0.3" footer="0.3"/>
  <pageSetup orientation="portrait" horizontalDpi="90" verticalDpi="90" r:id="rId1"/>
  <customProperties>
    <customPr name="_pios_id" r:id="rId2"/>
  </customProperties>
  <ignoredErrors>
    <ignoredError sqref="E10:R40 E42:R42" unlockedFormula="1"/>
    <ignoredError sqref="B17:B18 B28 B37 B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32A3-F25F-4209-B942-D30097A5043F}">
  <sheetPr>
    <tabColor rgb="FF92D050"/>
  </sheetPr>
  <dimension ref="A1:A2"/>
  <sheetViews>
    <sheetView workbookViewId="0">
      <selection sqref="A1:A2"/>
    </sheetView>
  </sheetViews>
  <sheetFormatPr defaultRowHeight="15" x14ac:dyDescent="0.25"/>
  <sheetData>
    <row r="1" spans="1:1" s="21" customFormat="1" x14ac:dyDescent="0.25">
      <c r="A1" s="21" t="s">
        <v>187</v>
      </c>
    </row>
    <row r="2" spans="1:1" s="21" customFormat="1" x14ac:dyDescent="0.25">
      <c r="A2" s="21" t="s">
        <v>185</v>
      </c>
    </row>
  </sheetData>
  <pageMargins left="0.7" right="0.7" top="0.75" bottom="0.75" header="0.3" footer="0.3"/>
  <pageSetup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1BCA-14FF-4505-8295-F12EFFBA87CF}">
  <dimension ref="A1:P48"/>
  <sheetViews>
    <sheetView zoomScale="85" zoomScaleNormal="85" workbookViewId="0">
      <pane xSplit="2" ySplit="6" topLeftCell="C7" activePane="bottomRight" state="frozen"/>
      <selection sqref="A1:A2"/>
      <selection pane="topRight" sqref="A1:A2"/>
      <selection pane="bottomLeft" sqref="A1:A2"/>
      <selection pane="bottomRight" sqref="A1:A2"/>
    </sheetView>
  </sheetViews>
  <sheetFormatPr defaultRowHeight="15" x14ac:dyDescent="0.25"/>
  <cols>
    <col min="2" max="2" width="44.7109375" bestFit="1" customWidth="1"/>
    <col min="3" max="15" width="15.28515625" bestFit="1" customWidth="1"/>
    <col min="16" max="16" width="16" bestFit="1" customWidth="1"/>
  </cols>
  <sheetData>
    <row r="1" spans="1:16" s="21" customFormat="1" x14ac:dyDescent="0.25">
      <c r="A1" s="21" t="s">
        <v>188</v>
      </c>
    </row>
    <row r="2" spans="1:16" s="21" customFormat="1" x14ac:dyDescent="0.25">
      <c r="A2" s="21" t="s">
        <v>185</v>
      </c>
    </row>
    <row r="3" spans="1:16" ht="15.75" thickBot="1" x14ac:dyDescent="0.3">
      <c r="B3" s="95"/>
      <c r="C3" s="95"/>
      <c r="D3" s="95"/>
      <c r="E3" s="95"/>
      <c r="F3" s="95"/>
      <c r="G3" s="95"/>
      <c r="H3" s="95"/>
      <c r="I3" s="95"/>
      <c r="J3" s="95"/>
      <c r="K3" s="95"/>
      <c r="L3" s="95"/>
      <c r="M3" s="95"/>
      <c r="N3" s="95"/>
      <c r="O3" s="95"/>
      <c r="P3" s="95"/>
    </row>
    <row r="4" spans="1:16" x14ac:dyDescent="0.25">
      <c r="B4" s="96" t="s">
        <v>60</v>
      </c>
      <c r="C4" s="94"/>
      <c r="D4" s="94"/>
      <c r="E4" s="94"/>
      <c r="F4" s="94"/>
      <c r="G4" s="94"/>
      <c r="H4" s="94"/>
      <c r="I4" s="94"/>
      <c r="J4" s="94"/>
      <c r="K4" s="94"/>
      <c r="L4" s="94"/>
      <c r="M4" s="94"/>
      <c r="N4" s="94"/>
      <c r="O4" s="94"/>
      <c r="P4" s="94"/>
    </row>
    <row r="5" spans="1:16" ht="15.75" thickBot="1" x14ac:dyDescent="0.3">
      <c r="B5" s="95"/>
      <c r="C5" s="95"/>
      <c r="D5" s="95"/>
      <c r="E5" s="95"/>
      <c r="F5" s="95"/>
      <c r="G5" s="95"/>
      <c r="H5" s="95"/>
      <c r="I5" s="95"/>
      <c r="J5" s="95"/>
      <c r="K5" s="95"/>
      <c r="L5" s="95"/>
      <c r="M5" s="95"/>
      <c r="N5" s="95"/>
      <c r="O5" s="95"/>
      <c r="P5" s="95"/>
    </row>
    <row r="6" spans="1:16" ht="27" thickBot="1" x14ac:dyDescent="0.3">
      <c r="A6" s="25" t="s">
        <v>110</v>
      </c>
      <c r="B6" s="97" t="s">
        <v>61</v>
      </c>
      <c r="C6" s="97" t="s">
        <v>62</v>
      </c>
      <c r="D6" s="97" t="s">
        <v>63</v>
      </c>
      <c r="E6" s="97" t="s">
        <v>64</v>
      </c>
      <c r="F6" s="97" t="s">
        <v>65</v>
      </c>
      <c r="G6" s="97" t="s">
        <v>66</v>
      </c>
      <c r="H6" s="97" t="s">
        <v>67</v>
      </c>
      <c r="I6" s="97" t="s">
        <v>68</v>
      </c>
      <c r="J6" s="97" t="s">
        <v>69</v>
      </c>
      <c r="K6" s="97" t="s">
        <v>70</v>
      </c>
      <c r="L6" s="97" t="s">
        <v>71</v>
      </c>
      <c r="M6" s="97" t="s">
        <v>72</v>
      </c>
      <c r="N6" s="97" t="s">
        <v>73</v>
      </c>
      <c r="O6" s="97" t="s">
        <v>74</v>
      </c>
      <c r="P6" s="97" t="s">
        <v>75</v>
      </c>
    </row>
    <row r="7" spans="1:16" x14ac:dyDescent="0.25">
      <c r="B7" s="98" t="s">
        <v>76</v>
      </c>
      <c r="C7" s="99"/>
      <c r="D7" s="99"/>
      <c r="E7" s="99"/>
      <c r="F7" s="99"/>
      <c r="G7" s="99"/>
      <c r="H7" s="99"/>
      <c r="I7" s="99"/>
      <c r="J7" s="99"/>
      <c r="K7" s="99"/>
      <c r="L7" s="99"/>
      <c r="M7" s="99"/>
      <c r="N7" s="99"/>
      <c r="O7" s="99"/>
      <c r="P7" s="99"/>
    </row>
    <row r="8" spans="1:16" x14ac:dyDescent="0.25">
      <c r="B8" s="100" t="s">
        <v>180</v>
      </c>
      <c r="C8" s="99"/>
      <c r="D8" s="99"/>
      <c r="E8" s="99"/>
      <c r="F8" s="99"/>
      <c r="G8" s="99"/>
      <c r="H8" s="99"/>
      <c r="I8" s="99"/>
      <c r="J8" s="99"/>
      <c r="K8" s="99"/>
      <c r="L8" s="99"/>
      <c r="M8" s="99"/>
      <c r="N8" s="99"/>
      <c r="O8" s="99"/>
      <c r="P8" s="99"/>
    </row>
    <row r="9" spans="1:16" s="31" customFormat="1" x14ac:dyDescent="0.25">
      <c r="A9" s="32" t="str">
        <f>CONCATENATE(LEFT(B9,3),".",MID(B9,4,2))</f>
        <v>302.00</v>
      </c>
      <c r="B9" s="101" t="s">
        <v>77</v>
      </c>
      <c r="C9" s="99">
        <v>97976</v>
      </c>
      <c r="D9" s="99">
        <v>97976</v>
      </c>
      <c r="E9" s="99">
        <v>97976</v>
      </c>
      <c r="F9" s="99">
        <v>97976</v>
      </c>
      <c r="G9" s="99">
        <v>97976</v>
      </c>
      <c r="H9" s="99">
        <v>97976</v>
      </c>
      <c r="I9" s="99">
        <v>97976</v>
      </c>
      <c r="J9" s="99">
        <v>97976</v>
      </c>
      <c r="K9" s="99">
        <v>97976</v>
      </c>
      <c r="L9" s="99">
        <v>97976</v>
      </c>
      <c r="M9" s="99">
        <v>97976</v>
      </c>
      <c r="N9" s="99">
        <v>97976</v>
      </c>
      <c r="O9" s="99">
        <v>97976</v>
      </c>
      <c r="P9" s="99">
        <v>97976</v>
      </c>
    </row>
    <row r="10" spans="1:16" s="31" customFormat="1" x14ac:dyDescent="0.25">
      <c r="A10" s="32" t="str">
        <f t="shared" ref="A10:A41" si="0">CONCATENATE(LEFT(B10,3),".",MID(B10,4,2))</f>
        <v>303.00</v>
      </c>
      <c r="B10" s="101" t="s">
        <v>78</v>
      </c>
      <c r="C10" s="99">
        <v>-115.99</v>
      </c>
      <c r="D10" s="99">
        <v>-115.99</v>
      </c>
      <c r="E10" s="99">
        <v>-115.99</v>
      </c>
      <c r="F10" s="99">
        <v>-115.99</v>
      </c>
      <c r="G10" s="99">
        <v>-115.99</v>
      </c>
      <c r="H10" s="99">
        <v>-115.99</v>
      </c>
      <c r="I10" s="99">
        <v>-115.99</v>
      </c>
      <c r="J10" s="99">
        <v>-115.99</v>
      </c>
      <c r="K10" s="99">
        <v>-115.99</v>
      </c>
      <c r="L10" s="99">
        <v>-115.99</v>
      </c>
      <c r="M10" s="99">
        <v>-115.99</v>
      </c>
      <c r="N10" s="99">
        <v>-115.99</v>
      </c>
      <c r="O10" s="99">
        <v>-115.99</v>
      </c>
      <c r="P10" s="99">
        <v>-115.99</v>
      </c>
    </row>
    <row r="11" spans="1:16" x14ac:dyDescent="0.25">
      <c r="A11" s="21" t="str">
        <f t="shared" si="0"/>
        <v>374.00</v>
      </c>
      <c r="B11" s="101" t="s">
        <v>79</v>
      </c>
      <c r="C11" s="99">
        <v>13416.05</v>
      </c>
      <c r="D11" s="99">
        <v>13416.05</v>
      </c>
      <c r="E11" s="99">
        <v>13416.05</v>
      </c>
      <c r="F11" s="99">
        <v>13416.05</v>
      </c>
      <c r="G11" s="99">
        <v>13416.05</v>
      </c>
      <c r="H11" s="99">
        <v>13416.05</v>
      </c>
      <c r="I11" s="99">
        <v>13416.05</v>
      </c>
      <c r="J11" s="99">
        <v>13416.05</v>
      </c>
      <c r="K11" s="99">
        <v>13416.05</v>
      </c>
      <c r="L11" s="99">
        <v>13416.05</v>
      </c>
      <c r="M11" s="99">
        <v>13416.05</v>
      </c>
      <c r="N11" s="99">
        <v>13416.05</v>
      </c>
      <c r="O11" s="99">
        <v>13416.05</v>
      </c>
      <c r="P11" s="99">
        <v>13416.049999999997</v>
      </c>
    </row>
    <row r="12" spans="1:16" x14ac:dyDescent="0.25">
      <c r="A12" s="21" t="str">
        <f t="shared" si="0"/>
        <v>375.00</v>
      </c>
      <c r="B12" s="101" t="s">
        <v>80</v>
      </c>
      <c r="C12" s="99">
        <v>-39417.22</v>
      </c>
      <c r="D12" s="99">
        <v>-39023.200508915026</v>
      </c>
      <c r="E12" s="99">
        <v>-38626.524003760183</v>
      </c>
      <c r="F12" s="99">
        <v>-38226.534796910651</v>
      </c>
      <c r="G12" s="99">
        <v>-37822.694705284157</v>
      </c>
      <c r="H12" s="99">
        <v>-37414.613645899881</v>
      </c>
      <c r="I12" s="99">
        <v>-37001.991661631022</v>
      </c>
      <c r="J12" s="99">
        <v>-36584.570465907716</v>
      </c>
      <c r="K12" s="99">
        <v>-36162.120402512162</v>
      </c>
      <c r="L12" s="99">
        <v>-35734.415882195157</v>
      </c>
      <c r="M12" s="99">
        <v>-35301.255499507395</v>
      </c>
      <c r="N12" s="99">
        <v>-34862.54100797054</v>
      </c>
      <c r="O12" s="99">
        <v>-34418.272188302035</v>
      </c>
      <c r="P12" s="99">
        <v>-36968.919597599684</v>
      </c>
    </row>
    <row r="13" spans="1:16" x14ac:dyDescent="0.25">
      <c r="A13" s="21" t="str">
        <f t="shared" si="0"/>
        <v>376.10</v>
      </c>
      <c r="B13" s="101" t="s">
        <v>81</v>
      </c>
      <c r="C13" s="99">
        <v>74118347.809999987</v>
      </c>
      <c r="D13" s="99">
        <v>74335204.444956124</v>
      </c>
      <c r="E13" s="99">
        <v>74552910.689704955</v>
      </c>
      <c r="F13" s="99">
        <v>74771701.981186718</v>
      </c>
      <c r="G13" s="99">
        <v>74991771.790014103</v>
      </c>
      <c r="H13" s="99">
        <v>75213260.151379138</v>
      </c>
      <c r="I13" s="99">
        <v>75436276.393059194</v>
      </c>
      <c r="J13" s="99">
        <v>75660913.210356697</v>
      </c>
      <c r="K13" s="99">
        <v>75887253.297199771</v>
      </c>
      <c r="L13" s="99">
        <v>76115379.916630298</v>
      </c>
      <c r="M13" s="99">
        <v>76345362.861684203</v>
      </c>
      <c r="N13" s="99">
        <v>76577231.042966843</v>
      </c>
      <c r="O13" s="99">
        <v>76810977.593592048</v>
      </c>
      <c r="P13" s="99">
        <v>75447430.090979233</v>
      </c>
    </row>
    <row r="14" spans="1:16" x14ac:dyDescent="0.25">
      <c r="A14" s="21" t="str">
        <f t="shared" si="0"/>
        <v>376.20</v>
      </c>
      <c r="B14" s="101" t="s">
        <v>82</v>
      </c>
      <c r="C14" s="99">
        <v>50584198.780999951</v>
      </c>
      <c r="D14" s="99">
        <v>50904666.609075107</v>
      </c>
      <c r="E14" s="99">
        <v>51226160.601162188</v>
      </c>
      <c r="F14" s="99">
        <v>51549142.44731719</v>
      </c>
      <c r="G14" s="99">
        <v>51873997.36910446</v>
      </c>
      <c r="H14" s="99">
        <v>52200999.163950361</v>
      </c>
      <c r="I14" s="99">
        <v>52530404.080073506</v>
      </c>
      <c r="J14" s="99">
        <v>52862392.67114</v>
      </c>
      <c r="K14" s="99">
        <v>53197133.072824039</v>
      </c>
      <c r="L14" s="99">
        <v>53534846.890774958</v>
      </c>
      <c r="M14" s="99">
        <v>53875605.840920419</v>
      </c>
      <c r="N14" s="99">
        <v>54219302.37473838</v>
      </c>
      <c r="O14" s="99">
        <v>54565743.84797778</v>
      </c>
      <c r="P14" s="99">
        <v>52548045.673081413</v>
      </c>
    </row>
    <row r="15" spans="1:16" x14ac:dyDescent="0.25">
      <c r="A15" s="21" t="str">
        <f t="shared" si="0"/>
        <v>378.00</v>
      </c>
      <c r="B15" s="101" t="s">
        <v>83</v>
      </c>
      <c r="C15" s="99">
        <v>295855.87</v>
      </c>
      <c r="D15" s="99">
        <v>301728.82432385371</v>
      </c>
      <c r="E15" s="99">
        <v>307641.58381690178</v>
      </c>
      <c r="F15" s="99">
        <v>313603.97144438187</v>
      </c>
      <c r="G15" s="99">
        <v>319624.04981645901</v>
      </c>
      <c r="H15" s="99">
        <v>325707.66283107334</v>
      </c>
      <c r="I15" s="99">
        <v>331859.3041957742</v>
      </c>
      <c r="J15" s="99">
        <v>338082.84334457415</v>
      </c>
      <c r="K15" s="99">
        <v>344381.72079542466</v>
      </c>
      <c r="L15" s="99">
        <v>350759.3161383468</v>
      </c>
      <c r="M15" s="99">
        <v>357218.64666183497</v>
      </c>
      <c r="N15" s="99">
        <v>363761.18421270407</v>
      </c>
      <c r="O15" s="99">
        <v>370386.93207606173</v>
      </c>
      <c r="P15" s="99">
        <v>332354.76228133769</v>
      </c>
    </row>
    <row r="16" spans="1:16" x14ac:dyDescent="0.25">
      <c r="A16" s="21" t="str">
        <f t="shared" si="0"/>
        <v>379.00</v>
      </c>
      <c r="B16" s="101" t="s">
        <v>84</v>
      </c>
      <c r="C16" s="99">
        <v>5271242.96</v>
      </c>
      <c r="D16" s="99">
        <v>5298596.1649778457</v>
      </c>
      <c r="E16" s="99">
        <v>5326171.348554871</v>
      </c>
      <c r="F16" s="99">
        <v>5354024.9244197691</v>
      </c>
      <c r="G16" s="99">
        <v>5382203.1964705056</v>
      </c>
      <c r="H16" s="99">
        <v>5410739.7264505206</v>
      </c>
      <c r="I16" s="99">
        <v>5439660.3219049657</v>
      </c>
      <c r="J16" s="99">
        <v>5468987.2051506788</v>
      </c>
      <c r="K16" s="99">
        <v>5498740.1352221239</v>
      </c>
      <c r="L16" s="99">
        <v>5528938.5212421911</v>
      </c>
      <c r="M16" s="99">
        <v>5559599.6916213669</v>
      </c>
      <c r="N16" s="99">
        <v>5590732.0992357414</v>
      </c>
      <c r="O16" s="99">
        <v>5622335.7629518295</v>
      </c>
      <c r="P16" s="99">
        <v>5442459.3890924938</v>
      </c>
    </row>
    <row r="17" spans="1:16" x14ac:dyDescent="0.25">
      <c r="A17" s="21" t="str">
        <f t="shared" si="0"/>
        <v>380.10</v>
      </c>
      <c r="B17" s="101" t="s">
        <v>85</v>
      </c>
      <c r="C17" s="99">
        <v>22198850.120000001</v>
      </c>
      <c r="D17" s="99">
        <v>22227860.83910742</v>
      </c>
      <c r="E17" s="99">
        <v>22256882.901452206</v>
      </c>
      <c r="F17" s="99">
        <v>22285921.780032381</v>
      </c>
      <c r="G17" s="99">
        <v>22314981.967040423</v>
      </c>
      <c r="H17" s="99">
        <v>22344066.718483154</v>
      </c>
      <c r="I17" s="99">
        <v>22373178.538090598</v>
      </c>
      <c r="J17" s="99">
        <v>22402319.581770316</v>
      </c>
      <c r="K17" s="99">
        <v>22431491.76645343</v>
      </c>
      <c r="L17" s="99">
        <v>22460696.975124311</v>
      </c>
      <c r="M17" s="99">
        <v>22489936.888906091</v>
      </c>
      <c r="N17" s="99">
        <v>22519212.327858135</v>
      </c>
      <c r="O17" s="99">
        <v>22548523.293810826</v>
      </c>
      <c r="P17" s="99">
        <v>22373378.746009946</v>
      </c>
    </row>
    <row r="18" spans="1:16" x14ac:dyDescent="0.25">
      <c r="A18" s="21" t="str">
        <f t="shared" si="0"/>
        <v>380.20</v>
      </c>
      <c r="B18" s="101" t="s">
        <v>86</v>
      </c>
      <c r="C18" s="99">
        <v>24594752.260000002</v>
      </c>
      <c r="D18" s="99">
        <v>24760194.239965718</v>
      </c>
      <c r="E18" s="99">
        <v>24926299.603522837</v>
      </c>
      <c r="F18" s="99">
        <v>25093284.438819192</v>
      </c>
      <c r="G18" s="99">
        <v>25261327.560743399</v>
      </c>
      <c r="H18" s="99">
        <v>25430557.322990611</v>
      </c>
      <c r="I18" s="99">
        <v>25601083.005562328</v>
      </c>
      <c r="J18" s="99">
        <v>25772989.425106499</v>
      </c>
      <c r="K18" s="99">
        <v>25946353.754977532</v>
      </c>
      <c r="L18" s="99">
        <v>26121264.869095713</v>
      </c>
      <c r="M18" s="99">
        <v>26297772.914885078</v>
      </c>
      <c r="N18" s="99">
        <v>26475869.3592824</v>
      </c>
      <c r="O18" s="99">
        <v>26655509.642920498</v>
      </c>
      <c r="P18" s="99">
        <v>25610558.338297829</v>
      </c>
    </row>
    <row r="19" spans="1:16" x14ac:dyDescent="0.25">
      <c r="A19" s="21" t="str">
        <f t="shared" si="0"/>
        <v>381.00</v>
      </c>
      <c r="B19" s="101" t="s">
        <v>87</v>
      </c>
      <c r="C19" s="99">
        <v>1457176.3900000001</v>
      </c>
      <c r="D19" s="99">
        <v>1527466.082953112</v>
      </c>
      <c r="E19" s="99">
        <v>1598205.895823085</v>
      </c>
      <c r="F19" s="99">
        <v>1669540.3757067574</v>
      </c>
      <c r="G19" s="99">
        <v>1741588.3886967497</v>
      </c>
      <c r="H19" s="99">
        <v>1814435.8980191066</v>
      </c>
      <c r="I19" s="99">
        <v>1888150.6314695687</v>
      </c>
      <c r="J19" s="99">
        <v>1962789.4818889513</v>
      </c>
      <c r="K19" s="99">
        <v>2038403.3058658505</v>
      </c>
      <c r="L19" s="99">
        <v>2115044.0670334506</v>
      </c>
      <c r="M19" s="99">
        <v>2192753.6722209598</v>
      </c>
      <c r="N19" s="99">
        <v>2271547.4943524976</v>
      </c>
      <c r="O19" s="99">
        <v>2351418.7245218814</v>
      </c>
      <c r="P19" s="99">
        <v>1894501.5698886132</v>
      </c>
    </row>
    <row r="20" spans="1:16" x14ac:dyDescent="0.25">
      <c r="A20" s="21" t="str">
        <f t="shared" si="0"/>
        <v>381.10</v>
      </c>
      <c r="B20" s="101" t="s">
        <v>88</v>
      </c>
      <c r="C20" s="99">
        <v>-682969.39999999991</v>
      </c>
      <c r="D20" s="99">
        <v>-689524.21603010572</v>
      </c>
      <c r="E20" s="99">
        <v>-696163.59353472537</v>
      </c>
      <c r="F20" s="99">
        <v>-702887.53251385887</v>
      </c>
      <c r="G20" s="99">
        <v>-709696.03296750621</v>
      </c>
      <c r="H20" s="99">
        <v>-716589.09489566751</v>
      </c>
      <c r="I20" s="99">
        <v>-723566.71829834266</v>
      </c>
      <c r="J20" s="99">
        <v>-730628.90317553165</v>
      </c>
      <c r="K20" s="99">
        <v>-737775.64952723461</v>
      </c>
      <c r="L20" s="99">
        <v>-745006.95735345152</v>
      </c>
      <c r="M20" s="99">
        <v>-752322.82665418228</v>
      </c>
      <c r="N20" s="99">
        <v>-759723.25742942689</v>
      </c>
      <c r="O20" s="99">
        <v>-767208.24967918545</v>
      </c>
      <c r="P20" s="99">
        <v>-724158.64861993992</v>
      </c>
    </row>
    <row r="21" spans="1:16" x14ac:dyDescent="0.25">
      <c r="A21" s="21" t="str">
        <f t="shared" si="0"/>
        <v>382.00</v>
      </c>
      <c r="B21" s="101" t="s">
        <v>89</v>
      </c>
      <c r="C21" s="99">
        <v>-25327.660000000014</v>
      </c>
      <c r="D21" s="99">
        <v>-27676.132502231139</v>
      </c>
      <c r="E21" s="99">
        <v>-30014.050426511014</v>
      </c>
      <c r="F21" s="99">
        <v>-32318.009979239534</v>
      </c>
      <c r="G21" s="99">
        <v>-34568.543667326063</v>
      </c>
      <c r="H21" s="99">
        <v>-36751.76392484692</v>
      </c>
      <c r="I21" s="99">
        <v>-38855.112062758191</v>
      </c>
      <c r="J21" s="99">
        <v>-40869.422960473028</v>
      </c>
      <c r="K21" s="99">
        <v>-42786.235056126898</v>
      </c>
      <c r="L21" s="99">
        <v>-44594.915313167454</v>
      </c>
      <c r="M21" s="99">
        <v>-46291.157620329985</v>
      </c>
      <c r="N21" s="99">
        <v>-47878.722851889201</v>
      </c>
      <c r="O21" s="99">
        <v>-49365.531743334504</v>
      </c>
      <c r="P21" s="99">
        <v>-38253.635239094918</v>
      </c>
    </row>
    <row r="22" spans="1:16" x14ac:dyDescent="0.25">
      <c r="A22" s="21" t="str">
        <f t="shared" si="0"/>
        <v>382.10</v>
      </c>
      <c r="B22" s="101" t="s">
        <v>90</v>
      </c>
      <c r="C22" s="99">
        <v>-1299379.05</v>
      </c>
      <c r="D22" s="99">
        <v>-1301742.689537212</v>
      </c>
      <c r="E22" s="99">
        <v>-1304116.2942961045</v>
      </c>
      <c r="F22" s="99">
        <v>-1306499.8642766776</v>
      </c>
      <c r="G22" s="99">
        <v>-1308893.3994789312</v>
      </c>
      <c r="H22" s="99">
        <v>-1311296.8999028655</v>
      </c>
      <c r="I22" s="99">
        <v>-1313710.3655484803</v>
      </c>
      <c r="J22" s="99">
        <v>-1316133.7964157755</v>
      </c>
      <c r="K22" s="99">
        <v>-1318567.1925047515</v>
      </c>
      <c r="L22" s="99">
        <v>-1321010.5538154079</v>
      </c>
      <c r="M22" s="99">
        <v>-1323463.8803477448</v>
      </c>
      <c r="N22" s="99">
        <v>-1325927.1721017624</v>
      </c>
      <c r="O22" s="99">
        <v>-1328400.4290774604</v>
      </c>
      <c r="P22" s="99">
        <v>-1313780.1221002443</v>
      </c>
    </row>
    <row r="23" spans="1:16" x14ac:dyDescent="0.25">
      <c r="A23" s="21" t="str">
        <f t="shared" si="0"/>
        <v>383.00</v>
      </c>
      <c r="B23" s="101" t="s">
        <v>91</v>
      </c>
      <c r="C23" s="99">
        <v>1705508.82</v>
      </c>
      <c r="D23" s="99">
        <v>1719909.8487017229</v>
      </c>
      <c r="E23" s="99">
        <v>1734378.2877397139</v>
      </c>
      <c r="F23" s="99">
        <v>1748931.155239868</v>
      </c>
      <c r="G23" s="99">
        <v>1763582.4195418381</v>
      </c>
      <c r="H23" s="99">
        <v>1778342.2051027983</v>
      </c>
      <c r="I23" s="99">
        <v>1793218.2971972541</v>
      </c>
      <c r="J23" s="99">
        <v>1808217.3995560613</v>
      </c>
      <c r="K23" s="99">
        <v>1823345.4728200466</v>
      </c>
      <c r="L23" s="99">
        <v>1838608.3720734001</v>
      </c>
      <c r="M23" s="99">
        <v>1854011.3247188695</v>
      </c>
      <c r="N23" s="99">
        <v>1869556.8807068809</v>
      </c>
      <c r="O23" s="99">
        <v>1885245.0457288274</v>
      </c>
      <c r="P23" s="99">
        <v>1794065.8099328678</v>
      </c>
    </row>
    <row r="24" spans="1:16" x14ac:dyDescent="0.25">
      <c r="A24" s="21" t="str">
        <f t="shared" si="0"/>
        <v>384.00</v>
      </c>
      <c r="B24" s="101" t="s">
        <v>92</v>
      </c>
      <c r="C24" s="99">
        <v>55717.64</v>
      </c>
      <c r="D24" s="99">
        <v>59975.645584267186</v>
      </c>
      <c r="E24" s="99">
        <v>64259.407524341288</v>
      </c>
      <c r="F24" s="99">
        <v>68575.281873791711</v>
      </c>
      <c r="G24" s="99">
        <v>72928.485629816583</v>
      </c>
      <c r="H24" s="99">
        <v>77322.800148397509</v>
      </c>
      <c r="I24" s="99">
        <v>81761.133130541071</v>
      </c>
      <c r="J24" s="99">
        <v>86245.988334458176</v>
      </c>
      <c r="K24" s="99">
        <v>90779.591983684979</v>
      </c>
      <c r="L24" s="99">
        <v>95364.130877695221</v>
      </c>
      <c r="M24" s="99">
        <v>100001.55738492816</v>
      </c>
      <c r="N24" s="99">
        <v>104692.82387943486</v>
      </c>
      <c r="O24" s="99">
        <v>109437.93248687946</v>
      </c>
      <c r="P24" s="99">
        <v>82081.724526018195</v>
      </c>
    </row>
    <row r="25" spans="1:16" x14ac:dyDescent="0.25">
      <c r="A25" s="21" t="str">
        <f t="shared" si="0"/>
        <v>385.00</v>
      </c>
      <c r="B25" s="101" t="s">
        <v>93</v>
      </c>
      <c r="C25" s="99">
        <v>2225772.4500000002</v>
      </c>
      <c r="D25" s="99">
        <v>2229328.6052937591</v>
      </c>
      <c r="E25" s="99">
        <v>2232895.2928341054</v>
      </c>
      <c r="F25" s="99">
        <v>2236475.1241265442</v>
      </c>
      <c r="G25" s="99">
        <v>2240070.2426736047</v>
      </c>
      <c r="H25" s="99">
        <v>2243682.202117316</v>
      </c>
      <c r="I25" s="99">
        <v>2247312.1971419416</v>
      </c>
      <c r="J25" s="99">
        <v>2250961.2564641647</v>
      </c>
      <c r="K25" s="99">
        <v>2254630.2947702692</v>
      </c>
      <c r="L25" s="99">
        <v>2258320.2105484148</v>
      </c>
      <c r="M25" s="99">
        <v>2262031.8059663093</v>
      </c>
      <c r="N25" s="99">
        <v>2265765.4723249422</v>
      </c>
      <c r="O25" s="99">
        <v>2269521.2104976885</v>
      </c>
      <c r="P25" s="99">
        <v>2247443.5665199277</v>
      </c>
    </row>
    <row r="26" spans="1:16" x14ac:dyDescent="0.25">
      <c r="A26" s="21" t="str">
        <f t="shared" si="0"/>
        <v>387.00</v>
      </c>
      <c r="B26" s="101" t="s">
        <v>94</v>
      </c>
      <c r="C26" s="99">
        <v>388500.54</v>
      </c>
      <c r="D26" s="99">
        <v>389189.08126128901</v>
      </c>
      <c r="E26" s="99">
        <v>389895.8262933839</v>
      </c>
      <c r="F26" s="99">
        <v>390627.03172046348</v>
      </c>
      <c r="G26" s="99">
        <v>391387.83292888978</v>
      </c>
      <c r="H26" s="99">
        <v>392181.95212191506</v>
      </c>
      <c r="I26" s="99">
        <v>393012.25151462702</v>
      </c>
      <c r="J26" s="99">
        <v>393881.19569829904</v>
      </c>
      <c r="K26" s="99">
        <v>394790.97607107711</v>
      </c>
      <c r="L26" s="99">
        <v>395743.74522376515</v>
      </c>
      <c r="M26" s="99">
        <v>396741.42498339771</v>
      </c>
      <c r="N26" s="99">
        <v>397784.95282579277</v>
      </c>
      <c r="O26" s="99">
        <v>398874.33084336185</v>
      </c>
      <c r="P26" s="99">
        <v>393277.78011432785</v>
      </c>
    </row>
    <row r="27" spans="1:16" x14ac:dyDescent="0.25">
      <c r="A27" s="104">
        <v>387</v>
      </c>
      <c r="B27" s="101" t="s">
        <v>95</v>
      </c>
      <c r="C27" s="99">
        <v>0</v>
      </c>
      <c r="D27" s="99">
        <v>-261.62</v>
      </c>
      <c r="E27" s="99">
        <v>-523.24</v>
      </c>
      <c r="F27" s="99">
        <v>-784.86</v>
      </c>
      <c r="G27" s="99">
        <v>-1046.48</v>
      </c>
      <c r="H27" s="99">
        <v>-1308.0999999999999</v>
      </c>
      <c r="I27" s="99">
        <v>-1569.7199999999998</v>
      </c>
      <c r="J27" s="99">
        <v>-1831.3399999999997</v>
      </c>
      <c r="K27" s="99">
        <v>-2092.9599999999996</v>
      </c>
      <c r="L27" s="99">
        <v>-2354.5799999999995</v>
      </c>
      <c r="M27" s="99">
        <v>-2616.1999999999994</v>
      </c>
      <c r="N27" s="99">
        <v>-2877.8199999999993</v>
      </c>
      <c r="O27" s="99">
        <v>-3139.4399999999991</v>
      </c>
      <c r="P27" s="99">
        <v>-1569.7199999999996</v>
      </c>
    </row>
    <row r="28" spans="1:16" x14ac:dyDescent="0.25">
      <c r="A28" s="21" t="str">
        <f t="shared" si="0"/>
        <v>390.00</v>
      </c>
      <c r="B28" s="101" t="s">
        <v>96</v>
      </c>
      <c r="C28" s="99">
        <v>1439560.42</v>
      </c>
      <c r="D28" s="99">
        <v>1458575.8542916665</v>
      </c>
      <c r="E28" s="99">
        <v>1477591.2885833331</v>
      </c>
      <c r="F28" s="99">
        <v>1496606.7228749997</v>
      </c>
      <c r="G28" s="99">
        <v>1515622.1571666664</v>
      </c>
      <c r="H28" s="99">
        <v>1534637.591458333</v>
      </c>
      <c r="I28" s="99">
        <v>1553653.0257499996</v>
      </c>
      <c r="J28" s="99">
        <v>1572668.4600416662</v>
      </c>
      <c r="K28" s="99">
        <v>1591683.8943333328</v>
      </c>
      <c r="L28" s="99">
        <v>1610699.3286249994</v>
      </c>
      <c r="M28" s="99">
        <v>1629714.762916666</v>
      </c>
      <c r="N28" s="99">
        <v>1648730.1972083326</v>
      </c>
      <c r="O28" s="99">
        <v>1667745.6314999992</v>
      </c>
      <c r="P28" s="99">
        <v>1553653.0257499998</v>
      </c>
    </row>
    <row r="29" spans="1:16" x14ac:dyDescent="0.25">
      <c r="A29" s="21" t="str">
        <f t="shared" si="0"/>
        <v>391.00</v>
      </c>
      <c r="B29" s="101" t="s">
        <v>97</v>
      </c>
      <c r="C29" s="99">
        <v>244136.31</v>
      </c>
      <c r="D29" s="99">
        <v>248387.45061999999</v>
      </c>
      <c r="E29" s="99">
        <v>252638.59123999998</v>
      </c>
      <c r="F29" s="99">
        <v>256889.73185999997</v>
      </c>
      <c r="G29" s="99">
        <v>261140.87247999996</v>
      </c>
      <c r="H29" s="99">
        <v>265392.01309999998</v>
      </c>
      <c r="I29" s="99">
        <v>269643.15372</v>
      </c>
      <c r="J29" s="99">
        <v>273894.29434000002</v>
      </c>
      <c r="K29" s="99">
        <v>278145.43496000004</v>
      </c>
      <c r="L29" s="99">
        <v>282396.57558000006</v>
      </c>
      <c r="M29" s="99">
        <v>286647.71620000008</v>
      </c>
      <c r="N29" s="99">
        <v>290898.8568200001</v>
      </c>
      <c r="O29" s="99">
        <v>295149.99744000012</v>
      </c>
      <c r="P29" s="99">
        <v>269643.15372000006</v>
      </c>
    </row>
    <row r="30" spans="1:16" x14ac:dyDescent="0.25">
      <c r="A30" s="21" t="str">
        <f t="shared" si="0"/>
        <v>391.11</v>
      </c>
      <c r="B30" s="101" t="s">
        <v>98</v>
      </c>
      <c r="C30" s="99">
        <v>-260.47000000000003</v>
      </c>
      <c r="D30" s="99">
        <v>-260.47000000000003</v>
      </c>
      <c r="E30" s="99">
        <v>-260.47000000000003</v>
      </c>
      <c r="F30" s="99">
        <v>-260.47000000000003</v>
      </c>
      <c r="G30" s="99">
        <v>-260.47000000000003</v>
      </c>
      <c r="H30" s="99">
        <v>-260.47000000000003</v>
      </c>
      <c r="I30" s="99">
        <v>-260.47000000000003</v>
      </c>
      <c r="J30" s="99">
        <v>-260.47000000000003</v>
      </c>
      <c r="K30" s="99">
        <v>-260.47000000000003</v>
      </c>
      <c r="L30" s="99">
        <v>-260.47000000000003</v>
      </c>
      <c r="M30" s="99">
        <v>-260.47000000000003</v>
      </c>
      <c r="N30" s="99">
        <v>-260.47000000000003</v>
      </c>
      <c r="O30" s="99">
        <v>-260.47000000000003</v>
      </c>
      <c r="P30" s="99">
        <v>-260.47000000000014</v>
      </c>
    </row>
    <row r="31" spans="1:16" x14ac:dyDescent="0.25">
      <c r="A31" s="21" t="str">
        <f t="shared" si="0"/>
        <v>391.12</v>
      </c>
      <c r="B31" s="101" t="s">
        <v>99</v>
      </c>
      <c r="C31" s="99">
        <v>106158.23999999999</v>
      </c>
      <c r="D31" s="99">
        <v>107740.64124999999</v>
      </c>
      <c r="E31" s="99">
        <v>109560.19799999999</v>
      </c>
      <c r="F31" s="99">
        <v>111616.91024999999</v>
      </c>
      <c r="G31" s="99">
        <v>113910.77799999999</v>
      </c>
      <c r="H31" s="99">
        <v>116441.80124999999</v>
      </c>
      <c r="I31" s="99">
        <v>119209.97999999998</v>
      </c>
      <c r="J31" s="99">
        <v>122215.31424999998</v>
      </c>
      <c r="K31" s="99">
        <v>125457.80399999997</v>
      </c>
      <c r="L31" s="99">
        <v>128937.44924999998</v>
      </c>
      <c r="M31" s="99">
        <v>132654.24999999997</v>
      </c>
      <c r="N31" s="99">
        <v>136608.20624999999</v>
      </c>
      <c r="O31" s="99">
        <v>140799.32358333332</v>
      </c>
      <c r="P31" s="99">
        <v>120870.06892948716</v>
      </c>
    </row>
    <row r="32" spans="1:16" x14ac:dyDescent="0.25">
      <c r="A32" s="21" t="str">
        <f t="shared" si="0"/>
        <v>391.50</v>
      </c>
      <c r="B32" s="101" t="s">
        <v>100</v>
      </c>
      <c r="C32" s="99">
        <v>284761.89900000003</v>
      </c>
      <c r="D32" s="99">
        <v>298317.69466666668</v>
      </c>
      <c r="E32" s="99">
        <v>311873.49033333332</v>
      </c>
      <c r="F32" s="99">
        <v>325429.28599999996</v>
      </c>
      <c r="G32" s="99">
        <v>338985.08166666661</v>
      </c>
      <c r="H32" s="99">
        <v>352540.87733333325</v>
      </c>
      <c r="I32" s="99">
        <v>366096.67299999989</v>
      </c>
      <c r="J32" s="99">
        <v>379652.46866666654</v>
      </c>
      <c r="K32" s="99">
        <v>393208.26433333318</v>
      </c>
      <c r="L32" s="99">
        <v>406764.05999999982</v>
      </c>
      <c r="M32" s="99">
        <v>420319.85566666647</v>
      </c>
      <c r="N32" s="99">
        <v>433875.65133333311</v>
      </c>
      <c r="O32" s="99">
        <v>447431.44699999975</v>
      </c>
      <c r="P32" s="99">
        <v>366096.67299999989</v>
      </c>
    </row>
    <row r="33" spans="1:16" x14ac:dyDescent="0.25">
      <c r="A33" s="21" t="str">
        <f t="shared" si="0"/>
        <v>392.00</v>
      </c>
      <c r="B33" s="101" t="s">
        <v>101</v>
      </c>
      <c r="C33" s="99">
        <v>76691.710000000006</v>
      </c>
      <c r="D33" s="99">
        <v>78815.032390000008</v>
      </c>
      <c r="E33" s="99">
        <v>80938.354780000009</v>
      </c>
      <c r="F33" s="99">
        <v>83061.67717000001</v>
      </c>
      <c r="G33" s="99">
        <v>85184.999560000011</v>
      </c>
      <c r="H33" s="99">
        <v>87308.321950000012</v>
      </c>
      <c r="I33" s="99">
        <v>89431.644340000013</v>
      </c>
      <c r="J33" s="99">
        <v>91554.966730000015</v>
      </c>
      <c r="K33" s="99">
        <v>93678.289120000016</v>
      </c>
      <c r="L33" s="99">
        <v>95801.611510000017</v>
      </c>
      <c r="M33" s="99">
        <v>97924.933900000018</v>
      </c>
      <c r="N33" s="99">
        <v>100048.25629000002</v>
      </c>
      <c r="O33" s="99">
        <v>102171.57868000002</v>
      </c>
      <c r="P33" s="99">
        <v>89431.644340000013</v>
      </c>
    </row>
    <row r="34" spans="1:16" x14ac:dyDescent="0.25">
      <c r="A34" s="21" t="str">
        <f t="shared" si="0"/>
        <v>392.10</v>
      </c>
      <c r="B34" s="101" t="s">
        <v>102</v>
      </c>
      <c r="C34" s="99">
        <v>908866.41</v>
      </c>
      <c r="D34" s="99">
        <v>924660.92032500007</v>
      </c>
      <c r="E34" s="99">
        <v>940455.43065000011</v>
      </c>
      <c r="F34" s="99">
        <v>956249.94097500015</v>
      </c>
      <c r="G34" s="99">
        <v>972044.45130000019</v>
      </c>
      <c r="H34" s="99">
        <v>987838.96162500023</v>
      </c>
      <c r="I34" s="99">
        <v>1003633.4719500003</v>
      </c>
      <c r="J34" s="99">
        <v>1019427.9822750003</v>
      </c>
      <c r="K34" s="99">
        <v>1035222.4926000003</v>
      </c>
      <c r="L34" s="99">
        <v>1051017.0029250004</v>
      </c>
      <c r="M34" s="99">
        <v>1066811.5132500003</v>
      </c>
      <c r="N34" s="99">
        <v>1082606.0235750002</v>
      </c>
      <c r="O34" s="99">
        <v>1098400.5339000002</v>
      </c>
      <c r="P34" s="99">
        <v>1003633.4719500003</v>
      </c>
    </row>
    <row r="35" spans="1:16" x14ac:dyDescent="0.25">
      <c r="A35" s="21" t="str">
        <f t="shared" si="0"/>
        <v>392.20</v>
      </c>
      <c r="B35" s="101" t="s">
        <v>103</v>
      </c>
      <c r="C35" s="99">
        <v>2007797.89</v>
      </c>
      <c r="D35" s="99">
        <v>2051573.5515342916</v>
      </c>
      <c r="E35" s="99">
        <v>2096168.2420287083</v>
      </c>
      <c r="F35" s="99">
        <v>2141317.543723125</v>
      </c>
      <c r="G35" s="99">
        <v>2187021.4566175416</v>
      </c>
      <c r="H35" s="99">
        <v>2233279.9807119584</v>
      </c>
      <c r="I35" s="99">
        <v>2280093.1160063748</v>
      </c>
      <c r="J35" s="99">
        <v>2327460.8625007919</v>
      </c>
      <c r="K35" s="99">
        <v>2375383.2201952082</v>
      </c>
      <c r="L35" s="99">
        <v>2423860.1890896251</v>
      </c>
      <c r="M35" s="99">
        <v>2472891.7691840418</v>
      </c>
      <c r="N35" s="99">
        <v>2522477.9604784586</v>
      </c>
      <c r="O35" s="99">
        <v>2572618.762972875</v>
      </c>
      <c r="P35" s="99">
        <v>2283995.7342340769</v>
      </c>
    </row>
    <row r="36" spans="1:16" x14ac:dyDescent="0.25">
      <c r="A36" s="21" t="str">
        <f t="shared" si="0"/>
        <v>392.30</v>
      </c>
      <c r="B36" s="101" t="s">
        <v>104</v>
      </c>
      <c r="C36" s="99">
        <v>317660.52</v>
      </c>
      <c r="D36" s="99">
        <v>320831.81633333338</v>
      </c>
      <c r="E36" s="99">
        <v>324003.11266666674</v>
      </c>
      <c r="F36" s="99">
        <v>327174.4090000001</v>
      </c>
      <c r="G36" s="99">
        <v>330345.70533333346</v>
      </c>
      <c r="H36" s="99">
        <v>333517.00166666682</v>
      </c>
      <c r="I36" s="99">
        <v>336688.29800000018</v>
      </c>
      <c r="J36" s="99">
        <v>339859.59433333355</v>
      </c>
      <c r="K36" s="99">
        <v>343030.89066666691</v>
      </c>
      <c r="L36" s="99">
        <v>346202.18700000027</v>
      </c>
      <c r="M36" s="99">
        <v>349373.48333333363</v>
      </c>
      <c r="N36" s="99">
        <v>352544.77966666699</v>
      </c>
      <c r="O36" s="99">
        <v>355716.07600000035</v>
      </c>
      <c r="P36" s="99">
        <v>336688.29800000018</v>
      </c>
    </row>
    <row r="37" spans="1:16" x14ac:dyDescent="0.25">
      <c r="A37" s="21" t="str">
        <f t="shared" si="0"/>
        <v>394.00</v>
      </c>
      <c r="B37" s="101" t="s">
        <v>105</v>
      </c>
      <c r="C37" s="99">
        <v>143548.19000000003</v>
      </c>
      <c r="D37" s="99">
        <v>149087.87903083334</v>
      </c>
      <c r="E37" s="99">
        <v>154627.56806166671</v>
      </c>
      <c r="F37" s="99">
        <v>160167.25709250002</v>
      </c>
      <c r="G37" s="99">
        <v>165706.94612333336</v>
      </c>
      <c r="H37" s="99">
        <v>171246.63515416667</v>
      </c>
      <c r="I37" s="99">
        <v>176786.32418500003</v>
      </c>
      <c r="J37" s="99">
        <v>182326.01321583334</v>
      </c>
      <c r="K37" s="99">
        <v>187865.70224666668</v>
      </c>
      <c r="L37" s="99">
        <v>193405.39127749999</v>
      </c>
      <c r="M37" s="99">
        <v>198945.08030833333</v>
      </c>
      <c r="N37" s="99">
        <v>204484.76933916667</v>
      </c>
      <c r="O37" s="99">
        <v>210024.45837000001</v>
      </c>
      <c r="P37" s="99">
        <v>176786.324185</v>
      </c>
    </row>
    <row r="38" spans="1:16" x14ac:dyDescent="0.25">
      <c r="A38" s="21" t="str">
        <f t="shared" si="0"/>
        <v>394.10</v>
      </c>
      <c r="B38" s="101" t="s">
        <v>106</v>
      </c>
      <c r="C38" s="99">
        <v>867780.21</v>
      </c>
      <c r="D38" s="99">
        <v>873906.67319916666</v>
      </c>
      <c r="E38" s="99">
        <v>880033.13639833336</v>
      </c>
      <c r="F38" s="99">
        <v>886159.59959750006</v>
      </c>
      <c r="G38" s="99">
        <v>892286.06279666675</v>
      </c>
      <c r="H38" s="99">
        <v>898412.52599583345</v>
      </c>
      <c r="I38" s="99">
        <v>904538.98919500015</v>
      </c>
      <c r="J38" s="99">
        <v>910665.45239416684</v>
      </c>
      <c r="K38" s="99">
        <v>916791.91559333354</v>
      </c>
      <c r="L38" s="99">
        <v>922918.37879250024</v>
      </c>
      <c r="M38" s="99">
        <v>929044.84199166694</v>
      </c>
      <c r="N38" s="99">
        <v>935171.30519083363</v>
      </c>
      <c r="O38" s="99">
        <v>941297.76839000033</v>
      </c>
      <c r="P38" s="99">
        <v>904538.98919500015</v>
      </c>
    </row>
    <row r="39" spans="1:16" x14ac:dyDescent="0.25">
      <c r="A39" s="21" t="str">
        <f t="shared" si="0"/>
        <v>396.00</v>
      </c>
      <c r="B39" s="101" t="s">
        <v>107</v>
      </c>
      <c r="C39" s="99">
        <v>75656.14</v>
      </c>
      <c r="D39" s="99">
        <v>77117.391620833339</v>
      </c>
      <c r="E39" s="99">
        <v>78578.643241666679</v>
      </c>
      <c r="F39" s="99">
        <v>80039.894862500019</v>
      </c>
      <c r="G39" s="99">
        <v>81501.146483333359</v>
      </c>
      <c r="H39" s="99">
        <v>82962.398104166699</v>
      </c>
      <c r="I39" s="99">
        <v>84423.649725000039</v>
      </c>
      <c r="J39" s="99">
        <v>85884.901345833379</v>
      </c>
      <c r="K39" s="99">
        <v>87346.152966666719</v>
      </c>
      <c r="L39" s="99">
        <v>88807.404587500059</v>
      </c>
      <c r="M39" s="99">
        <v>90268.656208333399</v>
      </c>
      <c r="N39" s="99">
        <v>91729.907829166739</v>
      </c>
      <c r="O39" s="99">
        <v>93191.159450000079</v>
      </c>
      <c r="P39" s="99">
        <v>84423.649725000054</v>
      </c>
    </row>
    <row r="40" spans="1:16" x14ac:dyDescent="0.25">
      <c r="A40" s="21" t="str">
        <f t="shared" si="0"/>
        <v>397.00</v>
      </c>
      <c r="B40" s="101" t="s">
        <v>108</v>
      </c>
      <c r="C40" s="99">
        <v>214091.01</v>
      </c>
      <c r="D40" s="99">
        <v>218949.15438000002</v>
      </c>
      <c r="E40" s="99">
        <v>223807.29876000003</v>
      </c>
      <c r="F40" s="99">
        <v>228665.44314000005</v>
      </c>
      <c r="G40" s="99">
        <v>233523.58752000006</v>
      </c>
      <c r="H40" s="99">
        <v>238381.73190000007</v>
      </c>
      <c r="I40" s="99">
        <v>243239.87628000008</v>
      </c>
      <c r="J40" s="99">
        <v>248098.0206600001</v>
      </c>
      <c r="K40" s="99">
        <v>252956.16504000011</v>
      </c>
      <c r="L40" s="99">
        <v>257814.30942000012</v>
      </c>
      <c r="M40" s="99">
        <v>262672.45380000013</v>
      </c>
      <c r="N40" s="99">
        <v>267530.59818000015</v>
      </c>
      <c r="O40" s="99">
        <v>272388.74256000016</v>
      </c>
      <c r="P40" s="99">
        <v>243239.87628000011</v>
      </c>
    </row>
    <row r="41" spans="1:16" ht="15.75" thickBot="1" x14ac:dyDescent="0.3">
      <c r="A41" s="21" t="str">
        <f t="shared" si="0"/>
        <v>398.00</v>
      </c>
      <c r="B41" s="101" t="s">
        <v>109</v>
      </c>
      <c r="C41" s="99">
        <v>-181396.83000000002</v>
      </c>
      <c r="D41" s="99">
        <v>-180461.23970833333</v>
      </c>
      <c r="E41" s="99">
        <v>-179525.64941666665</v>
      </c>
      <c r="F41" s="99">
        <v>-178590.059125</v>
      </c>
      <c r="G41" s="99">
        <v>-177654.46883333335</v>
      </c>
      <c r="H41" s="99">
        <v>-176718.87854166667</v>
      </c>
      <c r="I41" s="99">
        <v>-175783.28824999998</v>
      </c>
      <c r="J41" s="99">
        <v>-174847.69795833333</v>
      </c>
      <c r="K41" s="99">
        <v>-173912.10766666665</v>
      </c>
      <c r="L41" s="99">
        <v>-172976.51737499997</v>
      </c>
      <c r="M41" s="99">
        <v>-172040.92708333331</v>
      </c>
      <c r="N41" s="99">
        <v>-171105.33679166663</v>
      </c>
      <c r="O41" s="99">
        <v>-170169.74649999995</v>
      </c>
      <c r="P41" s="99">
        <v>-175783.28825000001</v>
      </c>
    </row>
    <row r="42" spans="1:16" x14ac:dyDescent="0.25">
      <c r="B42" s="102" t="s">
        <v>181</v>
      </c>
      <c r="C42" s="103">
        <v>187465158.0199998</v>
      </c>
      <c r="D42" s="103">
        <v>188434410.93755519</v>
      </c>
      <c r="E42" s="103">
        <v>189408023.03149453</v>
      </c>
      <c r="F42" s="103">
        <v>190386915.65774113</v>
      </c>
      <c r="G42" s="103">
        <v>191372070.51805541</v>
      </c>
      <c r="H42" s="103">
        <v>192364191.8829329</v>
      </c>
      <c r="I42" s="103">
        <v>193363882.74967048</v>
      </c>
      <c r="J42" s="103">
        <v>194371608.44858795</v>
      </c>
      <c r="K42" s="103">
        <v>195387792.93988115</v>
      </c>
      <c r="L42" s="103">
        <v>196412928.55308047</v>
      </c>
      <c r="M42" s="103">
        <v>197447285.28950736</v>
      </c>
      <c r="N42" s="103">
        <v>198490803.26436198</v>
      </c>
      <c r="O42" s="103">
        <v>199543223.71806562</v>
      </c>
      <c r="P42" s="103">
        <v>193419099.61622572</v>
      </c>
    </row>
    <row r="43" spans="1:16" ht="15.75" thickBot="1" x14ac:dyDescent="0.3"/>
    <row r="44" spans="1:16" x14ac:dyDescent="0.25">
      <c r="B44" s="98" t="s">
        <v>76</v>
      </c>
      <c r="C44" s="103">
        <v>187465158.0199998</v>
      </c>
      <c r="D44" s="103">
        <v>188434410.93755519</v>
      </c>
      <c r="E44" s="103">
        <v>189408023.03149453</v>
      </c>
      <c r="F44" s="103">
        <v>190386915.65774113</v>
      </c>
      <c r="G44" s="103">
        <v>191372070.51805541</v>
      </c>
      <c r="H44" s="103">
        <v>192364191.8829329</v>
      </c>
      <c r="I44" s="103">
        <v>193363882.74967048</v>
      </c>
      <c r="J44" s="103">
        <v>194371608.44858795</v>
      </c>
      <c r="K44" s="103">
        <v>195387792.93988115</v>
      </c>
      <c r="L44" s="103">
        <v>196412928.55308047</v>
      </c>
      <c r="M44" s="103">
        <v>197447285.28950736</v>
      </c>
      <c r="N44" s="103">
        <v>198490803.26436198</v>
      </c>
      <c r="O44" s="103">
        <v>199543223.71806562</v>
      </c>
      <c r="P44" s="103">
        <v>193419099.61622572</v>
      </c>
    </row>
    <row r="47" spans="1:16" x14ac:dyDescent="0.25">
      <c r="B47" s="73" t="s">
        <v>163</v>
      </c>
      <c r="C47" s="74">
        <f>'G1-11'!E42+'G1-11'!E44</f>
        <v>187465158.0199998</v>
      </c>
      <c r="D47" s="74">
        <f>'G1-11'!F42+'G1-11'!F44</f>
        <v>188434410.93755522</v>
      </c>
      <c r="E47" s="74">
        <f>'G1-11'!G42+'G1-11'!G44</f>
        <v>189408023.03149453</v>
      </c>
      <c r="F47" s="74">
        <f>'G1-11'!H42+'G1-11'!H44</f>
        <v>190386915.65774116</v>
      </c>
      <c r="G47" s="74">
        <f>'G1-11'!I42+'G1-11'!I44</f>
        <v>191372070.51805538</v>
      </c>
      <c r="H47" s="74">
        <f>'G1-11'!J42+'G1-11'!J44</f>
        <v>192364191.8829329</v>
      </c>
      <c r="I47" s="74">
        <f>'G1-11'!K42+'G1-11'!K44</f>
        <v>193363882.74967048</v>
      </c>
      <c r="J47" s="74">
        <f>'G1-11'!L42+'G1-11'!L44</f>
        <v>194371608.44858795</v>
      </c>
      <c r="K47" s="74">
        <f>'G1-11'!M42+'G1-11'!M44</f>
        <v>195387792.93988115</v>
      </c>
      <c r="L47" s="74">
        <f>'G1-11'!N42+'G1-11'!N44</f>
        <v>196412928.5530805</v>
      </c>
      <c r="M47" s="74">
        <f>'G1-11'!O42+'G1-11'!O44</f>
        <v>197447285.28950733</v>
      </c>
      <c r="N47" s="74">
        <f>'G1-11'!P42+'G1-11'!P44</f>
        <v>198490803.26436198</v>
      </c>
      <c r="O47" s="74">
        <f>'G1-11'!Q42+'G1-11'!Q44</f>
        <v>199543223.71806562</v>
      </c>
      <c r="P47" s="77">
        <f>'G1-11'!R42+'G1-11'!R44</f>
        <v>193419099.61622572</v>
      </c>
    </row>
    <row r="48" spans="1:16" x14ac:dyDescent="0.25">
      <c r="B48" s="76" t="s">
        <v>161</v>
      </c>
      <c r="C48" s="75">
        <f>'G1-11'!E46-'CDR Reserve Data'!C44</f>
        <v>0</v>
      </c>
      <c r="D48" s="75">
        <f>'G1-11'!F46-'CDR Reserve Data'!D44</f>
        <v>0</v>
      </c>
      <c r="E48" s="75">
        <f>'G1-11'!G46-'CDR Reserve Data'!E44</f>
        <v>0</v>
      </c>
      <c r="F48" s="75">
        <f>'G1-11'!H46-'CDR Reserve Data'!F44</f>
        <v>0</v>
      </c>
      <c r="G48" s="75">
        <f>'G1-11'!I46-'CDR Reserve Data'!G44</f>
        <v>0</v>
      </c>
      <c r="H48" s="75">
        <f>'G1-11'!J46-'CDR Reserve Data'!H44</f>
        <v>0</v>
      </c>
      <c r="I48" s="75">
        <f>'G1-11'!K46-'CDR Reserve Data'!I44</f>
        <v>0</v>
      </c>
      <c r="J48" s="75">
        <f>'G1-11'!L46-'CDR Reserve Data'!J44</f>
        <v>0</v>
      </c>
      <c r="K48" s="75">
        <f>'G1-11'!M46-'CDR Reserve Data'!K44</f>
        <v>0</v>
      </c>
      <c r="L48" s="75">
        <f>'G1-11'!N46-'CDR Reserve Data'!L44</f>
        <v>0</v>
      </c>
      <c r="M48" s="75">
        <f>'G1-11'!O46-'CDR Reserve Data'!M44</f>
        <v>0</v>
      </c>
      <c r="N48" s="75">
        <f>'G1-11'!P46-'CDR Reserve Data'!N44</f>
        <v>0</v>
      </c>
      <c r="O48" s="75">
        <f>'G1-11'!Q46-'CDR Reserve Data'!O44</f>
        <v>0</v>
      </c>
      <c r="P48" s="75">
        <f>'G1-11'!R46-'CDR Reserve Data'!P44</f>
        <v>0</v>
      </c>
    </row>
  </sheetData>
  <pageMargins left="0.7" right="0.7" top="0.75" bottom="0.75" header="0.3" footer="0.3"/>
  <pageSetup orientation="portrait" horizontalDpi="1200"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7049-5485-4DF1-AB71-EA76A009FA57}">
  <dimension ref="A1:A2"/>
  <sheetViews>
    <sheetView tabSelected="1" topLeftCell="A52" workbookViewId="0">
      <selection sqref="A1:A2"/>
    </sheetView>
  </sheetViews>
  <sheetFormatPr defaultRowHeight="15" x14ac:dyDescent="0.25"/>
  <sheetData>
    <row r="1" spans="1:1" s="21" customFormat="1" x14ac:dyDescent="0.25">
      <c r="A1" s="21" t="s">
        <v>189</v>
      </c>
    </row>
    <row r="2" spans="1:1" s="21" customFormat="1" x14ac:dyDescent="0.25">
      <c r="A2" s="21" t="s">
        <v>185</v>
      </c>
    </row>
  </sheetData>
  <pageMargins left="0.7" right="0.7" top="0.75" bottom="0.75" header="0.3" footer="0.3"/>
  <pageSetup orientation="portrait" horizontalDpi="1200" verticalDpi="120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61A95-C7D4-414E-975B-4268B721B47F}">
  <dimension ref="A1:R41"/>
  <sheetViews>
    <sheetView zoomScale="85" zoomScaleNormal="85" workbookViewId="0">
      <selection sqref="A1:A2"/>
    </sheetView>
  </sheetViews>
  <sheetFormatPr defaultColWidth="14.42578125" defaultRowHeight="15" x14ac:dyDescent="0.2"/>
  <cols>
    <col min="1" max="1" width="13.5703125" style="2" customWidth="1"/>
    <col min="2" max="2" width="11.42578125" style="22" customWidth="1"/>
    <col min="3" max="3" width="54.42578125" style="22" customWidth="1"/>
    <col min="4" max="17" width="15.85546875" style="22" customWidth="1"/>
    <col min="18" max="256" width="14.42578125" style="22"/>
    <col min="257" max="258" width="11.42578125" style="22" customWidth="1"/>
    <col min="259" max="259" width="54.42578125" style="22" customWidth="1"/>
    <col min="260" max="273" width="15.85546875" style="22" customWidth="1"/>
    <col min="274" max="512" width="14.42578125" style="22"/>
    <col min="513" max="514" width="11.42578125" style="22" customWidth="1"/>
    <col min="515" max="515" width="54.42578125" style="22" customWidth="1"/>
    <col min="516" max="529" width="15.85546875" style="22" customWidth="1"/>
    <col min="530" max="768" width="14.42578125" style="22"/>
    <col min="769" max="770" width="11.42578125" style="22" customWidth="1"/>
    <col min="771" max="771" width="54.42578125" style="22" customWidth="1"/>
    <col min="772" max="785" width="15.85546875" style="22" customWidth="1"/>
    <col min="786" max="1024" width="14.42578125" style="22"/>
    <col min="1025" max="1026" width="11.42578125" style="22" customWidth="1"/>
    <col min="1027" max="1027" width="54.42578125" style="22" customWidth="1"/>
    <col min="1028" max="1041" width="15.85546875" style="22" customWidth="1"/>
    <col min="1042" max="1280" width="14.42578125" style="22"/>
    <col min="1281" max="1282" width="11.42578125" style="22" customWidth="1"/>
    <col min="1283" max="1283" width="54.42578125" style="22" customWidth="1"/>
    <col min="1284" max="1297" width="15.85546875" style="22" customWidth="1"/>
    <col min="1298" max="1536" width="14.42578125" style="22"/>
    <col min="1537" max="1538" width="11.42578125" style="22" customWidth="1"/>
    <col min="1539" max="1539" width="54.42578125" style="22" customWidth="1"/>
    <col min="1540" max="1553" width="15.85546875" style="22" customWidth="1"/>
    <col min="1554" max="1792" width="14.42578125" style="22"/>
    <col min="1793" max="1794" width="11.42578125" style="22" customWidth="1"/>
    <col min="1795" max="1795" width="54.42578125" style="22" customWidth="1"/>
    <col min="1796" max="1809" width="15.85546875" style="22" customWidth="1"/>
    <col min="1810" max="2048" width="14.42578125" style="22"/>
    <col min="2049" max="2050" width="11.42578125" style="22" customWidth="1"/>
    <col min="2051" max="2051" width="54.42578125" style="22" customWidth="1"/>
    <col min="2052" max="2065" width="15.85546875" style="22" customWidth="1"/>
    <col min="2066" max="2304" width="14.42578125" style="22"/>
    <col min="2305" max="2306" width="11.42578125" style="22" customWidth="1"/>
    <col min="2307" max="2307" width="54.42578125" style="22" customWidth="1"/>
    <col min="2308" max="2321" width="15.85546875" style="22" customWidth="1"/>
    <col min="2322" max="2560" width="14.42578125" style="22"/>
    <col min="2561" max="2562" width="11.42578125" style="22" customWidth="1"/>
    <col min="2563" max="2563" width="54.42578125" style="22" customWidth="1"/>
    <col min="2564" max="2577" width="15.85546875" style="22" customWidth="1"/>
    <col min="2578" max="2816" width="14.42578125" style="22"/>
    <col min="2817" max="2818" width="11.42578125" style="22" customWidth="1"/>
    <col min="2819" max="2819" width="54.42578125" style="22" customWidth="1"/>
    <col min="2820" max="2833" width="15.85546875" style="22" customWidth="1"/>
    <col min="2834" max="3072" width="14.42578125" style="22"/>
    <col min="3073" max="3074" width="11.42578125" style="22" customWidth="1"/>
    <col min="3075" max="3075" width="54.42578125" style="22" customWidth="1"/>
    <col min="3076" max="3089" width="15.85546875" style="22" customWidth="1"/>
    <col min="3090" max="3328" width="14.42578125" style="22"/>
    <col min="3329" max="3330" width="11.42578125" style="22" customWidth="1"/>
    <col min="3331" max="3331" width="54.42578125" style="22" customWidth="1"/>
    <col min="3332" max="3345" width="15.85546875" style="22" customWidth="1"/>
    <col min="3346" max="3584" width="14.42578125" style="22"/>
    <col min="3585" max="3586" width="11.42578125" style="22" customWidth="1"/>
    <col min="3587" max="3587" width="54.42578125" style="22" customWidth="1"/>
    <col min="3588" max="3601" width="15.85546875" style="22" customWidth="1"/>
    <col min="3602" max="3840" width="14.42578125" style="22"/>
    <col min="3841" max="3842" width="11.42578125" style="22" customWidth="1"/>
    <col min="3843" max="3843" width="54.42578125" style="22" customWidth="1"/>
    <col min="3844" max="3857" width="15.85546875" style="22" customWidth="1"/>
    <col min="3858" max="4096" width="14.42578125" style="22"/>
    <col min="4097" max="4098" width="11.42578125" style="22" customWidth="1"/>
    <col min="4099" max="4099" width="54.42578125" style="22" customWidth="1"/>
    <col min="4100" max="4113" width="15.85546875" style="22" customWidth="1"/>
    <col min="4114" max="4352" width="14.42578125" style="22"/>
    <col min="4353" max="4354" width="11.42578125" style="22" customWidth="1"/>
    <col min="4355" max="4355" width="54.42578125" style="22" customWidth="1"/>
    <col min="4356" max="4369" width="15.85546875" style="22" customWidth="1"/>
    <col min="4370" max="4608" width="14.42578125" style="22"/>
    <col min="4609" max="4610" width="11.42578125" style="22" customWidth="1"/>
    <col min="4611" max="4611" width="54.42578125" style="22" customWidth="1"/>
    <col min="4612" max="4625" width="15.85546875" style="22" customWidth="1"/>
    <col min="4626" max="4864" width="14.42578125" style="22"/>
    <col min="4865" max="4866" width="11.42578125" style="22" customWidth="1"/>
    <col min="4867" max="4867" width="54.42578125" style="22" customWidth="1"/>
    <col min="4868" max="4881" width="15.85546875" style="22" customWidth="1"/>
    <col min="4882" max="5120" width="14.42578125" style="22"/>
    <col min="5121" max="5122" width="11.42578125" style="22" customWidth="1"/>
    <col min="5123" max="5123" width="54.42578125" style="22" customWidth="1"/>
    <col min="5124" max="5137" width="15.85546875" style="22" customWidth="1"/>
    <col min="5138" max="5376" width="14.42578125" style="22"/>
    <col min="5377" max="5378" width="11.42578125" style="22" customWidth="1"/>
    <col min="5379" max="5379" width="54.42578125" style="22" customWidth="1"/>
    <col min="5380" max="5393" width="15.85546875" style="22" customWidth="1"/>
    <col min="5394" max="5632" width="14.42578125" style="22"/>
    <col min="5633" max="5634" width="11.42578125" style="22" customWidth="1"/>
    <col min="5635" max="5635" width="54.42578125" style="22" customWidth="1"/>
    <col min="5636" max="5649" width="15.85546875" style="22" customWidth="1"/>
    <col min="5650" max="5888" width="14.42578125" style="22"/>
    <col min="5889" max="5890" width="11.42578125" style="22" customWidth="1"/>
    <col min="5891" max="5891" width="54.42578125" style="22" customWidth="1"/>
    <col min="5892" max="5905" width="15.85546875" style="22" customWidth="1"/>
    <col min="5906" max="6144" width="14.42578125" style="22"/>
    <col min="6145" max="6146" width="11.42578125" style="22" customWidth="1"/>
    <col min="6147" max="6147" width="54.42578125" style="22" customWidth="1"/>
    <col min="6148" max="6161" width="15.85546875" style="22" customWidth="1"/>
    <col min="6162" max="6400" width="14.42578125" style="22"/>
    <col min="6401" max="6402" width="11.42578125" style="22" customWidth="1"/>
    <col min="6403" max="6403" width="54.42578125" style="22" customWidth="1"/>
    <col min="6404" max="6417" width="15.85546875" style="22" customWidth="1"/>
    <col min="6418" max="6656" width="14.42578125" style="22"/>
    <col min="6657" max="6658" width="11.42578125" style="22" customWidth="1"/>
    <col min="6659" max="6659" width="54.42578125" style="22" customWidth="1"/>
    <col min="6660" max="6673" width="15.85546875" style="22" customWidth="1"/>
    <col min="6674" max="6912" width="14.42578125" style="22"/>
    <col min="6913" max="6914" width="11.42578125" style="22" customWidth="1"/>
    <col min="6915" max="6915" width="54.42578125" style="22" customWidth="1"/>
    <col min="6916" max="6929" width="15.85546875" style="22" customWidth="1"/>
    <col min="6930" max="7168" width="14.42578125" style="22"/>
    <col min="7169" max="7170" width="11.42578125" style="22" customWidth="1"/>
    <col min="7171" max="7171" width="54.42578125" style="22" customWidth="1"/>
    <col min="7172" max="7185" width="15.85546875" style="22" customWidth="1"/>
    <col min="7186" max="7424" width="14.42578125" style="22"/>
    <col min="7425" max="7426" width="11.42578125" style="22" customWidth="1"/>
    <col min="7427" max="7427" width="54.42578125" style="22" customWidth="1"/>
    <col min="7428" max="7441" width="15.85546875" style="22" customWidth="1"/>
    <col min="7442" max="7680" width="14.42578125" style="22"/>
    <col min="7681" max="7682" width="11.42578125" style="22" customWidth="1"/>
    <col min="7683" max="7683" width="54.42578125" style="22" customWidth="1"/>
    <col min="7684" max="7697" width="15.85546875" style="22" customWidth="1"/>
    <col min="7698" max="7936" width="14.42578125" style="22"/>
    <col min="7937" max="7938" width="11.42578125" style="22" customWidth="1"/>
    <col min="7939" max="7939" width="54.42578125" style="22" customWidth="1"/>
    <col min="7940" max="7953" width="15.85546875" style="22" customWidth="1"/>
    <col min="7954" max="8192" width="14.42578125" style="22"/>
    <col min="8193" max="8194" width="11.42578125" style="22" customWidth="1"/>
    <col min="8195" max="8195" width="54.42578125" style="22" customWidth="1"/>
    <col min="8196" max="8209" width="15.85546875" style="22" customWidth="1"/>
    <col min="8210" max="8448" width="14.42578125" style="22"/>
    <col min="8449" max="8450" width="11.42578125" style="22" customWidth="1"/>
    <col min="8451" max="8451" width="54.42578125" style="22" customWidth="1"/>
    <col min="8452" max="8465" width="15.85546875" style="22" customWidth="1"/>
    <col min="8466" max="8704" width="14.42578125" style="22"/>
    <col min="8705" max="8706" width="11.42578125" style="22" customWidth="1"/>
    <col min="8707" max="8707" width="54.42578125" style="22" customWidth="1"/>
    <col min="8708" max="8721" width="15.85546875" style="22" customWidth="1"/>
    <col min="8722" max="8960" width="14.42578125" style="22"/>
    <col min="8961" max="8962" width="11.42578125" style="22" customWidth="1"/>
    <col min="8963" max="8963" width="54.42578125" style="22" customWidth="1"/>
    <col min="8964" max="8977" width="15.85546875" style="22" customWidth="1"/>
    <col min="8978" max="9216" width="14.42578125" style="22"/>
    <col min="9217" max="9218" width="11.42578125" style="22" customWidth="1"/>
    <col min="9219" max="9219" width="54.42578125" style="22" customWidth="1"/>
    <col min="9220" max="9233" width="15.85546875" style="22" customWidth="1"/>
    <col min="9234" max="9472" width="14.42578125" style="22"/>
    <col min="9473" max="9474" width="11.42578125" style="22" customWidth="1"/>
    <col min="9475" max="9475" width="54.42578125" style="22" customWidth="1"/>
    <col min="9476" max="9489" width="15.85546875" style="22" customWidth="1"/>
    <col min="9490" max="9728" width="14.42578125" style="22"/>
    <col min="9729" max="9730" width="11.42578125" style="22" customWidth="1"/>
    <col min="9731" max="9731" width="54.42578125" style="22" customWidth="1"/>
    <col min="9732" max="9745" width="15.85546875" style="22" customWidth="1"/>
    <col min="9746" max="9984" width="14.42578125" style="22"/>
    <col min="9985" max="9986" width="11.42578125" style="22" customWidth="1"/>
    <col min="9987" max="9987" width="54.42578125" style="22" customWidth="1"/>
    <col min="9988" max="10001" width="15.85546875" style="22" customWidth="1"/>
    <col min="10002" max="10240" width="14.42578125" style="22"/>
    <col min="10241" max="10242" width="11.42578125" style="22" customWidth="1"/>
    <col min="10243" max="10243" width="54.42578125" style="22" customWidth="1"/>
    <col min="10244" max="10257" width="15.85546875" style="22" customWidth="1"/>
    <col min="10258" max="10496" width="14.42578125" style="22"/>
    <col min="10497" max="10498" width="11.42578125" style="22" customWidth="1"/>
    <col min="10499" max="10499" width="54.42578125" style="22" customWidth="1"/>
    <col min="10500" max="10513" width="15.85546875" style="22" customWidth="1"/>
    <col min="10514" max="10752" width="14.42578125" style="22"/>
    <col min="10753" max="10754" width="11.42578125" style="22" customWidth="1"/>
    <col min="10755" max="10755" width="54.42578125" style="22" customWidth="1"/>
    <col min="10756" max="10769" width="15.85546875" style="22" customWidth="1"/>
    <col min="10770" max="11008" width="14.42578125" style="22"/>
    <col min="11009" max="11010" width="11.42578125" style="22" customWidth="1"/>
    <col min="11011" max="11011" width="54.42578125" style="22" customWidth="1"/>
    <col min="11012" max="11025" width="15.85546875" style="22" customWidth="1"/>
    <col min="11026" max="11264" width="14.42578125" style="22"/>
    <col min="11265" max="11266" width="11.42578125" style="22" customWidth="1"/>
    <col min="11267" max="11267" width="54.42578125" style="22" customWidth="1"/>
    <col min="11268" max="11281" width="15.85546875" style="22" customWidth="1"/>
    <col min="11282" max="11520" width="14.42578125" style="22"/>
    <col min="11521" max="11522" width="11.42578125" style="22" customWidth="1"/>
    <col min="11523" max="11523" width="54.42578125" style="22" customWidth="1"/>
    <col min="11524" max="11537" width="15.85546875" style="22" customWidth="1"/>
    <col min="11538" max="11776" width="14.42578125" style="22"/>
    <col min="11777" max="11778" width="11.42578125" style="22" customWidth="1"/>
    <col min="11779" max="11779" width="54.42578125" style="22" customWidth="1"/>
    <col min="11780" max="11793" width="15.85546875" style="22" customWidth="1"/>
    <col min="11794" max="12032" width="14.42578125" style="22"/>
    <col min="12033" max="12034" width="11.42578125" style="22" customWidth="1"/>
    <col min="12035" max="12035" width="54.42578125" style="22" customWidth="1"/>
    <col min="12036" max="12049" width="15.85546875" style="22" customWidth="1"/>
    <col min="12050" max="12288" width="14.42578125" style="22"/>
    <col min="12289" max="12290" width="11.42578125" style="22" customWidth="1"/>
    <col min="12291" max="12291" width="54.42578125" style="22" customWidth="1"/>
    <col min="12292" max="12305" width="15.85546875" style="22" customWidth="1"/>
    <col min="12306" max="12544" width="14.42578125" style="22"/>
    <col min="12545" max="12546" width="11.42578125" style="22" customWidth="1"/>
    <col min="12547" max="12547" width="54.42578125" style="22" customWidth="1"/>
    <col min="12548" max="12561" width="15.85546875" style="22" customWidth="1"/>
    <col min="12562" max="12800" width="14.42578125" style="22"/>
    <col min="12801" max="12802" width="11.42578125" style="22" customWidth="1"/>
    <col min="12803" max="12803" width="54.42578125" style="22" customWidth="1"/>
    <col min="12804" max="12817" width="15.85546875" style="22" customWidth="1"/>
    <col min="12818" max="13056" width="14.42578125" style="22"/>
    <col min="13057" max="13058" width="11.42578125" style="22" customWidth="1"/>
    <col min="13059" max="13059" width="54.42578125" style="22" customWidth="1"/>
    <col min="13060" max="13073" width="15.85546875" style="22" customWidth="1"/>
    <col min="13074" max="13312" width="14.42578125" style="22"/>
    <col min="13313" max="13314" width="11.42578125" style="22" customWidth="1"/>
    <col min="13315" max="13315" width="54.42578125" style="22" customWidth="1"/>
    <col min="13316" max="13329" width="15.85546875" style="22" customWidth="1"/>
    <col min="13330" max="13568" width="14.42578125" style="22"/>
    <col min="13569" max="13570" width="11.42578125" style="22" customWidth="1"/>
    <col min="13571" max="13571" width="54.42578125" style="22" customWidth="1"/>
    <col min="13572" max="13585" width="15.85546875" style="22" customWidth="1"/>
    <col min="13586" max="13824" width="14.42578125" style="22"/>
    <col min="13825" max="13826" width="11.42578125" style="22" customWidth="1"/>
    <col min="13827" max="13827" width="54.42578125" style="22" customWidth="1"/>
    <col min="13828" max="13841" width="15.85546875" style="22" customWidth="1"/>
    <col min="13842" max="14080" width="14.42578125" style="22"/>
    <col min="14081" max="14082" width="11.42578125" style="22" customWidth="1"/>
    <col min="14083" max="14083" width="54.42578125" style="22" customWidth="1"/>
    <col min="14084" max="14097" width="15.85546875" style="22" customWidth="1"/>
    <col min="14098" max="14336" width="14.42578125" style="22"/>
    <col min="14337" max="14338" width="11.42578125" style="22" customWidth="1"/>
    <col min="14339" max="14339" width="54.42578125" style="22" customWidth="1"/>
    <col min="14340" max="14353" width="15.85546875" style="22" customWidth="1"/>
    <col min="14354" max="14592" width="14.42578125" style="22"/>
    <col min="14593" max="14594" width="11.42578125" style="22" customWidth="1"/>
    <col min="14595" max="14595" width="54.42578125" style="22" customWidth="1"/>
    <col min="14596" max="14609" width="15.85546875" style="22" customWidth="1"/>
    <col min="14610" max="14848" width="14.42578125" style="22"/>
    <col min="14849" max="14850" width="11.42578125" style="22" customWidth="1"/>
    <col min="14851" max="14851" width="54.42578125" style="22" customWidth="1"/>
    <col min="14852" max="14865" width="15.85546875" style="22" customWidth="1"/>
    <col min="14866" max="15104" width="14.42578125" style="22"/>
    <col min="15105" max="15106" width="11.42578125" style="22" customWidth="1"/>
    <col min="15107" max="15107" width="54.42578125" style="22" customWidth="1"/>
    <col min="15108" max="15121" width="15.85546875" style="22" customWidth="1"/>
    <col min="15122" max="15360" width="14.42578125" style="22"/>
    <col min="15361" max="15362" width="11.42578125" style="22" customWidth="1"/>
    <col min="15363" max="15363" width="54.42578125" style="22" customWidth="1"/>
    <col min="15364" max="15377" width="15.85546875" style="22" customWidth="1"/>
    <col min="15378" max="15616" width="14.42578125" style="22"/>
    <col min="15617" max="15618" width="11.42578125" style="22" customWidth="1"/>
    <col min="15619" max="15619" width="54.42578125" style="22" customWidth="1"/>
    <col min="15620" max="15633" width="15.85546875" style="22" customWidth="1"/>
    <col min="15634" max="15872" width="14.42578125" style="22"/>
    <col min="15873" max="15874" width="11.42578125" style="22" customWidth="1"/>
    <col min="15875" max="15875" width="54.42578125" style="22" customWidth="1"/>
    <col min="15876" max="15889" width="15.85546875" style="22" customWidth="1"/>
    <col min="15890" max="16128" width="14.42578125" style="22"/>
    <col min="16129" max="16130" width="11.42578125" style="22" customWidth="1"/>
    <col min="16131" max="16131" width="54.42578125" style="22" customWidth="1"/>
    <col min="16132" max="16145" width="15.85546875" style="22" customWidth="1"/>
    <col min="16146" max="16384" width="14.42578125" style="22"/>
  </cols>
  <sheetData>
    <row r="1" spans="1:17" x14ac:dyDescent="0.2">
      <c r="A1" s="121" t="s">
        <v>190</v>
      </c>
    </row>
    <row r="2" spans="1:17" x14ac:dyDescent="0.2">
      <c r="A2" s="2" t="s">
        <v>185</v>
      </c>
    </row>
    <row r="3" spans="1:17" ht="15.75" thickBot="1" x14ac:dyDescent="0.25">
      <c r="A3" s="5"/>
      <c r="B3" s="6"/>
      <c r="C3" s="6"/>
      <c r="D3" s="6"/>
      <c r="E3" s="6"/>
      <c r="F3" s="6"/>
      <c r="G3" s="6"/>
      <c r="H3" s="6"/>
      <c r="I3" s="6"/>
      <c r="J3" s="6"/>
      <c r="K3" s="6"/>
      <c r="L3" s="6"/>
      <c r="M3" s="6"/>
      <c r="N3" s="6"/>
      <c r="O3" s="6"/>
      <c r="P3" s="6"/>
      <c r="Q3" s="6"/>
    </row>
    <row r="4" spans="1:17" x14ac:dyDescent="0.2">
      <c r="B4" s="2"/>
      <c r="C4" s="2"/>
      <c r="D4" s="2"/>
      <c r="E4" s="2"/>
      <c r="F4" s="2"/>
      <c r="G4" s="2"/>
      <c r="H4" s="2"/>
      <c r="I4" s="2"/>
      <c r="J4" s="2"/>
      <c r="K4" s="2"/>
      <c r="L4" s="2"/>
      <c r="M4" s="2"/>
      <c r="N4" s="2"/>
      <c r="O4" s="2"/>
      <c r="P4" s="2"/>
      <c r="Q4" s="2"/>
    </row>
    <row r="5" spans="1:17" x14ac:dyDescent="0.2">
      <c r="A5" s="2" t="s">
        <v>2</v>
      </c>
      <c r="B5" s="18" t="s">
        <v>3</v>
      </c>
      <c r="D5" s="18" t="s">
        <v>4</v>
      </c>
      <c r="E5" s="18" t="s">
        <v>5</v>
      </c>
      <c r="F5" s="18" t="s">
        <v>6</v>
      </c>
      <c r="G5" s="18" t="s">
        <v>7</v>
      </c>
      <c r="H5" s="18" t="s">
        <v>8</v>
      </c>
      <c r="I5" s="18" t="s">
        <v>9</v>
      </c>
      <c r="J5" s="18" t="s">
        <v>10</v>
      </c>
      <c r="K5" s="18" t="s">
        <v>11</v>
      </c>
      <c r="L5" s="18" t="s">
        <v>12</v>
      </c>
      <c r="M5" s="18" t="s">
        <v>13</v>
      </c>
      <c r="N5" s="18" t="s">
        <v>14</v>
      </c>
      <c r="O5" s="18" t="s">
        <v>15</v>
      </c>
      <c r="P5" s="18" t="s">
        <v>4</v>
      </c>
      <c r="Q5" s="18" t="s">
        <v>16</v>
      </c>
    </row>
    <row r="6" spans="1:17" x14ac:dyDescent="0.2">
      <c r="A6" s="2" t="s">
        <v>17</v>
      </c>
      <c r="B6" s="18" t="s">
        <v>17</v>
      </c>
      <c r="C6" s="18" t="s">
        <v>18</v>
      </c>
      <c r="D6" s="18">
        <v>2021</v>
      </c>
      <c r="E6" s="18">
        <v>2022</v>
      </c>
      <c r="F6" s="18">
        <v>2022</v>
      </c>
      <c r="G6" s="18">
        <v>2022</v>
      </c>
      <c r="H6" s="18">
        <v>2022</v>
      </c>
      <c r="I6" s="18">
        <v>2022</v>
      </c>
      <c r="J6" s="18">
        <v>2022</v>
      </c>
      <c r="K6" s="18">
        <v>2022</v>
      </c>
      <c r="L6" s="18">
        <v>2022</v>
      </c>
      <c r="M6" s="18">
        <v>2022</v>
      </c>
      <c r="N6" s="18">
        <v>2022</v>
      </c>
      <c r="O6" s="18">
        <v>2022</v>
      </c>
      <c r="P6" s="18">
        <v>2022</v>
      </c>
      <c r="Q6" s="18" t="s">
        <v>20</v>
      </c>
    </row>
    <row r="7" spans="1:17" ht="15.75" thickBot="1" x14ac:dyDescent="0.25">
      <c r="A7" s="5"/>
      <c r="B7" s="7"/>
      <c r="C7" s="7"/>
      <c r="D7" s="33"/>
      <c r="E7" s="33"/>
      <c r="F7" s="33"/>
      <c r="G7" s="33"/>
      <c r="H7" s="33"/>
      <c r="I7" s="33"/>
      <c r="J7" s="33"/>
      <c r="K7" s="33"/>
      <c r="L7" s="33"/>
      <c r="M7" s="33"/>
      <c r="N7" s="33"/>
      <c r="O7" s="33"/>
      <c r="P7" s="33"/>
      <c r="Q7" s="7"/>
    </row>
    <row r="8" spans="1:17" x14ac:dyDescent="0.2">
      <c r="B8" s="18"/>
      <c r="C8" s="2"/>
      <c r="D8" s="8"/>
      <c r="E8" s="8"/>
      <c r="F8" s="8"/>
      <c r="G8" s="8"/>
      <c r="H8" s="8"/>
      <c r="I8" s="8"/>
      <c r="J8" s="8"/>
      <c r="K8" s="8"/>
      <c r="L8" s="8"/>
      <c r="M8" s="8"/>
      <c r="N8" s="8"/>
      <c r="O8" s="8"/>
      <c r="P8" s="8"/>
      <c r="Q8" s="8"/>
    </row>
    <row r="9" spans="1:17" x14ac:dyDescent="0.2">
      <c r="A9" s="23">
        <v>1</v>
      </c>
      <c r="B9" s="34">
        <v>303.02</v>
      </c>
      <c r="C9" s="10" t="s">
        <v>113</v>
      </c>
      <c r="D9" s="35">
        <v>908965.71</v>
      </c>
      <c r="E9" s="35">
        <v>965837.76722201414</v>
      </c>
      <c r="F9" s="35">
        <v>1025722.1639823784</v>
      </c>
      <c r="G9" s="35">
        <v>1088200.8830244227</v>
      </c>
      <c r="H9" s="35">
        <v>1152943.660542811</v>
      </c>
      <c r="I9" s="35">
        <v>1219686.2854932747</v>
      </c>
      <c r="J9" s="35">
        <v>1288217.3890403984</v>
      </c>
      <c r="K9" s="35">
        <v>1358367.8761158506</v>
      </c>
      <c r="L9" s="35">
        <v>1430002.4706649645</v>
      </c>
      <c r="M9" s="35">
        <v>1503012.9518440089</v>
      </c>
      <c r="N9" s="35">
        <v>1577312.7429779975</v>
      </c>
      <c r="O9" s="35">
        <v>1652981.2409515888</v>
      </c>
      <c r="P9" s="35">
        <v>1730743.7175470279</v>
      </c>
      <c r="Q9" s="36">
        <v>1300153.450723595</v>
      </c>
    </row>
    <row r="10" spans="1:17" x14ac:dyDescent="0.2">
      <c r="A10" s="23">
        <v>2</v>
      </c>
      <c r="B10" s="37">
        <v>303.2</v>
      </c>
      <c r="C10" s="2" t="s">
        <v>114</v>
      </c>
      <c r="D10" s="35">
        <v>442488.1</v>
      </c>
      <c r="E10" s="35">
        <v>465504.47892941115</v>
      </c>
      <c r="F10" s="35">
        <v>488705.65568382241</v>
      </c>
      <c r="G10" s="35">
        <v>512076.19847323361</v>
      </c>
      <c r="H10" s="35">
        <v>535603.76186564472</v>
      </c>
      <c r="I10" s="35">
        <v>559278.46951545612</v>
      </c>
      <c r="J10" s="35">
        <v>583092.42034618731</v>
      </c>
      <c r="K10" s="35">
        <v>607039.29349665449</v>
      </c>
      <c r="L10" s="35">
        <v>631114.03227791062</v>
      </c>
      <c r="M10" s="35">
        <v>655312.59133879759</v>
      </c>
      <c r="N10" s="35">
        <v>679631.7343983897</v>
      </c>
      <c r="O10" s="35">
        <v>704083.47796898312</v>
      </c>
      <c r="P10" s="35">
        <v>728745.74213796388</v>
      </c>
      <c r="Q10" s="36">
        <v>584051.99664865038</v>
      </c>
    </row>
    <row r="11" spans="1:17" x14ac:dyDescent="0.2">
      <c r="A11" s="23">
        <v>3</v>
      </c>
      <c r="D11" s="35"/>
      <c r="E11" s="35"/>
      <c r="F11" s="35"/>
      <c r="G11" s="35"/>
      <c r="H11" s="35"/>
      <c r="I11" s="35"/>
      <c r="J11" s="35"/>
      <c r="K11" s="35"/>
      <c r="L11" s="35"/>
      <c r="M11" s="35"/>
      <c r="N11" s="35"/>
      <c r="O11" s="35"/>
      <c r="P11" s="35"/>
      <c r="Q11" s="36"/>
    </row>
    <row r="12" spans="1:17" x14ac:dyDescent="0.2">
      <c r="A12" s="23">
        <v>4</v>
      </c>
      <c r="D12" s="38"/>
      <c r="E12" s="38"/>
      <c r="F12" s="38"/>
      <c r="G12" s="38"/>
      <c r="H12" s="38"/>
      <c r="I12" s="38"/>
      <c r="J12" s="38"/>
      <c r="K12" s="38"/>
      <c r="L12" s="38"/>
      <c r="M12" s="38"/>
      <c r="N12" s="38"/>
      <c r="O12" s="38"/>
      <c r="P12" s="38"/>
      <c r="Q12" s="38"/>
    </row>
    <row r="13" spans="1:17" ht="15.75" thickBot="1" x14ac:dyDescent="0.25">
      <c r="A13" s="23">
        <v>5</v>
      </c>
      <c r="C13" s="10" t="s">
        <v>115</v>
      </c>
      <c r="D13" s="39">
        <v>1351453.81</v>
      </c>
      <c r="E13" s="39">
        <v>1431342.2461514254</v>
      </c>
      <c r="F13" s="39">
        <v>1514427.8196662008</v>
      </c>
      <c r="G13" s="39">
        <v>1600277.0814976562</v>
      </c>
      <c r="H13" s="39">
        <v>1688547.4224084557</v>
      </c>
      <c r="I13" s="39">
        <v>1778964.7550087308</v>
      </c>
      <c r="J13" s="39">
        <v>1871309.8093865858</v>
      </c>
      <c r="K13" s="39">
        <v>1965407.169612505</v>
      </c>
      <c r="L13" s="39">
        <v>2061116.502942875</v>
      </c>
      <c r="M13" s="39">
        <v>2158325.5431828066</v>
      </c>
      <c r="N13" s="39">
        <v>2256944.4773763875</v>
      </c>
      <c r="O13" s="39">
        <v>2357064.7189205717</v>
      </c>
      <c r="P13" s="39">
        <v>2459489.4596849917</v>
      </c>
      <c r="Q13" s="39">
        <v>1884205.4473722454</v>
      </c>
    </row>
    <row r="14" spans="1:17" ht="15.75" thickTop="1" x14ac:dyDescent="0.2">
      <c r="A14" s="23">
        <v>6</v>
      </c>
      <c r="D14" s="40"/>
      <c r="E14" s="40"/>
      <c r="F14" s="40"/>
      <c r="G14" s="40"/>
      <c r="H14" s="40"/>
      <c r="I14" s="40"/>
      <c r="J14" s="40"/>
      <c r="K14" s="40"/>
      <c r="L14" s="40"/>
      <c r="M14" s="40"/>
      <c r="N14" s="40"/>
      <c r="O14" s="40"/>
      <c r="P14" s="40"/>
      <c r="Q14" s="8"/>
    </row>
    <row r="15" spans="1:17" x14ac:dyDescent="0.2">
      <c r="A15" s="23">
        <v>7</v>
      </c>
      <c r="D15" s="35"/>
      <c r="E15" s="35"/>
      <c r="F15" s="35"/>
      <c r="G15" s="35"/>
      <c r="H15" s="35"/>
      <c r="I15" s="35"/>
      <c r="J15" s="35"/>
      <c r="K15" s="35"/>
      <c r="L15" s="35"/>
      <c r="M15" s="35"/>
      <c r="N15" s="35"/>
      <c r="O15" s="35"/>
      <c r="P15" s="35"/>
      <c r="Q15" s="36"/>
    </row>
    <row r="16" spans="1:17" x14ac:dyDescent="0.2">
      <c r="A16" s="23"/>
      <c r="B16" s="115">
        <v>111.11</v>
      </c>
      <c r="C16" s="10" t="s">
        <v>116</v>
      </c>
      <c r="D16" s="35">
        <v>1703881.61</v>
      </c>
      <c r="E16" s="35">
        <v>1703881.61</v>
      </c>
      <c r="F16" s="35">
        <v>1703881.61</v>
      </c>
      <c r="G16" s="35">
        <v>1703881.61</v>
      </c>
      <c r="H16" s="35">
        <v>1703881.61</v>
      </c>
      <c r="I16" s="35">
        <v>1703881.61</v>
      </c>
      <c r="J16" s="35">
        <v>1703881.61</v>
      </c>
      <c r="K16" s="35">
        <v>1703881.61</v>
      </c>
      <c r="L16" s="35">
        <v>1703881.61</v>
      </c>
      <c r="M16" s="35">
        <v>1703881.61</v>
      </c>
      <c r="N16" s="35">
        <v>1703881.61</v>
      </c>
      <c r="O16" s="35">
        <v>1703881.61</v>
      </c>
      <c r="P16" s="35">
        <v>1703881.61</v>
      </c>
      <c r="Q16" s="36">
        <v>1703881.6099999996</v>
      </c>
    </row>
    <row r="17" spans="1:18" x14ac:dyDescent="0.2">
      <c r="A17" s="23">
        <v>8</v>
      </c>
      <c r="B17" s="41">
        <v>115</v>
      </c>
      <c r="C17" s="10" t="s">
        <v>117</v>
      </c>
      <c r="D17" s="35">
        <v>12392522.869999999</v>
      </c>
      <c r="E17" s="35">
        <v>12452680.739999998</v>
      </c>
      <c r="F17" s="35">
        <v>12512838.609999998</v>
      </c>
      <c r="G17" s="35">
        <v>12572996.479999997</v>
      </c>
      <c r="H17" s="35">
        <v>12633154.349999996</v>
      </c>
      <c r="I17" s="35">
        <v>12693312.219999995</v>
      </c>
      <c r="J17" s="35">
        <v>12753470.089999994</v>
      </c>
      <c r="K17" s="35">
        <v>12813627.959999993</v>
      </c>
      <c r="L17" s="35">
        <v>12873785.829999993</v>
      </c>
      <c r="M17" s="35">
        <v>12933943.699999992</v>
      </c>
      <c r="N17" s="35">
        <v>12994101.569999991</v>
      </c>
      <c r="O17" s="35">
        <v>13054259.43999999</v>
      </c>
      <c r="P17" s="35">
        <v>13114417.309999989</v>
      </c>
      <c r="Q17" s="36">
        <v>12753470.089999994</v>
      </c>
    </row>
    <row r="18" spans="1:18" x14ac:dyDescent="0.2">
      <c r="A18" s="23">
        <v>9</v>
      </c>
      <c r="B18" s="37"/>
      <c r="D18" s="35"/>
      <c r="E18" s="35"/>
      <c r="F18" s="35"/>
      <c r="G18" s="35"/>
      <c r="H18" s="35"/>
      <c r="I18" s="35"/>
      <c r="J18" s="35"/>
      <c r="K18" s="35"/>
      <c r="L18" s="35"/>
      <c r="M18" s="35"/>
      <c r="N18" s="35"/>
      <c r="O18" s="35"/>
      <c r="P18" s="35"/>
      <c r="Q18" s="36"/>
    </row>
    <row r="19" spans="1:18" x14ac:dyDescent="0.2">
      <c r="A19" s="23">
        <v>10</v>
      </c>
      <c r="D19" s="35"/>
      <c r="E19" s="35"/>
      <c r="F19" s="35"/>
      <c r="G19" s="35"/>
      <c r="H19" s="35"/>
      <c r="I19" s="35"/>
      <c r="J19" s="35"/>
      <c r="K19" s="35"/>
      <c r="L19" s="35"/>
      <c r="M19" s="35"/>
      <c r="N19" s="35"/>
      <c r="O19" s="35"/>
      <c r="P19" s="35"/>
      <c r="Q19" s="36"/>
    </row>
    <row r="20" spans="1:18" ht="15.75" thickBot="1" x14ac:dyDescent="0.25">
      <c r="A20" s="23">
        <v>11</v>
      </c>
      <c r="C20" s="22" t="s">
        <v>118</v>
      </c>
      <c r="D20" s="42">
        <v>15447858.289999999</v>
      </c>
      <c r="E20" s="42">
        <v>15587904.596151423</v>
      </c>
      <c r="F20" s="42">
        <v>15731148.039666198</v>
      </c>
      <c r="G20" s="42">
        <v>15877155.171497654</v>
      </c>
      <c r="H20" s="42">
        <v>16025583.382408451</v>
      </c>
      <c r="I20" s="42">
        <v>16176158.585008726</v>
      </c>
      <c r="J20" s="42">
        <v>16328661.50938658</v>
      </c>
      <c r="K20" s="42">
        <v>16482916.739612497</v>
      </c>
      <c r="L20" s="42">
        <v>16638783.942942869</v>
      </c>
      <c r="M20" s="42">
        <v>16796150.8531828</v>
      </c>
      <c r="N20" s="42">
        <v>16954927.657376379</v>
      </c>
      <c r="O20" s="42">
        <v>17115205.768920563</v>
      </c>
      <c r="P20" s="42">
        <v>17277788.379684981</v>
      </c>
      <c r="Q20" s="42">
        <v>16341557.147372238</v>
      </c>
    </row>
    <row r="21" spans="1:18" ht="15.75" thickTop="1" x14ac:dyDescent="0.2">
      <c r="D21" s="35"/>
      <c r="E21" s="35"/>
      <c r="F21" s="35"/>
      <c r="G21" s="35"/>
      <c r="H21" s="35"/>
      <c r="I21" s="35"/>
      <c r="J21" s="35"/>
      <c r="K21" s="35"/>
      <c r="L21" s="35"/>
      <c r="M21" s="35"/>
      <c r="N21" s="35"/>
      <c r="O21" s="35"/>
      <c r="P21" s="35"/>
      <c r="Q21" s="36"/>
    </row>
    <row r="22" spans="1:18" x14ac:dyDescent="0.2">
      <c r="D22" s="35"/>
      <c r="E22" s="35"/>
      <c r="F22" s="35"/>
      <c r="G22" s="35"/>
      <c r="H22" s="35"/>
      <c r="I22" s="35"/>
      <c r="J22" s="35"/>
      <c r="K22" s="35"/>
      <c r="L22" s="35"/>
      <c r="M22" s="35"/>
      <c r="N22" s="35"/>
      <c r="O22" s="35"/>
      <c r="P22" s="35"/>
      <c r="Q22" s="36"/>
    </row>
    <row r="23" spans="1:18" x14ac:dyDescent="0.2">
      <c r="D23" s="35"/>
      <c r="E23" s="35"/>
      <c r="F23" s="35"/>
      <c r="G23" s="35"/>
      <c r="H23" s="35"/>
      <c r="I23" s="35"/>
      <c r="J23" s="35"/>
      <c r="K23" s="35"/>
      <c r="L23" s="35"/>
      <c r="M23" s="35"/>
      <c r="N23" s="35"/>
      <c r="O23" s="35"/>
      <c r="P23" s="35"/>
      <c r="Q23" s="36"/>
    </row>
    <row r="24" spans="1:18" x14ac:dyDescent="0.2">
      <c r="D24" s="35"/>
      <c r="E24" s="35"/>
      <c r="F24" s="35"/>
      <c r="G24" s="35"/>
      <c r="H24" s="35"/>
      <c r="I24" s="35"/>
      <c r="J24" s="35"/>
      <c r="K24" s="35"/>
      <c r="L24" s="35"/>
      <c r="M24" s="35"/>
      <c r="N24" s="35"/>
      <c r="O24" s="35"/>
      <c r="P24" s="35"/>
      <c r="Q24" s="36"/>
    </row>
    <row r="25" spans="1:18" x14ac:dyDescent="0.2">
      <c r="D25" s="35"/>
      <c r="E25" s="35"/>
      <c r="F25" s="35"/>
      <c r="G25" s="35"/>
      <c r="H25" s="35"/>
      <c r="I25" s="35"/>
      <c r="J25" s="35"/>
      <c r="K25" s="35"/>
      <c r="L25" s="35"/>
      <c r="M25" s="35"/>
      <c r="N25" s="35"/>
      <c r="O25" s="35"/>
      <c r="P25" s="35"/>
      <c r="Q25" s="36"/>
    </row>
    <row r="26" spans="1:18" x14ac:dyDescent="0.2">
      <c r="D26" s="35"/>
      <c r="E26" s="35"/>
      <c r="F26" s="35"/>
      <c r="G26" s="35"/>
      <c r="H26" s="35"/>
      <c r="I26" s="35"/>
      <c r="J26" s="35"/>
      <c r="K26" s="35"/>
      <c r="L26" s="35"/>
      <c r="M26" s="35"/>
      <c r="N26" s="35"/>
      <c r="O26" s="35"/>
      <c r="P26" s="35"/>
      <c r="Q26" s="36"/>
    </row>
    <row r="27" spans="1:18" x14ac:dyDescent="0.2">
      <c r="D27" s="36"/>
      <c r="E27" s="36"/>
      <c r="F27" s="36"/>
      <c r="G27" s="36"/>
      <c r="H27" s="36"/>
      <c r="I27" s="36"/>
      <c r="J27" s="36"/>
      <c r="K27" s="36"/>
      <c r="L27" s="36"/>
      <c r="M27" s="36"/>
      <c r="N27" s="36"/>
      <c r="O27" s="36"/>
      <c r="P27" s="36"/>
      <c r="Q27" s="36"/>
    </row>
    <row r="28" spans="1:18" x14ac:dyDescent="0.2">
      <c r="D28" s="35"/>
      <c r="E28" s="35"/>
      <c r="F28" s="35"/>
      <c r="G28" s="35"/>
      <c r="H28" s="35"/>
      <c r="I28" s="35"/>
      <c r="J28" s="35"/>
      <c r="K28" s="35"/>
      <c r="L28" s="35"/>
      <c r="M28" s="35"/>
      <c r="N28" s="35"/>
      <c r="O28" s="35"/>
      <c r="P28" s="35"/>
      <c r="Q28" s="36"/>
      <c r="R28" s="36"/>
    </row>
    <row r="29" spans="1:18" x14ac:dyDescent="0.2">
      <c r="D29" s="36"/>
      <c r="E29" s="36"/>
      <c r="F29" s="36"/>
      <c r="G29" s="36"/>
      <c r="H29" s="36"/>
      <c r="I29" s="36"/>
      <c r="J29" s="36"/>
      <c r="K29" s="36"/>
      <c r="L29" s="36"/>
      <c r="M29" s="36"/>
      <c r="N29" s="36"/>
      <c r="O29" s="36"/>
      <c r="P29" s="36"/>
      <c r="Q29" s="36"/>
    </row>
    <row r="30" spans="1:18" x14ac:dyDescent="0.2">
      <c r="D30" s="36"/>
      <c r="E30" s="36"/>
      <c r="F30" s="36"/>
      <c r="G30" s="36"/>
      <c r="H30" s="36"/>
      <c r="I30" s="36"/>
      <c r="J30" s="36"/>
      <c r="K30" s="36"/>
      <c r="L30" s="36"/>
      <c r="M30" s="36"/>
      <c r="N30" s="36"/>
      <c r="O30" s="36"/>
      <c r="P30" s="36"/>
      <c r="Q30" s="36"/>
    </row>
    <row r="31" spans="1:18" x14ac:dyDescent="0.2">
      <c r="D31" s="36"/>
      <c r="E31" s="36"/>
      <c r="F31" s="36"/>
      <c r="G31" s="36"/>
      <c r="H31" s="36"/>
      <c r="I31" s="36"/>
      <c r="J31" s="36"/>
      <c r="K31" s="36"/>
      <c r="L31" s="36"/>
      <c r="M31" s="36"/>
      <c r="N31" s="36"/>
      <c r="O31" s="36"/>
      <c r="P31" s="36"/>
      <c r="Q31" s="36"/>
    </row>
    <row r="32" spans="1:18" x14ac:dyDescent="0.2">
      <c r="D32" s="36"/>
      <c r="E32" s="36"/>
      <c r="F32" s="36"/>
      <c r="G32" s="36"/>
      <c r="H32" s="36"/>
      <c r="I32" s="36"/>
      <c r="J32" s="36"/>
      <c r="K32" s="36"/>
      <c r="L32" s="36"/>
      <c r="M32" s="36"/>
      <c r="N32" s="36"/>
      <c r="O32" s="36"/>
      <c r="P32" s="36"/>
      <c r="Q32" s="36"/>
    </row>
    <row r="40" spans="1:17" ht="15.75" thickBot="1" x14ac:dyDescent="0.25">
      <c r="A40" s="5"/>
      <c r="B40" s="43"/>
      <c r="C40" s="43"/>
      <c r="D40" s="43"/>
      <c r="E40" s="43"/>
      <c r="F40" s="43"/>
      <c r="G40" s="43"/>
      <c r="H40" s="43"/>
      <c r="I40" s="43"/>
      <c r="J40" s="43"/>
      <c r="K40" s="43"/>
      <c r="L40" s="43"/>
      <c r="M40" s="43"/>
      <c r="N40" s="43"/>
      <c r="O40" s="43"/>
      <c r="P40" s="43"/>
      <c r="Q40" s="43"/>
    </row>
    <row r="41" spans="1:17" x14ac:dyDescent="0.2">
      <c r="A41" s="10"/>
      <c r="J41" s="2"/>
      <c r="O41" s="2"/>
    </row>
  </sheetData>
  <pageMargins left="0.7" right="0.7" top="0.75" bottom="0.75" header="0.3" footer="0.3"/>
  <pageSetup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B720-5257-415A-BD21-242EC6D4DB17}">
  <sheetPr>
    <tabColor rgb="FF92D050"/>
  </sheetPr>
  <dimension ref="A1:A2"/>
  <sheetViews>
    <sheetView workbookViewId="0">
      <selection activeCell="G1" sqref="G1"/>
    </sheetView>
  </sheetViews>
  <sheetFormatPr defaultRowHeight="15" x14ac:dyDescent="0.25"/>
  <sheetData>
    <row r="1" spans="1:1" s="21" customFormat="1" x14ac:dyDescent="0.25">
      <c r="A1" s="21" t="s">
        <v>191</v>
      </c>
    </row>
    <row r="2" spans="1:1" s="21" customFormat="1" x14ac:dyDescent="0.25">
      <c r="A2" s="21" t="s">
        <v>185</v>
      </c>
    </row>
  </sheetData>
  <pageMargins left="0.7" right="0.7" top="0.75" bottom="0.75" header="0.3" footer="0.3"/>
  <pageSetup orientation="portrait" horizontalDpi="1200" verticalDpi="120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DBBF-F0C6-4044-97C7-864E2A992467}">
  <dimension ref="A1:O26"/>
  <sheetViews>
    <sheetView zoomScale="85" zoomScaleNormal="85" workbookViewId="0">
      <pane xSplit="1" ySplit="7" topLeftCell="B8" activePane="bottomRight" state="frozen"/>
      <selection sqref="A1:A2"/>
      <selection pane="topRight" sqref="A1:A2"/>
      <selection pane="bottomLeft" sqref="A1:A2"/>
      <selection pane="bottomRight" sqref="A1:A2"/>
    </sheetView>
  </sheetViews>
  <sheetFormatPr defaultRowHeight="15" x14ac:dyDescent="0.25"/>
  <cols>
    <col min="1" max="1" width="74.140625" style="21" bestFit="1" customWidth="1"/>
    <col min="2" max="2" width="15.28515625" style="21" bestFit="1" customWidth="1"/>
    <col min="3" max="15" width="17.7109375" style="21" bestFit="1" customWidth="1"/>
    <col min="16" max="16384" width="9.140625" style="21"/>
  </cols>
  <sheetData>
    <row r="1" spans="1:15" x14ac:dyDescent="0.25">
      <c r="A1" s="21" t="s">
        <v>192</v>
      </c>
    </row>
    <row r="2" spans="1:15" x14ac:dyDescent="0.25">
      <c r="A2" s="21" t="s">
        <v>185</v>
      </c>
    </row>
    <row r="3" spans="1:15" ht="15.75" thickBot="1" x14ac:dyDescent="0.3">
      <c r="A3" s="78"/>
      <c r="B3" s="78"/>
      <c r="C3" s="78"/>
      <c r="D3" s="78"/>
      <c r="E3" s="78"/>
      <c r="F3" s="78"/>
      <c r="G3" s="78"/>
      <c r="H3" s="78"/>
      <c r="I3" s="78"/>
      <c r="J3" s="78"/>
      <c r="K3" s="78"/>
      <c r="L3" s="78"/>
      <c r="M3" s="78"/>
      <c r="N3" s="78"/>
      <c r="O3" s="78"/>
    </row>
    <row r="4" spans="1:15" ht="15" customHeight="1" x14ac:dyDescent="0.25">
      <c r="A4" s="79" t="s">
        <v>119</v>
      </c>
    </row>
    <row r="5" spans="1:15" ht="15.75" thickBot="1" x14ac:dyDescent="0.3">
      <c r="A5" s="78"/>
      <c r="B5" s="78"/>
      <c r="C5" s="78"/>
      <c r="D5" s="78"/>
      <c r="E5" s="78"/>
      <c r="F5" s="78"/>
      <c r="G5" s="78"/>
      <c r="H5" s="78"/>
      <c r="I5" s="78"/>
      <c r="J5" s="78"/>
      <c r="K5" s="78"/>
      <c r="L5" s="78"/>
      <c r="M5" s="78"/>
      <c r="N5" s="78"/>
      <c r="O5" s="78"/>
    </row>
    <row r="6" spans="1:15" ht="15.75" thickBot="1" x14ac:dyDescent="0.3">
      <c r="A6" s="116" t="s">
        <v>167</v>
      </c>
      <c r="B6" s="80" t="s">
        <v>168</v>
      </c>
      <c r="C6" s="80" t="s">
        <v>63</v>
      </c>
      <c r="D6" s="80" t="s">
        <v>64</v>
      </c>
      <c r="E6" s="80" t="s">
        <v>65</v>
      </c>
      <c r="F6" s="80" t="s">
        <v>66</v>
      </c>
      <c r="G6" s="80" t="s">
        <v>67</v>
      </c>
      <c r="H6" s="80" t="s">
        <v>68</v>
      </c>
      <c r="I6" s="80" t="s">
        <v>69</v>
      </c>
      <c r="J6" s="80" t="s">
        <v>70</v>
      </c>
      <c r="K6" s="80" t="s">
        <v>71</v>
      </c>
      <c r="L6" s="80" t="s">
        <v>72</v>
      </c>
      <c r="M6" s="80" t="s">
        <v>73</v>
      </c>
      <c r="N6" s="80" t="s">
        <v>74</v>
      </c>
      <c r="O6" s="117" t="s">
        <v>75</v>
      </c>
    </row>
    <row r="7" spans="1:15" ht="15.75" thickBot="1" x14ac:dyDescent="0.3">
      <c r="A7" s="116"/>
      <c r="B7" s="80" t="s">
        <v>169</v>
      </c>
      <c r="C7" s="80" t="s">
        <v>169</v>
      </c>
      <c r="D7" s="80" t="s">
        <v>169</v>
      </c>
      <c r="E7" s="80" t="s">
        <v>169</v>
      </c>
      <c r="F7" s="80" t="s">
        <v>169</v>
      </c>
      <c r="G7" s="80" t="s">
        <v>169</v>
      </c>
      <c r="H7" s="80" t="s">
        <v>169</v>
      </c>
      <c r="I7" s="80" t="s">
        <v>169</v>
      </c>
      <c r="J7" s="80" t="s">
        <v>169</v>
      </c>
      <c r="K7" s="80" t="s">
        <v>169</v>
      </c>
      <c r="L7" s="80" t="s">
        <v>169</v>
      </c>
      <c r="M7" s="80" t="s">
        <v>169</v>
      </c>
      <c r="N7" s="80" t="s">
        <v>169</v>
      </c>
      <c r="O7" s="118"/>
    </row>
    <row r="8" spans="1:15" x14ac:dyDescent="0.25">
      <c r="A8" s="81" t="s">
        <v>1</v>
      </c>
      <c r="B8" s="82"/>
      <c r="C8" s="82"/>
      <c r="D8" s="82"/>
      <c r="E8" s="82"/>
      <c r="F8" s="82"/>
      <c r="G8" s="82"/>
      <c r="H8" s="82"/>
      <c r="I8" s="82"/>
      <c r="J8" s="82"/>
      <c r="K8" s="82"/>
      <c r="L8" s="82"/>
      <c r="M8" s="82"/>
      <c r="N8" s="82"/>
      <c r="O8" s="82"/>
    </row>
    <row r="9" spans="1:15" x14ac:dyDescent="0.25">
      <c r="A9" s="83" t="s">
        <v>170</v>
      </c>
      <c r="B9" s="82"/>
      <c r="C9" s="82"/>
      <c r="D9" s="82"/>
      <c r="E9" s="82"/>
      <c r="F9" s="82"/>
      <c r="G9" s="82"/>
      <c r="H9" s="82"/>
      <c r="I9" s="82"/>
      <c r="J9" s="82"/>
      <c r="K9" s="82"/>
      <c r="L9" s="82"/>
      <c r="M9" s="82"/>
      <c r="N9" s="82"/>
      <c r="O9" s="82"/>
    </row>
    <row r="10" spans="1:15" x14ac:dyDescent="0.25">
      <c r="A10" s="84" t="s">
        <v>132</v>
      </c>
      <c r="B10" s="82"/>
      <c r="C10" s="82"/>
      <c r="D10" s="82"/>
      <c r="E10" s="82"/>
      <c r="F10" s="82"/>
      <c r="G10" s="82"/>
      <c r="H10" s="82"/>
      <c r="I10" s="82"/>
      <c r="J10" s="82"/>
      <c r="K10" s="82"/>
      <c r="L10" s="82"/>
      <c r="M10" s="82"/>
      <c r="N10" s="82"/>
      <c r="O10" s="82"/>
    </row>
    <row r="11" spans="1:15" x14ac:dyDescent="0.25">
      <c r="A11" s="85" t="s">
        <v>171</v>
      </c>
      <c r="B11" s="82"/>
      <c r="C11" s="82"/>
      <c r="D11" s="82"/>
      <c r="E11" s="82"/>
      <c r="F11" s="82"/>
      <c r="G11" s="82"/>
      <c r="H11" s="82"/>
      <c r="I11" s="82"/>
      <c r="J11" s="82"/>
      <c r="K11" s="82"/>
      <c r="L11" s="82"/>
      <c r="M11" s="82"/>
      <c r="N11" s="82"/>
      <c r="O11" s="82"/>
    </row>
    <row r="12" spans="1:15" x14ac:dyDescent="0.25">
      <c r="A12" s="89" t="s">
        <v>172</v>
      </c>
      <c r="B12" s="90">
        <v>-186376021.88</v>
      </c>
      <c r="C12" s="90">
        <v>-187269079.58001918</v>
      </c>
      <c r="D12" s="90">
        <v>-188165993.48327002</v>
      </c>
      <c r="E12" s="90">
        <v>-189067296.30122802</v>
      </c>
      <c r="F12" s="90">
        <v>-189973642.311102</v>
      </c>
      <c r="G12" s="90">
        <v>-190885505.74259597</v>
      </c>
      <c r="H12" s="90">
        <v>-191803251.25806776</v>
      </c>
      <c r="I12" s="90">
        <v>-192727192.86035681</v>
      </c>
      <c r="J12" s="90">
        <v>-193657609.74595609</v>
      </c>
      <c r="K12" s="90">
        <v>-194594776.16708422</v>
      </c>
      <c r="L12" s="90">
        <v>-195538936.97535303</v>
      </c>
      <c r="M12" s="90">
        <v>-196490211.61047319</v>
      </c>
      <c r="N12" s="90">
        <v>-197448600.34461311</v>
      </c>
      <c r="O12" s="90">
        <f>SUM(B12:N12)/13</f>
        <v>-191846009.09693226</v>
      </c>
    </row>
    <row r="13" spans="1:15" x14ac:dyDescent="0.25">
      <c r="A13" s="89" t="s">
        <v>173</v>
      </c>
      <c r="B13" s="90">
        <v>-1089136.1400000001</v>
      </c>
      <c r="C13" s="90">
        <v>-1165331.3575360882</v>
      </c>
      <c r="D13" s="90">
        <v>-1242029.5482245332</v>
      </c>
      <c r="E13" s="90">
        <v>-1319619.3565129803</v>
      </c>
      <c r="F13" s="90">
        <v>-1398428.206953425</v>
      </c>
      <c r="G13" s="90">
        <v>-1478686.1403369382</v>
      </c>
      <c r="H13" s="90">
        <v>-1560631.4916027337</v>
      </c>
      <c r="I13" s="90">
        <v>-1644415.5882311894</v>
      </c>
      <c r="J13" s="90">
        <v>-1730183.1939250396</v>
      </c>
      <c r="K13" s="90">
        <v>-1818152.3859962281</v>
      </c>
      <c r="L13" s="90">
        <v>-1908348.314154312</v>
      </c>
      <c r="M13" s="90">
        <v>-2000591.6538887869</v>
      </c>
      <c r="N13" s="90">
        <v>-2094623.3734524597</v>
      </c>
      <c r="O13" s="90">
        <f t="shared" ref="O13:O18" si="0">SUM(B13:N13)/13</f>
        <v>-1573090.5192934396</v>
      </c>
    </row>
    <row r="14" spans="1:15" x14ac:dyDescent="0.25">
      <c r="A14" s="86" t="s">
        <v>174</v>
      </c>
      <c r="B14" s="82">
        <v>-908965.71000000008</v>
      </c>
      <c r="C14" s="82">
        <v>-965837.76722201437</v>
      </c>
      <c r="D14" s="82">
        <v>-1025722.1639823787</v>
      </c>
      <c r="E14" s="82">
        <v>-1088200.8830244229</v>
      </c>
      <c r="F14" s="82">
        <v>-1152943.6605428113</v>
      </c>
      <c r="G14" s="82">
        <v>-1219686.2854932747</v>
      </c>
      <c r="H14" s="82">
        <v>-1288217.3890403982</v>
      </c>
      <c r="I14" s="82">
        <v>-1358367.8761158499</v>
      </c>
      <c r="J14" s="82">
        <v>-1430002.4706649643</v>
      </c>
      <c r="K14" s="82">
        <v>-1503012.9518440084</v>
      </c>
      <c r="L14" s="82">
        <v>-1577312.7429779968</v>
      </c>
      <c r="M14" s="82">
        <v>-1652981.2409515879</v>
      </c>
      <c r="N14" s="82">
        <v>-1730743.7175470267</v>
      </c>
      <c r="O14" s="82">
        <f t="shared" si="0"/>
        <v>-1300153.450723595</v>
      </c>
    </row>
    <row r="15" spans="1:15" x14ac:dyDescent="0.25">
      <c r="A15" s="86" t="s">
        <v>175</v>
      </c>
      <c r="B15" s="82">
        <v>-1703881.61</v>
      </c>
      <c r="C15" s="82">
        <v>-1703881.61</v>
      </c>
      <c r="D15" s="82">
        <v>-1703881.61</v>
      </c>
      <c r="E15" s="82">
        <v>-1703881.61</v>
      </c>
      <c r="F15" s="82">
        <v>-1703881.61</v>
      </c>
      <c r="G15" s="82">
        <v>-1703881.61</v>
      </c>
      <c r="H15" s="82">
        <v>-1703881.61</v>
      </c>
      <c r="I15" s="82">
        <v>-1703881.61</v>
      </c>
      <c r="J15" s="82">
        <v>-1703881.61</v>
      </c>
      <c r="K15" s="82">
        <v>-1703881.61</v>
      </c>
      <c r="L15" s="82">
        <v>-1703881.61</v>
      </c>
      <c r="M15" s="82">
        <v>-1703881.61</v>
      </c>
      <c r="N15" s="82">
        <v>-1703881.61</v>
      </c>
      <c r="O15" s="82">
        <f t="shared" si="0"/>
        <v>-1703881.6099999996</v>
      </c>
    </row>
    <row r="16" spans="1:15" x14ac:dyDescent="0.25">
      <c r="A16" s="86" t="s">
        <v>176</v>
      </c>
      <c r="B16" s="82">
        <v>-442488.1</v>
      </c>
      <c r="C16" s="82">
        <v>-465504.47892941121</v>
      </c>
      <c r="D16" s="82">
        <v>-488705.65568382241</v>
      </c>
      <c r="E16" s="82">
        <v>-512076.19847323361</v>
      </c>
      <c r="F16" s="82">
        <v>-535603.76186564483</v>
      </c>
      <c r="G16" s="82">
        <v>-559278.469515456</v>
      </c>
      <c r="H16" s="82">
        <v>-583092.42034618719</v>
      </c>
      <c r="I16" s="82">
        <v>-607039.29349665449</v>
      </c>
      <c r="J16" s="82">
        <v>-631114.0322779105</v>
      </c>
      <c r="K16" s="82">
        <v>-655312.59133879747</v>
      </c>
      <c r="L16" s="82">
        <v>-679631.73439838947</v>
      </c>
      <c r="M16" s="82">
        <v>-704083.47796898277</v>
      </c>
      <c r="N16" s="82">
        <v>-728745.74213796353</v>
      </c>
      <c r="O16" s="82">
        <f t="shared" si="0"/>
        <v>-584051.99664865027</v>
      </c>
    </row>
    <row r="17" spans="1:15" ht="15.75" thickBot="1" x14ac:dyDescent="0.3">
      <c r="A17" s="86" t="s">
        <v>177</v>
      </c>
      <c r="B17" s="82">
        <v>-12392522.869999999</v>
      </c>
      <c r="C17" s="82">
        <v>-12452680.739999998</v>
      </c>
      <c r="D17" s="82">
        <v>-12512838.609999999</v>
      </c>
      <c r="E17" s="82">
        <v>-12572996.479999999</v>
      </c>
      <c r="F17" s="82">
        <v>-12633154.35</v>
      </c>
      <c r="G17" s="82">
        <v>-12693312.219999999</v>
      </c>
      <c r="H17" s="82">
        <v>-12753470.09</v>
      </c>
      <c r="I17" s="82">
        <v>-12813627.959999999</v>
      </c>
      <c r="J17" s="82">
        <v>-12873785.83</v>
      </c>
      <c r="K17" s="82">
        <v>-12933943.699999999</v>
      </c>
      <c r="L17" s="82">
        <v>-12994101.569999998</v>
      </c>
      <c r="M17" s="82">
        <v>-13054259.439999999</v>
      </c>
      <c r="N17" s="82">
        <v>-13114417.309999999</v>
      </c>
      <c r="O17" s="82">
        <f t="shared" si="0"/>
        <v>-12753470.09</v>
      </c>
    </row>
    <row r="18" spans="1:15" x14ac:dyDescent="0.25">
      <c r="A18" s="87" t="s">
        <v>171</v>
      </c>
      <c r="B18" s="88">
        <v>-202913016.31</v>
      </c>
      <c r="C18" s="88">
        <v>-204022315.53370669</v>
      </c>
      <c r="D18" s="88">
        <v>-205139171.07116079</v>
      </c>
      <c r="E18" s="88">
        <v>-206264070.82923868</v>
      </c>
      <c r="F18" s="88">
        <v>-207397653.90046391</v>
      </c>
      <c r="G18" s="88">
        <v>-208540350.46794164</v>
      </c>
      <c r="H18" s="88">
        <v>-209692544.25905713</v>
      </c>
      <c r="I18" s="88">
        <v>-210854525.18820053</v>
      </c>
      <c r="J18" s="88">
        <v>-212026576.88282406</v>
      </c>
      <c r="K18" s="88">
        <v>-213209079.40626323</v>
      </c>
      <c r="L18" s="88">
        <v>-214402212.94688374</v>
      </c>
      <c r="M18" s="88">
        <v>-215606009.03328258</v>
      </c>
      <c r="N18" s="88">
        <v>-216821012.09775057</v>
      </c>
      <c r="O18" s="88">
        <f t="shared" si="0"/>
        <v>-209760656.76359797</v>
      </c>
    </row>
    <row r="21" spans="1:15" x14ac:dyDescent="0.25">
      <c r="A21" s="91" t="s">
        <v>178</v>
      </c>
      <c r="B21" s="74">
        <f>'G1-11'!E46</f>
        <v>187465158.0199998</v>
      </c>
      <c r="C21" s="74">
        <f>'G1-11'!F46</f>
        <v>188434410.93755522</v>
      </c>
      <c r="D21" s="74">
        <f>'G1-11'!G46</f>
        <v>189408023.03149453</v>
      </c>
      <c r="E21" s="74">
        <f>'G1-11'!H46</f>
        <v>190386915.65774116</v>
      </c>
      <c r="F21" s="74">
        <f>'G1-11'!I46</f>
        <v>191372070.51805538</v>
      </c>
      <c r="G21" s="74">
        <f>'G1-11'!J46</f>
        <v>192364191.8829329</v>
      </c>
      <c r="H21" s="74">
        <f>'G1-11'!K46</f>
        <v>193363882.74967048</v>
      </c>
      <c r="I21" s="74">
        <f>'G1-11'!L46</f>
        <v>194371608.44858795</v>
      </c>
      <c r="J21" s="74">
        <f>'G1-11'!M46</f>
        <v>195387792.93988115</v>
      </c>
      <c r="K21" s="74">
        <f>'G1-11'!N46</f>
        <v>196412928.5530805</v>
      </c>
      <c r="L21" s="74">
        <f>'G1-11'!O46</f>
        <v>197447285.28950733</v>
      </c>
      <c r="M21" s="74">
        <f>'G1-11'!P46</f>
        <v>198490803.26436198</v>
      </c>
      <c r="N21" s="74">
        <f>'G1-11'!Q46</f>
        <v>199543223.71806562</v>
      </c>
      <c r="O21" s="74">
        <f>'G1-11'!R46</f>
        <v>193419099.61622572</v>
      </c>
    </row>
    <row r="22" spans="1:15" x14ac:dyDescent="0.25">
      <c r="A22" s="76" t="s">
        <v>161</v>
      </c>
      <c r="B22" s="75">
        <f>B21+SUM(B12:B13)</f>
        <v>0</v>
      </c>
      <c r="C22" s="75">
        <f t="shared" ref="C22:O22" si="1">C21+SUM(C12:C13)</f>
        <v>0</v>
      </c>
      <c r="D22" s="75">
        <f t="shared" si="1"/>
        <v>0</v>
      </c>
      <c r="E22" s="75">
        <f t="shared" si="1"/>
        <v>0</v>
      </c>
      <c r="F22" s="75">
        <f t="shared" si="1"/>
        <v>0</v>
      </c>
      <c r="G22" s="75">
        <f t="shared" si="1"/>
        <v>0</v>
      </c>
      <c r="H22" s="75">
        <f t="shared" si="1"/>
        <v>0</v>
      </c>
      <c r="I22" s="75">
        <f t="shared" si="1"/>
        <v>0</v>
      </c>
      <c r="J22" s="75">
        <f t="shared" si="1"/>
        <v>0</v>
      </c>
      <c r="K22" s="75">
        <f t="shared" si="1"/>
        <v>0</v>
      </c>
      <c r="L22" s="75">
        <f t="shared" si="1"/>
        <v>0</v>
      </c>
      <c r="M22" s="75">
        <f t="shared" si="1"/>
        <v>0</v>
      </c>
      <c r="N22" s="75">
        <f t="shared" si="1"/>
        <v>0</v>
      </c>
      <c r="O22" s="75">
        <f t="shared" si="1"/>
        <v>0</v>
      </c>
    </row>
    <row r="25" spans="1:15" x14ac:dyDescent="0.25">
      <c r="A25" s="91" t="s">
        <v>179</v>
      </c>
      <c r="B25" s="74">
        <f>'G1-11'!E50</f>
        <v>202913016.30999979</v>
      </c>
      <c r="C25" s="74">
        <f>'G1-11'!F50</f>
        <v>204022315.53370667</v>
      </c>
      <c r="D25" s="74">
        <f>'G1-11'!G50</f>
        <v>205139171.0711607</v>
      </c>
      <c r="E25" s="74">
        <f>'G1-11'!H50</f>
        <v>206264070.8292388</v>
      </c>
      <c r="F25" s="74">
        <f>'G1-11'!I50</f>
        <v>207397653.90046382</v>
      </c>
      <c r="G25" s="74">
        <f>'G1-11'!J50</f>
        <v>208540350.46794164</v>
      </c>
      <c r="H25" s="74">
        <f>'G1-11'!K50</f>
        <v>209692544.25905707</v>
      </c>
      <c r="I25" s="74">
        <f>'G1-11'!L50</f>
        <v>210854525.18820047</v>
      </c>
      <c r="J25" s="74">
        <f>'G1-11'!M50</f>
        <v>212026576.882824</v>
      </c>
      <c r="K25" s="74">
        <f>'G1-11'!N50</f>
        <v>213209079.40626329</v>
      </c>
      <c r="L25" s="74">
        <f>'G1-11'!O50</f>
        <v>214402212.94688371</v>
      </c>
      <c r="M25" s="74">
        <f>'G1-11'!P50</f>
        <v>215606009.03328255</v>
      </c>
      <c r="N25" s="74">
        <f>'G1-11'!Q50</f>
        <v>216821012.0977506</v>
      </c>
      <c r="O25" s="74">
        <f>'G1-11'!R50</f>
        <v>209760656.76359797</v>
      </c>
    </row>
    <row r="26" spans="1:15" x14ac:dyDescent="0.25">
      <c r="A26" s="93" t="s">
        <v>161</v>
      </c>
      <c r="B26" s="92">
        <f>B25+B18</f>
        <v>0</v>
      </c>
      <c r="C26" s="92">
        <f t="shared" ref="C26:O26" si="2">C25+C18</f>
        <v>0</v>
      </c>
      <c r="D26" s="92">
        <f t="shared" si="2"/>
        <v>0</v>
      </c>
      <c r="E26" s="92">
        <f t="shared" si="2"/>
        <v>0</v>
      </c>
      <c r="F26" s="92">
        <f t="shared" si="2"/>
        <v>0</v>
      </c>
      <c r="G26" s="92">
        <f t="shared" si="2"/>
        <v>0</v>
      </c>
      <c r="H26" s="92">
        <f t="shared" si="2"/>
        <v>0</v>
      </c>
      <c r="I26" s="92">
        <f t="shared" si="2"/>
        <v>0</v>
      </c>
      <c r="J26" s="92">
        <f t="shared" si="2"/>
        <v>0</v>
      </c>
      <c r="K26" s="92">
        <f t="shared" si="2"/>
        <v>0</v>
      </c>
      <c r="L26" s="92">
        <f t="shared" si="2"/>
        <v>0</v>
      </c>
      <c r="M26" s="92">
        <f t="shared" si="2"/>
        <v>0</v>
      </c>
      <c r="N26" s="92">
        <f t="shared" si="2"/>
        <v>0</v>
      </c>
      <c r="O26" s="92">
        <f t="shared" si="2"/>
        <v>0</v>
      </c>
    </row>
  </sheetData>
  <mergeCells count="2">
    <mergeCell ref="A6:A7"/>
    <mergeCell ref="O6:O7"/>
  </mergeCells>
  <pageMargins left="0.7" right="0.7" top="0.75" bottom="0.75" header="0.3" footer="0.3"/>
  <pageSetup orientation="portrait" horizontalDpi="1200" verticalDpi="1200"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1B26-17F2-4D1D-B74E-C94A1F7A85F7}">
  <dimension ref="A1:K62"/>
  <sheetViews>
    <sheetView workbookViewId="0">
      <pane xSplit="1" ySplit="7" topLeftCell="B20" activePane="bottomRight" state="frozen"/>
      <selection sqref="A1:A2"/>
      <selection pane="topRight" sqref="A1:A2"/>
      <selection pane="bottomLeft" sqref="A1:A2"/>
      <selection pane="bottomRight" activeCell="B1" sqref="B1"/>
    </sheetView>
  </sheetViews>
  <sheetFormatPr defaultRowHeight="15" x14ac:dyDescent="0.25"/>
  <cols>
    <col min="1" max="1" width="86.28515625" style="21" bestFit="1" customWidth="1"/>
    <col min="2" max="2" width="16" style="21" bestFit="1" customWidth="1"/>
    <col min="3" max="3" width="12.28515625" style="21" bestFit="1" customWidth="1"/>
    <col min="4" max="4" width="11.28515625" style="21" bestFit="1" customWidth="1"/>
    <col min="5" max="5" width="8.85546875" style="21" bestFit="1" customWidth="1"/>
    <col min="6" max="7" width="12.28515625" style="21" bestFit="1" customWidth="1"/>
    <col min="8" max="8" width="11.28515625" style="21" bestFit="1" customWidth="1"/>
    <col min="9" max="9" width="8.85546875" style="21" bestFit="1" customWidth="1"/>
    <col min="10" max="10" width="12.28515625" style="21" bestFit="1" customWidth="1"/>
    <col min="11" max="16384" width="9.140625" style="21"/>
  </cols>
  <sheetData>
    <row r="1" spans="1:11" x14ac:dyDescent="0.25">
      <c r="A1" s="21" t="s">
        <v>193</v>
      </c>
    </row>
    <row r="2" spans="1:11" x14ac:dyDescent="0.25">
      <c r="A2" s="21" t="s">
        <v>185</v>
      </c>
    </row>
    <row r="3" spans="1:11" ht="15.75" thickBot="1" x14ac:dyDescent="0.3">
      <c r="A3" s="20"/>
      <c r="B3" s="20"/>
      <c r="C3" s="20"/>
      <c r="D3" s="20"/>
      <c r="E3" s="20"/>
      <c r="F3" s="20"/>
      <c r="G3" s="20"/>
      <c r="H3" s="20"/>
      <c r="I3" s="20"/>
      <c r="J3" s="20"/>
      <c r="K3" s="20"/>
    </row>
    <row r="4" spans="1:11" x14ac:dyDescent="0.25">
      <c r="A4" s="27" t="s">
        <v>119</v>
      </c>
      <c r="B4" s="19"/>
      <c r="C4" s="19"/>
      <c r="D4" s="19"/>
      <c r="E4" s="19"/>
      <c r="F4" s="19"/>
      <c r="G4" s="19"/>
      <c r="H4" s="19"/>
      <c r="I4" s="19"/>
      <c r="J4" s="19"/>
      <c r="K4" s="19"/>
    </row>
    <row r="5" spans="1:11" ht="15.75" thickBot="1" x14ac:dyDescent="0.3">
      <c r="A5" s="20"/>
      <c r="B5" s="20"/>
      <c r="C5" s="20"/>
      <c r="D5" s="20"/>
      <c r="E5" s="20"/>
      <c r="F5" s="20"/>
      <c r="G5" s="20"/>
      <c r="H5" s="20"/>
      <c r="I5" s="20"/>
      <c r="J5" s="20"/>
      <c r="K5" s="20"/>
    </row>
    <row r="6" spans="1:11" ht="15.75" thickBot="1" x14ac:dyDescent="0.3">
      <c r="A6" s="119" t="s">
        <v>120</v>
      </c>
      <c r="B6" s="119" t="s">
        <v>74</v>
      </c>
      <c r="C6" s="119"/>
      <c r="D6" s="119"/>
      <c r="E6" s="119"/>
      <c r="F6" s="119"/>
      <c r="G6" s="119"/>
      <c r="H6" s="119"/>
      <c r="I6" s="119"/>
      <c r="J6" s="119"/>
      <c r="K6" s="119"/>
    </row>
    <row r="7" spans="1:11" ht="39" thickBot="1" x14ac:dyDescent="0.3">
      <c r="A7" s="119"/>
      <c r="B7" s="28" t="s">
        <v>121</v>
      </c>
      <c r="C7" s="28" t="s">
        <v>122</v>
      </c>
      <c r="D7" s="28" t="s">
        <v>123</v>
      </c>
      <c r="E7" s="28" t="s">
        <v>124</v>
      </c>
      <c r="F7" s="28" t="s">
        <v>125</v>
      </c>
      <c r="G7" s="28" t="s">
        <v>126</v>
      </c>
      <c r="H7" s="28" t="s">
        <v>127</v>
      </c>
      <c r="I7" s="28" t="s">
        <v>128</v>
      </c>
      <c r="J7" s="28" t="s">
        <v>129</v>
      </c>
      <c r="K7" s="28" t="s">
        <v>130</v>
      </c>
    </row>
    <row r="8" spans="1:11" x14ac:dyDescent="0.25">
      <c r="A8" s="46" t="s">
        <v>131</v>
      </c>
      <c r="B8" s="47"/>
      <c r="C8" s="47"/>
      <c r="D8" s="47"/>
      <c r="E8" s="47"/>
      <c r="F8" s="47"/>
      <c r="G8" s="47"/>
      <c r="H8" s="47"/>
      <c r="I8" s="47"/>
      <c r="J8" s="47"/>
      <c r="K8" s="48"/>
    </row>
    <row r="9" spans="1:11" x14ac:dyDescent="0.25">
      <c r="A9" s="49" t="s">
        <v>132</v>
      </c>
      <c r="B9" s="47"/>
      <c r="C9" s="47"/>
      <c r="D9" s="47"/>
      <c r="E9" s="47"/>
      <c r="F9" s="47"/>
      <c r="G9" s="47"/>
      <c r="H9" s="47"/>
      <c r="I9" s="47"/>
      <c r="J9" s="47"/>
      <c r="K9" s="48"/>
    </row>
    <row r="10" spans="1:11" x14ac:dyDescent="0.25">
      <c r="A10" s="50" t="s">
        <v>133</v>
      </c>
      <c r="B10" s="47"/>
      <c r="C10" s="47"/>
      <c r="D10" s="47"/>
      <c r="E10" s="47"/>
      <c r="F10" s="47"/>
      <c r="G10" s="47"/>
      <c r="H10" s="47"/>
      <c r="I10" s="47"/>
      <c r="J10" s="47"/>
      <c r="K10" s="48"/>
    </row>
    <row r="11" spans="1:11" x14ac:dyDescent="0.25">
      <c r="A11" s="68" t="s">
        <v>134</v>
      </c>
      <c r="B11" s="69"/>
      <c r="C11" s="69"/>
      <c r="D11" s="69"/>
      <c r="E11" s="69"/>
      <c r="F11" s="69"/>
      <c r="G11" s="69"/>
      <c r="H11" s="69"/>
      <c r="I11" s="69"/>
      <c r="J11" s="69"/>
      <c r="K11" s="70"/>
    </row>
    <row r="12" spans="1:11" ht="15.75" thickBot="1" x14ac:dyDescent="0.3">
      <c r="A12" s="71" t="s">
        <v>135</v>
      </c>
      <c r="B12" s="69">
        <v>-1982065.4573722458</v>
      </c>
      <c r="C12" s="69">
        <v>-1982065.4573722458</v>
      </c>
      <c r="D12" s="69">
        <v>0</v>
      </c>
      <c r="E12" s="69">
        <v>0</v>
      </c>
      <c r="F12" s="69">
        <v>-1982065.4573722458</v>
      </c>
      <c r="G12" s="69">
        <v>-1982065.4573722458</v>
      </c>
      <c r="H12" s="69">
        <v>0</v>
      </c>
      <c r="I12" s="69">
        <v>0</v>
      </c>
      <c r="J12" s="69">
        <v>-1982065.4573722458</v>
      </c>
      <c r="K12" s="72">
        <v>1</v>
      </c>
    </row>
    <row r="13" spans="1:11" x14ac:dyDescent="0.25">
      <c r="A13" s="52" t="s">
        <v>134</v>
      </c>
      <c r="B13" s="53">
        <v>-1982065.4573722458</v>
      </c>
      <c r="C13" s="53">
        <v>-1982065.4573722458</v>
      </c>
      <c r="D13" s="53">
        <v>0</v>
      </c>
      <c r="E13" s="53">
        <v>0</v>
      </c>
      <c r="F13" s="53">
        <v>-1982065.4573722458</v>
      </c>
      <c r="G13" s="53">
        <v>-1982065.4573722458</v>
      </c>
      <c r="H13" s="53">
        <v>0</v>
      </c>
      <c r="I13" s="53">
        <v>0</v>
      </c>
      <c r="J13" s="53">
        <v>-1982065.4573722458</v>
      </c>
      <c r="K13" s="54">
        <v>1</v>
      </c>
    </row>
    <row r="15" spans="1:11" x14ac:dyDescent="0.25">
      <c r="A15" s="51" t="s">
        <v>136</v>
      </c>
      <c r="B15" s="47"/>
      <c r="C15" s="47"/>
      <c r="D15" s="47"/>
      <c r="E15" s="47"/>
      <c r="F15" s="47"/>
      <c r="G15" s="47"/>
      <c r="H15" s="47"/>
      <c r="I15" s="47"/>
      <c r="J15" s="47"/>
      <c r="K15" s="48"/>
    </row>
    <row r="16" spans="1:11" x14ac:dyDescent="0.25">
      <c r="A16" s="55" t="s">
        <v>137</v>
      </c>
      <c r="B16" s="47">
        <v>-13416.049999999997</v>
      </c>
      <c r="C16" s="47">
        <v>-13416.049999999997</v>
      </c>
      <c r="D16" s="47">
        <v>0</v>
      </c>
      <c r="E16" s="47">
        <v>0</v>
      </c>
      <c r="F16" s="47">
        <v>-13416.049999999997</v>
      </c>
      <c r="G16" s="47">
        <v>-13416.049999999997</v>
      </c>
      <c r="H16" s="47">
        <v>0</v>
      </c>
      <c r="I16" s="47">
        <v>0</v>
      </c>
      <c r="J16" s="47">
        <v>-13416.049999999997</v>
      </c>
      <c r="K16" s="56">
        <v>1</v>
      </c>
    </row>
    <row r="17" spans="1:11" x14ac:dyDescent="0.25">
      <c r="A17" s="55" t="s">
        <v>138</v>
      </c>
      <c r="B17" s="47">
        <v>36968.919597599684</v>
      </c>
      <c r="C17" s="47">
        <v>36968.919597599684</v>
      </c>
      <c r="D17" s="47">
        <v>0</v>
      </c>
      <c r="E17" s="47">
        <v>0</v>
      </c>
      <c r="F17" s="47">
        <v>36968.919597599684</v>
      </c>
      <c r="G17" s="47">
        <v>36968.919597599684</v>
      </c>
      <c r="H17" s="47">
        <v>0</v>
      </c>
      <c r="I17" s="47">
        <v>0</v>
      </c>
      <c r="J17" s="47">
        <v>36968.919597599684</v>
      </c>
      <c r="K17" s="56">
        <v>1</v>
      </c>
    </row>
    <row r="18" spans="1:11" x14ac:dyDescent="0.25">
      <c r="A18" s="55" t="s">
        <v>139</v>
      </c>
      <c r="B18" s="47">
        <v>-126756962.6129196</v>
      </c>
      <c r="C18" s="47">
        <v>-126756962.6129196</v>
      </c>
      <c r="D18" s="47">
        <v>0</v>
      </c>
      <c r="E18" s="47">
        <v>0</v>
      </c>
      <c r="F18" s="47">
        <v>-126756962.6129196</v>
      </c>
      <c r="G18" s="47">
        <v>-126756962.6129196</v>
      </c>
      <c r="H18" s="47">
        <v>0</v>
      </c>
      <c r="I18" s="47">
        <v>0</v>
      </c>
      <c r="J18" s="47">
        <v>-126756962.6129196</v>
      </c>
      <c r="K18" s="56">
        <v>1</v>
      </c>
    </row>
    <row r="19" spans="1:11" x14ac:dyDescent="0.25">
      <c r="A19" s="55" t="s">
        <v>140</v>
      </c>
      <c r="B19" s="47">
        <v>-332354.76228133769</v>
      </c>
      <c r="C19" s="47">
        <v>-332354.76228133769</v>
      </c>
      <c r="D19" s="47">
        <v>0</v>
      </c>
      <c r="E19" s="47">
        <v>0</v>
      </c>
      <c r="F19" s="47">
        <v>-332354.76228133769</v>
      </c>
      <c r="G19" s="47">
        <v>-332354.76228133769</v>
      </c>
      <c r="H19" s="47">
        <v>0</v>
      </c>
      <c r="I19" s="47">
        <v>0</v>
      </c>
      <c r="J19" s="47">
        <v>-332354.76228133769</v>
      </c>
      <c r="K19" s="56">
        <v>1</v>
      </c>
    </row>
    <row r="20" spans="1:11" x14ac:dyDescent="0.25">
      <c r="A20" s="55" t="s">
        <v>141</v>
      </c>
      <c r="B20" s="47">
        <v>-5442459.3890924938</v>
      </c>
      <c r="C20" s="47">
        <v>-5442459.3890924938</v>
      </c>
      <c r="D20" s="47">
        <v>0</v>
      </c>
      <c r="E20" s="47">
        <v>0</v>
      </c>
      <c r="F20" s="47">
        <v>-5442459.3890924938</v>
      </c>
      <c r="G20" s="47">
        <v>-5442459.3890924938</v>
      </c>
      <c r="H20" s="47">
        <v>0</v>
      </c>
      <c r="I20" s="47">
        <v>0</v>
      </c>
      <c r="J20" s="47">
        <v>-5442459.3890924938</v>
      </c>
      <c r="K20" s="56">
        <v>1</v>
      </c>
    </row>
    <row r="21" spans="1:11" x14ac:dyDescent="0.25">
      <c r="A21" s="55" t="s">
        <v>142</v>
      </c>
      <c r="B21" s="47">
        <v>-47731246.800653368</v>
      </c>
      <c r="C21" s="47">
        <v>-47731246.800653368</v>
      </c>
      <c r="D21" s="47">
        <v>0</v>
      </c>
      <c r="E21" s="47">
        <v>0</v>
      </c>
      <c r="F21" s="47">
        <v>-47731246.800653368</v>
      </c>
      <c r="G21" s="47">
        <v>-47731246.800653368</v>
      </c>
      <c r="H21" s="47">
        <v>0</v>
      </c>
      <c r="I21" s="47">
        <v>0</v>
      </c>
      <c r="J21" s="47">
        <v>-47731246.800653368</v>
      </c>
      <c r="K21" s="56">
        <v>1</v>
      </c>
    </row>
    <row r="22" spans="1:11" x14ac:dyDescent="0.25">
      <c r="A22" s="55" t="s">
        <v>143</v>
      </c>
      <c r="B22" s="47">
        <v>-1115007.8848043918</v>
      </c>
      <c r="C22" s="47">
        <v>-1115007.8848043918</v>
      </c>
      <c r="D22" s="47">
        <v>0</v>
      </c>
      <c r="E22" s="47">
        <v>0</v>
      </c>
      <c r="F22" s="47">
        <v>-1115007.8848043918</v>
      </c>
      <c r="G22" s="47">
        <v>-1115007.8848043918</v>
      </c>
      <c r="H22" s="47">
        <v>0</v>
      </c>
      <c r="I22" s="47">
        <v>0</v>
      </c>
      <c r="J22" s="47">
        <v>-1115007.8848043918</v>
      </c>
      <c r="K22" s="56">
        <v>1</v>
      </c>
    </row>
    <row r="23" spans="1:11" x14ac:dyDescent="0.25">
      <c r="A23" s="55" t="s">
        <v>144</v>
      </c>
      <c r="B23" s="47">
        <v>1378587.1162191839</v>
      </c>
      <c r="C23" s="47">
        <v>1378587.1162191839</v>
      </c>
      <c r="D23" s="47">
        <v>0</v>
      </c>
      <c r="E23" s="47">
        <v>0</v>
      </c>
      <c r="F23" s="47">
        <v>1378587.1162191839</v>
      </c>
      <c r="G23" s="47">
        <v>1378587.1162191839</v>
      </c>
      <c r="H23" s="47">
        <v>0</v>
      </c>
      <c r="I23" s="47">
        <v>0</v>
      </c>
      <c r="J23" s="47">
        <v>1378587.1162191839</v>
      </c>
      <c r="K23" s="56">
        <v>1</v>
      </c>
    </row>
    <row r="24" spans="1:11" x14ac:dyDescent="0.25">
      <c r="A24" s="55" t="s">
        <v>145</v>
      </c>
      <c r="B24" s="47">
        <v>-1794065.8099328678</v>
      </c>
      <c r="C24" s="47">
        <v>-1794065.8099328678</v>
      </c>
      <c r="D24" s="47">
        <v>0</v>
      </c>
      <c r="E24" s="47">
        <v>0</v>
      </c>
      <c r="F24" s="47">
        <v>-1794065.8099328678</v>
      </c>
      <c r="G24" s="47">
        <v>-1794065.8099328678</v>
      </c>
      <c r="H24" s="47">
        <v>0</v>
      </c>
      <c r="I24" s="47">
        <v>0</v>
      </c>
      <c r="J24" s="47">
        <v>-1794065.8099328678</v>
      </c>
      <c r="K24" s="56">
        <v>1</v>
      </c>
    </row>
    <row r="25" spans="1:11" x14ac:dyDescent="0.25">
      <c r="A25" s="55" t="s">
        <v>146</v>
      </c>
      <c r="B25" s="47">
        <v>-82081.724526018166</v>
      </c>
      <c r="C25" s="47">
        <v>-82081.724526018166</v>
      </c>
      <c r="D25" s="47">
        <v>0</v>
      </c>
      <c r="E25" s="47">
        <v>0</v>
      </c>
      <c r="F25" s="47">
        <v>-82081.724526018166</v>
      </c>
      <c r="G25" s="47">
        <v>-82081.724526018166</v>
      </c>
      <c r="H25" s="47">
        <v>0</v>
      </c>
      <c r="I25" s="47">
        <v>0</v>
      </c>
      <c r="J25" s="47">
        <v>-82081.724526018166</v>
      </c>
      <c r="K25" s="56">
        <v>1</v>
      </c>
    </row>
    <row r="26" spans="1:11" x14ac:dyDescent="0.25">
      <c r="A26" s="55" t="s">
        <v>147</v>
      </c>
      <c r="B26" s="47">
        <v>-2247443.5665199282</v>
      </c>
      <c r="C26" s="47">
        <v>-2247443.5665199282</v>
      </c>
      <c r="D26" s="47">
        <v>0</v>
      </c>
      <c r="E26" s="47">
        <v>0</v>
      </c>
      <c r="F26" s="47">
        <v>-2247443.5665199282</v>
      </c>
      <c r="G26" s="47">
        <v>-2247443.5665199282</v>
      </c>
      <c r="H26" s="47">
        <v>0</v>
      </c>
      <c r="I26" s="47">
        <v>0</v>
      </c>
      <c r="J26" s="47">
        <v>-2247443.5665199282</v>
      </c>
      <c r="K26" s="56">
        <v>1</v>
      </c>
    </row>
    <row r="27" spans="1:11" x14ac:dyDescent="0.25">
      <c r="A27" s="55" t="s">
        <v>148</v>
      </c>
      <c r="B27" s="47">
        <v>-391708.06011432782</v>
      </c>
      <c r="C27" s="47">
        <v>-391708.06011432782</v>
      </c>
      <c r="D27" s="47">
        <v>0</v>
      </c>
      <c r="E27" s="47">
        <v>0</v>
      </c>
      <c r="F27" s="47">
        <v>-391708.06011432782</v>
      </c>
      <c r="G27" s="47">
        <v>-391708.06011432782</v>
      </c>
      <c r="H27" s="47">
        <v>0</v>
      </c>
      <c r="I27" s="47">
        <v>0</v>
      </c>
      <c r="J27" s="47">
        <v>-391708.06011432782</v>
      </c>
      <c r="K27" s="56">
        <v>1</v>
      </c>
    </row>
    <row r="28" spans="1:11" x14ac:dyDescent="0.25">
      <c r="A28" s="55" t="s">
        <v>149</v>
      </c>
      <c r="B28" s="47">
        <v>-1238520.987987211</v>
      </c>
      <c r="C28" s="47">
        <v>-1238520.987987211</v>
      </c>
      <c r="D28" s="47">
        <v>1238520.987987211</v>
      </c>
      <c r="E28" s="47">
        <v>0</v>
      </c>
      <c r="F28" s="47">
        <v>0</v>
      </c>
      <c r="G28" s="47">
        <v>-1238520.987987211</v>
      </c>
      <c r="H28" s="47">
        <v>1238520.987987211</v>
      </c>
      <c r="I28" s="47">
        <v>0</v>
      </c>
      <c r="J28" s="47">
        <v>0</v>
      </c>
      <c r="K28" s="56">
        <v>1</v>
      </c>
    </row>
    <row r="29" spans="1:11" x14ac:dyDescent="0.25">
      <c r="A29" s="55" t="s">
        <v>150</v>
      </c>
      <c r="B29" s="47">
        <v>-252690.28365440998</v>
      </c>
      <c r="C29" s="47">
        <v>-252690.28365440998</v>
      </c>
      <c r="D29" s="47">
        <v>252690.28365440998</v>
      </c>
      <c r="E29" s="47">
        <v>0</v>
      </c>
      <c r="F29" s="47">
        <v>0</v>
      </c>
      <c r="G29" s="47">
        <v>-252690.28365440998</v>
      </c>
      <c r="H29" s="47">
        <v>252690.28365440998</v>
      </c>
      <c r="I29" s="47">
        <v>0</v>
      </c>
      <c r="J29" s="47">
        <v>0</v>
      </c>
      <c r="K29" s="56">
        <v>1</v>
      </c>
    </row>
    <row r="30" spans="1:11" x14ac:dyDescent="0.25">
      <c r="A30" s="55" t="s">
        <v>151</v>
      </c>
      <c r="B30" s="47">
        <v>-55327.19954120458</v>
      </c>
      <c r="C30" s="47">
        <v>-55327.19954120458</v>
      </c>
      <c r="D30" s="47">
        <v>55327.19954120458</v>
      </c>
      <c r="E30" s="47">
        <v>0</v>
      </c>
      <c r="F30" s="47">
        <v>0</v>
      </c>
      <c r="G30" s="47">
        <v>-55327.19954120458</v>
      </c>
      <c r="H30" s="47">
        <v>55327.19954120458</v>
      </c>
      <c r="I30" s="47">
        <v>0</v>
      </c>
      <c r="J30" s="47">
        <v>0</v>
      </c>
      <c r="K30" s="56">
        <v>1</v>
      </c>
    </row>
    <row r="31" spans="1:11" x14ac:dyDescent="0.25">
      <c r="A31" s="55" t="s">
        <v>152</v>
      </c>
      <c r="B31" s="47">
        <v>-26553.358879844498</v>
      </c>
      <c r="C31" s="47">
        <v>-26553.358879844498</v>
      </c>
      <c r="D31" s="47">
        <v>26553.358879844498</v>
      </c>
      <c r="E31" s="47">
        <v>0</v>
      </c>
      <c r="F31" s="47">
        <v>0</v>
      </c>
      <c r="G31" s="47">
        <v>-26553.358879844498</v>
      </c>
      <c r="H31" s="47">
        <v>26553.358879844498</v>
      </c>
      <c r="I31" s="47">
        <v>0</v>
      </c>
      <c r="J31" s="47">
        <v>0</v>
      </c>
      <c r="K31" s="56">
        <v>1</v>
      </c>
    </row>
    <row r="32" spans="1:11" ht="15.75" thickBot="1" x14ac:dyDescent="0.3">
      <c r="A32" s="55" t="s">
        <v>153</v>
      </c>
      <c r="B32" s="47">
        <v>0</v>
      </c>
      <c r="C32" s="47">
        <v>0</v>
      </c>
      <c r="D32" s="47">
        <v>0</v>
      </c>
      <c r="E32" s="47">
        <v>0</v>
      </c>
      <c r="F32" s="47">
        <v>0</v>
      </c>
      <c r="G32" s="47">
        <v>0</v>
      </c>
      <c r="H32" s="47">
        <v>0</v>
      </c>
      <c r="I32" s="47">
        <v>0</v>
      </c>
      <c r="J32" s="47">
        <v>0</v>
      </c>
      <c r="K32" s="56">
        <v>1</v>
      </c>
    </row>
    <row r="33" spans="1:11" x14ac:dyDescent="0.25">
      <c r="A33" s="52" t="s">
        <v>136</v>
      </c>
      <c r="B33" s="53">
        <v>-186064282.45509022</v>
      </c>
      <c r="C33" s="53">
        <v>-186064282.45509022</v>
      </c>
      <c r="D33" s="53">
        <v>1573091.8300626699</v>
      </c>
      <c r="E33" s="53">
        <v>0</v>
      </c>
      <c r="F33" s="53">
        <v>-184491190.62502754</v>
      </c>
      <c r="G33" s="53">
        <v>-186064282.45509022</v>
      </c>
      <c r="H33" s="53">
        <v>1573091.8300626699</v>
      </c>
      <c r="I33" s="53">
        <v>0</v>
      </c>
      <c r="J33" s="53">
        <v>-184491190.62502754</v>
      </c>
      <c r="K33" s="54">
        <v>17</v>
      </c>
    </row>
    <row r="35" spans="1:11" x14ac:dyDescent="0.25">
      <c r="A35" s="51" t="s">
        <v>154</v>
      </c>
      <c r="B35" s="47"/>
      <c r="C35" s="47"/>
      <c r="D35" s="47"/>
      <c r="E35" s="47"/>
      <c r="F35" s="47"/>
      <c r="G35" s="47"/>
      <c r="H35" s="47"/>
      <c r="I35" s="47"/>
      <c r="J35" s="47"/>
      <c r="K35" s="48"/>
    </row>
    <row r="36" spans="1:11" x14ac:dyDescent="0.25">
      <c r="A36" s="55" t="s">
        <v>155</v>
      </c>
      <c r="B36" s="47">
        <v>-3798172.7982490775</v>
      </c>
      <c r="C36" s="47">
        <v>-3798172.7982490775</v>
      </c>
      <c r="D36" s="47">
        <v>0</v>
      </c>
      <c r="E36" s="47">
        <v>0</v>
      </c>
      <c r="F36" s="47">
        <v>-3798172.7982490775</v>
      </c>
      <c r="G36" s="47">
        <v>-3798172.7982490775</v>
      </c>
      <c r="H36" s="47">
        <v>0</v>
      </c>
      <c r="I36" s="47">
        <v>0</v>
      </c>
      <c r="J36" s="47">
        <v>-3798172.7982490775</v>
      </c>
      <c r="K36" s="56">
        <v>1</v>
      </c>
    </row>
    <row r="37" spans="1:11" x14ac:dyDescent="0.25">
      <c r="A37" s="55" t="s">
        <v>156</v>
      </c>
      <c r="B37" s="47">
        <v>-1553653.0257499998</v>
      </c>
      <c r="C37" s="47">
        <v>-1553653.0257499998</v>
      </c>
      <c r="D37" s="47">
        <v>0</v>
      </c>
      <c r="E37" s="47">
        <v>0</v>
      </c>
      <c r="F37" s="47">
        <v>-1553653.0257499998</v>
      </c>
      <c r="G37" s="47">
        <v>-1553653.0257499998</v>
      </c>
      <c r="H37" s="47">
        <v>0</v>
      </c>
      <c r="I37" s="47">
        <v>0</v>
      </c>
      <c r="J37" s="47">
        <v>-1553653.0257499998</v>
      </c>
      <c r="K37" s="56">
        <v>1</v>
      </c>
    </row>
    <row r="38" spans="1:11" x14ac:dyDescent="0.25">
      <c r="A38" s="55" t="s">
        <v>157</v>
      </c>
      <c r="B38" s="47">
        <v>-1905131.3271364106</v>
      </c>
      <c r="C38" s="47">
        <v>-1905131.3271364106</v>
      </c>
      <c r="D38" s="47">
        <v>0</v>
      </c>
      <c r="E38" s="47">
        <v>0</v>
      </c>
      <c r="F38" s="47">
        <v>-1905131.3271364106</v>
      </c>
      <c r="G38" s="47">
        <v>-1905131.3271364106</v>
      </c>
      <c r="H38" s="47">
        <v>0</v>
      </c>
      <c r="I38" s="47">
        <v>0</v>
      </c>
      <c r="J38" s="47">
        <v>-1905131.3271364106</v>
      </c>
      <c r="K38" s="56">
        <v>1</v>
      </c>
    </row>
    <row r="39" spans="1:11" x14ac:dyDescent="0.25">
      <c r="A39" s="71" t="s">
        <v>158</v>
      </c>
      <c r="B39" s="69">
        <v>-12753470.090000002</v>
      </c>
      <c r="C39" s="69">
        <v>-12753470.090000002</v>
      </c>
      <c r="D39" s="69">
        <v>0</v>
      </c>
      <c r="E39" s="69">
        <v>0</v>
      </c>
      <c r="F39" s="69">
        <v>-12753470.090000002</v>
      </c>
      <c r="G39" s="69">
        <v>-12753470.090000002</v>
      </c>
      <c r="H39" s="69">
        <v>0</v>
      </c>
      <c r="I39" s="69">
        <v>0</v>
      </c>
      <c r="J39" s="69">
        <v>-12753470.090000002</v>
      </c>
      <c r="K39" s="72">
        <v>1</v>
      </c>
    </row>
    <row r="40" spans="1:11" ht="15.75" thickBot="1" x14ac:dyDescent="0.3">
      <c r="A40" s="71" t="s">
        <v>159</v>
      </c>
      <c r="B40" s="69">
        <v>-1703881.6099999996</v>
      </c>
      <c r="C40" s="69">
        <v>-1703881.6099999996</v>
      </c>
      <c r="D40" s="69">
        <v>1703881.6099999996</v>
      </c>
      <c r="E40" s="69">
        <v>0</v>
      </c>
      <c r="F40" s="69">
        <v>0</v>
      </c>
      <c r="G40" s="69">
        <v>-1703881.6099999996</v>
      </c>
      <c r="H40" s="69">
        <v>1703881.6099999996</v>
      </c>
      <c r="I40" s="69">
        <v>0</v>
      </c>
      <c r="J40" s="69">
        <v>0</v>
      </c>
      <c r="K40" s="72">
        <v>1</v>
      </c>
    </row>
    <row r="41" spans="1:11" x14ac:dyDescent="0.25">
      <c r="A41" s="52" t="s">
        <v>154</v>
      </c>
      <c r="B41" s="53">
        <v>-21714308.851135489</v>
      </c>
      <c r="C41" s="53">
        <v>-21714308.851135489</v>
      </c>
      <c r="D41" s="53">
        <v>1703881.6099999996</v>
      </c>
      <c r="E41" s="53">
        <v>0</v>
      </c>
      <c r="F41" s="53">
        <v>-20010427.241135489</v>
      </c>
      <c r="G41" s="53">
        <v>-21714308.851135489</v>
      </c>
      <c r="H41" s="53">
        <v>1703881.6099999996</v>
      </c>
      <c r="I41" s="53">
        <v>0</v>
      </c>
      <c r="J41" s="53">
        <v>-20010427.241135489</v>
      </c>
      <c r="K41" s="54">
        <v>5</v>
      </c>
    </row>
    <row r="42" spans="1:11" ht="15.75" thickBot="1" x14ac:dyDescent="0.3">
      <c r="A42" s="19"/>
      <c r="B42" s="19"/>
      <c r="C42" s="19"/>
      <c r="D42" s="19"/>
      <c r="E42" s="19"/>
      <c r="F42" s="19"/>
      <c r="G42" s="19"/>
      <c r="H42" s="19"/>
      <c r="I42" s="19"/>
      <c r="J42" s="19"/>
      <c r="K42" s="19"/>
    </row>
    <row r="43" spans="1:11" x14ac:dyDescent="0.25">
      <c r="A43" s="57" t="s">
        <v>133</v>
      </c>
      <c r="B43" s="58">
        <v>-209760656.76359797</v>
      </c>
      <c r="C43" s="58">
        <v>-209760656.76359797</v>
      </c>
      <c r="D43" s="58">
        <v>3276973.4400626696</v>
      </c>
      <c r="E43" s="58">
        <v>0</v>
      </c>
      <c r="F43" s="58">
        <v>-206483683.32353526</v>
      </c>
      <c r="G43" s="58">
        <v>-209760656.76359797</v>
      </c>
      <c r="H43" s="58">
        <v>3276973.4400626696</v>
      </c>
      <c r="I43" s="58">
        <v>0</v>
      </c>
      <c r="J43" s="58">
        <v>-206483683.32353526</v>
      </c>
      <c r="K43" s="48">
        <v>23</v>
      </c>
    </row>
    <row r="46" spans="1:11" x14ac:dyDescent="0.25">
      <c r="A46" s="59" t="s">
        <v>162</v>
      </c>
      <c r="B46" s="66">
        <f>B33+SUM(B36:B38)</f>
        <v>-193321239.6062257</v>
      </c>
    </row>
    <row r="48" spans="1:11" x14ac:dyDescent="0.25">
      <c r="A48" s="59" t="s">
        <v>164</v>
      </c>
      <c r="B48" s="60">
        <f>'G1-11'!R46</f>
        <v>193419099.61622572</v>
      </c>
    </row>
    <row r="49" spans="1:10" x14ac:dyDescent="0.25">
      <c r="B49" s="61">
        <f>B46+B48</f>
        <v>97860.010000020266</v>
      </c>
    </row>
    <row r="51" spans="1:10" x14ac:dyDescent="0.25">
      <c r="A51" s="62" t="s">
        <v>160</v>
      </c>
      <c r="B51" s="21" t="s">
        <v>184</v>
      </c>
    </row>
    <row r="52" spans="1:10" x14ac:dyDescent="0.25">
      <c r="A52" s="63" t="s">
        <v>77</v>
      </c>
      <c r="B52" s="64">
        <v>97976</v>
      </c>
    </row>
    <row r="53" spans="1:10" x14ac:dyDescent="0.25">
      <c r="A53" s="63" t="s">
        <v>78</v>
      </c>
      <c r="B53" s="65">
        <v>-115.99</v>
      </c>
    </row>
    <row r="54" spans="1:10" x14ac:dyDescent="0.25">
      <c r="B54" s="66">
        <f>SUM(B52:B53)</f>
        <v>97860.01</v>
      </c>
    </row>
    <row r="56" spans="1:10" x14ac:dyDescent="0.25">
      <c r="A56" s="59" t="s">
        <v>161</v>
      </c>
      <c r="B56" s="67">
        <f>B49-B54</f>
        <v>2.0270817913115025E-8</v>
      </c>
    </row>
    <row r="58" spans="1:10" ht="45.75" customHeight="1" x14ac:dyDescent="0.25">
      <c r="B58" s="120" t="s">
        <v>183</v>
      </c>
      <c r="C58" s="120"/>
      <c r="D58" s="120"/>
      <c r="E58" s="120"/>
      <c r="F58" s="120"/>
      <c r="G58" s="120"/>
      <c r="H58" s="120"/>
      <c r="I58" s="120"/>
      <c r="J58" s="120"/>
    </row>
    <row r="60" spans="1:10" x14ac:dyDescent="0.25">
      <c r="A60" s="59" t="s">
        <v>166</v>
      </c>
      <c r="B60" s="66">
        <f>B43</f>
        <v>-209760656.76359797</v>
      </c>
    </row>
    <row r="61" spans="1:10" x14ac:dyDescent="0.25">
      <c r="A61" s="59" t="s">
        <v>165</v>
      </c>
      <c r="B61" s="74">
        <f>'G1-11'!R50</f>
        <v>209760656.76359797</v>
      </c>
    </row>
    <row r="62" spans="1:10" x14ac:dyDescent="0.25">
      <c r="A62" s="59" t="s">
        <v>161</v>
      </c>
      <c r="B62" s="75">
        <f>SUM(B60:B61)</f>
        <v>0</v>
      </c>
    </row>
  </sheetData>
  <mergeCells count="3">
    <mergeCell ref="A6:A7"/>
    <mergeCell ref="B6:K6"/>
    <mergeCell ref="B58:J58"/>
  </mergeCells>
  <pageMargins left="0.7" right="0.7" top="0.75" bottom="0.75" header="0.3" footer="0.3"/>
  <pageSetup orientation="portrait" horizontalDpi="1200" verticalDpi="1200"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G1-11</vt:lpstr>
      <vt:lpstr>Support --&gt;</vt:lpstr>
      <vt:lpstr>CDR Reserve Data</vt:lpstr>
      <vt:lpstr>Approved Rates</vt:lpstr>
      <vt:lpstr>G1-13</vt:lpstr>
      <vt:lpstr>Reconciliations --&gt;</vt:lpstr>
      <vt:lpstr>General Ledger</vt:lpstr>
      <vt:lpstr>Rate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2022-06-29T19:39:47Z</dcterms:created>
  <dcterms:modified xsi:type="dcterms:W3CDTF">2022-06-29T19:39:58Z</dcterms:modified>
</cp:coreProperties>
</file>