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filterPrivacy="1" defaultThemeVersion="166925"/>
  <xr:revisionPtr revIDLastSave="0" documentId="13_ncr:1_{36D2496B-9233-4EAA-9CDC-151E7305722E}" xr6:coauthVersionLast="46" xr6:coauthVersionMax="46" xr10:uidLastSave="{00000000-0000-0000-0000-000000000000}"/>
  <bookViews>
    <workbookView xWindow="4230" yWindow="825" windowWidth="20295" windowHeight="10350" firstSheet="2" activeTab="6" xr2:uid="{60E7B035-9E23-4AC8-A292-E1943862C139}"/>
  </bookViews>
  <sheets>
    <sheet name="G1-09" sheetId="1" r:id="rId1"/>
    <sheet name="Support --&gt;" sheetId="2" r:id="rId2"/>
    <sheet name="CDR Plant Data" sheetId="7" r:id="rId3"/>
    <sheet name="Capital Leases" sheetId="4" r:id="rId4"/>
    <sheet name="Reconciliations --&gt;" sheetId="5" r:id="rId5"/>
    <sheet name="General Ledger" sheetId="8" r:id="rId6"/>
    <sheet name="Rate Base" sheetId="6" r:id="rId7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48" i="7" l="1"/>
  <c r="O18" i="8"/>
  <c r="O17" i="8"/>
  <c r="O16" i="8"/>
  <c r="O15" i="8"/>
  <c r="O14" i="8"/>
  <c r="O13" i="8"/>
  <c r="O12" i="8"/>
  <c r="D53" i="7"/>
  <c r="E53" i="7"/>
  <c r="F53" i="7"/>
  <c r="G53" i="7"/>
  <c r="H53" i="7"/>
  <c r="I53" i="7"/>
  <c r="J53" i="7"/>
  <c r="K53" i="7"/>
  <c r="L53" i="7"/>
  <c r="M53" i="7"/>
  <c r="N53" i="7"/>
  <c r="O53" i="7"/>
  <c r="C53" i="7"/>
  <c r="P53" i="7" s="1"/>
  <c r="E48" i="1"/>
  <c r="F48" i="1"/>
  <c r="G48" i="1"/>
  <c r="H48" i="1"/>
  <c r="I48" i="1"/>
  <c r="J48" i="1"/>
  <c r="K48" i="1"/>
  <c r="L48" i="1"/>
  <c r="M48" i="1"/>
  <c r="N48" i="1"/>
  <c r="O48" i="1"/>
  <c r="P48" i="1"/>
  <c r="D48" i="1"/>
  <c r="P49" i="1"/>
  <c r="O49" i="1"/>
  <c r="N49" i="1"/>
  <c r="M49" i="1"/>
  <c r="L49" i="1"/>
  <c r="K49" i="1"/>
  <c r="J49" i="1"/>
  <c r="I49" i="1"/>
  <c r="H49" i="1"/>
  <c r="G49" i="1"/>
  <c r="F49" i="1"/>
  <c r="E49" i="1"/>
  <c r="D49" i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P46" i="1"/>
  <c r="P45" i="1"/>
  <c r="P44" i="1"/>
  <c r="P43" i="1"/>
  <c r="P42" i="1"/>
  <c r="P41" i="1"/>
  <c r="P40" i="1"/>
  <c r="P39" i="1"/>
  <c r="P38" i="1"/>
  <c r="P37" i="1"/>
  <c r="P36" i="1"/>
  <c r="P35" i="1"/>
  <c r="P34" i="1"/>
  <c r="P33" i="1"/>
  <c r="P32" i="1"/>
  <c r="P31" i="1"/>
  <c r="P30" i="1"/>
  <c r="P29" i="1"/>
  <c r="P28" i="1"/>
  <c r="P27" i="1"/>
  <c r="P26" i="1"/>
  <c r="P25" i="1"/>
  <c r="P24" i="1"/>
  <c r="P23" i="1"/>
  <c r="P22" i="1"/>
  <c r="P21" i="1"/>
  <c r="P20" i="1"/>
  <c r="P19" i="1"/>
  <c r="P18" i="1"/>
  <c r="P17" i="1"/>
  <c r="P16" i="1"/>
  <c r="P15" i="1"/>
  <c r="P14" i="1"/>
  <c r="P13" i="1"/>
  <c r="P12" i="1"/>
  <c r="P11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M46" i="1"/>
  <c r="M45" i="1"/>
  <c r="M44" i="1"/>
  <c r="M43" i="1"/>
  <c r="M42" i="1"/>
  <c r="M41" i="1"/>
  <c r="M40" i="1"/>
  <c r="M39" i="1"/>
  <c r="M38" i="1"/>
  <c r="M37" i="1"/>
  <c r="M36" i="1"/>
  <c r="M35" i="1"/>
  <c r="M34" i="1"/>
  <c r="M33" i="1"/>
  <c r="M32" i="1"/>
  <c r="M31" i="1"/>
  <c r="M30" i="1"/>
  <c r="M29" i="1"/>
  <c r="M28" i="1"/>
  <c r="M27" i="1"/>
  <c r="M26" i="1"/>
  <c r="M25" i="1"/>
  <c r="M24" i="1"/>
  <c r="M23" i="1"/>
  <c r="M22" i="1"/>
  <c r="M21" i="1"/>
  <c r="M20" i="1"/>
  <c r="M19" i="1"/>
  <c r="M18" i="1"/>
  <c r="M17" i="1"/>
  <c r="M16" i="1"/>
  <c r="M15" i="1"/>
  <c r="M14" i="1"/>
  <c r="M13" i="1"/>
  <c r="M12" i="1"/>
  <c r="M11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  <c r="K46" i="1"/>
  <c r="K45" i="1"/>
  <c r="K44" i="1"/>
  <c r="K43" i="1"/>
  <c r="K42" i="1"/>
  <c r="K41" i="1"/>
  <c r="K40" i="1"/>
  <c r="K39" i="1"/>
  <c r="K38" i="1"/>
  <c r="K37" i="1"/>
  <c r="K36" i="1"/>
  <c r="K35" i="1"/>
  <c r="K34" i="1"/>
  <c r="K33" i="1"/>
  <c r="K32" i="1"/>
  <c r="K31" i="1"/>
  <c r="K30" i="1"/>
  <c r="K29" i="1"/>
  <c r="K28" i="1"/>
  <c r="K27" i="1"/>
  <c r="K26" i="1"/>
  <c r="K25" i="1"/>
  <c r="K24" i="1"/>
  <c r="K23" i="1"/>
  <c r="K22" i="1"/>
  <c r="K21" i="1"/>
  <c r="K20" i="1"/>
  <c r="K19" i="1"/>
  <c r="K18" i="1"/>
  <c r="K17" i="1"/>
  <c r="K16" i="1"/>
  <c r="K15" i="1"/>
  <c r="K14" i="1"/>
  <c r="K13" i="1"/>
  <c r="K12" i="1"/>
  <c r="K11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I46" i="1"/>
  <c r="I45" i="1"/>
  <c r="I44" i="1"/>
  <c r="I43" i="1"/>
  <c r="I42" i="1"/>
  <c r="I41" i="1"/>
  <c r="I40" i="1"/>
  <c r="I39" i="1"/>
  <c r="I38" i="1"/>
  <c r="I37" i="1"/>
  <c r="I36" i="1"/>
  <c r="I35" i="1"/>
  <c r="I34" i="1"/>
  <c r="I33" i="1"/>
  <c r="I32" i="1"/>
  <c r="I31" i="1"/>
  <c r="I30" i="1"/>
  <c r="I29" i="1"/>
  <c r="I28" i="1"/>
  <c r="I27" i="1"/>
  <c r="I26" i="1"/>
  <c r="I25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H46" i="1"/>
  <c r="H45" i="1"/>
  <c r="H44" i="1"/>
  <c r="H43" i="1"/>
  <c r="H42" i="1"/>
  <c r="H41" i="1"/>
  <c r="H40" i="1"/>
  <c r="H39" i="1"/>
  <c r="H38" i="1"/>
  <c r="H37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H13" i="1"/>
  <c r="H12" i="1"/>
  <c r="H11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F46" i="1"/>
  <c r="F45" i="1"/>
  <c r="F44" i="1"/>
  <c r="F43" i="1"/>
  <c r="F42" i="1"/>
  <c r="F41" i="1"/>
  <c r="F40" i="1"/>
  <c r="F39" i="1"/>
  <c r="F38" i="1"/>
  <c r="F37" i="1"/>
  <c r="F36" i="1"/>
  <c r="F35" i="1"/>
  <c r="F34" i="1"/>
  <c r="F33" i="1"/>
  <c r="F32" i="1"/>
  <c r="F31" i="1"/>
  <c r="F30" i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E46" i="1"/>
  <c r="E45" i="1"/>
  <c r="E44" i="1"/>
  <c r="E43" i="1"/>
  <c r="E42" i="1"/>
  <c r="E41" i="1"/>
  <c r="E40" i="1"/>
  <c r="E39" i="1"/>
  <c r="E38" i="1"/>
  <c r="E37" i="1"/>
  <c r="E36" i="1"/>
  <c r="E35" i="1"/>
  <c r="E34" i="1"/>
  <c r="E33" i="1"/>
  <c r="E32" i="1"/>
  <c r="E31" i="1"/>
  <c r="E30" i="1"/>
  <c r="E29" i="1"/>
  <c r="E28" i="1"/>
  <c r="E27" i="1"/>
  <c r="E26" i="1"/>
  <c r="E25" i="1"/>
  <c r="E24" i="1"/>
  <c r="E23" i="1"/>
  <c r="E22" i="1"/>
  <c r="E21" i="1"/>
  <c r="E20" i="1"/>
  <c r="E19" i="1"/>
  <c r="E18" i="1"/>
  <c r="E17" i="1"/>
  <c r="E16" i="1"/>
  <c r="E15" i="1"/>
  <c r="E14" i="1"/>
  <c r="E13" i="1"/>
  <c r="E12" i="1"/>
  <c r="E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11" i="1"/>
  <c r="E48" i="7"/>
  <c r="F48" i="7"/>
  <c r="G48" i="7"/>
  <c r="H48" i="7"/>
  <c r="I48" i="7"/>
  <c r="J48" i="7"/>
  <c r="K48" i="7"/>
  <c r="L48" i="7"/>
  <c r="M48" i="7"/>
  <c r="N48" i="7"/>
  <c r="O48" i="7"/>
  <c r="P48" i="7"/>
  <c r="C48" i="7"/>
  <c r="A10" i="7"/>
  <c r="A11" i="7"/>
  <c r="A12" i="7"/>
  <c r="A13" i="7"/>
  <c r="A14" i="7"/>
  <c r="A15" i="7"/>
  <c r="A16" i="7"/>
  <c r="A17" i="7"/>
  <c r="A18" i="7"/>
  <c r="A19" i="7"/>
  <c r="A20" i="7"/>
  <c r="A21" i="7"/>
  <c r="A22" i="7"/>
  <c r="A23" i="7"/>
  <c r="A24" i="7"/>
  <c r="A25" i="7"/>
  <c r="A26" i="7"/>
  <c r="A27" i="7"/>
  <c r="A28" i="7"/>
  <c r="A29" i="7"/>
  <c r="A31" i="7"/>
  <c r="A32" i="7"/>
  <c r="A33" i="7"/>
  <c r="A34" i="7"/>
  <c r="A35" i="7"/>
  <c r="A36" i="7"/>
  <c r="A37" i="7"/>
  <c r="A38" i="7"/>
  <c r="A39" i="7"/>
  <c r="A40" i="7"/>
  <c r="A41" i="7"/>
  <c r="A42" i="7"/>
  <c r="A43" i="7"/>
  <c r="A44" i="7"/>
  <c r="A45" i="7"/>
  <c r="A9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P13" i="7"/>
  <c r="P12" i="7"/>
  <c r="P11" i="7"/>
  <c r="P10" i="7"/>
  <c r="P9" i="7"/>
  <c r="Q48" i="1" l="1"/>
  <c r="D51" i="1"/>
  <c r="B21" i="8" s="1"/>
  <c r="B22" i="8" s="1"/>
  <c r="Q49" i="1"/>
  <c r="C50" i="7" l="1"/>
  <c r="C51" i="7" s="1"/>
  <c r="C54" i="7" s="1"/>
  <c r="E51" i="1" l="1"/>
  <c r="Q27" i="1"/>
  <c r="Q39" i="1"/>
  <c r="Q12" i="1"/>
  <c r="Q13" i="1"/>
  <c r="Q14" i="1"/>
  <c r="Q18" i="1"/>
  <c r="Q22" i="1"/>
  <c r="Q31" i="1"/>
  <c r="Q35" i="1"/>
  <c r="Q46" i="1"/>
  <c r="Q15" i="1"/>
  <c r="Q19" i="1"/>
  <c r="Q17" i="1"/>
  <c r="Q21" i="1"/>
  <c r="Q43" i="1"/>
  <c r="Q23" i="1"/>
  <c r="Q44" i="1"/>
  <c r="D50" i="7" l="1"/>
  <c r="D51" i="7" s="1"/>
  <c r="D54" i="7" s="1"/>
  <c r="C21" i="8"/>
  <c r="C22" i="8" s="1"/>
  <c r="Q41" i="1"/>
  <c r="Q33" i="1"/>
  <c r="Q40" i="1"/>
  <c r="Q34" i="1"/>
  <c r="Q36" i="1"/>
  <c r="Q29" i="1"/>
  <c r="Q28" i="1"/>
  <c r="Q37" i="1"/>
  <c r="Q42" i="1"/>
  <c r="Q25" i="1"/>
  <c r="F51" i="1"/>
  <c r="Q24" i="1"/>
  <c r="Q26" i="1"/>
  <c r="Q16" i="1"/>
  <c r="Q30" i="1"/>
  <c r="Q38" i="1"/>
  <c r="Q45" i="1"/>
  <c r="Q32" i="1"/>
  <c r="Q20" i="1"/>
  <c r="E50" i="7" l="1"/>
  <c r="E51" i="7" s="1"/>
  <c r="E54" i="7" s="1"/>
  <c r="D21" i="8"/>
  <c r="D22" i="8" s="1"/>
  <c r="G51" i="1"/>
  <c r="F50" i="7" l="1"/>
  <c r="F51" i="7" s="1"/>
  <c r="F54" i="7" s="1"/>
  <c r="E21" i="8"/>
  <c r="E22" i="8" s="1"/>
  <c r="H51" i="1"/>
  <c r="G50" i="7" l="1"/>
  <c r="G51" i="7" s="1"/>
  <c r="G54" i="7" s="1"/>
  <c r="F21" i="8"/>
  <c r="F22" i="8" s="1"/>
  <c r="I51" i="1"/>
  <c r="H50" i="7" l="1"/>
  <c r="H51" i="7" s="1"/>
  <c r="H54" i="7" s="1"/>
  <c r="G21" i="8"/>
  <c r="G22" i="8" s="1"/>
  <c r="J51" i="1"/>
  <c r="I50" i="7" l="1"/>
  <c r="I51" i="7" s="1"/>
  <c r="I54" i="7" s="1"/>
  <c r="H21" i="8"/>
  <c r="H22" i="8" s="1"/>
  <c r="K51" i="1"/>
  <c r="J50" i="7" l="1"/>
  <c r="J51" i="7" s="1"/>
  <c r="J54" i="7" s="1"/>
  <c r="I21" i="8"/>
  <c r="I22" i="8" s="1"/>
  <c r="L51" i="1"/>
  <c r="K50" i="7" l="1"/>
  <c r="K51" i="7" s="1"/>
  <c r="K54" i="7" s="1"/>
  <c r="J21" i="8"/>
  <c r="J22" i="8" s="1"/>
  <c r="M51" i="1"/>
  <c r="L50" i="7" l="1"/>
  <c r="L51" i="7" s="1"/>
  <c r="L54" i="7" s="1"/>
  <c r="K21" i="8"/>
  <c r="K22" i="8" s="1"/>
  <c r="N51" i="1"/>
  <c r="M50" i="7" l="1"/>
  <c r="M51" i="7" s="1"/>
  <c r="M54" i="7" s="1"/>
  <c r="L21" i="8"/>
  <c r="L22" i="8" s="1"/>
  <c r="O51" i="1"/>
  <c r="N50" i="7" l="1"/>
  <c r="N51" i="7" s="1"/>
  <c r="N54" i="7" s="1"/>
  <c r="M21" i="8"/>
  <c r="M22" i="8" s="1"/>
  <c r="P51" i="1"/>
  <c r="Q11" i="1"/>
  <c r="Q51" i="1" s="1"/>
  <c r="O21" i="8" s="1"/>
  <c r="O22" i="8" s="1"/>
  <c r="O50" i="7" l="1"/>
  <c r="O51" i="7" s="1"/>
  <c r="O54" i="7" s="1"/>
  <c r="N21" i="8"/>
  <c r="N22" i="8" s="1"/>
  <c r="P50" i="7"/>
  <c r="P51" i="7" s="1"/>
  <c r="P54" i="7" s="1"/>
  <c r="B47" i="6"/>
  <c r="B48" i="6" s="1"/>
</calcChain>
</file>

<file path=xl/sharedStrings.xml><?xml version="1.0" encoding="utf-8"?>
<sst xmlns="http://schemas.openxmlformats.org/spreadsheetml/2006/main" count="265" uniqueCount="186">
  <si>
    <t>Florida City Gas</t>
  </si>
  <si>
    <t>Estimated Plant Balances For The Year Ending  12/31/02</t>
  </si>
  <si>
    <t>Line</t>
  </si>
  <si>
    <t>A/C</t>
  </si>
  <si>
    <t>Beg.</t>
  </si>
  <si>
    <t>January</t>
  </si>
  <si>
    <t>February</t>
  </si>
  <si>
    <t>March</t>
  </si>
  <si>
    <t>April</t>
  </si>
  <si>
    <t>May</t>
  </si>
  <si>
    <t>June</t>
  </si>
  <si>
    <t>July</t>
  </si>
  <si>
    <t>August</t>
  </si>
  <si>
    <t>September</t>
  </si>
  <si>
    <t>October</t>
  </si>
  <si>
    <t>November</t>
  </si>
  <si>
    <t>December</t>
  </si>
  <si>
    <t>13 Month</t>
  </si>
  <si>
    <t>No.</t>
  </si>
  <si>
    <t>Description</t>
  </si>
  <si>
    <t>Balance</t>
  </si>
  <si>
    <t>Average</t>
  </si>
  <si>
    <t xml:space="preserve">  FRANCHISES AND CONSENTS</t>
  </si>
  <si>
    <t xml:space="preserve">  LAND &amp; LAND RIGHTS</t>
  </si>
  <si>
    <t xml:space="preserve">  STRUCTURES &amp; IMPROVEMENT</t>
  </si>
  <si>
    <t xml:space="preserve">  MAINS (STEEL)</t>
  </si>
  <si>
    <t xml:space="preserve">  MAINS (PLASTIC)</t>
  </si>
  <si>
    <t xml:space="preserve">  MEAS &amp; REG STAT EQUP-GEN</t>
  </si>
  <si>
    <t xml:space="preserve">  SERVICES (STEEL)</t>
  </si>
  <si>
    <t xml:space="preserve">  SERVICES (PLASTIC)</t>
  </si>
  <si>
    <t xml:space="preserve">  METERS</t>
  </si>
  <si>
    <t xml:space="preserve">  METER INSTALLATIONS</t>
  </si>
  <si>
    <t xml:space="preserve">  HOUSE REGULATORS</t>
  </si>
  <si>
    <t xml:space="preserve">  HOUSE REG-INST</t>
  </si>
  <si>
    <t xml:space="preserve">  IND MEAS &amp; REG STAT EQUP</t>
  </si>
  <si>
    <t xml:space="preserve">  OTHER EQUIPMENT</t>
  </si>
  <si>
    <t xml:space="preserve">  STRUCTURES &amp; IMPROVEMENTS</t>
  </si>
  <si>
    <t>391.00</t>
  </si>
  <si>
    <t xml:space="preserve">  OFFICE EQUIPMENT</t>
  </si>
  <si>
    <t xml:space="preserve">  TOOLS, SHOP, GARAGE EQUP</t>
  </si>
  <si>
    <t xml:space="preserve">  POWER OPERATED EQUIPMENT</t>
  </si>
  <si>
    <t xml:space="preserve">  COMMUNICATION EQUIPMENT</t>
  </si>
  <si>
    <t xml:space="preserve">  MISC EQUIPMENT</t>
  </si>
  <si>
    <t xml:space="preserve">          TOTAL PLANT IN SERVICE</t>
  </si>
  <si>
    <t>303.02</t>
  </si>
  <si>
    <t xml:space="preserve">  CUSTOMIZED SOFTWARE - 12 YR</t>
  </si>
  <si>
    <t xml:space="preserve">  CUSTOMIZED SOFTWARE - 20 YR</t>
  </si>
  <si>
    <t>374.10</t>
  </si>
  <si>
    <t xml:space="preserve">  LAND  </t>
  </si>
  <si>
    <t>374.30</t>
  </si>
  <si>
    <t xml:space="preserve">  RIGHT OF WAY</t>
  </si>
  <si>
    <t xml:space="preserve">  METERS - ERTs</t>
  </si>
  <si>
    <t xml:space="preserve">  METER INSTALLATIONS - ERTs</t>
  </si>
  <si>
    <t xml:space="preserve">  LAND</t>
  </si>
  <si>
    <t xml:space="preserve">  LAND RIGHTS</t>
  </si>
  <si>
    <t xml:space="preserve">  COMPUTER HARDWARE</t>
  </si>
  <si>
    <t xml:space="preserve">  INDIVIDUAL EQUIPMENT</t>
  </si>
  <si>
    <t xml:space="preserve">  TRANSPORTATION EQUIPMENT</t>
  </si>
  <si>
    <t xml:space="preserve">  TRANSPORTATION  - AUTO</t>
  </si>
  <si>
    <t xml:space="preserve">  TRANSPORTATION  - SERVICE TRUCK</t>
  </si>
  <si>
    <t xml:space="preserve">  TRANSPORTATION - HEAVY TRUCK</t>
  </si>
  <si>
    <t xml:space="preserve">  TOOLS, SHOP, GARAGE EQUIP - FIXED</t>
  </si>
  <si>
    <t>CDR: 2022 FCG Rate Case</t>
  </si>
  <si>
    <t>FCG Plant Summary by Utility Account</t>
  </si>
  <si>
    <t>a-Dec - 2021</t>
  </si>
  <si>
    <t>Jan - 2022</t>
  </si>
  <si>
    <t>Feb - 2022</t>
  </si>
  <si>
    <t>Mar - 2022</t>
  </si>
  <si>
    <t>Apr - 2022</t>
  </si>
  <si>
    <t>May - 2022</t>
  </si>
  <si>
    <t>Jun - 2022</t>
  </si>
  <si>
    <t>Jul - 2022</t>
  </si>
  <si>
    <t>Aug - 2022</t>
  </si>
  <si>
    <t>Sep - 2022</t>
  </si>
  <si>
    <t>Oct - 2022</t>
  </si>
  <si>
    <t>Nov - 2022</t>
  </si>
  <si>
    <t>Dec - 2022</t>
  </si>
  <si>
    <t>13 Month Average</t>
  </si>
  <si>
    <t>1570: Florida City Gas</t>
  </si>
  <si>
    <t>Ending Plant Balance</t>
  </si>
  <si>
    <t>30200: 30200 - Franchises &amp; Consents</t>
  </si>
  <si>
    <t>30302: 30302</t>
  </si>
  <si>
    <t>30320: 30320</t>
  </si>
  <si>
    <t>37400: 37400 - Land &amp; Land Rights</t>
  </si>
  <si>
    <t>37410: 37410 - Land</t>
  </si>
  <si>
    <t>37430: 37430 - Right-of-way</t>
  </si>
  <si>
    <t>37500: 37500 - Structures &amp; Improvements</t>
  </si>
  <si>
    <t>37610: 37610 - Mains - Steel</t>
  </si>
  <si>
    <t>37620: 37620 - Mains - Plastic</t>
  </si>
  <si>
    <t>37800: 37800 - Temp Construction Facility</t>
  </si>
  <si>
    <t>37900: 37900 - M&amp;R Station Equipt-CityGate</t>
  </si>
  <si>
    <t>38010: 38010 - Services - Steel</t>
  </si>
  <si>
    <t>38020: 38020 - Services - Plastic</t>
  </si>
  <si>
    <t>38100: 38100 - Field Office Cost</t>
  </si>
  <si>
    <t>38110: 38110 - Meters - ERTs</t>
  </si>
  <si>
    <t>38200: 38200 - Computer Hardware</t>
  </si>
  <si>
    <t>38210: 38210 - Meter Install - ERTs</t>
  </si>
  <si>
    <t>38300: 38300 - Computer Software</t>
  </si>
  <si>
    <t>38400: 38400 - House Regulator Installatio</t>
  </si>
  <si>
    <t>38500: 38500 - Industrial M&amp;R Station Equi</t>
  </si>
  <si>
    <t>38700: 38700 - Other Equipment</t>
  </si>
  <si>
    <t>38798: 38798 - Unregulated Misc Assets</t>
  </si>
  <si>
    <t>38900: 38900 - Land</t>
  </si>
  <si>
    <t>38920: 38920 - Land Rights</t>
  </si>
  <si>
    <t>39000: 39000 - Structures &amp; Improvements</t>
  </si>
  <si>
    <t>39100: 39100 - Office Furniture &amp; Equipt</t>
  </si>
  <si>
    <t>39112: 39112 - Computer Equipment</t>
  </si>
  <si>
    <t>39150: 39150 - Personal Computer Equipment</t>
  </si>
  <si>
    <t>39200: 39200 - Transportation Equipt - Gas</t>
  </si>
  <si>
    <t>39210: 39210 - Automobile</t>
  </si>
  <si>
    <t>39220: 39220 - Light Trucks</t>
  </si>
  <si>
    <t>39230: 39230 - Heavy Trucks</t>
  </si>
  <si>
    <t>39400: 39400 - Tools, Shop &amp; Garage Equipt</t>
  </si>
  <si>
    <t>39410: 39410 - Tools/Shop Equipt-Fixed</t>
  </si>
  <si>
    <t>39600: 39600 - Power Operated Equipt</t>
  </si>
  <si>
    <t>39700: 39700 - Communications Equipt</t>
  </si>
  <si>
    <t>39800: 39800 - Miscellaneous Equipt</t>
  </si>
  <si>
    <t>Plant Acquisition Adjustment</t>
  </si>
  <si>
    <t>Account No</t>
  </si>
  <si>
    <t>Total Plant Balance</t>
  </si>
  <si>
    <t>MFR Balance</t>
  </si>
  <si>
    <t>Check</t>
  </si>
  <si>
    <t>PROPERTY UNDER CAPITAL LEASES</t>
  </si>
  <si>
    <t>ACQUISITION ADJUSTMENT</t>
  </si>
  <si>
    <t>FPLM: 2022 FCG Rate Case</t>
  </si>
  <si>
    <t>RAF: 02 Detailed GL Balance Sheet</t>
  </si>
  <si>
    <t>Dec - 2021</t>
  </si>
  <si>
    <t>Monthly</t>
  </si>
  <si>
    <t>TOTAL ASSETS</t>
  </si>
  <si>
    <t>NET UTILITY PLANT</t>
  </si>
  <si>
    <t>PLANT IN SERVICE</t>
  </si>
  <si>
    <t>9101111: Plant-Capital Leases-Financing-Gas</t>
  </si>
  <si>
    <t>Capital Leases</t>
  </si>
  <si>
    <t>RAF: 38 Detailed Juris COS ID Rate Base</t>
  </si>
  <si>
    <t>Company per Book</t>
  </si>
  <si>
    <t>Utility per Book</t>
  </si>
  <si>
    <t>Commission Adj per Book</t>
  </si>
  <si>
    <t>Company Adj per Book</t>
  </si>
  <si>
    <t>Adj Utility per Book</t>
  </si>
  <si>
    <t>Juris Utility</t>
  </si>
  <si>
    <t>Juris Commission Adj</t>
  </si>
  <si>
    <t>Juris Company Adj</t>
  </si>
  <si>
    <t>Juris Adj Utility</t>
  </si>
  <si>
    <t>Separation Factor</t>
  </si>
  <si>
    <t>RATE BASE</t>
  </si>
  <si>
    <t>TOTAL PLANT IN SERVICE</t>
  </si>
  <si>
    <t>INTANGIBLE</t>
  </si>
  <si>
    <t>G-BAL001000: PLT IN SERV - INTANGIBLE</t>
  </si>
  <si>
    <t>DISTRIBUTION EXCL ECCR</t>
  </si>
  <si>
    <t>G-BAL001509: PLT IN SERV - DISTRIBUTION ACCT 374</t>
  </si>
  <si>
    <t>G-BAL001510: PLT IN SERV - DISTRIBUTION ACCT 375</t>
  </si>
  <si>
    <t>G-BAL001511: PLT IN SERV - DISTRIBUTION ACCT 376</t>
  </si>
  <si>
    <t>G-BAL001512: PLT IN SERV - DISTRIBUTION ACCT 378</t>
  </si>
  <si>
    <t>G-BAL001513: PLT IN SERV - DISTRIBUTION ACCT 379</t>
  </si>
  <si>
    <t>G-BAL001514: PLT IN SERV - DISTRIBUTION ACCT 380</t>
  </si>
  <si>
    <t>G-BAL001515: PLT IN SERV - DISTRIBUTION ACCT 381</t>
  </si>
  <si>
    <t>G-BAL001516: PLT IN SERV - DISTRIBUTION ACCT 382</t>
  </si>
  <si>
    <t>G-BAL001517: PLT IN SERV - DISTRIBUTION ACCT 383</t>
  </si>
  <si>
    <t>G-BAL001518: PLT IN SERV - DISTRIBUTION ACCT 384</t>
  </si>
  <si>
    <t>G-BAL001519: PLT IN SERV - DISTRIBUTION ACCT 385</t>
  </si>
  <si>
    <t>G-BAL001520: PLT IN SERV - DISTRIBUTION ACCT 387</t>
  </si>
  <si>
    <t>G-BAL001562: PLT IN SERV - DISTRIBUTION ACCT 376 - SAFE</t>
  </si>
  <si>
    <t>G-BAL001563: PLT IN SERV - DISTRIBUTION ACCT 380 - SAFE</t>
  </si>
  <si>
    <t>G-BAL001564: PLT IN SERV - DISTRIBUTION ACCT 381 - SAFE</t>
  </si>
  <si>
    <t>G-BAL001565: PLT IN SERV - DISTRIBUTION ACCT 382 - SAFE</t>
  </si>
  <si>
    <t>G-BAL001580: PLT IN SERV - STORAGE</t>
  </si>
  <si>
    <t>GENERAL PLANT</t>
  </si>
  <si>
    <t>G-BAL001600: PLT IN SERV - GENERAL PLANT TRANSPORTATION EQUIP</t>
  </si>
  <si>
    <t>G-BAL001710: PLT IN SERV - GENERAL PLANT STRUCTURES</t>
  </si>
  <si>
    <t>G-BAL001711: PLT IN SERV - GENERAL PLANT STRUCTURES - SAFE</t>
  </si>
  <si>
    <t>G-BAL001720: PLT IN SERV - GENERAL PLANT OTHER</t>
  </si>
  <si>
    <t>G-BAL001800: PLANT ACQUISITION ADJUSTMENT AGL</t>
  </si>
  <si>
    <t>G-BAL001900: PROPERTY UNDER CAPITAL LEASES</t>
  </si>
  <si>
    <t>9101060: Plt in Svc-Gas</t>
  </si>
  <si>
    <t>9106060: Compl Const Not Classifed-WO Problems-Gas</t>
  </si>
  <si>
    <t>9106600: Comp Const Not Class-Gas</t>
  </si>
  <si>
    <t>9106601: Completed Const Not Class-Ppd Cloud-Gas</t>
  </si>
  <si>
    <t>9114601: Pant Acquistion Adjs-Gas</t>
  </si>
  <si>
    <t>20220069-GU</t>
  </si>
  <si>
    <t>FCG 001974</t>
  </si>
  <si>
    <t>FCG 001975</t>
  </si>
  <si>
    <t>FCG 001976</t>
  </si>
  <si>
    <t>FCG 001977</t>
  </si>
  <si>
    <t>FCG 001978</t>
  </si>
  <si>
    <t>FCG 001979</t>
  </si>
  <si>
    <t>FCG 001980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</si>
</sst>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5" formatCode="&quot;$&quot;#,##0_);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0.00_)"/>
    <numFmt numFmtId="166" formatCode="0_)"/>
    <numFmt numFmtId="167" formatCode="#,##0_);[Red]\(#,##0\);&quot; &quot;"/>
    <numFmt numFmtId="168" formatCode="#,##0_)"/>
    <numFmt numFmtId="169" formatCode="#,##0.000000_);[Red]\(#,##0.000000\);&quot; &quot;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"/>
    </font>
    <font>
      <sz val="12"/>
      <name val="Arial"/>
      <family val="2"/>
    </font>
    <font>
      <sz val="12"/>
      <name val="Courier"/>
    </font>
    <font>
      <sz val="10"/>
      <name val="Arial"/>
      <family val="2"/>
    </font>
    <font>
      <sz val="12"/>
      <color theme="1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indexed="8"/>
      <name val="Calibri"/>
      <family val="2"/>
      <scheme val="minor"/>
    </font>
    <font>
      <sz val="10"/>
      <name val="Arial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name val="Arial"/>
      <family val="2"/>
    </font>
    <font>
      <sz val="10"/>
      <color rgb="FFFFFFFE"/>
      <name val="Arial"/>
      <family val="2"/>
    </font>
    <font>
      <sz val="12"/>
      <name val="Arial"/>
      <family val="2"/>
    </font>
    <font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medium">
        <color indexed="8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2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5" fontId="2" fillId="0" borderId="0"/>
    <xf numFmtId="0" fontId="5" fillId="0" borderId="0"/>
    <xf numFmtId="37" fontId="2" fillId="0" borderId="0"/>
    <xf numFmtId="0" fontId="5" fillId="0" borderId="0"/>
    <xf numFmtId="0" fontId="9" fillId="0" borderId="0"/>
    <xf numFmtId="0" fontId="15" fillId="0" borderId="0"/>
    <xf numFmtId="43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166" fontId="2" fillId="0" borderId="0"/>
    <xf numFmtId="9" fontId="5" fillId="0" borderId="0" applyFont="0" applyFill="0" applyBorder="0" applyAlignment="0" applyProtection="0"/>
    <xf numFmtId="43" fontId="10" fillId="0" borderId="0" applyFont="0" applyFill="0" applyBorder="0" applyAlignment="0" applyProtection="0"/>
    <xf numFmtId="44" fontId="10" fillId="0" borderId="0" applyFont="0" applyFill="0" applyBorder="0" applyAlignment="0" applyProtection="0"/>
    <xf numFmtId="0" fontId="2" fillId="0" borderId="0"/>
    <xf numFmtId="9" fontId="10" fillId="0" borderId="0" applyFont="0" applyFill="0" applyBorder="0" applyAlignment="0" applyProtection="0"/>
    <xf numFmtId="0" fontId="3" fillId="0" borderId="0"/>
    <xf numFmtId="0" fontId="9" fillId="0" borderId="0"/>
    <xf numFmtId="0" fontId="9" fillId="0" borderId="0"/>
    <xf numFmtId="0" fontId="3" fillId="0" borderId="0"/>
    <xf numFmtId="9" fontId="3" fillId="0" borderId="0" applyFont="0" applyFill="0" applyBorder="0" applyAlignment="0" applyProtection="0"/>
    <xf numFmtId="0" fontId="9" fillId="0" borderId="0"/>
    <xf numFmtId="0" fontId="9" fillId="0" borderId="0"/>
  </cellStyleXfs>
  <cellXfs count="85">
    <xf numFmtId="0" fontId="0" fillId="0" borderId="0" xfId="0"/>
    <xf numFmtId="5" fontId="3" fillId="0" borderId="0" xfId="3" applyFont="1"/>
    <xf numFmtId="5" fontId="4" fillId="0" borderId="0" xfId="3" applyFont="1"/>
    <xf numFmtId="5" fontId="3" fillId="0" borderId="0" xfId="3" applyFont="1" applyAlignment="1">
      <alignment horizontal="left"/>
    </xf>
    <xf numFmtId="5" fontId="3" fillId="0" borderId="1" xfId="3" applyFont="1" applyBorder="1"/>
    <xf numFmtId="5" fontId="3" fillId="0" borderId="1" xfId="3" applyFont="1" applyBorder="1" applyAlignment="1">
      <alignment horizontal="left"/>
    </xf>
    <xf numFmtId="5" fontId="3" fillId="0" borderId="0" xfId="3" quotePrefix="1" applyFont="1" applyAlignment="1">
      <alignment horizontal="left"/>
    </xf>
    <xf numFmtId="5" fontId="3" fillId="0" borderId="0" xfId="3" applyFont="1" applyAlignment="1">
      <alignment horizontal="center"/>
    </xf>
    <xf numFmtId="5" fontId="3" fillId="0" borderId="0" xfId="3" quotePrefix="1" applyFont="1" applyAlignment="1">
      <alignment horizontal="center"/>
    </xf>
    <xf numFmtId="0" fontId="3" fillId="0" borderId="0" xfId="3" applyNumberFormat="1" applyFont="1" applyAlignment="1">
      <alignment horizontal="center"/>
    </xf>
    <xf numFmtId="37" fontId="3" fillId="0" borderId="0" xfId="3" applyNumberFormat="1" applyFont="1"/>
    <xf numFmtId="5" fontId="3" fillId="0" borderId="0" xfId="2" applyNumberFormat="1" applyFont="1" applyProtection="1"/>
    <xf numFmtId="164" fontId="3" fillId="0" borderId="0" xfId="1" applyNumberFormat="1" applyFont="1" applyProtection="1"/>
    <xf numFmtId="164" fontId="3" fillId="0" borderId="0" xfId="1" applyNumberFormat="1" applyFont="1" applyFill="1" applyProtection="1"/>
    <xf numFmtId="164" fontId="3" fillId="0" borderId="0" xfId="1" applyNumberFormat="1" applyFont="1" applyFill="1" applyAlignment="1" applyProtection="1">
      <alignment horizontal="left"/>
    </xf>
    <xf numFmtId="5" fontId="3" fillId="0" borderId="2" xfId="3" applyFont="1" applyBorder="1"/>
    <xf numFmtId="5" fontId="3" fillId="0" borderId="0" xfId="3" quotePrefix="1" applyFont="1" applyAlignment="1">
      <alignment horizontal="right"/>
    </xf>
    <xf numFmtId="5" fontId="3" fillId="0" borderId="3" xfId="3" applyFont="1" applyBorder="1"/>
    <xf numFmtId="165" fontId="6" fillId="0" borderId="0" xfId="4" applyNumberFormat="1" applyFont="1" applyAlignment="1">
      <alignment horizontal="center"/>
    </xf>
    <xf numFmtId="165" fontId="6" fillId="0" borderId="0" xfId="4" applyNumberFormat="1" applyFont="1" applyAlignment="1">
      <alignment horizontal="left"/>
    </xf>
    <xf numFmtId="37" fontId="6" fillId="0" borderId="0" xfId="5" applyFont="1"/>
    <xf numFmtId="166" fontId="6" fillId="0" borderId="0" xfId="5" applyNumberFormat="1" applyFont="1" applyAlignment="1">
      <alignment horizontal="left"/>
    </xf>
    <xf numFmtId="0" fontId="0" fillId="0" borderId="4" xfId="0" applyBorder="1"/>
    <xf numFmtId="0" fontId="5" fillId="0" borderId="0" xfId="0" applyFont="1"/>
    <xf numFmtId="0" fontId="5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left"/>
    </xf>
    <xf numFmtId="167" fontId="5" fillId="0" borderId="0" xfId="0" applyNumberFormat="1" applyFont="1" applyAlignment="1">
      <alignment horizontal="right"/>
    </xf>
    <xf numFmtId="0" fontId="8" fillId="0" borderId="0" xfId="0" applyFont="1" applyAlignment="1">
      <alignment horizontal="left" indent="1"/>
    </xf>
    <xf numFmtId="0" fontId="5" fillId="0" borderId="0" xfId="0" applyFont="1" applyAlignment="1">
      <alignment horizontal="left" indent="2"/>
    </xf>
    <xf numFmtId="0" fontId="5" fillId="0" borderId="0" xfId="0" applyFont="1" applyAlignment="1">
      <alignment horizontal="center" wrapText="1"/>
    </xf>
    <xf numFmtId="2" fontId="0" fillId="0" borderId="0" xfId="0" applyNumberFormat="1" applyAlignment="1">
      <alignment horizontal="left"/>
    </xf>
    <xf numFmtId="0" fontId="0" fillId="0" borderId="3" xfId="0" applyBorder="1"/>
    <xf numFmtId="167" fontId="0" fillId="0" borderId="0" xfId="0" applyNumberFormat="1"/>
    <xf numFmtId="164" fontId="3" fillId="0" borderId="0" xfId="1" applyNumberFormat="1" applyFont="1"/>
    <xf numFmtId="37" fontId="3" fillId="0" borderId="0" xfId="3" applyNumberFormat="1" applyFont="1" applyAlignment="1">
      <alignment horizontal="left"/>
    </xf>
    <xf numFmtId="0" fontId="5" fillId="0" borderId="0" xfId="0" applyFont="1" applyAlignment="1">
      <alignment horizontal="right" indent="2"/>
    </xf>
    <xf numFmtId="0" fontId="5" fillId="2" borderId="0" xfId="0" applyFont="1" applyFill="1" applyAlignment="1">
      <alignment horizontal="right" indent="2"/>
    </xf>
    <xf numFmtId="167" fontId="0" fillId="0" borderId="3" xfId="0" applyNumberFormat="1" applyBorder="1"/>
    <xf numFmtId="43" fontId="0" fillId="2" borderId="0" xfId="1" applyFont="1" applyFill="1"/>
    <xf numFmtId="0" fontId="9" fillId="0" borderId="0" xfId="7"/>
    <xf numFmtId="0" fontId="9" fillId="0" borderId="4" xfId="7" applyBorder="1"/>
    <xf numFmtId="0" fontId="10" fillId="0" borderId="0" xfId="7" applyFont="1"/>
    <xf numFmtId="0" fontId="10" fillId="0" borderId="5" xfId="7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/>
    </xf>
    <xf numFmtId="39" fontId="10" fillId="0" borderId="0" xfId="7" applyNumberFormat="1" applyFont="1" applyAlignment="1">
      <alignment horizontal="right" vertical="center"/>
    </xf>
    <xf numFmtId="0" fontId="12" fillId="0" borderId="0" xfId="7" applyFont="1" applyAlignment="1">
      <alignment horizontal="left" vertical="center" indent="1"/>
    </xf>
    <xf numFmtId="0" fontId="12" fillId="0" borderId="0" xfId="7" applyFont="1" applyAlignment="1">
      <alignment horizontal="left" vertical="center" indent="2"/>
    </xf>
    <xf numFmtId="0" fontId="12" fillId="0" borderId="0" xfId="7" applyFont="1" applyAlignment="1">
      <alignment horizontal="left" vertical="center" indent="3"/>
    </xf>
    <xf numFmtId="0" fontId="10" fillId="0" borderId="0" xfId="7" applyFont="1" applyAlignment="1">
      <alignment horizontal="left" vertical="center" indent="6"/>
    </xf>
    <xf numFmtId="39" fontId="0" fillId="0" borderId="3" xfId="0" applyNumberFormat="1" applyBorder="1"/>
    <xf numFmtId="43" fontId="0" fillId="2" borderId="0" xfId="0" applyNumberFormat="1" applyFill="1"/>
    <xf numFmtId="5" fontId="0" fillId="0" borderId="3" xfId="0" applyNumberFormat="1" applyBorder="1"/>
    <xf numFmtId="0" fontId="9" fillId="0" borderId="0" xfId="7"/>
    <xf numFmtId="0" fontId="9" fillId="0" borderId="4" xfId="7" applyBorder="1"/>
    <xf numFmtId="0" fontId="10" fillId="0" borderId="0" xfId="7" applyFont="1"/>
    <xf numFmtId="0" fontId="10" fillId="0" borderId="5" xfId="7" applyFont="1" applyBorder="1" applyAlignment="1">
      <alignment horizontal="center" vertical="center" wrapText="1"/>
    </xf>
    <xf numFmtId="0" fontId="11" fillId="0" borderId="0" xfId="7" applyFont="1" applyAlignment="1">
      <alignment horizontal="left" vertical="center"/>
    </xf>
    <xf numFmtId="168" fontId="10" fillId="0" borderId="0" xfId="7" applyNumberFormat="1" applyFont="1" applyAlignment="1">
      <alignment horizontal="right" vertical="center"/>
    </xf>
    <xf numFmtId="167" fontId="10" fillId="0" borderId="0" xfId="7" applyNumberFormat="1" applyFont="1" applyAlignment="1">
      <alignment horizontal="right" vertical="center"/>
    </xf>
    <xf numFmtId="0" fontId="11" fillId="0" borderId="0" xfId="7" applyFont="1" applyAlignment="1">
      <alignment horizontal="left" vertical="center" indent="1"/>
    </xf>
    <xf numFmtId="0" fontId="11" fillId="0" borderId="0" xfId="7" applyFont="1" applyAlignment="1">
      <alignment horizontal="left" vertical="center" indent="2"/>
    </xf>
    <xf numFmtId="0" fontId="11" fillId="0" borderId="0" xfId="7" applyFont="1" applyAlignment="1">
      <alignment horizontal="left" vertical="center" indent="3"/>
    </xf>
    <xf numFmtId="0" fontId="10" fillId="0" borderId="0" xfId="7" applyFont="1" applyAlignment="1">
      <alignment horizontal="left" vertical="center" indent="4"/>
    </xf>
    <xf numFmtId="169" fontId="10" fillId="0" borderId="0" xfId="7" applyNumberFormat="1" applyFont="1" applyAlignment="1">
      <alignment horizontal="right" vertical="center"/>
    </xf>
    <xf numFmtId="0" fontId="13" fillId="0" borderId="0" xfId="7" applyFont="1" applyAlignment="1">
      <alignment horizontal="left" vertical="center" indent="3"/>
    </xf>
    <xf numFmtId="167" fontId="10" fillId="0" borderId="6" xfId="7" applyNumberFormat="1" applyFont="1" applyBorder="1" applyAlignment="1">
      <alignment horizontal="right" vertical="center"/>
    </xf>
    <xf numFmtId="167" fontId="14" fillId="0" borderId="0" xfId="7" applyNumberFormat="1" applyFont="1" applyAlignment="1">
      <alignment horizontal="right" vertical="center"/>
    </xf>
    <xf numFmtId="0" fontId="13" fillId="0" borderId="0" xfId="7" applyFont="1" applyAlignment="1">
      <alignment horizontal="left" vertical="center" indent="2"/>
    </xf>
    <xf numFmtId="167" fontId="13" fillId="0" borderId="6" xfId="7" applyNumberFormat="1" applyFont="1" applyBorder="1" applyAlignment="1">
      <alignment horizontal="right" vertical="center"/>
    </xf>
    <xf numFmtId="0" fontId="10" fillId="0" borderId="0" xfId="0" applyFont="1"/>
    <xf numFmtId="0" fontId="10" fillId="0" borderId="5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39" fontId="10" fillId="0" borderId="0" xfId="0" applyNumberFormat="1" applyFont="1" applyAlignment="1">
      <alignment horizontal="right" vertical="center"/>
    </xf>
    <xf numFmtId="0" fontId="12" fillId="0" borderId="0" xfId="0" applyFont="1" applyAlignment="1">
      <alignment horizontal="left" vertical="center" indent="1"/>
    </xf>
    <xf numFmtId="0" fontId="12" fillId="0" borderId="0" xfId="0" applyFont="1" applyAlignment="1">
      <alignment horizontal="left" vertical="center" indent="2"/>
    </xf>
    <xf numFmtId="0" fontId="12" fillId="0" borderId="0" xfId="0" applyFont="1" applyAlignment="1">
      <alignment horizontal="left" vertical="center" indent="3"/>
    </xf>
    <xf numFmtId="0" fontId="10" fillId="0" borderId="0" xfId="0" applyFont="1" applyAlignment="1">
      <alignment horizontal="left" vertical="center" indent="6"/>
    </xf>
    <xf numFmtId="0" fontId="13" fillId="0" borderId="0" xfId="0" applyFont="1" applyAlignment="1">
      <alignment horizontal="left" vertical="center" indent="5"/>
    </xf>
    <xf numFmtId="39" fontId="13" fillId="0" borderId="6" xfId="0" applyNumberFormat="1" applyFont="1" applyBorder="1" applyAlignment="1">
      <alignment horizontal="right" vertical="center"/>
    </xf>
    <xf numFmtId="5" fontId="3" fillId="0" borderId="0" xfId="3" applyFont="1" applyAlignment="1">
      <alignment horizontal="center"/>
    </xf>
    <xf numFmtId="0" fontId="10" fillId="0" borderId="5" xfId="7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0" fontId="16" fillId="0" borderId="0" xfId="4" applyFont="1"/>
  </cellXfs>
  <cellStyles count="24">
    <cellStyle name="Comma" xfId="1" builtinId="3"/>
    <cellStyle name="Comma 2" xfId="9" xr:uid="{B7880475-1871-4E1F-94CC-1972C7653673}"/>
    <cellStyle name="Comma 3" xfId="13" xr:uid="{463D335A-702A-4FD4-BD6A-7822CAA89CA7}"/>
    <cellStyle name="Currency" xfId="2" builtinId="4"/>
    <cellStyle name="Currency 2" xfId="10" xr:uid="{4CB9CFAA-8CDE-49C8-8DC8-650088B14150}"/>
    <cellStyle name="Currency 3" xfId="14" xr:uid="{75C06338-FDFA-42A8-9709-65684EADF9FD}"/>
    <cellStyle name="Normal" xfId="0" builtinId="0"/>
    <cellStyle name="Normal 2" xfId="7" xr:uid="{54DC4175-DFD9-44E9-B322-27E4C3682907}"/>
    <cellStyle name="Normal 2 2" xfId="15" xr:uid="{F420B0F8-72D1-4D43-B4D0-A48A7B8D58EA}"/>
    <cellStyle name="Normal 2 2 2" xfId="22" xr:uid="{B0DB2E1E-8B63-491D-B570-9C49094C4F62}"/>
    <cellStyle name="Normal 2 3" xfId="18" xr:uid="{8968AAE6-4707-42FB-891E-182544F3D1C4}"/>
    <cellStyle name="Normal 2 4" xfId="8" xr:uid="{D35D0E1E-6B95-4D23-BD93-848113A76BDB}"/>
    <cellStyle name="Normal 3" xfId="5" xr:uid="{70617BE4-1ED7-4C57-8D4A-D172E47D3451}"/>
    <cellStyle name="Normal 4" xfId="3" xr:uid="{F4B6CB97-EBD4-4A7E-B70D-CDC4F73B5F12}"/>
    <cellStyle name="Normal 5" xfId="11" xr:uid="{731C4A62-EB6A-4BA4-B3B1-A85165BFEA66}"/>
    <cellStyle name="Normal 6" xfId="17" xr:uid="{E50BD7AE-10E9-4CB5-8213-6A5E3304E574}"/>
    <cellStyle name="Normal 6 2" xfId="19" xr:uid="{44D89609-3888-4905-9C98-BF3453B90848}"/>
    <cellStyle name="Normal 7" xfId="20" xr:uid="{D803A16E-A666-4167-AB11-AAB230FD2548}"/>
    <cellStyle name="Normal 7 2" xfId="23" xr:uid="{91F609AF-69BE-46A3-94BC-4AE2E1711F34}"/>
    <cellStyle name="Normal 8" xfId="4" xr:uid="{8A97EB3F-51CB-4A87-ABC8-656F053CEC91}"/>
    <cellStyle name="Normal 8 3" xfId="6" xr:uid="{4D639EE6-6D49-4C80-8AAA-CE5DA107FBC3}"/>
    <cellStyle name="Percent 2" xfId="12" xr:uid="{FDB0362A-2F26-4323-A43B-55D5563CC763}"/>
    <cellStyle name="Percent 2 2" xfId="21" xr:uid="{8552F08A-9F4E-4F26-AE81-D3B652D4B048}"/>
    <cellStyle name="Percent 3" xfId="16" xr:uid="{22FB6EF2-09D6-44AA-9625-D9221BE864A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D9A3D8-5A80-42D6-9728-9F74FD256866}">
  <dimension ref="A1:AU111"/>
  <sheetViews>
    <sheetView zoomScale="70" zoomScaleNormal="70" workbookViewId="0">
      <pane xSplit="3" ySplit="9" topLeftCell="D10" activePane="bottomRight" state="frozen"/>
      <selection pane="topRight" activeCell="D1" sqref="D1"/>
      <selection pane="bottomLeft" activeCell="A16" sqref="A16"/>
      <selection pane="bottomRight"/>
    </sheetView>
  </sheetViews>
  <sheetFormatPr defaultColWidth="12.140625" defaultRowHeight="15" x14ac:dyDescent="0.2"/>
  <cols>
    <col min="1" max="2" width="11.42578125" style="2" customWidth="1"/>
    <col min="3" max="3" width="57.5703125" style="2" customWidth="1"/>
    <col min="4" max="17" width="17.5703125" style="2" customWidth="1"/>
    <col min="18" max="256" width="12.140625" style="2"/>
    <col min="257" max="258" width="11.42578125" style="2" customWidth="1"/>
    <col min="259" max="259" width="57.5703125" style="2" customWidth="1"/>
    <col min="260" max="273" width="14.5703125" style="2" customWidth="1"/>
    <col min="274" max="512" width="12.140625" style="2"/>
    <col min="513" max="514" width="11.42578125" style="2" customWidth="1"/>
    <col min="515" max="515" width="57.5703125" style="2" customWidth="1"/>
    <col min="516" max="529" width="14.5703125" style="2" customWidth="1"/>
    <col min="530" max="768" width="12.140625" style="2"/>
    <col min="769" max="770" width="11.42578125" style="2" customWidth="1"/>
    <col min="771" max="771" width="57.5703125" style="2" customWidth="1"/>
    <col min="772" max="785" width="14.5703125" style="2" customWidth="1"/>
    <col min="786" max="1024" width="12.140625" style="2"/>
    <col min="1025" max="1026" width="11.42578125" style="2" customWidth="1"/>
    <col min="1027" max="1027" width="57.5703125" style="2" customWidth="1"/>
    <col min="1028" max="1041" width="14.5703125" style="2" customWidth="1"/>
    <col min="1042" max="1280" width="12.140625" style="2"/>
    <col min="1281" max="1282" width="11.42578125" style="2" customWidth="1"/>
    <col min="1283" max="1283" width="57.5703125" style="2" customWidth="1"/>
    <col min="1284" max="1297" width="14.5703125" style="2" customWidth="1"/>
    <col min="1298" max="1536" width="12.140625" style="2"/>
    <col min="1537" max="1538" width="11.42578125" style="2" customWidth="1"/>
    <col min="1539" max="1539" width="57.5703125" style="2" customWidth="1"/>
    <col min="1540" max="1553" width="14.5703125" style="2" customWidth="1"/>
    <col min="1554" max="1792" width="12.140625" style="2"/>
    <col min="1793" max="1794" width="11.42578125" style="2" customWidth="1"/>
    <col min="1795" max="1795" width="57.5703125" style="2" customWidth="1"/>
    <col min="1796" max="1809" width="14.5703125" style="2" customWidth="1"/>
    <col min="1810" max="2048" width="12.140625" style="2"/>
    <col min="2049" max="2050" width="11.42578125" style="2" customWidth="1"/>
    <col min="2051" max="2051" width="57.5703125" style="2" customWidth="1"/>
    <col min="2052" max="2065" width="14.5703125" style="2" customWidth="1"/>
    <col min="2066" max="2304" width="12.140625" style="2"/>
    <col min="2305" max="2306" width="11.42578125" style="2" customWidth="1"/>
    <col min="2307" max="2307" width="57.5703125" style="2" customWidth="1"/>
    <col min="2308" max="2321" width="14.5703125" style="2" customWidth="1"/>
    <col min="2322" max="2560" width="12.140625" style="2"/>
    <col min="2561" max="2562" width="11.42578125" style="2" customWidth="1"/>
    <col min="2563" max="2563" width="57.5703125" style="2" customWidth="1"/>
    <col min="2564" max="2577" width="14.5703125" style="2" customWidth="1"/>
    <col min="2578" max="2816" width="12.140625" style="2"/>
    <col min="2817" max="2818" width="11.42578125" style="2" customWidth="1"/>
    <col min="2819" max="2819" width="57.5703125" style="2" customWidth="1"/>
    <col min="2820" max="2833" width="14.5703125" style="2" customWidth="1"/>
    <col min="2834" max="3072" width="12.140625" style="2"/>
    <col min="3073" max="3074" width="11.42578125" style="2" customWidth="1"/>
    <col min="3075" max="3075" width="57.5703125" style="2" customWidth="1"/>
    <col min="3076" max="3089" width="14.5703125" style="2" customWidth="1"/>
    <col min="3090" max="3328" width="12.140625" style="2"/>
    <col min="3329" max="3330" width="11.42578125" style="2" customWidth="1"/>
    <col min="3331" max="3331" width="57.5703125" style="2" customWidth="1"/>
    <col min="3332" max="3345" width="14.5703125" style="2" customWidth="1"/>
    <col min="3346" max="3584" width="12.140625" style="2"/>
    <col min="3585" max="3586" width="11.42578125" style="2" customWidth="1"/>
    <col min="3587" max="3587" width="57.5703125" style="2" customWidth="1"/>
    <col min="3588" max="3601" width="14.5703125" style="2" customWidth="1"/>
    <col min="3602" max="3840" width="12.140625" style="2"/>
    <col min="3841" max="3842" width="11.42578125" style="2" customWidth="1"/>
    <col min="3843" max="3843" width="57.5703125" style="2" customWidth="1"/>
    <col min="3844" max="3857" width="14.5703125" style="2" customWidth="1"/>
    <col min="3858" max="4096" width="12.140625" style="2"/>
    <col min="4097" max="4098" width="11.42578125" style="2" customWidth="1"/>
    <col min="4099" max="4099" width="57.5703125" style="2" customWidth="1"/>
    <col min="4100" max="4113" width="14.5703125" style="2" customWidth="1"/>
    <col min="4114" max="4352" width="12.140625" style="2"/>
    <col min="4353" max="4354" width="11.42578125" style="2" customWidth="1"/>
    <col min="4355" max="4355" width="57.5703125" style="2" customWidth="1"/>
    <col min="4356" max="4369" width="14.5703125" style="2" customWidth="1"/>
    <col min="4370" max="4608" width="12.140625" style="2"/>
    <col min="4609" max="4610" width="11.42578125" style="2" customWidth="1"/>
    <col min="4611" max="4611" width="57.5703125" style="2" customWidth="1"/>
    <col min="4612" max="4625" width="14.5703125" style="2" customWidth="1"/>
    <col min="4626" max="4864" width="12.140625" style="2"/>
    <col min="4865" max="4866" width="11.42578125" style="2" customWidth="1"/>
    <col min="4867" max="4867" width="57.5703125" style="2" customWidth="1"/>
    <col min="4868" max="4881" width="14.5703125" style="2" customWidth="1"/>
    <col min="4882" max="5120" width="12.140625" style="2"/>
    <col min="5121" max="5122" width="11.42578125" style="2" customWidth="1"/>
    <col min="5123" max="5123" width="57.5703125" style="2" customWidth="1"/>
    <col min="5124" max="5137" width="14.5703125" style="2" customWidth="1"/>
    <col min="5138" max="5376" width="12.140625" style="2"/>
    <col min="5377" max="5378" width="11.42578125" style="2" customWidth="1"/>
    <col min="5379" max="5379" width="57.5703125" style="2" customWidth="1"/>
    <col min="5380" max="5393" width="14.5703125" style="2" customWidth="1"/>
    <col min="5394" max="5632" width="12.140625" style="2"/>
    <col min="5633" max="5634" width="11.42578125" style="2" customWidth="1"/>
    <col min="5635" max="5635" width="57.5703125" style="2" customWidth="1"/>
    <col min="5636" max="5649" width="14.5703125" style="2" customWidth="1"/>
    <col min="5650" max="5888" width="12.140625" style="2"/>
    <col min="5889" max="5890" width="11.42578125" style="2" customWidth="1"/>
    <col min="5891" max="5891" width="57.5703125" style="2" customWidth="1"/>
    <col min="5892" max="5905" width="14.5703125" style="2" customWidth="1"/>
    <col min="5906" max="6144" width="12.140625" style="2"/>
    <col min="6145" max="6146" width="11.42578125" style="2" customWidth="1"/>
    <col min="6147" max="6147" width="57.5703125" style="2" customWidth="1"/>
    <col min="6148" max="6161" width="14.5703125" style="2" customWidth="1"/>
    <col min="6162" max="6400" width="12.140625" style="2"/>
    <col min="6401" max="6402" width="11.42578125" style="2" customWidth="1"/>
    <col min="6403" max="6403" width="57.5703125" style="2" customWidth="1"/>
    <col min="6404" max="6417" width="14.5703125" style="2" customWidth="1"/>
    <col min="6418" max="6656" width="12.140625" style="2"/>
    <col min="6657" max="6658" width="11.42578125" style="2" customWidth="1"/>
    <col min="6659" max="6659" width="57.5703125" style="2" customWidth="1"/>
    <col min="6660" max="6673" width="14.5703125" style="2" customWidth="1"/>
    <col min="6674" max="6912" width="12.140625" style="2"/>
    <col min="6913" max="6914" width="11.42578125" style="2" customWidth="1"/>
    <col min="6915" max="6915" width="57.5703125" style="2" customWidth="1"/>
    <col min="6916" max="6929" width="14.5703125" style="2" customWidth="1"/>
    <col min="6930" max="7168" width="12.140625" style="2"/>
    <col min="7169" max="7170" width="11.42578125" style="2" customWidth="1"/>
    <col min="7171" max="7171" width="57.5703125" style="2" customWidth="1"/>
    <col min="7172" max="7185" width="14.5703125" style="2" customWidth="1"/>
    <col min="7186" max="7424" width="12.140625" style="2"/>
    <col min="7425" max="7426" width="11.42578125" style="2" customWidth="1"/>
    <col min="7427" max="7427" width="57.5703125" style="2" customWidth="1"/>
    <col min="7428" max="7441" width="14.5703125" style="2" customWidth="1"/>
    <col min="7442" max="7680" width="12.140625" style="2"/>
    <col min="7681" max="7682" width="11.42578125" style="2" customWidth="1"/>
    <col min="7683" max="7683" width="57.5703125" style="2" customWidth="1"/>
    <col min="7684" max="7697" width="14.5703125" style="2" customWidth="1"/>
    <col min="7698" max="7936" width="12.140625" style="2"/>
    <col min="7937" max="7938" width="11.42578125" style="2" customWidth="1"/>
    <col min="7939" max="7939" width="57.5703125" style="2" customWidth="1"/>
    <col min="7940" max="7953" width="14.5703125" style="2" customWidth="1"/>
    <col min="7954" max="8192" width="12.140625" style="2"/>
    <col min="8193" max="8194" width="11.42578125" style="2" customWidth="1"/>
    <col min="8195" max="8195" width="57.5703125" style="2" customWidth="1"/>
    <col min="8196" max="8209" width="14.5703125" style="2" customWidth="1"/>
    <col min="8210" max="8448" width="12.140625" style="2"/>
    <col min="8449" max="8450" width="11.42578125" style="2" customWidth="1"/>
    <col min="8451" max="8451" width="57.5703125" style="2" customWidth="1"/>
    <col min="8452" max="8465" width="14.5703125" style="2" customWidth="1"/>
    <col min="8466" max="8704" width="12.140625" style="2"/>
    <col min="8705" max="8706" width="11.42578125" style="2" customWidth="1"/>
    <col min="8707" max="8707" width="57.5703125" style="2" customWidth="1"/>
    <col min="8708" max="8721" width="14.5703125" style="2" customWidth="1"/>
    <col min="8722" max="8960" width="12.140625" style="2"/>
    <col min="8961" max="8962" width="11.42578125" style="2" customWidth="1"/>
    <col min="8963" max="8963" width="57.5703125" style="2" customWidth="1"/>
    <col min="8964" max="8977" width="14.5703125" style="2" customWidth="1"/>
    <col min="8978" max="9216" width="12.140625" style="2"/>
    <col min="9217" max="9218" width="11.42578125" style="2" customWidth="1"/>
    <col min="9219" max="9219" width="57.5703125" style="2" customWidth="1"/>
    <col min="9220" max="9233" width="14.5703125" style="2" customWidth="1"/>
    <col min="9234" max="9472" width="12.140625" style="2"/>
    <col min="9473" max="9474" width="11.42578125" style="2" customWidth="1"/>
    <col min="9475" max="9475" width="57.5703125" style="2" customWidth="1"/>
    <col min="9476" max="9489" width="14.5703125" style="2" customWidth="1"/>
    <col min="9490" max="9728" width="12.140625" style="2"/>
    <col min="9729" max="9730" width="11.42578125" style="2" customWidth="1"/>
    <col min="9731" max="9731" width="57.5703125" style="2" customWidth="1"/>
    <col min="9732" max="9745" width="14.5703125" style="2" customWidth="1"/>
    <col min="9746" max="9984" width="12.140625" style="2"/>
    <col min="9985" max="9986" width="11.42578125" style="2" customWidth="1"/>
    <col min="9987" max="9987" width="57.5703125" style="2" customWidth="1"/>
    <col min="9988" max="10001" width="14.5703125" style="2" customWidth="1"/>
    <col min="10002" max="10240" width="12.140625" style="2"/>
    <col min="10241" max="10242" width="11.42578125" style="2" customWidth="1"/>
    <col min="10243" max="10243" width="57.5703125" style="2" customWidth="1"/>
    <col min="10244" max="10257" width="14.5703125" style="2" customWidth="1"/>
    <col min="10258" max="10496" width="12.140625" style="2"/>
    <col min="10497" max="10498" width="11.42578125" style="2" customWidth="1"/>
    <col min="10499" max="10499" width="57.5703125" style="2" customWidth="1"/>
    <col min="10500" max="10513" width="14.5703125" style="2" customWidth="1"/>
    <col min="10514" max="10752" width="12.140625" style="2"/>
    <col min="10753" max="10754" width="11.42578125" style="2" customWidth="1"/>
    <col min="10755" max="10755" width="57.5703125" style="2" customWidth="1"/>
    <col min="10756" max="10769" width="14.5703125" style="2" customWidth="1"/>
    <col min="10770" max="11008" width="12.140625" style="2"/>
    <col min="11009" max="11010" width="11.42578125" style="2" customWidth="1"/>
    <col min="11011" max="11011" width="57.5703125" style="2" customWidth="1"/>
    <col min="11012" max="11025" width="14.5703125" style="2" customWidth="1"/>
    <col min="11026" max="11264" width="12.140625" style="2"/>
    <col min="11265" max="11266" width="11.42578125" style="2" customWidth="1"/>
    <col min="11267" max="11267" width="57.5703125" style="2" customWidth="1"/>
    <col min="11268" max="11281" width="14.5703125" style="2" customWidth="1"/>
    <col min="11282" max="11520" width="12.140625" style="2"/>
    <col min="11521" max="11522" width="11.42578125" style="2" customWidth="1"/>
    <col min="11523" max="11523" width="57.5703125" style="2" customWidth="1"/>
    <col min="11524" max="11537" width="14.5703125" style="2" customWidth="1"/>
    <col min="11538" max="11776" width="12.140625" style="2"/>
    <col min="11777" max="11778" width="11.42578125" style="2" customWidth="1"/>
    <col min="11779" max="11779" width="57.5703125" style="2" customWidth="1"/>
    <col min="11780" max="11793" width="14.5703125" style="2" customWidth="1"/>
    <col min="11794" max="12032" width="12.140625" style="2"/>
    <col min="12033" max="12034" width="11.42578125" style="2" customWidth="1"/>
    <col min="12035" max="12035" width="57.5703125" style="2" customWidth="1"/>
    <col min="12036" max="12049" width="14.5703125" style="2" customWidth="1"/>
    <col min="12050" max="12288" width="12.140625" style="2"/>
    <col min="12289" max="12290" width="11.42578125" style="2" customWidth="1"/>
    <col min="12291" max="12291" width="57.5703125" style="2" customWidth="1"/>
    <col min="12292" max="12305" width="14.5703125" style="2" customWidth="1"/>
    <col min="12306" max="12544" width="12.140625" style="2"/>
    <col min="12545" max="12546" width="11.42578125" style="2" customWidth="1"/>
    <col min="12547" max="12547" width="57.5703125" style="2" customWidth="1"/>
    <col min="12548" max="12561" width="14.5703125" style="2" customWidth="1"/>
    <col min="12562" max="12800" width="12.140625" style="2"/>
    <col min="12801" max="12802" width="11.42578125" style="2" customWidth="1"/>
    <col min="12803" max="12803" width="57.5703125" style="2" customWidth="1"/>
    <col min="12804" max="12817" width="14.5703125" style="2" customWidth="1"/>
    <col min="12818" max="13056" width="12.140625" style="2"/>
    <col min="13057" max="13058" width="11.42578125" style="2" customWidth="1"/>
    <col min="13059" max="13059" width="57.5703125" style="2" customWidth="1"/>
    <col min="13060" max="13073" width="14.5703125" style="2" customWidth="1"/>
    <col min="13074" max="13312" width="12.140625" style="2"/>
    <col min="13313" max="13314" width="11.42578125" style="2" customWidth="1"/>
    <col min="13315" max="13315" width="57.5703125" style="2" customWidth="1"/>
    <col min="13316" max="13329" width="14.5703125" style="2" customWidth="1"/>
    <col min="13330" max="13568" width="12.140625" style="2"/>
    <col min="13569" max="13570" width="11.42578125" style="2" customWidth="1"/>
    <col min="13571" max="13571" width="57.5703125" style="2" customWidth="1"/>
    <col min="13572" max="13585" width="14.5703125" style="2" customWidth="1"/>
    <col min="13586" max="13824" width="12.140625" style="2"/>
    <col min="13825" max="13826" width="11.42578125" style="2" customWidth="1"/>
    <col min="13827" max="13827" width="57.5703125" style="2" customWidth="1"/>
    <col min="13828" max="13841" width="14.5703125" style="2" customWidth="1"/>
    <col min="13842" max="14080" width="12.140625" style="2"/>
    <col min="14081" max="14082" width="11.42578125" style="2" customWidth="1"/>
    <col min="14083" max="14083" width="57.5703125" style="2" customWidth="1"/>
    <col min="14084" max="14097" width="14.5703125" style="2" customWidth="1"/>
    <col min="14098" max="14336" width="12.140625" style="2"/>
    <col min="14337" max="14338" width="11.42578125" style="2" customWidth="1"/>
    <col min="14339" max="14339" width="57.5703125" style="2" customWidth="1"/>
    <col min="14340" max="14353" width="14.5703125" style="2" customWidth="1"/>
    <col min="14354" max="14592" width="12.140625" style="2"/>
    <col min="14593" max="14594" width="11.42578125" style="2" customWidth="1"/>
    <col min="14595" max="14595" width="57.5703125" style="2" customWidth="1"/>
    <col min="14596" max="14609" width="14.5703125" style="2" customWidth="1"/>
    <col min="14610" max="14848" width="12.140625" style="2"/>
    <col min="14849" max="14850" width="11.42578125" style="2" customWidth="1"/>
    <col min="14851" max="14851" width="57.5703125" style="2" customWidth="1"/>
    <col min="14852" max="14865" width="14.5703125" style="2" customWidth="1"/>
    <col min="14866" max="15104" width="12.140625" style="2"/>
    <col min="15105" max="15106" width="11.42578125" style="2" customWidth="1"/>
    <col min="15107" max="15107" width="57.5703125" style="2" customWidth="1"/>
    <col min="15108" max="15121" width="14.5703125" style="2" customWidth="1"/>
    <col min="15122" max="15360" width="12.140625" style="2"/>
    <col min="15361" max="15362" width="11.42578125" style="2" customWidth="1"/>
    <col min="15363" max="15363" width="57.5703125" style="2" customWidth="1"/>
    <col min="15364" max="15377" width="14.5703125" style="2" customWidth="1"/>
    <col min="15378" max="15616" width="12.140625" style="2"/>
    <col min="15617" max="15618" width="11.42578125" style="2" customWidth="1"/>
    <col min="15619" max="15619" width="57.5703125" style="2" customWidth="1"/>
    <col min="15620" max="15633" width="14.5703125" style="2" customWidth="1"/>
    <col min="15634" max="15872" width="12.140625" style="2"/>
    <col min="15873" max="15874" width="11.42578125" style="2" customWidth="1"/>
    <col min="15875" max="15875" width="57.5703125" style="2" customWidth="1"/>
    <col min="15876" max="15889" width="14.5703125" style="2" customWidth="1"/>
    <col min="15890" max="16128" width="12.140625" style="2"/>
    <col min="16129" max="16130" width="11.42578125" style="2" customWidth="1"/>
    <col min="16131" max="16131" width="57.5703125" style="2" customWidth="1"/>
    <col min="16132" max="16145" width="14.5703125" style="2" customWidth="1"/>
    <col min="16146" max="16384" width="12.140625" style="2"/>
  </cols>
  <sheetData>
    <row r="1" spans="1:47" x14ac:dyDescent="0.2">
      <c r="A1" s="84" t="s">
        <v>179</v>
      </c>
    </row>
    <row r="2" spans="1:47" x14ac:dyDescent="0.2">
      <c r="A2" s="84" t="s">
        <v>178</v>
      </c>
    </row>
    <row r="3" spans="1:47" ht="15.75" thickBot="1" x14ac:dyDescent="0.25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</row>
    <row r="4" spans="1:47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</row>
    <row r="5" spans="1:47" x14ac:dyDescent="0.2">
      <c r="A5" s="79" t="s">
        <v>1</v>
      </c>
      <c r="B5" s="79"/>
      <c r="C5" s="79"/>
      <c r="D5" s="79"/>
      <c r="E5" s="79"/>
      <c r="F5" s="79"/>
      <c r="G5" s="79"/>
      <c r="H5" s="79"/>
      <c r="I5" s="79"/>
      <c r="J5" s="79"/>
      <c r="K5" s="79"/>
      <c r="L5" s="79"/>
      <c r="M5" s="79"/>
      <c r="N5" s="79"/>
      <c r="O5" s="79"/>
      <c r="P5" s="79"/>
      <c r="Q5" s="79"/>
    </row>
    <row r="6" spans="1:47" x14ac:dyDescent="0.2">
      <c r="A6" s="1"/>
      <c r="B6" s="1"/>
      <c r="C6" s="1"/>
      <c r="D6" s="1"/>
      <c r="E6" s="1"/>
      <c r="F6" s="1"/>
      <c r="G6" s="3"/>
      <c r="H6" s="1"/>
      <c r="I6" s="1"/>
      <c r="J6" s="1"/>
      <c r="K6" s="1"/>
      <c r="L6" s="1"/>
      <c r="M6" s="1"/>
      <c r="N6" s="3"/>
      <c r="O6" s="1"/>
      <c r="P6" s="1"/>
      <c r="Q6" s="3"/>
    </row>
    <row r="7" spans="1:47" x14ac:dyDescent="0.2">
      <c r="A7" s="1" t="s">
        <v>2</v>
      </c>
      <c r="B7" s="7" t="s">
        <v>3</v>
      </c>
      <c r="C7" s="1"/>
      <c r="D7" s="7" t="s">
        <v>4</v>
      </c>
      <c r="E7" s="7" t="s">
        <v>5</v>
      </c>
      <c r="F7" s="7" t="s">
        <v>6</v>
      </c>
      <c r="G7" s="7" t="s">
        <v>7</v>
      </c>
      <c r="H7" s="7" t="s">
        <v>8</v>
      </c>
      <c r="I7" s="7" t="s">
        <v>9</v>
      </c>
      <c r="J7" s="7" t="s">
        <v>10</v>
      </c>
      <c r="K7" s="7" t="s">
        <v>11</v>
      </c>
      <c r="L7" s="7" t="s">
        <v>12</v>
      </c>
      <c r="M7" s="7" t="s">
        <v>13</v>
      </c>
      <c r="N7" s="7" t="s">
        <v>14</v>
      </c>
      <c r="O7" s="7" t="s">
        <v>15</v>
      </c>
      <c r="P7" s="7" t="s">
        <v>16</v>
      </c>
      <c r="Q7" s="8" t="s">
        <v>17</v>
      </c>
    </row>
    <row r="8" spans="1:47" x14ac:dyDescent="0.2">
      <c r="A8" s="1" t="s">
        <v>18</v>
      </c>
      <c r="B8" s="7" t="s">
        <v>18</v>
      </c>
      <c r="C8" s="7" t="s">
        <v>19</v>
      </c>
      <c r="D8" s="7" t="s">
        <v>20</v>
      </c>
      <c r="E8" s="9">
        <v>2022</v>
      </c>
      <c r="F8" s="9">
        <v>2022</v>
      </c>
      <c r="G8" s="9">
        <v>2022</v>
      </c>
      <c r="H8" s="9">
        <v>2022</v>
      </c>
      <c r="I8" s="9">
        <v>2022</v>
      </c>
      <c r="J8" s="9">
        <v>2022</v>
      </c>
      <c r="K8" s="9">
        <v>2022</v>
      </c>
      <c r="L8" s="9">
        <v>2022</v>
      </c>
      <c r="M8" s="9">
        <v>2022</v>
      </c>
      <c r="N8" s="9">
        <v>2022</v>
      </c>
      <c r="O8" s="9">
        <v>2022</v>
      </c>
      <c r="P8" s="9">
        <v>2022</v>
      </c>
      <c r="Q8" s="7" t="s">
        <v>21</v>
      </c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R8" s="7"/>
      <c r="AS8" s="7"/>
      <c r="AT8" s="7"/>
      <c r="AU8" s="7"/>
    </row>
    <row r="9" spans="1:47" ht="15.75" thickBot="1" x14ac:dyDescent="0.25">
      <c r="A9" s="4"/>
      <c r="B9" s="4"/>
      <c r="C9" s="4"/>
      <c r="D9" s="4"/>
      <c r="E9" s="4"/>
      <c r="F9" s="4"/>
      <c r="G9" s="5"/>
      <c r="H9" s="4"/>
      <c r="I9" s="4"/>
      <c r="J9" s="4"/>
      <c r="K9" s="4"/>
      <c r="L9" s="4"/>
      <c r="M9" s="4"/>
      <c r="N9" s="5"/>
      <c r="O9" s="4"/>
      <c r="P9" s="4"/>
      <c r="Q9" s="5"/>
    </row>
    <row r="10" spans="1:47" x14ac:dyDescent="0.2">
      <c r="A10" s="1"/>
      <c r="B10" s="1"/>
      <c r="C10" s="1"/>
      <c r="D10" s="1"/>
      <c r="E10" s="1"/>
      <c r="F10" s="1"/>
      <c r="G10" s="3"/>
      <c r="H10" s="1"/>
      <c r="I10" s="1"/>
      <c r="J10" s="1"/>
      <c r="K10" s="1"/>
      <c r="L10" s="1"/>
      <c r="M10" s="1"/>
      <c r="N10" s="3"/>
      <c r="O10" s="1"/>
      <c r="P10" s="1"/>
      <c r="Q10" s="3"/>
    </row>
    <row r="11" spans="1:47" x14ac:dyDescent="0.2">
      <c r="A11" s="34">
        <v>1</v>
      </c>
      <c r="B11" s="18">
        <v>302</v>
      </c>
      <c r="C11" s="3" t="s">
        <v>22</v>
      </c>
      <c r="D11" s="1">
        <f>SUMIF('CDR Plant Data'!$A:$A,$B11,'CDR Plant Data'!$C:$C)</f>
        <v>241489.91941360515</v>
      </c>
      <c r="E11" s="1">
        <f>SUMIF('CDR Plant Data'!$A:$A,$B11,'CDR Plant Data'!$D:$D)</f>
        <v>241489.91941360515</v>
      </c>
      <c r="F11" s="1">
        <f>SUMIF('CDR Plant Data'!$A:$A,$B11,'CDR Plant Data'!$E:$E)</f>
        <v>241489.91941360515</v>
      </c>
      <c r="G11" s="1">
        <f>SUMIF('CDR Plant Data'!$A:$A,$B11,'CDR Plant Data'!$F:$F)</f>
        <v>241489.91941360515</v>
      </c>
      <c r="H11" s="1">
        <f>SUMIF('CDR Plant Data'!$A:$A,$B11,'CDR Plant Data'!$G:$G)</f>
        <v>241489.91941360515</v>
      </c>
      <c r="I11" s="1">
        <f>SUMIF('CDR Plant Data'!$A:$A,$B11,'CDR Plant Data'!$H:$H)</f>
        <v>241489.91941360515</v>
      </c>
      <c r="J11" s="1">
        <f>SUMIF('CDR Plant Data'!$A:$A,$B11,'CDR Plant Data'!$I:$I)</f>
        <v>241489.91941360515</v>
      </c>
      <c r="K11" s="1">
        <f>SUMIF('CDR Plant Data'!$A:$A,$B11,'CDR Plant Data'!$J:$J)</f>
        <v>241489.91941360515</v>
      </c>
      <c r="L11" s="1">
        <f>SUMIF('CDR Plant Data'!$A:$A,$B11,'CDR Plant Data'!$K:$K)</f>
        <v>241489.91941360515</v>
      </c>
      <c r="M11" s="1">
        <f>SUMIF('CDR Plant Data'!$A:$A,$B11,'CDR Plant Data'!$L:$L)</f>
        <v>241489.91941360515</v>
      </c>
      <c r="N11" s="1">
        <f>SUMIF('CDR Plant Data'!$A:$A,$B11,'CDR Plant Data'!$M:$M)</f>
        <v>241489.91941360515</v>
      </c>
      <c r="O11" s="1">
        <f>SUMIF('CDR Plant Data'!$A:$A,$B11,'CDR Plant Data'!$N:$N)</f>
        <v>241489.91941360515</v>
      </c>
      <c r="P11" s="1">
        <f>SUMIF('CDR Plant Data'!$A:$A,$B11,'CDR Plant Data'!$O:$O)</f>
        <v>241489.91941360515</v>
      </c>
      <c r="Q11" s="11">
        <f t="shared" ref="Q11:Q46" si="0">SUM(D11:P11)/13</f>
        <v>241489.91941360521</v>
      </c>
    </row>
    <row r="12" spans="1:47" x14ac:dyDescent="0.2">
      <c r="A12" s="34">
        <f>A11+1</f>
        <v>2</v>
      </c>
      <c r="B12" s="18" t="s">
        <v>44</v>
      </c>
      <c r="C12" s="6" t="s">
        <v>45</v>
      </c>
      <c r="D12" s="33">
        <f>SUMIF('CDR Plant Data'!$A:$A,$B12,'CDR Plant Data'!$C:$C)</f>
        <v>7945305.814723786</v>
      </c>
      <c r="E12" s="33">
        <f>SUMIF('CDR Plant Data'!$A:$A,$B12,'CDR Plant Data'!$D:$D)</f>
        <v>8414733.8007237874</v>
      </c>
      <c r="F12" s="33">
        <f>SUMIF('CDR Plant Data'!$A:$A,$B12,'CDR Plant Data'!$E:$E)</f>
        <v>8816343.7535237875</v>
      </c>
      <c r="G12" s="33">
        <f>SUMIF('CDR Plant Data'!$A:$A,$B12,'CDR Plant Data'!$F:$F)</f>
        <v>9164899.2797637861</v>
      </c>
      <c r="H12" s="33">
        <f>SUMIF('CDR Plant Data'!$A:$A,$B12,'CDR Plant Data'!$G:$G)</f>
        <v>9471011.2647557892</v>
      </c>
      <c r="I12" s="33">
        <f>SUMIF('CDR Plant Data'!$A:$A,$B12,'CDR Plant Data'!$H:$H)</f>
        <v>9743168.416749388</v>
      </c>
      <c r="J12" s="33">
        <f>SUMIF('CDR Plant Data'!$A:$A,$B12,'CDR Plant Data'!$I:$I)</f>
        <v>9988161.7023442686</v>
      </c>
      <c r="K12" s="33">
        <f>SUMIF('CDR Plant Data'!$A:$A,$B12,'CDR Plant Data'!$J:$J)</f>
        <v>10211423.894820172</v>
      </c>
      <c r="L12" s="33">
        <f>SUMIF('CDR Plant Data'!$A:$A,$B12,'CDR Plant Data'!$K:$K)</f>
        <v>10417301.212800894</v>
      </c>
      <c r="M12" s="33">
        <f>SUMIF('CDR Plant Data'!$A:$A,$B12,'CDR Plant Data'!$L:$L)</f>
        <v>10609270.63118547</v>
      </c>
      <c r="N12" s="33">
        <f>SUMIF('CDR Plant Data'!$A:$A,$B12,'CDR Plant Data'!$M:$M)</f>
        <v>10790113.729893133</v>
      </c>
      <c r="O12" s="33">
        <f>SUMIF('CDR Plant Data'!$A:$A,$B12,'CDR Plant Data'!$N:$N)</f>
        <v>11005041.283600796</v>
      </c>
      <c r="P12" s="33">
        <f>SUMIF('CDR Plant Data'!$A:$A,$B12,'CDR Plant Data'!$O:$O)</f>
        <v>11395601.524162294</v>
      </c>
      <c r="Q12" s="12">
        <f t="shared" si="0"/>
        <v>9844028.9468497951</v>
      </c>
    </row>
    <row r="13" spans="1:47" x14ac:dyDescent="0.2">
      <c r="A13" s="34">
        <f t="shared" ref="A13:A51" si="1">A12+1</f>
        <v>3</v>
      </c>
      <c r="B13" s="18">
        <v>303.2</v>
      </c>
      <c r="C13" s="1" t="s">
        <v>46</v>
      </c>
      <c r="D13" s="33">
        <f>SUMIF('CDR Plant Data'!$A:$A,$B13,'CDR Plant Data'!$C:$C)</f>
        <v>5517952.81586261</v>
      </c>
      <c r="E13" s="33">
        <f>SUMIF('CDR Plant Data'!$A:$A,$B13,'CDR Plant Data'!$D:$D)</f>
        <v>5564361.8658626098</v>
      </c>
      <c r="F13" s="33">
        <f>SUMIF('CDR Plant Data'!$A:$A,$B13,'CDR Plant Data'!$E:$E)</f>
        <v>5606655.7718626102</v>
      </c>
      <c r="G13" s="33">
        <f>SUMIF('CDR Plant Data'!$A:$A,$B13,'CDR Plant Data'!$F:$F)</f>
        <v>5645657.5626626099</v>
      </c>
      <c r="H13" s="33">
        <f>SUMIF('CDR Plant Data'!$A:$A,$B13,'CDR Plant Data'!$G:$G)</f>
        <v>5682025.6613026103</v>
      </c>
      <c r="I13" s="33">
        <f>SUMIF('CDR Plant Data'!$A:$A,$B13,'CDR Plant Data'!$H:$H)</f>
        <v>5716286.8062146101</v>
      </c>
      <c r="J13" s="33">
        <f>SUMIF('CDR Plant Data'!$A:$A,$B13,'CDR Plant Data'!$I:$I)</f>
        <v>5748862.38814421</v>
      </c>
      <c r="K13" s="33">
        <f>SUMIF('CDR Plant Data'!$A:$A,$B13,'CDR Plant Data'!$J:$J)</f>
        <v>5780089.5196878891</v>
      </c>
      <c r="L13" s="33">
        <f>SUMIF('CDR Plant Data'!$A:$A,$B13,'CDR Plant Data'!$K:$K)</f>
        <v>5810237.8909228332</v>
      </c>
      <c r="M13" s="33">
        <f>SUMIF('CDR Plant Data'!$A:$A,$B13,'CDR Plant Data'!$L:$L)</f>
        <v>5839523.2539107893</v>
      </c>
      <c r="N13" s="33">
        <f>SUMIF('CDR Plant Data'!$A:$A,$B13,'CDR Plant Data'!$M:$M)</f>
        <v>5868118.2103011534</v>
      </c>
      <c r="O13" s="33">
        <f>SUMIF('CDR Plant Data'!$A:$A,$B13,'CDR Plant Data'!$N:$N)</f>
        <v>5903171.499191517</v>
      </c>
      <c r="P13" s="33">
        <f>SUMIF('CDR Plant Data'!$A:$A,$B13,'CDR Plant Data'!$O:$O)</f>
        <v>5969168.0975270635</v>
      </c>
      <c r="Q13" s="12">
        <f t="shared" si="0"/>
        <v>5742470.1033425471</v>
      </c>
    </row>
    <row r="14" spans="1:47" x14ac:dyDescent="0.2">
      <c r="A14" s="34">
        <f t="shared" si="1"/>
        <v>4</v>
      </c>
      <c r="B14" s="18">
        <v>374</v>
      </c>
      <c r="C14" s="19" t="s">
        <v>23</v>
      </c>
      <c r="D14" s="33">
        <f>SUMIF('CDR Plant Data'!$A:$A,$B14,'CDR Plant Data'!$C:$C)</f>
        <v>1277707.6880567423</v>
      </c>
      <c r="E14" s="33">
        <f>SUMIF('CDR Plant Data'!$A:$A,$B14,'CDR Plant Data'!$D:$D)</f>
        <v>1277707.6880567423</v>
      </c>
      <c r="F14" s="33">
        <f>SUMIF('CDR Plant Data'!$A:$A,$B14,'CDR Plant Data'!$E:$E)</f>
        <v>1277707.6880567423</v>
      </c>
      <c r="G14" s="33">
        <f>SUMIF('CDR Plant Data'!$A:$A,$B14,'CDR Plant Data'!$F:$F)</f>
        <v>1277707.6880567423</v>
      </c>
      <c r="H14" s="33">
        <f>SUMIF('CDR Plant Data'!$A:$A,$B14,'CDR Plant Data'!$G:$G)</f>
        <v>1277707.6880567423</v>
      </c>
      <c r="I14" s="33">
        <f>SUMIF('CDR Plant Data'!$A:$A,$B14,'CDR Plant Data'!$H:$H)</f>
        <v>1277707.6880567423</v>
      </c>
      <c r="J14" s="33">
        <f>SUMIF('CDR Plant Data'!$A:$A,$B14,'CDR Plant Data'!$I:$I)</f>
        <v>1277707.6880567423</v>
      </c>
      <c r="K14" s="33">
        <f>SUMIF('CDR Plant Data'!$A:$A,$B14,'CDR Plant Data'!$J:$J)</f>
        <v>1277707.6880567423</v>
      </c>
      <c r="L14" s="33">
        <f>SUMIF('CDR Plant Data'!$A:$A,$B14,'CDR Plant Data'!$K:$K)</f>
        <v>1277707.6880567423</v>
      </c>
      <c r="M14" s="33">
        <f>SUMIF('CDR Plant Data'!$A:$A,$B14,'CDR Plant Data'!$L:$L)</f>
        <v>1277707.6880567423</v>
      </c>
      <c r="N14" s="33">
        <f>SUMIF('CDR Plant Data'!$A:$A,$B14,'CDR Plant Data'!$M:$M)</f>
        <v>1277707.6880567423</v>
      </c>
      <c r="O14" s="33">
        <f>SUMIF('CDR Plant Data'!$A:$A,$B14,'CDR Plant Data'!$N:$N)</f>
        <v>1277707.6880567423</v>
      </c>
      <c r="P14" s="33">
        <f>SUMIF('CDR Plant Data'!$A:$A,$B14,'CDR Plant Data'!$O:$O)</f>
        <v>1277707.6880567423</v>
      </c>
      <c r="Q14" s="12">
        <f t="shared" si="0"/>
        <v>1277707.6880567425</v>
      </c>
    </row>
    <row r="15" spans="1:47" x14ac:dyDescent="0.2">
      <c r="A15" s="34">
        <f t="shared" si="1"/>
        <v>5</v>
      </c>
      <c r="B15" s="18" t="s">
        <v>47</v>
      </c>
      <c r="C15" s="20" t="s">
        <v>48</v>
      </c>
      <c r="D15" s="33">
        <f>SUMIF('CDR Plant Data'!$A:$A,$B15,'CDR Plant Data'!$C:$C)</f>
        <v>72440.55720512892</v>
      </c>
      <c r="E15" s="33">
        <f>SUMIF('CDR Plant Data'!$A:$A,$B15,'CDR Plant Data'!$D:$D)</f>
        <v>72440.55720512892</v>
      </c>
      <c r="F15" s="33">
        <f>SUMIF('CDR Plant Data'!$A:$A,$B15,'CDR Plant Data'!$E:$E)</f>
        <v>72440.55720512892</v>
      </c>
      <c r="G15" s="33">
        <f>SUMIF('CDR Plant Data'!$A:$A,$B15,'CDR Plant Data'!$F:$F)</f>
        <v>72440.55720512892</v>
      </c>
      <c r="H15" s="33">
        <f>SUMIF('CDR Plant Data'!$A:$A,$B15,'CDR Plant Data'!$G:$G)</f>
        <v>72440.55720512892</v>
      </c>
      <c r="I15" s="33">
        <f>SUMIF('CDR Plant Data'!$A:$A,$B15,'CDR Plant Data'!$H:$H)</f>
        <v>72440.55720512892</v>
      </c>
      <c r="J15" s="33">
        <f>SUMIF('CDR Plant Data'!$A:$A,$B15,'CDR Plant Data'!$I:$I)</f>
        <v>72440.55720512892</v>
      </c>
      <c r="K15" s="33">
        <f>SUMIF('CDR Plant Data'!$A:$A,$B15,'CDR Plant Data'!$J:$J)</f>
        <v>72440.55720512892</v>
      </c>
      <c r="L15" s="33">
        <f>SUMIF('CDR Plant Data'!$A:$A,$B15,'CDR Plant Data'!$K:$K)</f>
        <v>72440.55720512892</v>
      </c>
      <c r="M15" s="33">
        <f>SUMIF('CDR Plant Data'!$A:$A,$B15,'CDR Plant Data'!$L:$L)</f>
        <v>72440.55720512892</v>
      </c>
      <c r="N15" s="33">
        <f>SUMIF('CDR Plant Data'!$A:$A,$B15,'CDR Plant Data'!$M:$M)</f>
        <v>72440.55720512892</v>
      </c>
      <c r="O15" s="33">
        <f>SUMIF('CDR Plant Data'!$A:$A,$B15,'CDR Plant Data'!$N:$N)</f>
        <v>72440.55720512892</v>
      </c>
      <c r="P15" s="33">
        <f>SUMIF('CDR Plant Data'!$A:$A,$B15,'CDR Plant Data'!$O:$O)</f>
        <v>72440.55720512892</v>
      </c>
      <c r="Q15" s="12">
        <f t="shared" si="0"/>
        <v>72440.557205128935</v>
      </c>
    </row>
    <row r="16" spans="1:47" x14ac:dyDescent="0.2">
      <c r="A16" s="34">
        <f t="shared" si="1"/>
        <v>6</v>
      </c>
      <c r="B16" s="18" t="s">
        <v>49</v>
      </c>
      <c r="C16" s="20" t="s">
        <v>50</v>
      </c>
      <c r="D16" s="33">
        <f>SUMIF('CDR Plant Data'!$A:$A,$B16,'CDR Plant Data'!$C:$C)</f>
        <v>11132.184376284198</v>
      </c>
      <c r="E16" s="33">
        <f>SUMIF('CDR Plant Data'!$A:$A,$B16,'CDR Plant Data'!$D:$D)</f>
        <v>11132.184376284198</v>
      </c>
      <c r="F16" s="33">
        <f>SUMIF('CDR Plant Data'!$A:$A,$B16,'CDR Plant Data'!$E:$E)</f>
        <v>11132.184376284198</v>
      </c>
      <c r="G16" s="33">
        <f>SUMIF('CDR Plant Data'!$A:$A,$B16,'CDR Plant Data'!$F:$F)</f>
        <v>11132.184376284198</v>
      </c>
      <c r="H16" s="33">
        <f>SUMIF('CDR Plant Data'!$A:$A,$B16,'CDR Plant Data'!$G:$G)</f>
        <v>11132.184376284198</v>
      </c>
      <c r="I16" s="33">
        <f>SUMIF('CDR Plant Data'!$A:$A,$B16,'CDR Plant Data'!$H:$H)</f>
        <v>11132.184376284198</v>
      </c>
      <c r="J16" s="33">
        <f>SUMIF('CDR Plant Data'!$A:$A,$B16,'CDR Plant Data'!$I:$I)</f>
        <v>11132.184376284198</v>
      </c>
      <c r="K16" s="33">
        <f>SUMIF('CDR Plant Data'!$A:$A,$B16,'CDR Plant Data'!$J:$J)</f>
        <v>11132.184376284198</v>
      </c>
      <c r="L16" s="33">
        <f>SUMIF('CDR Plant Data'!$A:$A,$B16,'CDR Plant Data'!$K:$K)</f>
        <v>11132.184376284198</v>
      </c>
      <c r="M16" s="33">
        <f>SUMIF('CDR Plant Data'!$A:$A,$B16,'CDR Plant Data'!$L:$L)</f>
        <v>11132.184376284198</v>
      </c>
      <c r="N16" s="33">
        <f>SUMIF('CDR Plant Data'!$A:$A,$B16,'CDR Plant Data'!$M:$M)</f>
        <v>11132.184376284198</v>
      </c>
      <c r="O16" s="33">
        <f>SUMIF('CDR Plant Data'!$A:$A,$B16,'CDR Plant Data'!$N:$N)</f>
        <v>11132.184376284198</v>
      </c>
      <c r="P16" s="33">
        <f>SUMIF('CDR Plant Data'!$A:$A,$B16,'CDR Plant Data'!$O:$O)</f>
        <v>11132.184376284198</v>
      </c>
      <c r="Q16" s="12">
        <f t="shared" si="0"/>
        <v>11132.1843762842</v>
      </c>
    </row>
    <row r="17" spans="1:17" x14ac:dyDescent="0.2">
      <c r="A17" s="34">
        <f t="shared" si="1"/>
        <v>7</v>
      </c>
      <c r="B17" s="18">
        <v>375</v>
      </c>
      <c r="C17" s="3" t="s">
        <v>24</v>
      </c>
      <c r="D17" s="33">
        <f>SUMIF('CDR Plant Data'!$A:$A,$B17,'CDR Plant Data'!$C:$C)</f>
        <v>188570.1831174641</v>
      </c>
      <c r="E17" s="33">
        <f>SUMIF('CDR Plant Data'!$A:$A,$B17,'CDR Plant Data'!$D:$D)</f>
        <v>189465.29195235178</v>
      </c>
      <c r="F17" s="33">
        <f>SUMIF('CDR Plant Data'!$A:$A,$B17,'CDR Plant Data'!$E:$E)</f>
        <v>190627.22626833047</v>
      </c>
      <c r="G17" s="33">
        <f>SUMIF('CDR Plant Data'!$A:$A,$B17,'CDR Plant Data'!$F:$F)</f>
        <v>192029.9642320945</v>
      </c>
      <c r="H17" s="33">
        <f>SUMIF('CDR Plant Data'!$A:$A,$B17,'CDR Plant Data'!$G:$G)</f>
        <v>193608.5564182688</v>
      </c>
      <c r="I17" s="33">
        <f>SUMIF('CDR Plant Data'!$A:$A,$B17,'CDR Plant Data'!$H:$H)</f>
        <v>195313.2941090645</v>
      </c>
      <c r="J17" s="33">
        <f>SUMIF('CDR Plant Data'!$A:$A,$B17,'CDR Plant Data'!$I:$I)</f>
        <v>197124.11116762573</v>
      </c>
      <c r="K17" s="33">
        <f>SUMIF('CDR Plant Data'!$A:$A,$B17,'CDR Plant Data'!$J:$J)</f>
        <v>199028.81265444658</v>
      </c>
      <c r="L17" s="33">
        <f>SUMIF('CDR Plant Data'!$A:$A,$B17,'CDR Plant Data'!$K:$K)</f>
        <v>201017.4280751615</v>
      </c>
      <c r="M17" s="33">
        <f>SUMIF('CDR Plant Data'!$A:$A,$B17,'CDR Plant Data'!$L:$L)</f>
        <v>203096.77930333634</v>
      </c>
      <c r="N17" s="33">
        <f>SUMIF('CDR Plant Data'!$A:$A,$B17,'CDR Plant Data'!$M:$M)</f>
        <v>205241.32152346568</v>
      </c>
      <c r="O17" s="33">
        <f>SUMIF('CDR Plant Data'!$A:$A,$B17,'CDR Plant Data'!$N:$N)</f>
        <v>207396.73454135153</v>
      </c>
      <c r="P17" s="33">
        <f>SUMIF('CDR Plant Data'!$A:$A,$B17,'CDR Plant Data'!$O:$O)</f>
        <v>209541.44652861246</v>
      </c>
      <c r="Q17" s="12">
        <f t="shared" si="0"/>
        <v>197850.85768396722</v>
      </c>
    </row>
    <row r="18" spans="1:17" x14ac:dyDescent="0.2">
      <c r="A18" s="34">
        <f t="shared" si="1"/>
        <v>8</v>
      </c>
      <c r="B18" s="18">
        <v>376.1</v>
      </c>
      <c r="C18" s="3" t="s">
        <v>25</v>
      </c>
      <c r="D18" s="33">
        <f>SUMIF('CDR Plant Data'!$A:$A,$B18,'CDR Plant Data'!$C:$C)</f>
        <v>140618355.31422582</v>
      </c>
      <c r="E18" s="33">
        <f>SUMIF('CDR Plant Data'!$A:$A,$B18,'CDR Plant Data'!$D:$D)</f>
        <v>140966989.9243699</v>
      </c>
      <c r="F18" s="33">
        <f>SUMIF('CDR Plant Data'!$A:$A,$B18,'CDR Plant Data'!$E:$E)</f>
        <v>141433980.7151981</v>
      </c>
      <c r="G18" s="33">
        <f>SUMIF('CDR Plant Data'!$A:$A,$B18,'CDR Plant Data'!$F:$F)</f>
        <v>142008634.78796187</v>
      </c>
      <c r="H18" s="33">
        <f>SUMIF('CDR Plant Data'!$A:$A,$B18,'CDR Plant Data'!$G:$G)</f>
        <v>142661357.36703873</v>
      </c>
      <c r="I18" s="33">
        <f>SUMIF('CDR Plant Data'!$A:$A,$B18,'CDR Plant Data'!$H:$H)</f>
        <v>143370445.22408855</v>
      </c>
      <c r="J18" s="33">
        <f>SUMIF('CDR Plant Data'!$A:$A,$B18,'CDR Plant Data'!$I:$I)</f>
        <v>144128122.46949553</v>
      </c>
      <c r="K18" s="33">
        <f>SUMIF('CDR Plant Data'!$A:$A,$B18,'CDR Plant Data'!$J:$J)</f>
        <v>144926197.81680456</v>
      </c>
      <c r="L18" s="33">
        <f>SUMIF('CDR Plant Data'!$A:$A,$B18,'CDR Plant Data'!$K:$K)</f>
        <v>145763261.23321354</v>
      </c>
      <c r="M18" s="33">
        <f>SUMIF('CDR Plant Data'!$A:$A,$B18,'CDR Plant Data'!$L:$L)</f>
        <v>146641269.1008026</v>
      </c>
      <c r="N18" s="33">
        <f>SUMIF('CDR Plant Data'!$A:$A,$B18,'CDR Plant Data'!$M:$M)</f>
        <v>147545333.8315914</v>
      </c>
      <c r="O18" s="33">
        <f>SUMIF('CDR Plant Data'!$A:$A,$B18,'CDR Plant Data'!$N:$N)</f>
        <v>148451095.88047132</v>
      </c>
      <c r="P18" s="33">
        <f>SUMIF('CDR Plant Data'!$A:$A,$B18,'CDR Plant Data'!$O:$O)</f>
        <v>149348568.40043691</v>
      </c>
      <c r="Q18" s="12">
        <f t="shared" si="0"/>
        <v>144451047.08197683</v>
      </c>
    </row>
    <row r="19" spans="1:17" x14ac:dyDescent="0.2">
      <c r="A19" s="34">
        <f t="shared" si="1"/>
        <v>9</v>
      </c>
      <c r="B19" s="18">
        <v>376.2</v>
      </c>
      <c r="C19" s="3" t="s">
        <v>26</v>
      </c>
      <c r="D19" s="33">
        <f>SUMIF('CDR Plant Data'!$A:$A,$B19,'CDR Plant Data'!$C:$C)</f>
        <v>179297400.17026246</v>
      </c>
      <c r="E19" s="33">
        <f>SUMIF('CDR Plant Data'!$A:$A,$B19,'CDR Plant Data'!$D:$D)</f>
        <v>179679671.64073905</v>
      </c>
      <c r="F19" s="33">
        <f>SUMIF('CDR Plant Data'!$A:$A,$B19,'CDR Plant Data'!$E:$E)</f>
        <v>180282517.6217418</v>
      </c>
      <c r="G19" s="33">
        <f>SUMIF('CDR Plant Data'!$A:$A,$B19,'CDR Plant Data'!$F:$F)</f>
        <v>181108011.5459311</v>
      </c>
      <c r="H19" s="33">
        <f>SUMIF('CDR Plant Data'!$A:$A,$B19,'CDR Plant Data'!$G:$G)</f>
        <v>182080670.22869432</v>
      </c>
      <c r="I19" s="33">
        <f>SUMIF('CDR Plant Data'!$A:$A,$B19,'CDR Plant Data'!$H:$H)</f>
        <v>183169009.68224147</v>
      </c>
      <c r="J19" s="33">
        <f>SUMIF('CDR Plant Data'!$A:$A,$B19,'CDR Plant Data'!$I:$I)</f>
        <v>184387666.65482599</v>
      </c>
      <c r="K19" s="33">
        <f>SUMIF('CDR Plant Data'!$A:$A,$B19,'CDR Plant Data'!$J:$J)</f>
        <v>185649337.62789556</v>
      </c>
      <c r="L19" s="33">
        <f>SUMIF('CDR Plant Data'!$A:$A,$B19,'CDR Plant Data'!$K:$K)</f>
        <v>187029404.84762391</v>
      </c>
      <c r="M19" s="33">
        <f>SUMIF('CDR Plant Data'!$A:$A,$B19,'CDR Plant Data'!$L:$L)</f>
        <v>188503817.24414942</v>
      </c>
      <c r="N19" s="33">
        <f>SUMIF('CDR Plant Data'!$A:$A,$B19,'CDR Plant Data'!$M:$M)</f>
        <v>189952731.75435975</v>
      </c>
      <c r="O19" s="33">
        <f>SUMIF('CDR Plant Data'!$A:$A,$B19,'CDR Plant Data'!$N:$N)</f>
        <v>191323897.56974858</v>
      </c>
      <c r="P19" s="33">
        <f>SUMIF('CDR Plant Data'!$A:$A,$B19,'CDR Plant Data'!$O:$O)</f>
        <v>192587873.59893343</v>
      </c>
      <c r="Q19" s="12">
        <f t="shared" si="0"/>
        <v>185004000.78362668</v>
      </c>
    </row>
    <row r="20" spans="1:17" x14ac:dyDescent="0.2">
      <c r="A20" s="34">
        <f t="shared" si="1"/>
        <v>10</v>
      </c>
      <c r="B20" s="18">
        <v>378</v>
      </c>
      <c r="C20" s="3" t="s">
        <v>27</v>
      </c>
      <c r="D20" s="33">
        <f>SUMIF('CDR Plant Data'!$A:$A,$B20,'CDR Plant Data'!$C:$C)</f>
        <v>2436544.8335537217</v>
      </c>
      <c r="E20" s="33">
        <f>SUMIF('CDR Plant Data'!$A:$A,$B20,'CDR Plant Data'!$D:$D)</f>
        <v>2448422.0620964887</v>
      </c>
      <c r="F20" s="33">
        <f>SUMIF('CDR Plant Data'!$A:$A,$B20,'CDR Plant Data'!$E:$E)</f>
        <v>2463839.8067155462</v>
      </c>
      <c r="G20" s="33">
        <f>SUMIF('CDR Plant Data'!$A:$A,$B20,'CDR Plant Data'!$F:$F)</f>
        <v>2482452.7828497048</v>
      </c>
      <c r="H20" s="33">
        <f>SUMIF('CDR Plant Data'!$A:$A,$B20,'CDR Plant Data'!$G:$G)</f>
        <v>2503399.1744394731</v>
      </c>
      <c r="I20" s="33">
        <f>SUMIF('CDR Plant Data'!$A:$A,$B20,'CDR Plant Data'!$H:$H)</f>
        <v>2526019.3948751111</v>
      </c>
      <c r="J20" s="33">
        <f>SUMIF('CDR Plant Data'!$A:$A,$B20,'CDR Plant Data'!$I:$I)</f>
        <v>2550047.1859273217</v>
      </c>
      <c r="K20" s="33">
        <f>SUMIF('CDR Plant Data'!$A:$A,$B20,'CDR Plant Data'!$J:$J)</f>
        <v>2575320.7325430852</v>
      </c>
      <c r="L20" s="33">
        <f>SUMIF('CDR Plant Data'!$A:$A,$B20,'CDR Plant Data'!$K:$K)</f>
        <v>2601707.7359050442</v>
      </c>
      <c r="M20" s="33">
        <f>SUMIF('CDR Plant Data'!$A:$A,$B20,'CDR Plant Data'!$L:$L)</f>
        <v>2629298.7156777037</v>
      </c>
      <c r="N20" s="33">
        <f>SUMIF('CDR Plant Data'!$A:$A,$B20,'CDR Plant Data'!$M:$M)</f>
        <v>2657754.7168647354</v>
      </c>
      <c r="O20" s="33">
        <f>SUMIF('CDR Plant Data'!$A:$A,$B20,'CDR Plant Data'!$N:$N)</f>
        <v>2686354.9630244048</v>
      </c>
      <c r="P20" s="33">
        <f>SUMIF('CDR Plant Data'!$A:$A,$B20,'CDR Plant Data'!$O:$O)</f>
        <v>2714813.216857085</v>
      </c>
      <c r="Q20" s="12">
        <f t="shared" si="0"/>
        <v>2559690.4093330326</v>
      </c>
    </row>
    <row r="21" spans="1:17" x14ac:dyDescent="0.2">
      <c r="A21" s="34">
        <f t="shared" si="1"/>
        <v>11</v>
      </c>
      <c r="B21" s="18">
        <v>379</v>
      </c>
      <c r="C21" s="3" t="s">
        <v>27</v>
      </c>
      <c r="D21" s="33">
        <f>SUMIF('CDR Plant Data'!$A:$A,$B21,'CDR Plant Data'!$C:$C)</f>
        <v>17561803.154735509</v>
      </c>
      <c r="E21" s="33">
        <f>SUMIF('CDR Plant Data'!$A:$A,$B21,'CDR Plant Data'!$D:$D)</f>
        <v>17647281.301189438</v>
      </c>
      <c r="F21" s="33">
        <f>SUMIF('CDR Plant Data'!$A:$A,$B21,'CDR Plant Data'!$E:$E)</f>
        <v>17759117.465113305</v>
      </c>
      <c r="G21" s="33">
        <f>SUMIF('CDR Plant Data'!$A:$A,$B21,'CDR Plant Data'!$F:$F)</f>
        <v>17894741.112635817</v>
      </c>
      <c r="H21" s="33">
        <f>SUMIF('CDR Plant Data'!$A:$A,$B21,'CDR Plant Data'!$G:$G)</f>
        <v>18047736.296967711</v>
      </c>
      <c r="I21" s="33">
        <f>SUMIF('CDR Plant Data'!$A:$A,$B21,'CDR Plant Data'!$H:$H)</f>
        <v>18213192.605330817</v>
      </c>
      <c r="J21" s="33">
        <f>SUMIF('CDR Plant Data'!$A:$A,$B21,'CDR Plant Data'!$I:$I)</f>
        <v>18389127.829790447</v>
      </c>
      <c r="K21" s="33">
        <f>SUMIF('CDR Plant Data'!$A:$A,$B21,'CDR Plant Data'!$J:$J)</f>
        <v>18574337.308680721</v>
      </c>
      <c r="L21" s="33">
        <f>SUMIF('CDR Plant Data'!$A:$A,$B21,'CDR Plant Data'!$K:$K)</f>
        <v>18767836.119333882</v>
      </c>
      <c r="M21" s="33">
        <f>SUMIF('CDR Plant Data'!$A:$A,$B21,'CDR Plant Data'!$L:$L)</f>
        <v>18970298.151896734</v>
      </c>
      <c r="N21" s="33">
        <f>SUMIF('CDR Plant Data'!$A:$A,$B21,'CDR Plant Data'!$M:$M)</f>
        <v>19179199.994097669</v>
      </c>
      <c r="O21" s="33">
        <f>SUMIF('CDR Plant Data'!$A:$A,$B21,'CDR Plant Data'!$N:$N)</f>
        <v>19389175.694297507</v>
      </c>
      <c r="P21" s="33">
        <f>SUMIF('CDR Plant Data'!$A:$A,$B21,'CDR Plant Data'!$O:$O)</f>
        <v>19598094.306729689</v>
      </c>
      <c r="Q21" s="12">
        <f t="shared" si="0"/>
        <v>18460918.564676866</v>
      </c>
    </row>
    <row r="22" spans="1:17" x14ac:dyDescent="0.2">
      <c r="A22" s="34">
        <f t="shared" si="1"/>
        <v>12</v>
      </c>
      <c r="B22" s="18">
        <v>380.1</v>
      </c>
      <c r="C22" s="3" t="s">
        <v>28</v>
      </c>
      <c r="D22" s="33">
        <f>SUMIF('CDR Plant Data'!$A:$A,$B22,'CDR Plant Data'!$C:$C)</f>
        <v>15433525.605051154</v>
      </c>
      <c r="E22" s="33">
        <f>SUMIF('CDR Plant Data'!$A:$A,$B22,'CDR Plant Data'!$D:$D)</f>
        <v>15437288.476713376</v>
      </c>
      <c r="F22" s="33">
        <f>SUMIF('CDR Plant Data'!$A:$A,$B22,'CDR Plant Data'!$E:$E)</f>
        <v>15443608.482687773</v>
      </c>
      <c r="G22" s="33">
        <f>SUMIF('CDR Plant Data'!$A:$A,$B22,'CDR Plant Data'!$F:$F)</f>
        <v>15452236.241533937</v>
      </c>
      <c r="H22" s="33">
        <f>SUMIF('CDR Plant Data'!$A:$A,$B22,'CDR Plant Data'!$G:$G)</f>
        <v>15462549.307436338</v>
      </c>
      <c r="I22" s="33">
        <f>SUMIF('CDR Plant Data'!$A:$A,$B22,'CDR Plant Data'!$H:$H)</f>
        <v>15474071.294603953</v>
      </c>
      <c r="J22" s="33">
        <f>SUMIF('CDR Plant Data'!$A:$A,$B22,'CDR Plant Data'!$I:$I)</f>
        <v>15486609.898288166</v>
      </c>
      <c r="K22" s="33">
        <f>SUMIF('CDR Plant Data'!$A:$A,$B22,'CDR Plant Data'!$J:$J)</f>
        <v>15500048.247723427</v>
      </c>
      <c r="L22" s="33">
        <f>SUMIF('CDR Plant Data'!$A:$A,$B22,'CDR Plant Data'!$K:$K)</f>
        <v>15514290.79021683</v>
      </c>
      <c r="M22" s="33">
        <f>SUMIF('CDR Plant Data'!$A:$A,$B22,'CDR Plant Data'!$L:$L)</f>
        <v>15529402.903508531</v>
      </c>
      <c r="N22" s="33">
        <f>SUMIF('CDR Plant Data'!$A:$A,$B22,'CDR Plant Data'!$M:$M)</f>
        <v>15545139.777680229</v>
      </c>
      <c r="O22" s="33">
        <f>SUMIF('CDR Plant Data'!$A:$A,$B22,'CDR Plant Data'!$N:$N)</f>
        <v>15560980.832643917</v>
      </c>
      <c r="P22" s="33">
        <f>SUMIF('CDR Plant Data'!$A:$A,$B22,'CDR Plant Data'!$O:$O)</f>
        <v>15576719.33378675</v>
      </c>
      <c r="Q22" s="12">
        <f t="shared" si="0"/>
        <v>15493574.707067261</v>
      </c>
    </row>
    <row r="23" spans="1:17" x14ac:dyDescent="0.2">
      <c r="A23" s="34">
        <f t="shared" si="1"/>
        <v>13</v>
      </c>
      <c r="B23" s="18">
        <v>380.2</v>
      </c>
      <c r="C23" s="3" t="s">
        <v>29</v>
      </c>
      <c r="D23" s="33">
        <f>SUMIF('CDR Plant Data'!$A:$A,$B23,'CDR Plant Data'!$C:$C)</f>
        <v>96570829.584071517</v>
      </c>
      <c r="E23" s="33">
        <f>SUMIF('CDR Plant Data'!$A:$A,$B23,'CDR Plant Data'!$D:$D)</f>
        <v>96831990.392691225</v>
      </c>
      <c r="F23" s="33">
        <f>SUMIF('CDR Plant Data'!$A:$A,$B23,'CDR Plant Data'!$E:$E)</f>
        <v>97197648.7255584</v>
      </c>
      <c r="G23" s="33">
        <f>SUMIF('CDR Plant Data'!$A:$A,$B23,'CDR Plant Data'!$F:$F)</f>
        <v>97662987.311638489</v>
      </c>
      <c r="H23" s="33">
        <f>SUMIF('CDR Plant Data'!$A:$A,$B23,'CDR Plant Data'!$G:$G)</f>
        <v>98197604.594423741</v>
      </c>
      <c r="I23" s="33">
        <f>SUMIF('CDR Plant Data'!$A:$A,$B23,'CDR Plant Data'!$H:$H)</f>
        <v>98784222.262496054</v>
      </c>
      <c r="J23" s="33">
        <f>SUMIF('CDR Plant Data'!$A:$A,$B23,'CDR Plant Data'!$I:$I)</f>
        <v>99422096.239631683</v>
      </c>
      <c r="K23" s="33">
        <f>SUMIF('CDR Plant Data'!$A:$A,$B23,'CDR Plant Data'!$J:$J)</f>
        <v>100088855.62228176</v>
      </c>
      <c r="L23" s="33">
        <f>SUMIF('CDR Plant Data'!$A:$A,$B23,'CDR Plant Data'!$K:$K)</f>
        <v>100799649.30437811</v>
      </c>
      <c r="M23" s="33">
        <f>SUMIF('CDR Plant Data'!$A:$A,$B23,'CDR Plant Data'!$L:$L)</f>
        <v>101550384.04478955</v>
      </c>
      <c r="N23" s="33">
        <f>SUMIF('CDR Plant Data'!$A:$A,$B23,'CDR Plant Data'!$M:$M)</f>
        <v>102308561.11966929</v>
      </c>
      <c r="O23" s="33">
        <f>SUMIF('CDR Plant Data'!$A:$A,$B23,'CDR Plant Data'!$N:$N)</f>
        <v>103051233.1231869</v>
      </c>
      <c r="P23" s="33">
        <f>SUMIF('CDR Plant Data'!$A:$A,$B23,'CDR Plant Data'!$O:$O)</f>
        <v>103767306.85898311</v>
      </c>
      <c r="Q23" s="12">
        <f t="shared" si="0"/>
        <v>99710259.16798459</v>
      </c>
    </row>
    <row r="24" spans="1:17" x14ac:dyDescent="0.2">
      <c r="A24" s="34">
        <f t="shared" si="1"/>
        <v>14</v>
      </c>
      <c r="B24" s="18">
        <v>381</v>
      </c>
      <c r="C24" s="3" t="s">
        <v>30</v>
      </c>
      <c r="D24" s="33">
        <f>SUMIF('CDR Plant Data'!$A:$A,$B24,'CDR Plant Data'!$C:$C)</f>
        <v>19871469.145696111</v>
      </c>
      <c r="E24" s="33">
        <f>SUMIF('CDR Plant Data'!$A:$A,$B24,'CDR Plant Data'!$D:$D)</f>
        <v>19945161.107554037</v>
      </c>
      <c r="F24" s="33">
        <f>SUMIF('CDR Plant Data'!$A:$A,$B24,'CDR Plant Data'!$E:$E)</f>
        <v>20048565.506428894</v>
      </c>
      <c r="G24" s="33">
        <f>SUMIF('CDR Plant Data'!$A:$A,$B24,'CDR Plant Data'!$F:$F)</f>
        <v>20179128.457206141</v>
      </c>
      <c r="H24" s="33">
        <f>SUMIF('CDR Plant Data'!$A:$A,$B24,'CDR Plant Data'!$G:$G)</f>
        <v>20329299.843341466</v>
      </c>
      <c r="I24" s="33">
        <f>SUMIF('CDR Plant Data'!$A:$A,$B24,'CDR Plant Data'!$H:$H)</f>
        <v>20493684.391251322</v>
      </c>
      <c r="J24" s="33">
        <f>SUMIF('CDR Plant Data'!$A:$A,$B24,'CDR Plant Data'!$I:$I)</f>
        <v>20670502.778989427</v>
      </c>
      <c r="K24" s="33">
        <f>SUMIF('CDR Plant Data'!$A:$A,$B24,'CDR Plant Data'!$J:$J)</f>
        <v>20857271.395416785</v>
      </c>
      <c r="L24" s="33">
        <f>SUMIF('CDR Plant Data'!$A:$A,$B24,'CDR Plant Data'!$K:$K)</f>
        <v>21054098.93276611</v>
      </c>
      <c r="M24" s="33">
        <f>SUMIF('CDR Plant Data'!$A:$A,$B24,'CDR Plant Data'!$L:$L)</f>
        <v>21261312.257332694</v>
      </c>
      <c r="N24" s="33">
        <f>SUMIF('CDR Plant Data'!$A:$A,$B24,'CDR Plant Data'!$M:$M)</f>
        <v>21474627.727483749</v>
      </c>
      <c r="O24" s="33">
        <f>SUMIF('CDR Plant Data'!$A:$A,$B24,'CDR Plant Data'!$N:$N)</f>
        <v>21687889.415639579</v>
      </c>
      <c r="P24" s="33">
        <f>SUMIF('CDR Plant Data'!$A:$A,$B24,'CDR Plant Data'!$O:$O)</f>
        <v>21898525.971881576</v>
      </c>
      <c r="Q24" s="12">
        <f t="shared" si="0"/>
        <v>20751656.686999068</v>
      </c>
    </row>
    <row r="25" spans="1:17" x14ac:dyDescent="0.2">
      <c r="A25" s="34">
        <f t="shared" si="1"/>
        <v>15</v>
      </c>
      <c r="B25" s="18">
        <v>381.1</v>
      </c>
      <c r="C25" s="21" t="s">
        <v>51</v>
      </c>
      <c r="D25" s="33">
        <f>SUMIF('CDR Plant Data'!$A:$A,$B25,'CDR Plant Data'!$C:$C)</f>
        <v>1991313.2210789321</v>
      </c>
      <c r="E25" s="33">
        <f>SUMIF('CDR Plant Data'!$A:$A,$B25,'CDR Plant Data'!$D:$D)</f>
        <v>1974678.1769122654</v>
      </c>
      <c r="F25" s="33">
        <f>SUMIF('CDR Plant Data'!$A:$A,$B25,'CDR Plant Data'!$E:$E)</f>
        <v>1958043.1327455987</v>
      </c>
      <c r="G25" s="33">
        <f>SUMIF('CDR Plant Data'!$A:$A,$B25,'CDR Plant Data'!$F:$F)</f>
        <v>1941408.088578932</v>
      </c>
      <c r="H25" s="33">
        <f>SUMIF('CDR Plant Data'!$A:$A,$B25,'CDR Plant Data'!$G:$G)</f>
        <v>1924773.0444122653</v>
      </c>
      <c r="I25" s="33">
        <f>SUMIF('CDR Plant Data'!$A:$A,$B25,'CDR Plant Data'!$H:$H)</f>
        <v>1908138.0002455986</v>
      </c>
      <c r="J25" s="33">
        <f>SUMIF('CDR Plant Data'!$A:$A,$B25,'CDR Plant Data'!$I:$I)</f>
        <v>1891502.9560789319</v>
      </c>
      <c r="K25" s="33">
        <f>SUMIF('CDR Plant Data'!$A:$A,$B25,'CDR Plant Data'!$J:$J)</f>
        <v>1874867.9119122652</v>
      </c>
      <c r="L25" s="33">
        <f>SUMIF('CDR Plant Data'!$A:$A,$B25,'CDR Plant Data'!$K:$K)</f>
        <v>1858232.8677455985</v>
      </c>
      <c r="M25" s="33">
        <f>SUMIF('CDR Plant Data'!$A:$A,$B25,'CDR Plant Data'!$L:$L)</f>
        <v>1841597.8235789319</v>
      </c>
      <c r="N25" s="33">
        <f>SUMIF('CDR Plant Data'!$A:$A,$B25,'CDR Plant Data'!$M:$M)</f>
        <v>1824962.7794122652</v>
      </c>
      <c r="O25" s="33">
        <f>SUMIF('CDR Plant Data'!$A:$A,$B25,'CDR Plant Data'!$N:$N)</f>
        <v>1808327.7352455985</v>
      </c>
      <c r="P25" s="33">
        <f>SUMIF('CDR Plant Data'!$A:$A,$B25,'CDR Plant Data'!$O:$O)</f>
        <v>1791692.6910789318</v>
      </c>
      <c r="Q25" s="12">
        <f t="shared" si="0"/>
        <v>1891502.9560789317</v>
      </c>
    </row>
    <row r="26" spans="1:17" x14ac:dyDescent="0.2">
      <c r="A26" s="34">
        <f t="shared" si="1"/>
        <v>16</v>
      </c>
      <c r="B26" s="18">
        <v>382</v>
      </c>
      <c r="C26" s="3" t="s">
        <v>31</v>
      </c>
      <c r="D26" s="33">
        <f>SUMIF('CDR Plant Data'!$A:$A,$B26,'CDR Plant Data'!$C:$C)</f>
        <v>5511727.7761675147</v>
      </c>
      <c r="E26" s="33">
        <f>SUMIF('CDR Plant Data'!$A:$A,$B26,'CDR Plant Data'!$D:$D)</f>
        <v>5511318.9923055954</v>
      </c>
      <c r="F26" s="33">
        <f>SUMIF('CDR Plant Data'!$A:$A,$B26,'CDR Plant Data'!$E:$E)</f>
        <v>5518823.2907566465</v>
      </c>
      <c r="G26" s="33">
        <f>SUMIF('CDR Plant Data'!$A:$A,$B26,'CDR Plant Data'!$F:$F)</f>
        <v>5534148.1496510552</v>
      </c>
      <c r="H26" s="33">
        <f>SUMIF('CDR Plant Data'!$A:$A,$B26,'CDR Plant Data'!$G:$G)</f>
        <v>5554739.838414955</v>
      </c>
      <c r="I26" s="33">
        <f>SUMIF('CDR Plant Data'!$A:$A,$B26,'CDR Plant Data'!$H:$H)</f>
        <v>5579400.8760819212</v>
      </c>
      <c r="J26" s="33">
        <f>SUMIF('CDR Plant Data'!$A:$A,$B26,'CDR Plant Data'!$I:$I)</f>
        <v>5608435.3810096346</v>
      </c>
      <c r="K26" s="33">
        <f>SUMIF('CDR Plant Data'!$A:$A,$B26,'CDR Plant Data'!$J:$J)</f>
        <v>5639257.8442811947</v>
      </c>
      <c r="L26" s="33">
        <f>SUMIF('CDR Plant Data'!$A:$A,$B26,'CDR Plant Data'!$K:$K)</f>
        <v>5673980.7941598604</v>
      </c>
      <c r="M26" s="33">
        <f>SUMIF('CDR Plant Data'!$A:$A,$B26,'CDR Plant Data'!$L:$L)</f>
        <v>5711951.5172985382</v>
      </c>
      <c r="N26" s="33">
        <f>SUMIF('CDR Plant Data'!$A:$A,$B26,'CDR Plant Data'!$M:$M)</f>
        <v>5749569.3318929821</v>
      </c>
      <c r="O26" s="33">
        <f>SUMIF('CDR Plant Data'!$A:$A,$B26,'CDR Plant Data'!$N:$N)</f>
        <v>5785011.7361915112</v>
      </c>
      <c r="P26" s="33">
        <f>SUMIF('CDR Plant Data'!$A:$A,$B26,'CDR Plant Data'!$O:$O)</f>
        <v>5817304.6865914408</v>
      </c>
      <c r="Q26" s="12">
        <f t="shared" si="0"/>
        <v>5630436.1703694509</v>
      </c>
    </row>
    <row r="27" spans="1:17" x14ac:dyDescent="0.2">
      <c r="A27" s="34">
        <f t="shared" si="1"/>
        <v>17</v>
      </c>
      <c r="B27" s="18">
        <v>382.1</v>
      </c>
      <c r="C27" s="3" t="s">
        <v>52</v>
      </c>
      <c r="D27" s="33">
        <f>SUMIF('CDR Plant Data'!$A:$A,$B27,'CDR Plant Data'!$C:$C)</f>
        <v>580199.31882382312</v>
      </c>
      <c r="E27" s="33">
        <f>SUMIF('CDR Plant Data'!$A:$A,$B27,'CDR Plant Data'!$D:$D)</f>
        <v>576341.81365715642</v>
      </c>
      <c r="F27" s="33">
        <f>SUMIF('CDR Plant Data'!$A:$A,$B27,'CDR Plant Data'!$E:$E)</f>
        <v>572484.30849048973</v>
      </c>
      <c r="G27" s="33">
        <f>SUMIF('CDR Plant Data'!$A:$A,$B27,'CDR Plant Data'!$F:$F)</f>
        <v>568626.80332382303</v>
      </c>
      <c r="H27" s="33">
        <f>SUMIF('CDR Plant Data'!$A:$A,$B27,'CDR Plant Data'!$G:$G)</f>
        <v>564769.29815715633</v>
      </c>
      <c r="I27" s="33">
        <f>SUMIF('CDR Plant Data'!$A:$A,$B27,'CDR Plant Data'!$H:$H)</f>
        <v>560911.79299048963</v>
      </c>
      <c r="J27" s="33">
        <f>SUMIF('CDR Plant Data'!$A:$A,$B27,'CDR Plant Data'!$I:$I)</f>
        <v>557054.28782382293</v>
      </c>
      <c r="K27" s="33">
        <f>SUMIF('CDR Plant Data'!$A:$A,$B27,'CDR Plant Data'!$J:$J)</f>
        <v>553196.78265715623</v>
      </c>
      <c r="L27" s="33">
        <f>SUMIF('CDR Plant Data'!$A:$A,$B27,'CDR Plant Data'!$K:$K)</f>
        <v>549339.27749048953</v>
      </c>
      <c r="M27" s="33">
        <f>SUMIF('CDR Plant Data'!$A:$A,$B27,'CDR Plant Data'!$L:$L)</f>
        <v>545481.77232382284</v>
      </c>
      <c r="N27" s="33">
        <f>SUMIF('CDR Plant Data'!$A:$A,$B27,'CDR Plant Data'!$M:$M)</f>
        <v>541624.26715715614</v>
      </c>
      <c r="O27" s="33">
        <f>SUMIF('CDR Plant Data'!$A:$A,$B27,'CDR Plant Data'!$N:$N)</f>
        <v>537766.76199048944</v>
      </c>
      <c r="P27" s="33">
        <f>SUMIF('CDR Plant Data'!$A:$A,$B27,'CDR Plant Data'!$O:$O)</f>
        <v>533909.25682382274</v>
      </c>
      <c r="Q27" s="12">
        <f t="shared" si="0"/>
        <v>557054.28782382281</v>
      </c>
    </row>
    <row r="28" spans="1:17" x14ac:dyDescent="0.2">
      <c r="A28" s="34">
        <f t="shared" si="1"/>
        <v>18</v>
      </c>
      <c r="B28" s="18">
        <v>383</v>
      </c>
      <c r="C28" s="3" t="s">
        <v>32</v>
      </c>
      <c r="D28" s="33">
        <f>SUMIF('CDR Plant Data'!$A:$A,$B28,'CDR Plant Data'!$C:$C)</f>
        <v>7008341.0490263021</v>
      </c>
      <c r="E28" s="33">
        <f>SUMIF('CDR Plant Data'!$A:$A,$B28,'CDR Plant Data'!$D:$D)</f>
        <v>7031727.0834037019</v>
      </c>
      <c r="F28" s="33">
        <f>SUMIF('CDR Plant Data'!$A:$A,$B28,'CDR Plant Data'!$E:$E)</f>
        <v>7062269.3180400822</v>
      </c>
      <c r="G28" s="33">
        <f>SUMIF('CDR Plant Data'!$A:$A,$B28,'CDR Plant Data'!$F:$F)</f>
        <v>7099269.8531341199</v>
      </c>
      <c r="H28" s="33">
        <f>SUMIF('CDR Plant Data'!$A:$A,$B28,'CDR Plant Data'!$G:$G)</f>
        <v>7140986.7594937952</v>
      </c>
      <c r="I28" s="33">
        <f>SUMIF('CDR Plant Data'!$A:$A,$B28,'CDR Plant Data'!$H:$H)</f>
        <v>7186086.8603263069</v>
      </c>
      <c r="J28" s="33">
        <f>SUMIF('CDR Plant Data'!$A:$A,$B28,'CDR Plant Data'!$I:$I)</f>
        <v>7234031.9862889973</v>
      </c>
      <c r="K28" s="33">
        <f>SUMIF('CDR Plant Data'!$A:$A,$B28,'CDR Plant Data'!$J:$J)</f>
        <v>7284495.0718074189</v>
      </c>
      <c r="L28" s="33">
        <f>SUMIF('CDR Plant Data'!$A:$A,$B28,'CDR Plant Data'!$K:$K)</f>
        <v>7337208.7104327288</v>
      </c>
      <c r="M28" s="33">
        <f>SUMIF('CDR Plant Data'!$A:$A,$B28,'CDR Plant Data'!$L:$L)</f>
        <v>7392355.8633018341</v>
      </c>
      <c r="N28" s="33">
        <f>SUMIF('CDR Plant Data'!$A:$A,$B28,'CDR Plant Data'!$M:$M)</f>
        <v>7449251.4241250856</v>
      </c>
      <c r="O28" s="33">
        <f>SUMIF('CDR Plant Data'!$A:$A,$B28,'CDR Plant Data'!$N:$N)</f>
        <v>7506438.5373345753</v>
      </c>
      <c r="P28" s="33">
        <f>SUMIF('CDR Plant Data'!$A:$A,$B28,'CDR Plant Data'!$O:$O)</f>
        <v>7563338.6512746643</v>
      </c>
      <c r="Q28" s="12">
        <f t="shared" si="0"/>
        <v>7253523.1667684326</v>
      </c>
    </row>
    <row r="29" spans="1:17" x14ac:dyDescent="0.2">
      <c r="A29" s="34">
        <f t="shared" si="1"/>
        <v>19</v>
      </c>
      <c r="B29" s="18">
        <v>384</v>
      </c>
      <c r="C29" s="3" t="s">
        <v>33</v>
      </c>
      <c r="D29" s="33">
        <f>SUMIF('CDR Plant Data'!$A:$A,$B29,'CDR Plant Data'!$C:$C)</f>
        <v>1924547.7760993503</v>
      </c>
      <c r="E29" s="33">
        <f>SUMIF('CDR Plant Data'!$A:$A,$B29,'CDR Plant Data'!$D:$D)</f>
        <v>1932953.558068828</v>
      </c>
      <c r="F29" s="33">
        <f>SUMIF('CDR Plant Data'!$A:$A,$B29,'CDR Plant Data'!$E:$E)</f>
        <v>1943865.0429545688</v>
      </c>
      <c r="G29" s="33">
        <f>SUMIF('CDR Plant Data'!$A:$A,$B29,'CDR Plant Data'!$F:$F)</f>
        <v>1957037.8651010394</v>
      </c>
      <c r="H29" s="33">
        <f>SUMIF('CDR Plant Data'!$A:$A,$B29,'CDR Plant Data'!$G:$G)</f>
        <v>1971862.0978853879</v>
      </c>
      <c r="I29" s="33">
        <f>SUMIF('CDR Plant Data'!$A:$A,$B29,'CDR Plant Data'!$H:$H)</f>
        <v>1987870.9370180918</v>
      </c>
      <c r="J29" s="33">
        <f>SUMIF('CDR Plant Data'!$A:$A,$B29,'CDR Plant Data'!$I:$I)</f>
        <v>2004875.9455574013</v>
      </c>
      <c r="K29" s="33">
        <f>SUMIF('CDR Plant Data'!$A:$A,$B29,'CDR Plant Data'!$J:$J)</f>
        <v>2022762.6033481979</v>
      </c>
      <c r="L29" s="33">
        <f>SUMIF('CDR Plant Data'!$A:$A,$B29,'CDR Plant Data'!$K:$K)</f>
        <v>2041437.279539689</v>
      </c>
      <c r="M29" s="33">
        <f>SUMIF('CDR Plant Data'!$A:$A,$B29,'CDR Plant Data'!$L:$L)</f>
        <v>2060964.0369358403</v>
      </c>
      <c r="N29" s="33">
        <f>SUMIF('CDR Plant Data'!$A:$A,$B29,'CDR Plant Data'!$M:$M)</f>
        <v>2081102.9894566338</v>
      </c>
      <c r="O29" s="33">
        <f>SUMIF('CDR Plant Data'!$A:$A,$B29,'CDR Plant Data'!$N:$N)</f>
        <v>2101344.0273911944</v>
      </c>
      <c r="P29" s="33">
        <f>SUMIF('CDR Plant Data'!$A:$A,$B29,'CDR Plant Data'!$O:$O)</f>
        <v>2121484.5741600157</v>
      </c>
      <c r="Q29" s="12">
        <f t="shared" si="0"/>
        <v>2011700.6718089415</v>
      </c>
    </row>
    <row r="30" spans="1:17" x14ac:dyDescent="0.2">
      <c r="A30" s="34">
        <f t="shared" si="1"/>
        <v>20</v>
      </c>
      <c r="B30" s="18">
        <v>385</v>
      </c>
      <c r="C30" s="3" t="s">
        <v>34</v>
      </c>
      <c r="D30" s="33">
        <f>SUMIF('CDR Plant Data'!$A:$A,$B30,'CDR Plant Data'!$C:$C)</f>
        <v>3550385.2799228206</v>
      </c>
      <c r="E30" s="33">
        <f>SUMIF('CDR Plant Data'!$A:$A,$B30,'CDR Plant Data'!$D:$D)</f>
        <v>3557811.9493695339</v>
      </c>
      <c r="F30" s="33">
        <f>SUMIF('CDR Plant Data'!$A:$A,$B30,'CDR Plant Data'!$E:$E)</f>
        <v>3567464.5987144629</v>
      </c>
      <c r="G30" s="33">
        <f>SUMIF('CDR Plant Data'!$A:$A,$B30,'CDR Plant Data'!$F:$F)</f>
        <v>3579126.1419521174</v>
      </c>
      <c r="H30" s="33">
        <f>SUMIF('CDR Plant Data'!$A:$A,$B30,'CDR Plant Data'!$G:$G)</f>
        <v>3592254.7413438591</v>
      </c>
      <c r="I30" s="33">
        <f>SUMIF('CDR Plant Data'!$A:$A,$B30,'CDR Plant Data'!$H:$H)</f>
        <v>3606435.704087066</v>
      </c>
      <c r="J30" s="33">
        <f>SUMIF('CDR Plant Data'!$A:$A,$B30,'CDR Plant Data'!$I:$I)</f>
        <v>3621501.6293132277</v>
      </c>
      <c r="K30" s="33">
        <f>SUMIF('CDR Plant Data'!$A:$A,$B30,'CDR Plant Data'!$J:$J)</f>
        <v>3637350.7812732318</v>
      </c>
      <c r="L30" s="33">
        <f>SUMIF('CDR Plant Data'!$A:$A,$B30,'CDR Plant Data'!$K:$K)</f>
        <v>3653899.9815542018</v>
      </c>
      <c r="M30" s="33">
        <f>SUMIF('CDR Plant Data'!$A:$A,$B30,'CDR Plant Data'!$L:$L)</f>
        <v>3671206.1413377961</v>
      </c>
      <c r="N30" s="33">
        <f>SUMIF('CDR Plant Data'!$A:$A,$B30,'CDR Plant Data'!$M:$M)</f>
        <v>3689056.1541186473</v>
      </c>
      <c r="O30" s="33">
        <f>SUMIF('CDR Plant Data'!$A:$A,$B30,'CDR Plant Data'!$N:$N)</f>
        <v>3706996.8560540141</v>
      </c>
      <c r="P30" s="33">
        <f>SUMIF('CDR Plant Data'!$A:$A,$B30,'CDR Plant Data'!$O:$O)</f>
        <v>3724848.2851097295</v>
      </c>
      <c r="Q30" s="12">
        <f t="shared" si="0"/>
        <v>3627564.4803192858</v>
      </c>
    </row>
    <row r="31" spans="1:17" x14ac:dyDescent="0.2">
      <c r="A31" s="34">
        <f t="shared" si="1"/>
        <v>21</v>
      </c>
      <c r="B31" s="18">
        <v>387</v>
      </c>
      <c r="C31" s="3" t="s">
        <v>35</v>
      </c>
      <c r="D31" s="33">
        <f>SUMIF('CDR Plant Data'!$A:$A,$B31,'CDR Plant Data'!$C:$C)</f>
        <v>1796046.2785294538</v>
      </c>
      <c r="E31" s="33">
        <f>SUMIF('CDR Plant Data'!$A:$A,$B31,'CDR Plant Data'!$D:$D)</f>
        <v>1801750.6972209304</v>
      </c>
      <c r="F31" s="33">
        <f>SUMIF('CDR Plant Data'!$A:$A,$B31,'CDR Plant Data'!$E:$E)</f>
        <v>1810086.0551737719</v>
      </c>
      <c r="G31" s="33">
        <f>SUMIF('CDR Plant Data'!$A:$A,$B31,'CDR Plant Data'!$F:$F)</f>
        <v>1820795.7732088978</v>
      </c>
      <c r="H31" s="33">
        <f>SUMIF('CDR Plant Data'!$A:$A,$B31,'CDR Plant Data'!$G:$G)</f>
        <v>1833239.4402511586</v>
      </c>
      <c r="I31" s="33">
        <f>SUMIF('CDR Plant Data'!$A:$A,$B31,'CDR Plant Data'!$H:$H)</f>
        <v>1846926.9208879685</v>
      </c>
      <c r="J31" s="33">
        <f>SUMIF('CDR Plant Data'!$A:$A,$B31,'CDR Plant Data'!$I:$I)</f>
        <v>1861660.3600004602</v>
      </c>
      <c r="K31" s="33">
        <f>SUMIF('CDR Plant Data'!$A:$A,$B31,'CDR Plant Data'!$J:$J)</f>
        <v>1877319.5136561405</v>
      </c>
      <c r="L31" s="33">
        <f>SUMIF('CDR Plant Data'!$A:$A,$B31,'CDR Plant Data'!$K:$K)</f>
        <v>1893806.071285215</v>
      </c>
      <c r="M31" s="33">
        <f>SUMIF('CDR Plant Data'!$A:$A,$B31,'CDR Plant Data'!$L:$L)</f>
        <v>1911187.2975841712</v>
      </c>
      <c r="N31" s="33">
        <f>SUMIF('CDR Plant Data'!$A:$A,$B31,'CDR Plant Data'!$M:$M)</f>
        <v>1929211.3168409769</v>
      </c>
      <c r="O31" s="33">
        <f>SUMIF('CDR Plant Data'!$A:$A,$B31,'CDR Plant Data'!$N:$N)</f>
        <v>1947342.5237940371</v>
      </c>
      <c r="P31" s="33">
        <f>SUMIF('CDR Plant Data'!$A:$A,$B31,'CDR Plant Data'!$O:$O)</f>
        <v>1965368.2169802219</v>
      </c>
      <c r="Q31" s="12">
        <f t="shared" si="0"/>
        <v>1868826.1896471849</v>
      </c>
    </row>
    <row r="32" spans="1:17" x14ac:dyDescent="0.2">
      <c r="A32" s="34">
        <f t="shared" si="1"/>
        <v>22</v>
      </c>
      <c r="B32" s="18">
        <v>389</v>
      </c>
      <c r="C32" s="3" t="s">
        <v>53</v>
      </c>
      <c r="D32" s="33">
        <f>SUMIF('CDR Plant Data'!$A:$A,$B32,'CDR Plant Data'!$C:$C)</f>
        <v>2225560.7200000002</v>
      </c>
      <c r="E32" s="33">
        <f>SUMIF('CDR Plant Data'!$A:$A,$B32,'CDR Plant Data'!$D:$D)</f>
        <v>2225560.7200000002</v>
      </c>
      <c r="F32" s="33">
        <f>SUMIF('CDR Plant Data'!$A:$A,$B32,'CDR Plant Data'!$E:$E)</f>
        <v>2225560.7200000002</v>
      </c>
      <c r="G32" s="33">
        <f>SUMIF('CDR Plant Data'!$A:$A,$B32,'CDR Plant Data'!$F:$F)</f>
        <v>2225560.7200000002</v>
      </c>
      <c r="H32" s="33">
        <f>SUMIF('CDR Plant Data'!$A:$A,$B32,'CDR Plant Data'!$G:$G)</f>
        <v>2225560.7200000002</v>
      </c>
      <c r="I32" s="33">
        <f>SUMIF('CDR Plant Data'!$A:$A,$B32,'CDR Plant Data'!$H:$H)</f>
        <v>2225560.7200000002</v>
      </c>
      <c r="J32" s="33">
        <f>SUMIF('CDR Plant Data'!$A:$A,$B32,'CDR Plant Data'!$I:$I)</f>
        <v>2225560.7200000002</v>
      </c>
      <c r="K32" s="33">
        <f>SUMIF('CDR Plant Data'!$A:$A,$B32,'CDR Plant Data'!$J:$J)</f>
        <v>2225560.7200000002</v>
      </c>
      <c r="L32" s="33">
        <f>SUMIF('CDR Plant Data'!$A:$A,$B32,'CDR Plant Data'!$K:$K)</f>
        <v>2225560.7200000002</v>
      </c>
      <c r="M32" s="33">
        <f>SUMIF('CDR Plant Data'!$A:$A,$B32,'CDR Plant Data'!$L:$L)</f>
        <v>2225560.7200000002</v>
      </c>
      <c r="N32" s="33">
        <f>SUMIF('CDR Plant Data'!$A:$A,$B32,'CDR Plant Data'!$M:$M)</f>
        <v>2225560.7200000002</v>
      </c>
      <c r="O32" s="33">
        <f>SUMIF('CDR Plant Data'!$A:$A,$B32,'CDR Plant Data'!$N:$N)</f>
        <v>2225560.7200000002</v>
      </c>
      <c r="P32" s="33">
        <f>SUMIF('CDR Plant Data'!$A:$A,$B32,'CDR Plant Data'!$O:$O)</f>
        <v>2225560.7200000002</v>
      </c>
      <c r="Q32" s="12">
        <f t="shared" si="0"/>
        <v>2225560.7199999997</v>
      </c>
    </row>
    <row r="33" spans="1:17" x14ac:dyDescent="0.2">
      <c r="A33" s="34">
        <f t="shared" si="1"/>
        <v>23</v>
      </c>
      <c r="B33" s="18">
        <v>389.2</v>
      </c>
      <c r="C33" s="3" t="s">
        <v>54</v>
      </c>
      <c r="D33" s="33">
        <f>SUMIF('CDR Plant Data'!$A:$A,$B33,'CDR Plant Data'!$C:$C)</f>
        <v>96507.920000000013</v>
      </c>
      <c r="E33" s="33">
        <f>SUMIF('CDR Plant Data'!$A:$A,$B33,'CDR Plant Data'!$D:$D)</f>
        <v>96507.920000000013</v>
      </c>
      <c r="F33" s="33">
        <f>SUMIF('CDR Plant Data'!$A:$A,$B33,'CDR Plant Data'!$E:$E)</f>
        <v>96507.920000000013</v>
      </c>
      <c r="G33" s="33">
        <f>SUMIF('CDR Plant Data'!$A:$A,$B33,'CDR Plant Data'!$F:$F)</f>
        <v>96507.920000000013</v>
      </c>
      <c r="H33" s="33">
        <f>SUMIF('CDR Plant Data'!$A:$A,$B33,'CDR Plant Data'!$G:$G)</f>
        <v>96507.920000000013</v>
      </c>
      <c r="I33" s="33">
        <f>SUMIF('CDR Plant Data'!$A:$A,$B33,'CDR Plant Data'!$H:$H)</f>
        <v>96507.920000000013</v>
      </c>
      <c r="J33" s="33">
        <f>SUMIF('CDR Plant Data'!$A:$A,$B33,'CDR Plant Data'!$I:$I)</f>
        <v>96507.920000000013</v>
      </c>
      <c r="K33" s="33">
        <f>SUMIF('CDR Plant Data'!$A:$A,$B33,'CDR Plant Data'!$J:$J)</f>
        <v>96507.920000000013</v>
      </c>
      <c r="L33" s="33">
        <f>SUMIF('CDR Plant Data'!$A:$A,$B33,'CDR Plant Data'!$K:$K)</f>
        <v>96507.920000000013</v>
      </c>
      <c r="M33" s="33">
        <f>SUMIF('CDR Plant Data'!$A:$A,$B33,'CDR Plant Data'!$L:$L)</f>
        <v>96507.920000000013</v>
      </c>
      <c r="N33" s="33">
        <f>SUMIF('CDR Plant Data'!$A:$A,$B33,'CDR Plant Data'!$M:$M)</f>
        <v>96507.920000000013</v>
      </c>
      <c r="O33" s="33">
        <f>SUMIF('CDR Plant Data'!$A:$A,$B33,'CDR Plant Data'!$N:$N)</f>
        <v>96507.920000000013</v>
      </c>
      <c r="P33" s="33">
        <f>SUMIF('CDR Plant Data'!$A:$A,$B33,'CDR Plant Data'!$O:$O)</f>
        <v>96507.920000000013</v>
      </c>
      <c r="Q33" s="12">
        <f t="shared" si="0"/>
        <v>96507.920000000013</v>
      </c>
    </row>
    <row r="34" spans="1:17" x14ac:dyDescent="0.2">
      <c r="A34" s="34">
        <f t="shared" si="1"/>
        <v>24</v>
      </c>
      <c r="B34" s="18">
        <v>390</v>
      </c>
      <c r="C34" s="6" t="s">
        <v>36</v>
      </c>
      <c r="D34" s="33">
        <f>SUMIF('CDR Plant Data'!$A:$A,$B34,'CDR Plant Data'!$C:$C)</f>
        <v>9127408.4600000009</v>
      </c>
      <c r="E34" s="33">
        <f>SUMIF('CDR Plant Data'!$A:$A,$B34,'CDR Plant Data'!$D:$D)</f>
        <v>9127408.4600000009</v>
      </c>
      <c r="F34" s="33">
        <f>SUMIF('CDR Plant Data'!$A:$A,$B34,'CDR Plant Data'!$E:$E)</f>
        <v>9127408.4600000009</v>
      </c>
      <c r="G34" s="33">
        <f>SUMIF('CDR Plant Data'!$A:$A,$B34,'CDR Plant Data'!$F:$F)</f>
        <v>9127408.4600000009</v>
      </c>
      <c r="H34" s="33">
        <f>SUMIF('CDR Plant Data'!$A:$A,$B34,'CDR Plant Data'!$G:$G)</f>
        <v>9127408.4600000009</v>
      </c>
      <c r="I34" s="33">
        <f>SUMIF('CDR Plant Data'!$A:$A,$B34,'CDR Plant Data'!$H:$H)</f>
        <v>9127408.4600000009</v>
      </c>
      <c r="J34" s="33">
        <f>SUMIF('CDR Plant Data'!$A:$A,$B34,'CDR Plant Data'!$I:$I)</f>
        <v>9127408.4600000009</v>
      </c>
      <c r="K34" s="33">
        <f>SUMIF('CDR Plant Data'!$A:$A,$B34,'CDR Plant Data'!$J:$J)</f>
        <v>9127408.4600000009</v>
      </c>
      <c r="L34" s="33">
        <f>SUMIF('CDR Plant Data'!$A:$A,$B34,'CDR Plant Data'!$K:$K)</f>
        <v>9127408.4600000009</v>
      </c>
      <c r="M34" s="33">
        <f>SUMIF('CDR Plant Data'!$A:$A,$B34,'CDR Plant Data'!$L:$L)</f>
        <v>9127408.4600000009</v>
      </c>
      <c r="N34" s="33">
        <f>SUMIF('CDR Plant Data'!$A:$A,$B34,'CDR Plant Data'!$M:$M)</f>
        <v>9127408.4600000009</v>
      </c>
      <c r="O34" s="33">
        <f>SUMIF('CDR Plant Data'!$A:$A,$B34,'CDR Plant Data'!$N:$N)</f>
        <v>9127408.4600000009</v>
      </c>
      <c r="P34" s="33">
        <f>SUMIF('CDR Plant Data'!$A:$A,$B34,'CDR Plant Data'!$O:$O)</f>
        <v>9127408.4600000009</v>
      </c>
      <c r="Q34" s="12">
        <f t="shared" si="0"/>
        <v>9127408.4600000046</v>
      </c>
    </row>
    <row r="35" spans="1:17" x14ac:dyDescent="0.2">
      <c r="A35" s="34">
        <f t="shared" si="1"/>
        <v>25</v>
      </c>
      <c r="B35" s="18" t="s">
        <v>37</v>
      </c>
      <c r="C35" s="6" t="s">
        <v>38</v>
      </c>
      <c r="D35" s="33">
        <f>SUMIF('CDR Plant Data'!$A:$A,$B35,'CDR Plant Data'!$C:$C)</f>
        <v>761398.32</v>
      </c>
      <c r="E35" s="33">
        <f>SUMIF('CDR Plant Data'!$A:$A,$B35,'CDR Plant Data'!$D:$D)</f>
        <v>761398.32</v>
      </c>
      <c r="F35" s="33">
        <f>SUMIF('CDR Plant Data'!$A:$A,$B35,'CDR Plant Data'!$E:$E)</f>
        <v>761398.32</v>
      </c>
      <c r="G35" s="33">
        <f>SUMIF('CDR Plant Data'!$A:$A,$B35,'CDR Plant Data'!$F:$F)</f>
        <v>761398.32</v>
      </c>
      <c r="H35" s="33">
        <f>SUMIF('CDR Plant Data'!$A:$A,$B35,'CDR Plant Data'!$G:$G)</f>
        <v>761398.32</v>
      </c>
      <c r="I35" s="33">
        <f>SUMIF('CDR Plant Data'!$A:$A,$B35,'CDR Plant Data'!$H:$H)</f>
        <v>761398.32</v>
      </c>
      <c r="J35" s="33">
        <f>SUMIF('CDR Plant Data'!$A:$A,$B35,'CDR Plant Data'!$I:$I)</f>
        <v>761398.32</v>
      </c>
      <c r="K35" s="33">
        <f>SUMIF('CDR Plant Data'!$A:$A,$B35,'CDR Plant Data'!$J:$J)</f>
        <v>761398.32</v>
      </c>
      <c r="L35" s="33">
        <f>SUMIF('CDR Plant Data'!$A:$A,$B35,'CDR Plant Data'!$K:$K)</f>
        <v>761398.32</v>
      </c>
      <c r="M35" s="33">
        <f>SUMIF('CDR Plant Data'!$A:$A,$B35,'CDR Plant Data'!$L:$L)</f>
        <v>761398.32</v>
      </c>
      <c r="N35" s="33">
        <f>SUMIF('CDR Plant Data'!$A:$A,$B35,'CDR Plant Data'!$M:$M)</f>
        <v>761398.32</v>
      </c>
      <c r="O35" s="33">
        <f>SUMIF('CDR Plant Data'!$A:$A,$B35,'CDR Plant Data'!$N:$N)</f>
        <v>761398.32</v>
      </c>
      <c r="P35" s="33">
        <f>SUMIF('CDR Plant Data'!$A:$A,$B35,'CDR Plant Data'!$O:$O)</f>
        <v>761398.32</v>
      </c>
      <c r="Q35" s="12">
        <f t="shared" si="0"/>
        <v>761398.32000000018</v>
      </c>
    </row>
    <row r="36" spans="1:17" x14ac:dyDescent="0.2">
      <c r="A36" s="34">
        <f t="shared" si="1"/>
        <v>26</v>
      </c>
      <c r="B36" s="18">
        <v>391.12</v>
      </c>
      <c r="C36" s="6" t="s">
        <v>55</v>
      </c>
      <c r="D36" s="33">
        <f>SUMIF('CDR Plant Data'!$A:$A,$B36,'CDR Plant Data'!$C:$C)</f>
        <v>87829.410000000033</v>
      </c>
      <c r="E36" s="33">
        <f>SUMIF('CDR Plant Data'!$A:$A,$B36,'CDR Plant Data'!$D:$D)</f>
        <v>102058.74000000003</v>
      </c>
      <c r="F36" s="33">
        <f>SUMIF('CDR Plant Data'!$A:$A,$B36,'CDR Plant Data'!$E:$E)</f>
        <v>116288.07000000004</v>
      </c>
      <c r="G36" s="33">
        <f>SUMIF('CDR Plant Data'!$A:$A,$B36,'CDR Plant Data'!$F:$F)</f>
        <v>130517.40000000002</v>
      </c>
      <c r="H36" s="33">
        <f>SUMIF('CDR Plant Data'!$A:$A,$B36,'CDR Plant Data'!$G:$G)</f>
        <v>144746.73000000004</v>
      </c>
      <c r="I36" s="33">
        <f>SUMIF('CDR Plant Data'!$A:$A,$B36,'CDR Plant Data'!$H:$H)</f>
        <v>158976.06000000003</v>
      </c>
      <c r="J36" s="33">
        <f>SUMIF('CDR Plant Data'!$A:$A,$B36,'CDR Plant Data'!$I:$I)</f>
        <v>173205.39</v>
      </c>
      <c r="K36" s="33">
        <f>SUMIF('CDR Plant Data'!$A:$A,$B36,'CDR Plant Data'!$J:$J)</f>
        <v>187434.72000000003</v>
      </c>
      <c r="L36" s="33">
        <f>SUMIF('CDR Plant Data'!$A:$A,$B36,'CDR Plant Data'!$K:$K)</f>
        <v>201664.05000000005</v>
      </c>
      <c r="M36" s="33">
        <f>SUMIF('CDR Plant Data'!$A:$A,$B36,'CDR Plant Data'!$L:$L)</f>
        <v>215893.38000000003</v>
      </c>
      <c r="N36" s="33">
        <f>SUMIF('CDR Plant Data'!$A:$A,$B36,'CDR Plant Data'!$M:$M)</f>
        <v>230122.71000000002</v>
      </c>
      <c r="O36" s="33">
        <f>SUMIF('CDR Plant Data'!$A:$A,$B36,'CDR Plant Data'!$N:$N)</f>
        <v>244352.04</v>
      </c>
      <c r="P36" s="33">
        <f>SUMIF('CDR Plant Data'!$A:$A,$B36,'CDR Plant Data'!$O:$O)</f>
        <v>258582.04</v>
      </c>
      <c r="Q36" s="12">
        <f t="shared" si="0"/>
        <v>173205.44153846154</v>
      </c>
    </row>
    <row r="37" spans="1:17" x14ac:dyDescent="0.2">
      <c r="A37" s="34">
        <f t="shared" si="1"/>
        <v>27</v>
      </c>
      <c r="B37" s="18">
        <v>391.5</v>
      </c>
      <c r="C37" s="6" t="s">
        <v>56</v>
      </c>
      <c r="D37" s="33">
        <f>SUMIF('CDR Plant Data'!$A:$A,$B37,'CDR Plant Data'!$C:$C)</f>
        <v>813347.74</v>
      </c>
      <c r="E37" s="33">
        <f>SUMIF('CDR Plant Data'!$A:$A,$B37,'CDR Plant Data'!$D:$D)</f>
        <v>813347.74</v>
      </c>
      <c r="F37" s="33">
        <f>SUMIF('CDR Plant Data'!$A:$A,$B37,'CDR Plant Data'!$E:$E)</f>
        <v>813347.74</v>
      </c>
      <c r="G37" s="33">
        <f>SUMIF('CDR Plant Data'!$A:$A,$B37,'CDR Plant Data'!$F:$F)</f>
        <v>813347.74</v>
      </c>
      <c r="H37" s="33">
        <f>SUMIF('CDR Plant Data'!$A:$A,$B37,'CDR Plant Data'!$G:$G)</f>
        <v>813347.74</v>
      </c>
      <c r="I37" s="33">
        <f>SUMIF('CDR Plant Data'!$A:$A,$B37,'CDR Plant Data'!$H:$H)</f>
        <v>813347.74</v>
      </c>
      <c r="J37" s="33">
        <f>SUMIF('CDR Plant Data'!$A:$A,$B37,'CDR Plant Data'!$I:$I)</f>
        <v>813347.74</v>
      </c>
      <c r="K37" s="33">
        <f>SUMIF('CDR Plant Data'!$A:$A,$B37,'CDR Plant Data'!$J:$J)</f>
        <v>813347.74</v>
      </c>
      <c r="L37" s="33">
        <f>SUMIF('CDR Plant Data'!$A:$A,$B37,'CDR Plant Data'!$K:$K)</f>
        <v>813347.74</v>
      </c>
      <c r="M37" s="33">
        <f>SUMIF('CDR Plant Data'!$A:$A,$B37,'CDR Plant Data'!$L:$L)</f>
        <v>813347.74</v>
      </c>
      <c r="N37" s="33">
        <f>SUMIF('CDR Plant Data'!$A:$A,$B37,'CDR Plant Data'!$M:$M)</f>
        <v>813347.74</v>
      </c>
      <c r="O37" s="33">
        <f>SUMIF('CDR Plant Data'!$A:$A,$B37,'CDR Plant Data'!$N:$N)</f>
        <v>813347.74</v>
      </c>
      <c r="P37" s="33">
        <f>SUMIF('CDR Plant Data'!$A:$A,$B37,'CDR Plant Data'!$O:$O)</f>
        <v>813347.74</v>
      </c>
      <c r="Q37" s="12">
        <f t="shared" si="0"/>
        <v>813347.74000000011</v>
      </c>
    </row>
    <row r="38" spans="1:17" x14ac:dyDescent="0.2">
      <c r="A38" s="34">
        <f t="shared" si="1"/>
        <v>28</v>
      </c>
      <c r="B38" s="18">
        <v>392</v>
      </c>
      <c r="C38" s="6" t="s">
        <v>57</v>
      </c>
      <c r="D38" s="33">
        <f>SUMIF('CDR Plant Data'!$A:$A,$B38,'CDR Plant Data'!$C:$C)</f>
        <v>303331.77</v>
      </c>
      <c r="E38" s="33">
        <f>SUMIF('CDR Plant Data'!$A:$A,$B38,'CDR Plant Data'!$D:$D)</f>
        <v>303331.77</v>
      </c>
      <c r="F38" s="33">
        <f>SUMIF('CDR Plant Data'!$A:$A,$B38,'CDR Plant Data'!$E:$E)</f>
        <v>303331.77</v>
      </c>
      <c r="G38" s="33">
        <f>SUMIF('CDR Plant Data'!$A:$A,$B38,'CDR Plant Data'!$F:$F)</f>
        <v>303331.77</v>
      </c>
      <c r="H38" s="33">
        <f>SUMIF('CDR Plant Data'!$A:$A,$B38,'CDR Plant Data'!$G:$G)</f>
        <v>303331.77</v>
      </c>
      <c r="I38" s="33">
        <f>SUMIF('CDR Plant Data'!$A:$A,$B38,'CDR Plant Data'!$H:$H)</f>
        <v>303331.77</v>
      </c>
      <c r="J38" s="33">
        <f>SUMIF('CDR Plant Data'!$A:$A,$B38,'CDR Plant Data'!$I:$I)</f>
        <v>303331.77</v>
      </c>
      <c r="K38" s="33">
        <f>SUMIF('CDR Plant Data'!$A:$A,$B38,'CDR Plant Data'!$J:$J)</f>
        <v>303331.77</v>
      </c>
      <c r="L38" s="33">
        <f>SUMIF('CDR Plant Data'!$A:$A,$B38,'CDR Plant Data'!$K:$K)</f>
        <v>303331.77</v>
      </c>
      <c r="M38" s="33">
        <f>SUMIF('CDR Plant Data'!$A:$A,$B38,'CDR Plant Data'!$L:$L)</f>
        <v>303331.77</v>
      </c>
      <c r="N38" s="33">
        <f>SUMIF('CDR Plant Data'!$A:$A,$B38,'CDR Plant Data'!$M:$M)</f>
        <v>303331.77</v>
      </c>
      <c r="O38" s="33">
        <f>SUMIF('CDR Plant Data'!$A:$A,$B38,'CDR Plant Data'!$N:$N)</f>
        <v>303331.77</v>
      </c>
      <c r="P38" s="33">
        <f>SUMIF('CDR Plant Data'!$A:$A,$B38,'CDR Plant Data'!$O:$O)</f>
        <v>303331.77</v>
      </c>
      <c r="Q38" s="12">
        <f t="shared" si="0"/>
        <v>303331.77</v>
      </c>
    </row>
    <row r="39" spans="1:17" x14ac:dyDescent="0.2">
      <c r="A39" s="34">
        <f t="shared" si="1"/>
        <v>29</v>
      </c>
      <c r="B39" s="18">
        <v>392.1</v>
      </c>
      <c r="C39" s="6" t="s">
        <v>58</v>
      </c>
      <c r="D39" s="33">
        <f>SUMIF('CDR Plant Data'!$A:$A,$B39,'CDR Plant Data'!$C:$C)</f>
        <v>1723037.49</v>
      </c>
      <c r="E39" s="33">
        <f>SUMIF('CDR Plant Data'!$A:$A,$B39,'CDR Plant Data'!$D:$D)</f>
        <v>1723037.49</v>
      </c>
      <c r="F39" s="33">
        <f>SUMIF('CDR Plant Data'!$A:$A,$B39,'CDR Plant Data'!$E:$E)</f>
        <v>1723037.49</v>
      </c>
      <c r="G39" s="33">
        <f>SUMIF('CDR Plant Data'!$A:$A,$B39,'CDR Plant Data'!$F:$F)</f>
        <v>1723037.49</v>
      </c>
      <c r="H39" s="33">
        <f>SUMIF('CDR Plant Data'!$A:$A,$B39,'CDR Plant Data'!$G:$G)</f>
        <v>1723037.49</v>
      </c>
      <c r="I39" s="33">
        <f>SUMIF('CDR Plant Data'!$A:$A,$B39,'CDR Plant Data'!$H:$H)</f>
        <v>1723037.49</v>
      </c>
      <c r="J39" s="33">
        <f>SUMIF('CDR Plant Data'!$A:$A,$B39,'CDR Plant Data'!$I:$I)</f>
        <v>1723037.49</v>
      </c>
      <c r="K39" s="33">
        <f>SUMIF('CDR Plant Data'!$A:$A,$B39,'CDR Plant Data'!$J:$J)</f>
        <v>1723037.49</v>
      </c>
      <c r="L39" s="33">
        <f>SUMIF('CDR Plant Data'!$A:$A,$B39,'CDR Plant Data'!$K:$K)</f>
        <v>1723037.49</v>
      </c>
      <c r="M39" s="33">
        <f>SUMIF('CDR Plant Data'!$A:$A,$B39,'CDR Plant Data'!$L:$L)</f>
        <v>1723037.49</v>
      </c>
      <c r="N39" s="33">
        <f>SUMIF('CDR Plant Data'!$A:$A,$B39,'CDR Plant Data'!$M:$M)</f>
        <v>1723037.49</v>
      </c>
      <c r="O39" s="33">
        <f>SUMIF('CDR Plant Data'!$A:$A,$B39,'CDR Plant Data'!$N:$N)</f>
        <v>1723037.49</v>
      </c>
      <c r="P39" s="33">
        <f>SUMIF('CDR Plant Data'!$A:$A,$B39,'CDR Plant Data'!$O:$O)</f>
        <v>1723037.49</v>
      </c>
      <c r="Q39" s="12">
        <f t="shared" si="0"/>
        <v>1723037.4899999995</v>
      </c>
    </row>
    <row r="40" spans="1:17" x14ac:dyDescent="0.2">
      <c r="A40" s="34">
        <f t="shared" si="1"/>
        <v>30</v>
      </c>
      <c r="B40" s="18">
        <v>392.2</v>
      </c>
      <c r="C40" s="6" t="s">
        <v>59</v>
      </c>
      <c r="D40" s="33">
        <f>SUMIF('CDR Plant Data'!$A:$A,$B40,'CDR Plant Data'!$C:$C)</f>
        <v>4287663.29</v>
      </c>
      <c r="E40" s="33">
        <f>SUMIF('CDR Plant Data'!$A:$A,$B40,'CDR Plant Data'!$D:$D)</f>
        <v>4430692.5600000005</v>
      </c>
      <c r="F40" s="33">
        <f>SUMIF('CDR Plant Data'!$A:$A,$B40,'CDR Plant Data'!$E:$E)</f>
        <v>4503908.5600000005</v>
      </c>
      <c r="G40" s="33">
        <f>SUMIF('CDR Plant Data'!$A:$A,$B40,'CDR Plant Data'!$F:$F)</f>
        <v>4577124.5600000005</v>
      </c>
      <c r="H40" s="33">
        <f>SUMIF('CDR Plant Data'!$A:$A,$B40,'CDR Plant Data'!$G:$G)</f>
        <v>4650340.5600000005</v>
      </c>
      <c r="I40" s="33">
        <f>SUMIF('CDR Plant Data'!$A:$A,$B40,'CDR Plant Data'!$H:$H)</f>
        <v>4723556.5600000005</v>
      </c>
      <c r="J40" s="33">
        <f>SUMIF('CDR Plant Data'!$A:$A,$B40,'CDR Plant Data'!$I:$I)</f>
        <v>4796772.5600000005</v>
      </c>
      <c r="K40" s="33">
        <f>SUMIF('CDR Plant Data'!$A:$A,$B40,'CDR Plant Data'!$J:$J)</f>
        <v>4869988.5600000005</v>
      </c>
      <c r="L40" s="33">
        <f>SUMIF('CDR Plant Data'!$A:$A,$B40,'CDR Plant Data'!$K:$K)</f>
        <v>4943204.5600000005</v>
      </c>
      <c r="M40" s="33">
        <f>SUMIF('CDR Plant Data'!$A:$A,$B40,'CDR Plant Data'!$L:$L)</f>
        <v>5016420.5600000005</v>
      </c>
      <c r="N40" s="33">
        <f>SUMIF('CDR Plant Data'!$A:$A,$B40,'CDR Plant Data'!$M:$M)</f>
        <v>5089636.5600000005</v>
      </c>
      <c r="O40" s="33">
        <f>SUMIF('CDR Plant Data'!$A:$A,$B40,'CDR Plant Data'!$N:$N)</f>
        <v>5162852.5600000005</v>
      </c>
      <c r="P40" s="33">
        <f>SUMIF('CDR Plant Data'!$A:$A,$B40,'CDR Plant Data'!$O:$O)</f>
        <v>5236068.5600000005</v>
      </c>
      <c r="Q40" s="12">
        <f t="shared" si="0"/>
        <v>4791402.3084615404</v>
      </c>
    </row>
    <row r="41" spans="1:17" x14ac:dyDescent="0.2">
      <c r="A41" s="34">
        <f t="shared" si="1"/>
        <v>31</v>
      </c>
      <c r="B41" s="18">
        <v>392.3</v>
      </c>
      <c r="C41" s="6" t="s">
        <v>60</v>
      </c>
      <c r="D41" s="33">
        <f>SUMIF('CDR Plant Data'!$A:$A,$B41,'CDR Plant Data'!$C:$C)</f>
        <v>776644</v>
      </c>
      <c r="E41" s="33">
        <f>SUMIF('CDR Plant Data'!$A:$A,$B41,'CDR Plant Data'!$D:$D)</f>
        <v>776644</v>
      </c>
      <c r="F41" s="33">
        <f>SUMIF('CDR Plant Data'!$A:$A,$B41,'CDR Plant Data'!$E:$E)</f>
        <v>776644</v>
      </c>
      <c r="G41" s="33">
        <f>SUMIF('CDR Plant Data'!$A:$A,$B41,'CDR Plant Data'!$F:$F)</f>
        <v>776644</v>
      </c>
      <c r="H41" s="33">
        <f>SUMIF('CDR Plant Data'!$A:$A,$B41,'CDR Plant Data'!$G:$G)</f>
        <v>776644</v>
      </c>
      <c r="I41" s="33">
        <f>SUMIF('CDR Plant Data'!$A:$A,$B41,'CDR Plant Data'!$H:$H)</f>
        <v>776644</v>
      </c>
      <c r="J41" s="33">
        <f>SUMIF('CDR Plant Data'!$A:$A,$B41,'CDR Plant Data'!$I:$I)</f>
        <v>776644</v>
      </c>
      <c r="K41" s="33">
        <f>SUMIF('CDR Plant Data'!$A:$A,$B41,'CDR Plant Data'!$J:$J)</f>
        <v>776644</v>
      </c>
      <c r="L41" s="33">
        <f>SUMIF('CDR Plant Data'!$A:$A,$B41,'CDR Plant Data'!$K:$K)</f>
        <v>776644</v>
      </c>
      <c r="M41" s="33">
        <f>SUMIF('CDR Plant Data'!$A:$A,$B41,'CDR Plant Data'!$L:$L)</f>
        <v>776644</v>
      </c>
      <c r="N41" s="33">
        <f>SUMIF('CDR Plant Data'!$A:$A,$B41,'CDR Plant Data'!$M:$M)</f>
        <v>776644</v>
      </c>
      <c r="O41" s="33">
        <f>SUMIF('CDR Plant Data'!$A:$A,$B41,'CDR Plant Data'!$N:$N)</f>
        <v>776644</v>
      </c>
      <c r="P41" s="33">
        <f>SUMIF('CDR Plant Data'!$A:$A,$B41,'CDR Plant Data'!$O:$O)</f>
        <v>776644</v>
      </c>
      <c r="Q41" s="12">
        <f t="shared" si="0"/>
        <v>776644</v>
      </c>
    </row>
    <row r="42" spans="1:17" x14ac:dyDescent="0.2">
      <c r="A42" s="34">
        <f t="shared" si="1"/>
        <v>32</v>
      </c>
      <c r="B42" s="18">
        <v>394</v>
      </c>
      <c r="C42" s="3" t="s">
        <v>39</v>
      </c>
      <c r="D42" s="33">
        <f>SUMIF('CDR Plant Data'!$A:$A,$B42,'CDR Plant Data'!$C:$C)</f>
        <v>992183.1100000001</v>
      </c>
      <c r="E42" s="33">
        <f>SUMIF('CDR Plant Data'!$A:$A,$B42,'CDR Plant Data'!$D:$D)</f>
        <v>992183.1100000001</v>
      </c>
      <c r="F42" s="33">
        <f>SUMIF('CDR Plant Data'!$A:$A,$B42,'CDR Plant Data'!$E:$E)</f>
        <v>992183.1100000001</v>
      </c>
      <c r="G42" s="33">
        <f>SUMIF('CDR Plant Data'!$A:$A,$B42,'CDR Plant Data'!$F:$F)</f>
        <v>992183.1100000001</v>
      </c>
      <c r="H42" s="33">
        <f>SUMIF('CDR Plant Data'!$A:$A,$B42,'CDR Plant Data'!$G:$G)</f>
        <v>992183.1100000001</v>
      </c>
      <c r="I42" s="33">
        <f>SUMIF('CDR Plant Data'!$A:$A,$B42,'CDR Plant Data'!$H:$H)</f>
        <v>992183.1100000001</v>
      </c>
      <c r="J42" s="33">
        <f>SUMIF('CDR Plant Data'!$A:$A,$B42,'CDR Plant Data'!$I:$I)</f>
        <v>992183.1100000001</v>
      </c>
      <c r="K42" s="33">
        <f>SUMIF('CDR Plant Data'!$A:$A,$B42,'CDR Plant Data'!$J:$J)</f>
        <v>992183.1100000001</v>
      </c>
      <c r="L42" s="33">
        <f>SUMIF('CDR Plant Data'!$A:$A,$B42,'CDR Plant Data'!$K:$K)</f>
        <v>992183.1100000001</v>
      </c>
      <c r="M42" s="33">
        <f>SUMIF('CDR Plant Data'!$A:$A,$B42,'CDR Plant Data'!$L:$L)</f>
        <v>992183.1100000001</v>
      </c>
      <c r="N42" s="33">
        <f>SUMIF('CDR Plant Data'!$A:$A,$B42,'CDR Plant Data'!$M:$M)</f>
        <v>992183.1100000001</v>
      </c>
      <c r="O42" s="33">
        <f>SUMIF('CDR Plant Data'!$A:$A,$B42,'CDR Plant Data'!$N:$N)</f>
        <v>992183.1100000001</v>
      </c>
      <c r="P42" s="33">
        <f>SUMIF('CDR Plant Data'!$A:$A,$B42,'CDR Plant Data'!$O:$O)</f>
        <v>992183.1100000001</v>
      </c>
      <c r="Q42" s="12">
        <f t="shared" si="0"/>
        <v>992183.11</v>
      </c>
    </row>
    <row r="43" spans="1:17" x14ac:dyDescent="0.2">
      <c r="A43" s="34">
        <f t="shared" si="1"/>
        <v>33</v>
      </c>
      <c r="B43" s="18">
        <v>394.1</v>
      </c>
      <c r="C43" s="3" t="s">
        <v>61</v>
      </c>
      <c r="D43" s="33">
        <f>SUMIF('CDR Plant Data'!$A:$A,$B43,'CDR Plant Data'!$C:$C)</f>
        <v>1564203.37</v>
      </c>
      <c r="E43" s="33">
        <f>SUMIF('CDR Plant Data'!$A:$A,$B43,'CDR Plant Data'!$D:$D)</f>
        <v>1564203.37</v>
      </c>
      <c r="F43" s="33">
        <f>SUMIF('CDR Plant Data'!$A:$A,$B43,'CDR Plant Data'!$E:$E)</f>
        <v>1564203.37</v>
      </c>
      <c r="G43" s="33">
        <f>SUMIF('CDR Plant Data'!$A:$A,$B43,'CDR Plant Data'!$F:$F)</f>
        <v>1564203.37</v>
      </c>
      <c r="H43" s="33">
        <f>SUMIF('CDR Plant Data'!$A:$A,$B43,'CDR Plant Data'!$G:$G)</f>
        <v>1564203.37</v>
      </c>
      <c r="I43" s="33">
        <f>SUMIF('CDR Plant Data'!$A:$A,$B43,'CDR Plant Data'!$H:$H)</f>
        <v>1564203.37</v>
      </c>
      <c r="J43" s="33">
        <f>SUMIF('CDR Plant Data'!$A:$A,$B43,'CDR Plant Data'!$I:$I)</f>
        <v>1564203.37</v>
      </c>
      <c r="K43" s="33">
        <f>SUMIF('CDR Plant Data'!$A:$A,$B43,'CDR Plant Data'!$J:$J)</f>
        <v>1564203.37</v>
      </c>
      <c r="L43" s="33">
        <f>SUMIF('CDR Plant Data'!$A:$A,$B43,'CDR Plant Data'!$K:$K)</f>
        <v>1564203.37</v>
      </c>
      <c r="M43" s="33">
        <f>SUMIF('CDR Plant Data'!$A:$A,$B43,'CDR Plant Data'!$L:$L)</f>
        <v>1564203.37</v>
      </c>
      <c r="N43" s="33">
        <f>SUMIF('CDR Plant Data'!$A:$A,$B43,'CDR Plant Data'!$M:$M)</f>
        <v>1564203.37</v>
      </c>
      <c r="O43" s="33">
        <f>SUMIF('CDR Plant Data'!$A:$A,$B43,'CDR Plant Data'!$N:$N)</f>
        <v>1564203.37</v>
      </c>
      <c r="P43" s="33">
        <f>SUMIF('CDR Plant Data'!$A:$A,$B43,'CDR Plant Data'!$O:$O)</f>
        <v>1564203.37</v>
      </c>
      <c r="Q43" s="12">
        <f t="shared" si="0"/>
        <v>1564203.3700000006</v>
      </c>
    </row>
    <row r="44" spans="1:17" x14ac:dyDescent="0.2">
      <c r="A44" s="34">
        <f t="shared" si="1"/>
        <v>34</v>
      </c>
      <c r="B44" s="18">
        <v>396</v>
      </c>
      <c r="C44" s="3" t="s">
        <v>40</v>
      </c>
      <c r="D44" s="33">
        <f>SUMIF('CDR Plant Data'!$A:$A,$B44,'CDR Plant Data'!$C:$C)</f>
        <v>269769.53000000003</v>
      </c>
      <c r="E44" s="33">
        <f>SUMIF('CDR Plant Data'!$A:$A,$B44,'CDR Plant Data'!$D:$D)</f>
        <v>269769.53000000003</v>
      </c>
      <c r="F44" s="33">
        <f>SUMIF('CDR Plant Data'!$A:$A,$B44,'CDR Plant Data'!$E:$E)</f>
        <v>269769.53000000003</v>
      </c>
      <c r="G44" s="33">
        <f>SUMIF('CDR Plant Data'!$A:$A,$B44,'CDR Plant Data'!$F:$F)</f>
        <v>269769.53000000003</v>
      </c>
      <c r="H44" s="33">
        <f>SUMIF('CDR Plant Data'!$A:$A,$B44,'CDR Plant Data'!$G:$G)</f>
        <v>269769.53000000003</v>
      </c>
      <c r="I44" s="33">
        <f>SUMIF('CDR Plant Data'!$A:$A,$B44,'CDR Plant Data'!$H:$H)</f>
        <v>269769.53000000003</v>
      </c>
      <c r="J44" s="33">
        <f>SUMIF('CDR Plant Data'!$A:$A,$B44,'CDR Plant Data'!$I:$I)</f>
        <v>269769.53000000003</v>
      </c>
      <c r="K44" s="33">
        <f>SUMIF('CDR Plant Data'!$A:$A,$B44,'CDR Plant Data'!$J:$J)</f>
        <v>269769.53000000003</v>
      </c>
      <c r="L44" s="33">
        <f>SUMIF('CDR Plant Data'!$A:$A,$B44,'CDR Plant Data'!$K:$K)</f>
        <v>269769.53000000003</v>
      </c>
      <c r="M44" s="33">
        <f>SUMIF('CDR Plant Data'!$A:$A,$B44,'CDR Plant Data'!$L:$L)</f>
        <v>269769.53000000003</v>
      </c>
      <c r="N44" s="33">
        <f>SUMIF('CDR Plant Data'!$A:$A,$B44,'CDR Plant Data'!$M:$M)</f>
        <v>269769.53000000003</v>
      </c>
      <c r="O44" s="33">
        <f>SUMIF('CDR Plant Data'!$A:$A,$B44,'CDR Plant Data'!$N:$N)</f>
        <v>269769.53000000003</v>
      </c>
      <c r="P44" s="33">
        <f>SUMIF('CDR Plant Data'!$A:$A,$B44,'CDR Plant Data'!$O:$O)</f>
        <v>269769.53000000003</v>
      </c>
      <c r="Q44" s="12">
        <f t="shared" si="0"/>
        <v>269769.53000000014</v>
      </c>
    </row>
    <row r="45" spans="1:17" x14ac:dyDescent="0.2">
      <c r="A45" s="34">
        <f t="shared" si="1"/>
        <v>35</v>
      </c>
      <c r="B45" s="18">
        <v>397</v>
      </c>
      <c r="C45" s="3" t="s">
        <v>41</v>
      </c>
      <c r="D45" s="33">
        <f>SUMIF('CDR Plant Data'!$A:$A,$B45,'CDR Plant Data'!$C:$C)</f>
        <v>702382.32</v>
      </c>
      <c r="E45" s="33">
        <f>SUMIF('CDR Plant Data'!$A:$A,$B45,'CDR Plant Data'!$D:$D)</f>
        <v>702382.32</v>
      </c>
      <c r="F45" s="33">
        <f>SUMIF('CDR Plant Data'!$A:$A,$B45,'CDR Plant Data'!$E:$E)</f>
        <v>702382.32</v>
      </c>
      <c r="G45" s="33">
        <f>SUMIF('CDR Plant Data'!$A:$A,$B45,'CDR Plant Data'!$F:$F)</f>
        <v>702382.32</v>
      </c>
      <c r="H45" s="33">
        <f>SUMIF('CDR Plant Data'!$A:$A,$B45,'CDR Plant Data'!$G:$G)</f>
        <v>702382.32</v>
      </c>
      <c r="I45" s="33">
        <f>SUMIF('CDR Plant Data'!$A:$A,$B45,'CDR Plant Data'!$H:$H)</f>
        <v>702382.32</v>
      </c>
      <c r="J45" s="33">
        <f>SUMIF('CDR Plant Data'!$A:$A,$B45,'CDR Plant Data'!$I:$I)</f>
        <v>702382.32</v>
      </c>
      <c r="K45" s="33">
        <f>SUMIF('CDR Plant Data'!$A:$A,$B45,'CDR Plant Data'!$J:$J)</f>
        <v>702382.32</v>
      </c>
      <c r="L45" s="33">
        <f>SUMIF('CDR Plant Data'!$A:$A,$B45,'CDR Plant Data'!$K:$K)</f>
        <v>702382.32</v>
      </c>
      <c r="M45" s="33">
        <f>SUMIF('CDR Plant Data'!$A:$A,$B45,'CDR Plant Data'!$L:$L)</f>
        <v>702382.32</v>
      </c>
      <c r="N45" s="33">
        <f>SUMIF('CDR Plant Data'!$A:$A,$B45,'CDR Plant Data'!$M:$M)</f>
        <v>702382.32</v>
      </c>
      <c r="O45" s="33">
        <f>SUMIF('CDR Plant Data'!$A:$A,$B45,'CDR Plant Data'!$N:$N)</f>
        <v>702382.32</v>
      </c>
      <c r="P45" s="33">
        <f>SUMIF('CDR Plant Data'!$A:$A,$B45,'CDR Plant Data'!$O:$O)</f>
        <v>702382.32</v>
      </c>
      <c r="Q45" s="12">
        <f t="shared" si="0"/>
        <v>702382.32000000018</v>
      </c>
    </row>
    <row r="46" spans="1:17" x14ac:dyDescent="0.2">
      <c r="A46" s="34">
        <f t="shared" si="1"/>
        <v>36</v>
      </c>
      <c r="B46" s="18">
        <v>398</v>
      </c>
      <c r="C46" s="3" t="s">
        <v>42</v>
      </c>
      <c r="D46" s="33">
        <f>SUMIF('CDR Plant Data'!$A:$A,$B46,'CDR Plant Data'!$C:$C)</f>
        <v>224541.67</v>
      </c>
      <c r="E46" s="33">
        <f>SUMIF('CDR Plant Data'!$A:$A,$B46,'CDR Plant Data'!$D:$D)</f>
        <v>224541.67</v>
      </c>
      <c r="F46" s="33">
        <f>SUMIF('CDR Plant Data'!$A:$A,$B46,'CDR Plant Data'!$E:$E)</f>
        <v>224541.67</v>
      </c>
      <c r="G46" s="33">
        <f>SUMIF('CDR Plant Data'!$A:$A,$B46,'CDR Plant Data'!$F:$F)</f>
        <v>224541.67</v>
      </c>
      <c r="H46" s="33">
        <f>SUMIF('CDR Plant Data'!$A:$A,$B46,'CDR Plant Data'!$G:$G)</f>
        <v>224541.67</v>
      </c>
      <c r="I46" s="33">
        <f>SUMIF('CDR Plant Data'!$A:$A,$B46,'CDR Plant Data'!$H:$H)</f>
        <v>224541.67</v>
      </c>
      <c r="J46" s="33">
        <f>SUMIF('CDR Plant Data'!$A:$A,$B46,'CDR Plant Data'!$I:$I)</f>
        <v>224541.67</v>
      </c>
      <c r="K46" s="33">
        <f>SUMIF('CDR Plant Data'!$A:$A,$B46,'CDR Plant Data'!$J:$J)</f>
        <v>224541.67</v>
      </c>
      <c r="L46" s="33">
        <f>SUMIF('CDR Plant Data'!$A:$A,$B46,'CDR Plant Data'!$K:$K)</f>
        <v>224541.67</v>
      </c>
      <c r="M46" s="33">
        <f>SUMIF('CDR Plant Data'!$A:$A,$B46,'CDR Plant Data'!$L:$L)</f>
        <v>224541.67</v>
      </c>
      <c r="N46" s="33">
        <f>SUMIF('CDR Plant Data'!$A:$A,$B46,'CDR Plant Data'!$M:$M)</f>
        <v>224541.67</v>
      </c>
      <c r="O46" s="33">
        <f>SUMIF('CDR Plant Data'!$A:$A,$B46,'CDR Plant Data'!$N:$N)</f>
        <v>224541.67</v>
      </c>
      <c r="P46" s="33">
        <f>SUMIF('CDR Plant Data'!$A:$A,$B46,'CDR Plant Data'!$O:$O)</f>
        <v>224541.67</v>
      </c>
      <c r="Q46" s="12">
        <f t="shared" si="0"/>
        <v>224541.66999999995</v>
      </c>
    </row>
    <row r="47" spans="1:17" x14ac:dyDescent="0.2">
      <c r="A47" s="34">
        <f t="shared" si="1"/>
        <v>37</v>
      </c>
      <c r="B47" s="18"/>
      <c r="C47" s="3"/>
      <c r="D47" s="33"/>
      <c r="E47" s="33"/>
      <c r="F47" s="33"/>
      <c r="G47" s="33"/>
      <c r="H47" s="33"/>
      <c r="I47" s="33"/>
      <c r="J47" s="33"/>
      <c r="K47" s="33"/>
      <c r="L47" s="33"/>
      <c r="M47" s="33"/>
      <c r="N47" s="33"/>
      <c r="O47" s="33"/>
      <c r="P47" s="33"/>
      <c r="Q47" s="12"/>
    </row>
    <row r="48" spans="1:17" x14ac:dyDescent="0.2">
      <c r="A48" s="34">
        <f t="shared" si="1"/>
        <v>38</v>
      </c>
      <c r="B48" s="18">
        <v>101.11</v>
      </c>
      <c r="C48" s="3" t="s">
        <v>122</v>
      </c>
      <c r="D48" s="33">
        <f>'Capital Leases'!B12</f>
        <v>9677542</v>
      </c>
      <c r="E48" s="33">
        <f>'Capital Leases'!C12</f>
        <v>9677542</v>
      </c>
      <c r="F48" s="33">
        <f>'Capital Leases'!D12</f>
        <v>9677542</v>
      </c>
      <c r="G48" s="33">
        <f>'Capital Leases'!E12</f>
        <v>9677542</v>
      </c>
      <c r="H48" s="33">
        <f>'Capital Leases'!F12</f>
        <v>9677542</v>
      </c>
      <c r="I48" s="33">
        <f>'Capital Leases'!G12</f>
        <v>9677542</v>
      </c>
      <c r="J48" s="33">
        <f>'Capital Leases'!H12</f>
        <v>9677542</v>
      </c>
      <c r="K48" s="33">
        <f>'Capital Leases'!I12</f>
        <v>9677542</v>
      </c>
      <c r="L48" s="33">
        <f>'Capital Leases'!J12</f>
        <v>9677542</v>
      </c>
      <c r="M48" s="33">
        <f>'Capital Leases'!K12</f>
        <v>9677542</v>
      </c>
      <c r="N48" s="33">
        <f>'Capital Leases'!L12</f>
        <v>9677542</v>
      </c>
      <c r="O48" s="33">
        <f>'Capital Leases'!M12</f>
        <v>9677542</v>
      </c>
      <c r="P48" s="33">
        <f>'Capital Leases'!N12</f>
        <v>9677542</v>
      </c>
      <c r="Q48" s="12">
        <f t="shared" ref="Q48:Q49" si="2">SUM(D48:P48)/13</f>
        <v>9677542</v>
      </c>
    </row>
    <row r="49" spans="1:18" x14ac:dyDescent="0.2">
      <c r="A49" s="34">
        <f t="shared" si="1"/>
        <v>39</v>
      </c>
      <c r="B49" s="18">
        <v>114</v>
      </c>
      <c r="C49" s="3" t="s">
        <v>123</v>
      </c>
      <c r="D49" s="33">
        <f>SUMIF('CDR Plant Data'!$A:$A,$B49,'CDR Plant Data'!$C:$C)</f>
        <v>21656835</v>
      </c>
      <c r="E49" s="33">
        <f>SUMIF('CDR Plant Data'!$A:$A,$B49,'CDR Plant Data'!$D:$D)</f>
        <v>21656835</v>
      </c>
      <c r="F49" s="33">
        <f>SUMIF('CDR Plant Data'!$A:$A,$B49,'CDR Plant Data'!$E:$E)</f>
        <v>21656835</v>
      </c>
      <c r="G49" s="33">
        <f>SUMIF('CDR Plant Data'!$A:$A,$B49,'CDR Plant Data'!$F:$F)</f>
        <v>21656835</v>
      </c>
      <c r="H49" s="33">
        <f>SUMIF('CDR Plant Data'!$A:$A,$B49,'CDR Plant Data'!$G:$G)</f>
        <v>21656835</v>
      </c>
      <c r="I49" s="33">
        <f>SUMIF('CDR Plant Data'!$A:$A,$B49,'CDR Plant Data'!$H:$H)</f>
        <v>21656835</v>
      </c>
      <c r="J49" s="33">
        <f>SUMIF('CDR Plant Data'!$A:$A,$B49,'CDR Plant Data'!$I:$I)</f>
        <v>21656835</v>
      </c>
      <c r="K49" s="33">
        <f>SUMIF('CDR Plant Data'!$A:$A,$B49,'CDR Plant Data'!$J:$J)</f>
        <v>21656835</v>
      </c>
      <c r="L49" s="33">
        <f>SUMIF('CDR Plant Data'!$A:$A,$B49,'CDR Plant Data'!$K:$K)</f>
        <v>21656835</v>
      </c>
      <c r="M49" s="33">
        <f>SUMIF('CDR Plant Data'!$A:$A,$B49,'CDR Plant Data'!$L:$L)</f>
        <v>21656835</v>
      </c>
      <c r="N49" s="33">
        <f>SUMIF('CDR Plant Data'!$A:$A,$B49,'CDR Plant Data'!$M:$M)</f>
        <v>21656835</v>
      </c>
      <c r="O49" s="33">
        <f>SUMIF('CDR Plant Data'!$A:$A,$B49,'CDR Plant Data'!$N:$N)</f>
        <v>21656835</v>
      </c>
      <c r="P49" s="33">
        <f>SUMIF('CDR Plant Data'!$A:$A,$B49,'CDR Plant Data'!$O:$O)</f>
        <v>21656835</v>
      </c>
      <c r="Q49" s="12">
        <f t="shared" si="2"/>
        <v>21656835</v>
      </c>
    </row>
    <row r="50" spans="1:18" x14ac:dyDescent="0.2">
      <c r="A50" s="34">
        <f t="shared" si="1"/>
        <v>40</v>
      </c>
      <c r="B50" s="8"/>
      <c r="C50" s="1"/>
      <c r="D50" s="13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2"/>
    </row>
    <row r="51" spans="1:18" ht="15.75" thickBot="1" x14ac:dyDescent="0.25">
      <c r="A51" s="34">
        <f t="shared" si="1"/>
        <v>41</v>
      </c>
      <c r="B51" s="7"/>
      <c r="C51" s="3" t="s">
        <v>43</v>
      </c>
      <c r="D51" s="15">
        <f t="shared" ref="D51:Q51" si="3">SUM(D11:D50)</f>
        <v>564697273.7900002</v>
      </c>
      <c r="E51" s="15">
        <f t="shared" si="3"/>
        <v>566562163.20388198</v>
      </c>
      <c r="F51" s="15">
        <f t="shared" si="3"/>
        <v>568813601.22102594</v>
      </c>
      <c r="G51" s="15">
        <f t="shared" si="3"/>
        <v>571516297.45041716</v>
      </c>
      <c r="H51" s="15">
        <f t="shared" si="3"/>
        <v>574524438.57382882</v>
      </c>
      <c r="I51" s="15">
        <f t="shared" si="3"/>
        <v>577761180.85264945</v>
      </c>
      <c r="J51" s="15">
        <f t="shared" si="3"/>
        <v>581234825.52372897</v>
      </c>
      <c r="K51" s="15">
        <f t="shared" si="3"/>
        <v>584826048.53649592</v>
      </c>
      <c r="L51" s="15">
        <f t="shared" si="3"/>
        <v>588629042.85649574</v>
      </c>
      <c r="M51" s="15">
        <f t="shared" si="3"/>
        <v>592622195.24396956</v>
      </c>
      <c r="N51" s="15">
        <f t="shared" si="3"/>
        <v>596628823.48552012</v>
      </c>
      <c r="O51" s="15">
        <f t="shared" si="3"/>
        <v>600584133.54339898</v>
      </c>
      <c r="P51" s="15">
        <f t="shared" si="3"/>
        <v>604596273.48689699</v>
      </c>
      <c r="Q51" s="15">
        <f t="shared" si="3"/>
        <v>582538176.75140858</v>
      </c>
    </row>
    <row r="52" spans="1:18" ht="15.75" thickTop="1" x14ac:dyDescent="0.2">
      <c r="A52" s="10"/>
      <c r="B52" s="1"/>
      <c r="C52" s="1"/>
      <c r="D52" s="16"/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</row>
    <row r="53" spans="1:18" ht="15.75" thickBot="1" x14ac:dyDescent="0.25">
      <c r="A53" s="17"/>
      <c r="B53" s="17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5"/>
      <c r="R53" s="8"/>
    </row>
    <row r="54" spans="1:18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7"/>
    </row>
    <row r="55" spans="1:18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7"/>
    </row>
    <row r="56" spans="1:18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3"/>
      <c r="P56" s="1"/>
      <c r="Q56" s="1"/>
      <c r="R56" s="7"/>
    </row>
    <row r="57" spans="1:18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7"/>
    </row>
    <row r="58" spans="1:18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7"/>
    </row>
    <row r="59" spans="1:18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7"/>
    </row>
    <row r="60" spans="1:18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7"/>
    </row>
    <row r="61" spans="1:18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7"/>
    </row>
    <row r="62" spans="1:18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7"/>
    </row>
    <row r="63" spans="1:18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7"/>
    </row>
    <row r="64" spans="1:18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7"/>
    </row>
    <row r="65" spans="1:18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8"/>
    </row>
    <row r="66" spans="1:18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7"/>
    </row>
    <row r="67" spans="1:18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7"/>
    </row>
    <row r="68" spans="1:18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8"/>
    </row>
    <row r="69" spans="1:18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8"/>
    </row>
    <row r="70" spans="1:18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7"/>
    </row>
    <row r="71" spans="1:18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7"/>
    </row>
    <row r="72" spans="1:18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7"/>
    </row>
    <row r="73" spans="1:18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8"/>
    </row>
    <row r="74" spans="1:18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8"/>
    </row>
    <row r="75" spans="1:18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7"/>
    </row>
    <row r="76" spans="1:18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8"/>
    </row>
    <row r="77" spans="1:18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7"/>
    </row>
    <row r="78" spans="1:18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7"/>
    </row>
    <row r="79" spans="1:18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7"/>
    </row>
    <row r="80" spans="1:18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7"/>
    </row>
    <row r="81" spans="1:17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</row>
    <row r="82" spans="1:17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</row>
    <row r="83" spans="1:17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</row>
    <row r="84" spans="1:17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</row>
    <row r="85" spans="1:17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</row>
    <row r="86" spans="1:17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</row>
    <row r="87" spans="1:17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</row>
    <row r="88" spans="1:17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</row>
    <row r="89" spans="1:17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</row>
    <row r="90" spans="1:17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</row>
    <row r="91" spans="1:17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</row>
    <row r="92" spans="1:17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</row>
    <row r="93" spans="1:17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</row>
    <row r="94" spans="1:17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</row>
    <row r="95" spans="1:17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</row>
    <row r="96" spans="1:17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</row>
    <row r="97" spans="1:17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</row>
    <row r="98" spans="1:17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</row>
    <row r="99" spans="1:17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</row>
    <row r="100" spans="1:17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</row>
    <row r="101" spans="1:17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</row>
    <row r="102" spans="1:17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</row>
    <row r="103" spans="1:17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</row>
    <row r="104" spans="1:17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</row>
    <row r="105" spans="1:17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</row>
    <row r="106" spans="1:17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</row>
    <row r="107" spans="1:17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</row>
    <row r="108" spans="1:17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</row>
    <row r="109" spans="1:17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</row>
    <row r="110" spans="1:17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</row>
    <row r="111" spans="1:17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</row>
  </sheetData>
  <mergeCells count="1">
    <mergeCell ref="A5:Q5"/>
  </mergeCells>
  <pageMargins left="0.7" right="0.7" top="0.75" bottom="0.75" header="0.3" footer="0.3"/>
  <pageSetup orientation="portrait" horizontalDpi="1200" verticalDpi="1200" r:id="rId1"/>
  <ignoredErrors>
    <ignoredError sqref="B12 B15:B16 B3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E8253A-9713-4CC4-9F97-01E9C1EE9EAC}">
  <sheetPr>
    <tabColor rgb="FF92D050"/>
  </sheetPr>
  <dimension ref="A1:A2"/>
  <sheetViews>
    <sheetView workbookViewId="0"/>
  </sheetViews>
  <sheetFormatPr defaultRowHeight="15" x14ac:dyDescent="0.25"/>
  <sheetData>
    <row r="1" spans="1:1" x14ac:dyDescent="0.25">
      <c r="A1" s="84" t="s">
        <v>180</v>
      </c>
    </row>
    <row r="2" spans="1:1" x14ac:dyDescent="0.25">
      <c r="A2" s="84" t="s">
        <v>178</v>
      </c>
    </row>
  </sheetData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1EA67B-1887-4930-8E5A-1A13380D53A7}">
  <dimension ref="A1:P54"/>
  <sheetViews>
    <sheetView workbookViewId="0">
      <pane xSplit="2" ySplit="6" topLeftCell="C7" activePane="bottomRight" state="frozen"/>
      <selection pane="topRight"/>
      <selection pane="bottomLeft"/>
      <selection pane="bottomRight"/>
    </sheetView>
  </sheetViews>
  <sheetFormatPr defaultRowHeight="15" x14ac:dyDescent="0.25"/>
  <cols>
    <col min="2" max="2" width="39" customWidth="1"/>
    <col min="3" max="16" width="15.5703125" customWidth="1"/>
  </cols>
  <sheetData>
    <row r="1" spans="1:16" x14ac:dyDescent="0.25">
      <c r="A1" s="84" t="s">
        <v>181</v>
      </c>
    </row>
    <row r="2" spans="1:16" x14ac:dyDescent="0.25">
      <c r="A2" s="84" t="s">
        <v>178</v>
      </c>
    </row>
    <row r="3" spans="1:16" ht="15.75" thickBot="1" x14ac:dyDescent="0.3"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</row>
    <row r="4" spans="1:16" ht="15" customHeight="1" x14ac:dyDescent="0.25">
      <c r="B4" s="23" t="s">
        <v>62</v>
      </c>
    </row>
    <row r="5" spans="1:16" ht="15.75" thickBot="1" x14ac:dyDescent="0.3"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  <c r="O5" s="22"/>
      <c r="P5" s="22"/>
    </row>
    <row r="6" spans="1:16" ht="27" thickBot="1" x14ac:dyDescent="0.3">
      <c r="A6" s="29" t="s">
        <v>118</v>
      </c>
      <c r="B6" s="24" t="s">
        <v>63</v>
      </c>
      <c r="C6" s="24" t="s">
        <v>64</v>
      </c>
      <c r="D6" s="24" t="s">
        <v>65</v>
      </c>
      <c r="E6" s="24" t="s">
        <v>66</v>
      </c>
      <c r="F6" s="24" t="s">
        <v>67</v>
      </c>
      <c r="G6" s="24" t="s">
        <v>68</v>
      </c>
      <c r="H6" s="24" t="s">
        <v>69</v>
      </c>
      <c r="I6" s="24" t="s">
        <v>70</v>
      </c>
      <c r="J6" s="24" t="s">
        <v>71</v>
      </c>
      <c r="K6" s="24" t="s">
        <v>72</v>
      </c>
      <c r="L6" s="24" t="s">
        <v>73</v>
      </c>
      <c r="M6" s="24" t="s">
        <v>74</v>
      </c>
      <c r="N6" s="24" t="s">
        <v>75</v>
      </c>
      <c r="O6" s="24" t="s">
        <v>76</v>
      </c>
      <c r="P6" s="24" t="s">
        <v>77</v>
      </c>
    </row>
    <row r="7" spans="1:16" x14ac:dyDescent="0.25">
      <c r="B7" s="25" t="s">
        <v>78</v>
      </c>
      <c r="C7" s="26"/>
      <c r="D7" s="26"/>
      <c r="E7" s="26"/>
      <c r="F7" s="26"/>
      <c r="G7" s="26"/>
      <c r="H7" s="26"/>
      <c r="I7" s="26"/>
      <c r="J7" s="26"/>
      <c r="K7" s="26"/>
      <c r="L7" s="26"/>
      <c r="M7" s="26"/>
      <c r="N7" s="26"/>
      <c r="O7" s="26"/>
      <c r="P7" s="26"/>
    </row>
    <row r="8" spans="1:16" x14ac:dyDescent="0.25">
      <c r="B8" s="27" t="s">
        <v>79</v>
      </c>
      <c r="C8" s="26"/>
      <c r="D8" s="26"/>
      <c r="E8" s="26"/>
      <c r="F8" s="26"/>
      <c r="G8" s="26"/>
      <c r="H8" s="26"/>
      <c r="I8" s="26"/>
      <c r="J8" s="26"/>
      <c r="K8" s="26"/>
      <c r="L8" s="26"/>
      <c r="M8" s="26"/>
      <c r="N8" s="26"/>
      <c r="O8" s="26"/>
      <c r="P8" s="26"/>
    </row>
    <row r="9" spans="1:16" x14ac:dyDescent="0.25">
      <c r="A9" t="str">
        <f>CONCATENATE(LEFT(B9,3),".",MID(B9,4,2))</f>
        <v>302.00</v>
      </c>
      <c r="B9" s="28" t="s">
        <v>80</v>
      </c>
      <c r="C9" s="26">
        <v>241489.91941360515</v>
      </c>
      <c r="D9" s="26">
        <v>241489.91941360515</v>
      </c>
      <c r="E9" s="26">
        <v>241489.91941360515</v>
      </c>
      <c r="F9" s="26">
        <v>241489.91941360515</v>
      </c>
      <c r="G9" s="26">
        <v>241489.91941360515</v>
      </c>
      <c r="H9" s="26">
        <v>241489.91941360515</v>
      </c>
      <c r="I9" s="26">
        <v>241489.91941360515</v>
      </c>
      <c r="J9" s="26">
        <v>241489.91941360515</v>
      </c>
      <c r="K9" s="26">
        <v>241489.91941360515</v>
      </c>
      <c r="L9" s="26">
        <v>241489.91941360515</v>
      </c>
      <c r="M9" s="26">
        <v>241489.91941360515</v>
      </c>
      <c r="N9" s="26">
        <v>241489.91941360515</v>
      </c>
      <c r="O9" s="26">
        <v>241489.91941360515</v>
      </c>
      <c r="P9" s="26">
        <f t="shared" ref="P9:P46" si="0">IF(13=0,0,(C9+D9+E9+F9+G9+H9+I9+J9+K9+L9+M9+N9+O9)/13)</f>
        <v>241489.91941360521</v>
      </c>
    </row>
    <row r="10" spans="1:16" x14ac:dyDescent="0.25">
      <c r="A10" t="str">
        <f t="shared" ref="A10:A45" si="1">CONCATENATE(LEFT(B10,3),".",MID(B10,4,2))</f>
        <v>303.02</v>
      </c>
      <c r="B10" s="28" t="s">
        <v>81</v>
      </c>
      <c r="C10" s="26">
        <v>7945305.814723786</v>
      </c>
      <c r="D10" s="26">
        <v>8414733.8007237874</v>
      </c>
      <c r="E10" s="26">
        <v>8816343.7535237875</v>
      </c>
      <c r="F10" s="26">
        <v>9164899.2797637861</v>
      </c>
      <c r="G10" s="26">
        <v>9471011.2647557892</v>
      </c>
      <c r="H10" s="26">
        <v>9743168.416749388</v>
      </c>
      <c r="I10" s="26">
        <v>9988161.7023442686</v>
      </c>
      <c r="J10" s="26">
        <v>10211423.894820172</v>
      </c>
      <c r="K10" s="26">
        <v>10417301.212800894</v>
      </c>
      <c r="L10" s="26">
        <v>10609270.63118547</v>
      </c>
      <c r="M10" s="26">
        <v>10790113.729893133</v>
      </c>
      <c r="N10" s="26">
        <v>11005041.283600796</v>
      </c>
      <c r="O10" s="26">
        <v>11395601.524162294</v>
      </c>
      <c r="P10" s="26">
        <f t="shared" si="0"/>
        <v>9844028.9468497951</v>
      </c>
    </row>
    <row r="11" spans="1:16" x14ac:dyDescent="0.25">
      <c r="A11" t="str">
        <f t="shared" si="1"/>
        <v>303.20</v>
      </c>
      <c r="B11" s="28" t="s">
        <v>82</v>
      </c>
      <c r="C11" s="26">
        <v>5517952.81586261</v>
      </c>
      <c r="D11" s="26">
        <v>5564361.8658626098</v>
      </c>
      <c r="E11" s="26">
        <v>5606655.7718626102</v>
      </c>
      <c r="F11" s="26">
        <v>5645657.5626626099</v>
      </c>
      <c r="G11" s="26">
        <v>5682025.6613026103</v>
      </c>
      <c r="H11" s="26">
        <v>5716286.8062146101</v>
      </c>
      <c r="I11" s="26">
        <v>5748862.38814421</v>
      </c>
      <c r="J11" s="26">
        <v>5780089.5196878891</v>
      </c>
      <c r="K11" s="26">
        <v>5810237.8909228332</v>
      </c>
      <c r="L11" s="26">
        <v>5839523.2539107893</v>
      </c>
      <c r="M11" s="26">
        <v>5868118.2103011534</v>
      </c>
      <c r="N11" s="26">
        <v>5903171.499191517</v>
      </c>
      <c r="O11" s="26">
        <v>5969168.0975270635</v>
      </c>
      <c r="P11" s="26">
        <f t="shared" si="0"/>
        <v>5742470.1033425471</v>
      </c>
    </row>
    <row r="12" spans="1:16" x14ac:dyDescent="0.25">
      <c r="A12" t="str">
        <f t="shared" si="1"/>
        <v>374.00</v>
      </c>
      <c r="B12" s="28" t="s">
        <v>83</v>
      </c>
      <c r="C12" s="26">
        <v>1277707.6880567423</v>
      </c>
      <c r="D12" s="26">
        <v>1277707.6880567423</v>
      </c>
      <c r="E12" s="26">
        <v>1277707.6880567423</v>
      </c>
      <c r="F12" s="26">
        <v>1277707.6880567423</v>
      </c>
      <c r="G12" s="26">
        <v>1277707.6880567423</v>
      </c>
      <c r="H12" s="26">
        <v>1277707.6880567423</v>
      </c>
      <c r="I12" s="26">
        <v>1277707.6880567423</v>
      </c>
      <c r="J12" s="26">
        <v>1277707.6880567423</v>
      </c>
      <c r="K12" s="26">
        <v>1277707.6880567423</v>
      </c>
      <c r="L12" s="26">
        <v>1277707.6880567423</v>
      </c>
      <c r="M12" s="26">
        <v>1277707.6880567423</v>
      </c>
      <c r="N12" s="26">
        <v>1277707.6880567423</v>
      </c>
      <c r="O12" s="26">
        <v>1277707.6880567423</v>
      </c>
      <c r="P12" s="26">
        <f t="shared" si="0"/>
        <v>1277707.6880567425</v>
      </c>
    </row>
    <row r="13" spans="1:16" x14ac:dyDescent="0.25">
      <c r="A13" t="str">
        <f t="shared" si="1"/>
        <v>374.10</v>
      </c>
      <c r="B13" s="28" t="s">
        <v>84</v>
      </c>
      <c r="C13" s="26">
        <v>72440.55720512892</v>
      </c>
      <c r="D13" s="26">
        <v>72440.55720512892</v>
      </c>
      <c r="E13" s="26">
        <v>72440.55720512892</v>
      </c>
      <c r="F13" s="26">
        <v>72440.55720512892</v>
      </c>
      <c r="G13" s="26">
        <v>72440.55720512892</v>
      </c>
      <c r="H13" s="26">
        <v>72440.55720512892</v>
      </c>
      <c r="I13" s="26">
        <v>72440.55720512892</v>
      </c>
      <c r="J13" s="26">
        <v>72440.55720512892</v>
      </c>
      <c r="K13" s="26">
        <v>72440.55720512892</v>
      </c>
      <c r="L13" s="26">
        <v>72440.55720512892</v>
      </c>
      <c r="M13" s="26">
        <v>72440.55720512892</v>
      </c>
      <c r="N13" s="26">
        <v>72440.55720512892</v>
      </c>
      <c r="O13" s="26">
        <v>72440.55720512892</v>
      </c>
      <c r="P13" s="26">
        <f t="shared" si="0"/>
        <v>72440.557205128935</v>
      </c>
    </row>
    <row r="14" spans="1:16" x14ac:dyDescent="0.25">
      <c r="A14" t="str">
        <f t="shared" si="1"/>
        <v>374.30</v>
      </c>
      <c r="B14" s="28" t="s">
        <v>85</v>
      </c>
      <c r="C14" s="26">
        <v>11132.184376284198</v>
      </c>
      <c r="D14" s="26">
        <v>11132.184376284198</v>
      </c>
      <c r="E14" s="26">
        <v>11132.184376284198</v>
      </c>
      <c r="F14" s="26">
        <v>11132.184376284198</v>
      </c>
      <c r="G14" s="26">
        <v>11132.184376284198</v>
      </c>
      <c r="H14" s="26">
        <v>11132.184376284198</v>
      </c>
      <c r="I14" s="26">
        <v>11132.184376284198</v>
      </c>
      <c r="J14" s="26">
        <v>11132.184376284198</v>
      </c>
      <c r="K14" s="26">
        <v>11132.184376284198</v>
      </c>
      <c r="L14" s="26">
        <v>11132.184376284198</v>
      </c>
      <c r="M14" s="26">
        <v>11132.184376284198</v>
      </c>
      <c r="N14" s="26">
        <v>11132.184376284198</v>
      </c>
      <c r="O14" s="26">
        <v>11132.184376284198</v>
      </c>
      <c r="P14" s="26">
        <f t="shared" si="0"/>
        <v>11132.1843762842</v>
      </c>
    </row>
    <row r="15" spans="1:16" x14ac:dyDescent="0.25">
      <c r="A15" t="str">
        <f t="shared" si="1"/>
        <v>375.00</v>
      </c>
      <c r="B15" s="28" t="s">
        <v>86</v>
      </c>
      <c r="C15" s="26">
        <v>188570.1831174641</v>
      </c>
      <c r="D15" s="26">
        <v>189465.29195235178</v>
      </c>
      <c r="E15" s="26">
        <v>190627.22626833047</v>
      </c>
      <c r="F15" s="26">
        <v>192029.9642320945</v>
      </c>
      <c r="G15" s="26">
        <v>193608.5564182688</v>
      </c>
      <c r="H15" s="26">
        <v>195313.2941090645</v>
      </c>
      <c r="I15" s="26">
        <v>197124.11116762573</v>
      </c>
      <c r="J15" s="26">
        <v>199028.81265444658</v>
      </c>
      <c r="K15" s="26">
        <v>201017.4280751615</v>
      </c>
      <c r="L15" s="26">
        <v>203096.77930333634</v>
      </c>
      <c r="M15" s="26">
        <v>205241.32152346568</v>
      </c>
      <c r="N15" s="26">
        <v>207396.73454135153</v>
      </c>
      <c r="O15" s="26">
        <v>209541.44652861246</v>
      </c>
      <c r="P15" s="26">
        <f t="shared" si="0"/>
        <v>197850.85768396722</v>
      </c>
    </row>
    <row r="16" spans="1:16" x14ac:dyDescent="0.25">
      <c r="A16" t="str">
        <f t="shared" si="1"/>
        <v>376.10</v>
      </c>
      <c r="B16" s="28" t="s">
        <v>87</v>
      </c>
      <c r="C16" s="26">
        <v>140618355.31422582</v>
      </c>
      <c r="D16" s="26">
        <v>140966989.9243699</v>
      </c>
      <c r="E16" s="26">
        <v>141433980.7151981</v>
      </c>
      <c r="F16" s="26">
        <v>142008634.78796187</v>
      </c>
      <c r="G16" s="26">
        <v>142661357.36703873</v>
      </c>
      <c r="H16" s="26">
        <v>143370445.22408855</v>
      </c>
      <c r="I16" s="26">
        <v>144128122.46949553</v>
      </c>
      <c r="J16" s="26">
        <v>144926197.81680456</v>
      </c>
      <c r="K16" s="26">
        <v>145763261.23321354</v>
      </c>
      <c r="L16" s="26">
        <v>146641269.1008026</v>
      </c>
      <c r="M16" s="26">
        <v>147545333.8315914</v>
      </c>
      <c r="N16" s="26">
        <v>148451095.88047132</v>
      </c>
      <c r="O16" s="26">
        <v>149348568.40043691</v>
      </c>
      <c r="P16" s="26">
        <f t="shared" si="0"/>
        <v>144451047.08197683</v>
      </c>
    </row>
    <row r="17" spans="1:16" x14ac:dyDescent="0.25">
      <c r="A17" t="str">
        <f t="shared" si="1"/>
        <v>376.20</v>
      </c>
      <c r="B17" s="28" t="s">
        <v>88</v>
      </c>
      <c r="C17" s="26">
        <v>179297400.17026246</v>
      </c>
      <c r="D17" s="26">
        <v>179679671.64073905</v>
      </c>
      <c r="E17" s="26">
        <v>180282517.6217418</v>
      </c>
      <c r="F17" s="26">
        <v>181108011.5459311</v>
      </c>
      <c r="G17" s="26">
        <v>182080670.22869432</v>
      </c>
      <c r="H17" s="26">
        <v>183169009.68224147</v>
      </c>
      <c r="I17" s="26">
        <v>184387666.65482599</v>
      </c>
      <c r="J17" s="26">
        <v>185649337.62789556</v>
      </c>
      <c r="K17" s="26">
        <v>187029404.84762391</v>
      </c>
      <c r="L17" s="26">
        <v>188503817.24414942</v>
      </c>
      <c r="M17" s="26">
        <v>189952731.75435975</v>
      </c>
      <c r="N17" s="26">
        <v>191323897.56974858</v>
      </c>
      <c r="O17" s="26">
        <v>192587873.59893343</v>
      </c>
      <c r="P17" s="26">
        <f t="shared" si="0"/>
        <v>185004000.78362668</v>
      </c>
    </row>
    <row r="18" spans="1:16" x14ac:dyDescent="0.25">
      <c r="A18" t="str">
        <f t="shared" si="1"/>
        <v>378.00</v>
      </c>
      <c r="B18" s="28" t="s">
        <v>89</v>
      </c>
      <c r="C18" s="26">
        <v>2436544.8335537217</v>
      </c>
      <c r="D18" s="26">
        <v>2448422.0620964887</v>
      </c>
      <c r="E18" s="26">
        <v>2463839.8067155462</v>
      </c>
      <c r="F18" s="26">
        <v>2482452.7828497048</v>
      </c>
      <c r="G18" s="26">
        <v>2503399.1744394731</v>
      </c>
      <c r="H18" s="26">
        <v>2526019.3948751111</v>
      </c>
      <c r="I18" s="26">
        <v>2550047.1859273217</v>
      </c>
      <c r="J18" s="26">
        <v>2575320.7325430852</v>
      </c>
      <c r="K18" s="26">
        <v>2601707.7359050442</v>
      </c>
      <c r="L18" s="26">
        <v>2629298.7156777037</v>
      </c>
      <c r="M18" s="26">
        <v>2657754.7168647354</v>
      </c>
      <c r="N18" s="26">
        <v>2686354.9630244048</v>
      </c>
      <c r="O18" s="26">
        <v>2714813.216857085</v>
      </c>
      <c r="P18" s="26">
        <f t="shared" si="0"/>
        <v>2559690.4093330326</v>
      </c>
    </row>
    <row r="19" spans="1:16" x14ac:dyDescent="0.25">
      <c r="A19" t="str">
        <f t="shared" si="1"/>
        <v>379.00</v>
      </c>
      <c r="B19" s="28" t="s">
        <v>90</v>
      </c>
      <c r="C19" s="26">
        <v>17561803.154735509</v>
      </c>
      <c r="D19" s="26">
        <v>17647281.301189438</v>
      </c>
      <c r="E19" s="26">
        <v>17759117.465113305</v>
      </c>
      <c r="F19" s="26">
        <v>17894741.112635817</v>
      </c>
      <c r="G19" s="26">
        <v>18047736.296967711</v>
      </c>
      <c r="H19" s="26">
        <v>18213192.605330817</v>
      </c>
      <c r="I19" s="26">
        <v>18389127.829790447</v>
      </c>
      <c r="J19" s="26">
        <v>18574337.308680721</v>
      </c>
      <c r="K19" s="26">
        <v>18767836.119333882</v>
      </c>
      <c r="L19" s="26">
        <v>18970298.151896734</v>
      </c>
      <c r="M19" s="26">
        <v>19179199.994097669</v>
      </c>
      <c r="N19" s="26">
        <v>19389175.694297507</v>
      </c>
      <c r="O19" s="26">
        <v>19598094.306729689</v>
      </c>
      <c r="P19" s="26">
        <f t="shared" si="0"/>
        <v>18460918.564676866</v>
      </c>
    </row>
    <row r="20" spans="1:16" x14ac:dyDescent="0.25">
      <c r="A20" t="str">
        <f t="shared" si="1"/>
        <v>380.10</v>
      </c>
      <c r="B20" s="28" t="s">
        <v>91</v>
      </c>
      <c r="C20" s="26">
        <v>15433525.605051154</v>
      </c>
      <c r="D20" s="26">
        <v>15437288.476713376</v>
      </c>
      <c r="E20" s="26">
        <v>15443608.482687773</v>
      </c>
      <c r="F20" s="26">
        <v>15452236.241533937</v>
      </c>
      <c r="G20" s="26">
        <v>15462549.307436338</v>
      </c>
      <c r="H20" s="26">
        <v>15474071.294603953</v>
      </c>
      <c r="I20" s="26">
        <v>15486609.898288166</v>
      </c>
      <c r="J20" s="26">
        <v>15500048.247723427</v>
      </c>
      <c r="K20" s="26">
        <v>15514290.79021683</v>
      </c>
      <c r="L20" s="26">
        <v>15529402.903508531</v>
      </c>
      <c r="M20" s="26">
        <v>15545139.777680229</v>
      </c>
      <c r="N20" s="26">
        <v>15560980.832643917</v>
      </c>
      <c r="O20" s="26">
        <v>15576719.33378675</v>
      </c>
      <c r="P20" s="26">
        <f t="shared" si="0"/>
        <v>15493574.707067261</v>
      </c>
    </row>
    <row r="21" spans="1:16" x14ac:dyDescent="0.25">
      <c r="A21" t="str">
        <f t="shared" si="1"/>
        <v>380.20</v>
      </c>
      <c r="B21" s="28" t="s">
        <v>92</v>
      </c>
      <c r="C21" s="26">
        <v>96570829.584071517</v>
      </c>
      <c r="D21" s="26">
        <v>96831990.392691225</v>
      </c>
      <c r="E21" s="26">
        <v>97197648.7255584</v>
      </c>
      <c r="F21" s="26">
        <v>97662987.311638489</v>
      </c>
      <c r="G21" s="26">
        <v>98197604.594423741</v>
      </c>
      <c r="H21" s="26">
        <v>98784222.262496054</v>
      </c>
      <c r="I21" s="26">
        <v>99422096.239631683</v>
      </c>
      <c r="J21" s="26">
        <v>100088855.62228176</v>
      </c>
      <c r="K21" s="26">
        <v>100799649.30437811</v>
      </c>
      <c r="L21" s="26">
        <v>101550384.04478955</v>
      </c>
      <c r="M21" s="26">
        <v>102308561.11966929</v>
      </c>
      <c r="N21" s="26">
        <v>103051233.1231869</v>
      </c>
      <c r="O21" s="26">
        <v>103767306.85898311</v>
      </c>
      <c r="P21" s="26">
        <f t="shared" si="0"/>
        <v>99710259.16798459</v>
      </c>
    </row>
    <row r="22" spans="1:16" x14ac:dyDescent="0.25">
      <c r="A22" t="str">
        <f t="shared" si="1"/>
        <v>381.00</v>
      </c>
      <c r="B22" s="28" t="s">
        <v>93</v>
      </c>
      <c r="C22" s="26">
        <v>19871469.145696111</v>
      </c>
      <c r="D22" s="26">
        <v>19945161.107554037</v>
      </c>
      <c r="E22" s="26">
        <v>20048565.506428894</v>
      </c>
      <c r="F22" s="26">
        <v>20179128.457206141</v>
      </c>
      <c r="G22" s="26">
        <v>20329299.843341466</v>
      </c>
      <c r="H22" s="26">
        <v>20493684.391251322</v>
      </c>
      <c r="I22" s="26">
        <v>20670502.778989427</v>
      </c>
      <c r="J22" s="26">
        <v>20857271.395416785</v>
      </c>
      <c r="K22" s="26">
        <v>21054098.93276611</v>
      </c>
      <c r="L22" s="26">
        <v>21261312.257332694</v>
      </c>
      <c r="M22" s="26">
        <v>21474627.727483749</v>
      </c>
      <c r="N22" s="26">
        <v>21687889.415639579</v>
      </c>
      <c r="O22" s="26">
        <v>21898525.971881576</v>
      </c>
      <c r="P22" s="26">
        <f t="shared" si="0"/>
        <v>20751656.686999068</v>
      </c>
    </row>
    <row r="23" spans="1:16" x14ac:dyDescent="0.25">
      <c r="A23" t="str">
        <f t="shared" si="1"/>
        <v>381.10</v>
      </c>
      <c r="B23" s="28" t="s">
        <v>94</v>
      </c>
      <c r="C23" s="26">
        <v>1991313.2210789321</v>
      </c>
      <c r="D23" s="26">
        <v>1974678.1769122654</v>
      </c>
      <c r="E23" s="26">
        <v>1958043.1327455987</v>
      </c>
      <c r="F23" s="26">
        <v>1941408.088578932</v>
      </c>
      <c r="G23" s="26">
        <v>1924773.0444122653</v>
      </c>
      <c r="H23" s="26">
        <v>1908138.0002455986</v>
      </c>
      <c r="I23" s="26">
        <v>1891502.9560789319</v>
      </c>
      <c r="J23" s="26">
        <v>1874867.9119122652</v>
      </c>
      <c r="K23" s="26">
        <v>1858232.8677455985</v>
      </c>
      <c r="L23" s="26">
        <v>1841597.8235789319</v>
      </c>
      <c r="M23" s="26">
        <v>1824962.7794122652</v>
      </c>
      <c r="N23" s="26">
        <v>1808327.7352455985</v>
      </c>
      <c r="O23" s="26">
        <v>1791692.6910789318</v>
      </c>
      <c r="P23" s="26">
        <f t="shared" si="0"/>
        <v>1891502.9560789317</v>
      </c>
    </row>
    <row r="24" spans="1:16" x14ac:dyDescent="0.25">
      <c r="A24" t="str">
        <f t="shared" si="1"/>
        <v>382.00</v>
      </c>
      <c r="B24" s="28" t="s">
        <v>95</v>
      </c>
      <c r="C24" s="26">
        <v>5511727.7761675147</v>
      </c>
      <c r="D24" s="26">
        <v>5511318.9923055954</v>
      </c>
      <c r="E24" s="26">
        <v>5518823.2907566465</v>
      </c>
      <c r="F24" s="26">
        <v>5534148.1496510552</v>
      </c>
      <c r="G24" s="26">
        <v>5554739.838414955</v>
      </c>
      <c r="H24" s="26">
        <v>5579400.8760819212</v>
      </c>
      <c r="I24" s="26">
        <v>5608435.3810096346</v>
      </c>
      <c r="J24" s="26">
        <v>5639257.8442811947</v>
      </c>
      <c r="K24" s="26">
        <v>5673980.7941598604</v>
      </c>
      <c r="L24" s="26">
        <v>5711951.5172985382</v>
      </c>
      <c r="M24" s="26">
        <v>5749569.3318929821</v>
      </c>
      <c r="N24" s="26">
        <v>5785011.7361915112</v>
      </c>
      <c r="O24" s="26">
        <v>5817304.6865914408</v>
      </c>
      <c r="P24" s="26">
        <f t="shared" si="0"/>
        <v>5630436.1703694509</v>
      </c>
    </row>
    <row r="25" spans="1:16" x14ac:dyDescent="0.25">
      <c r="A25" t="str">
        <f t="shared" si="1"/>
        <v>382.10</v>
      </c>
      <c r="B25" s="28" t="s">
        <v>96</v>
      </c>
      <c r="C25" s="26">
        <v>580199.31882382312</v>
      </c>
      <c r="D25" s="26">
        <v>576341.81365715642</v>
      </c>
      <c r="E25" s="26">
        <v>572484.30849048973</v>
      </c>
      <c r="F25" s="26">
        <v>568626.80332382303</v>
      </c>
      <c r="G25" s="26">
        <v>564769.29815715633</v>
      </c>
      <c r="H25" s="26">
        <v>560911.79299048963</v>
      </c>
      <c r="I25" s="26">
        <v>557054.28782382293</v>
      </c>
      <c r="J25" s="26">
        <v>553196.78265715623</v>
      </c>
      <c r="K25" s="26">
        <v>549339.27749048953</v>
      </c>
      <c r="L25" s="26">
        <v>545481.77232382284</v>
      </c>
      <c r="M25" s="26">
        <v>541624.26715715614</v>
      </c>
      <c r="N25" s="26">
        <v>537766.76199048944</v>
      </c>
      <c r="O25" s="26">
        <v>533909.25682382274</v>
      </c>
      <c r="P25" s="26">
        <f t="shared" si="0"/>
        <v>557054.28782382281</v>
      </c>
    </row>
    <row r="26" spans="1:16" x14ac:dyDescent="0.25">
      <c r="A26" t="str">
        <f t="shared" si="1"/>
        <v>383.00</v>
      </c>
      <c r="B26" s="28" t="s">
        <v>97</v>
      </c>
      <c r="C26" s="26">
        <v>7008341.0490263021</v>
      </c>
      <c r="D26" s="26">
        <v>7031727.0834037019</v>
      </c>
      <c r="E26" s="26">
        <v>7062269.3180400822</v>
      </c>
      <c r="F26" s="26">
        <v>7099269.8531341199</v>
      </c>
      <c r="G26" s="26">
        <v>7140986.7594937952</v>
      </c>
      <c r="H26" s="26">
        <v>7186086.8603263069</v>
      </c>
      <c r="I26" s="26">
        <v>7234031.9862889973</v>
      </c>
      <c r="J26" s="26">
        <v>7284495.0718074189</v>
      </c>
      <c r="K26" s="26">
        <v>7337208.7104327288</v>
      </c>
      <c r="L26" s="26">
        <v>7392355.8633018341</v>
      </c>
      <c r="M26" s="26">
        <v>7449251.4241250856</v>
      </c>
      <c r="N26" s="26">
        <v>7506438.5373345753</v>
      </c>
      <c r="O26" s="26">
        <v>7563338.6512746643</v>
      </c>
      <c r="P26" s="26">
        <f t="shared" si="0"/>
        <v>7253523.1667684326</v>
      </c>
    </row>
    <row r="27" spans="1:16" x14ac:dyDescent="0.25">
      <c r="A27" t="str">
        <f t="shared" si="1"/>
        <v>384.00</v>
      </c>
      <c r="B27" s="28" t="s">
        <v>98</v>
      </c>
      <c r="C27" s="26">
        <v>1924547.7760993503</v>
      </c>
      <c r="D27" s="26">
        <v>1932953.558068828</v>
      </c>
      <c r="E27" s="26">
        <v>1943865.0429545688</v>
      </c>
      <c r="F27" s="26">
        <v>1957037.8651010394</v>
      </c>
      <c r="G27" s="26">
        <v>1971862.0978853879</v>
      </c>
      <c r="H27" s="26">
        <v>1987870.9370180918</v>
      </c>
      <c r="I27" s="26">
        <v>2004875.9455574013</v>
      </c>
      <c r="J27" s="26">
        <v>2022762.6033481979</v>
      </c>
      <c r="K27" s="26">
        <v>2041437.279539689</v>
      </c>
      <c r="L27" s="26">
        <v>2060964.0369358403</v>
      </c>
      <c r="M27" s="26">
        <v>2081102.9894566338</v>
      </c>
      <c r="N27" s="26">
        <v>2101344.0273911944</v>
      </c>
      <c r="O27" s="26">
        <v>2121484.5741600157</v>
      </c>
      <c r="P27" s="26">
        <f t="shared" si="0"/>
        <v>2011700.6718089415</v>
      </c>
    </row>
    <row r="28" spans="1:16" x14ac:dyDescent="0.25">
      <c r="A28" t="str">
        <f t="shared" si="1"/>
        <v>385.00</v>
      </c>
      <c r="B28" s="28" t="s">
        <v>99</v>
      </c>
      <c r="C28" s="26">
        <v>3550385.2799228206</v>
      </c>
      <c r="D28" s="26">
        <v>3557811.9493695339</v>
      </c>
      <c r="E28" s="26">
        <v>3567464.5987144629</v>
      </c>
      <c r="F28" s="26">
        <v>3579126.1419521174</v>
      </c>
      <c r="G28" s="26">
        <v>3592254.7413438591</v>
      </c>
      <c r="H28" s="26">
        <v>3606435.704087066</v>
      </c>
      <c r="I28" s="26">
        <v>3621501.6293132277</v>
      </c>
      <c r="J28" s="26">
        <v>3637350.7812732318</v>
      </c>
      <c r="K28" s="26">
        <v>3653899.9815542018</v>
      </c>
      <c r="L28" s="26">
        <v>3671206.1413377961</v>
      </c>
      <c r="M28" s="26">
        <v>3689056.1541186473</v>
      </c>
      <c r="N28" s="26">
        <v>3706996.8560540141</v>
      </c>
      <c r="O28" s="26">
        <v>3724848.2851097295</v>
      </c>
      <c r="P28" s="26">
        <f t="shared" si="0"/>
        <v>3627564.4803192858</v>
      </c>
    </row>
    <row r="29" spans="1:16" x14ac:dyDescent="0.25">
      <c r="A29" t="str">
        <f t="shared" si="1"/>
        <v>387.00</v>
      </c>
      <c r="B29" s="28" t="s">
        <v>100</v>
      </c>
      <c r="C29" s="26">
        <v>1788212.4565580653</v>
      </c>
      <c r="D29" s="26">
        <v>1794178.4952495417</v>
      </c>
      <c r="E29" s="26">
        <v>1802775.4732023834</v>
      </c>
      <c r="F29" s="26">
        <v>1813746.8112375091</v>
      </c>
      <c r="G29" s="26">
        <v>1826452.09827977</v>
      </c>
      <c r="H29" s="26">
        <v>1840401.1989165798</v>
      </c>
      <c r="I29" s="26">
        <v>1855396.2580290716</v>
      </c>
      <c r="J29" s="26">
        <v>1871317.0316847519</v>
      </c>
      <c r="K29" s="26">
        <v>1888065.2093138264</v>
      </c>
      <c r="L29" s="26">
        <v>1905708.0556127825</v>
      </c>
      <c r="M29" s="26">
        <v>1923993.6948695884</v>
      </c>
      <c r="N29" s="26">
        <v>1942386.5218226484</v>
      </c>
      <c r="O29" s="26">
        <v>1960673.8350088333</v>
      </c>
      <c r="P29" s="26">
        <f t="shared" si="0"/>
        <v>1862562.0876757966</v>
      </c>
    </row>
    <row r="30" spans="1:16" x14ac:dyDescent="0.25">
      <c r="A30" s="30">
        <v>387</v>
      </c>
      <c r="B30" s="28" t="s">
        <v>101</v>
      </c>
      <c r="C30" s="26">
        <v>7833.8219713885892</v>
      </c>
      <c r="D30" s="26">
        <v>7572.2019713885893</v>
      </c>
      <c r="E30" s="26">
        <v>7310.5819713885894</v>
      </c>
      <c r="F30" s="26">
        <v>7048.9619713885895</v>
      </c>
      <c r="G30" s="26">
        <v>6787.3419713885896</v>
      </c>
      <c r="H30" s="26">
        <v>6525.7219713885897</v>
      </c>
      <c r="I30" s="26">
        <v>6264.1019713885898</v>
      </c>
      <c r="J30" s="26">
        <v>6002.48197138859</v>
      </c>
      <c r="K30" s="26">
        <v>5740.8619713885901</v>
      </c>
      <c r="L30" s="26">
        <v>5479.2419713885902</v>
      </c>
      <c r="M30" s="26">
        <v>5217.6219713885903</v>
      </c>
      <c r="N30" s="26">
        <v>4956.0019713885904</v>
      </c>
      <c r="O30" s="26">
        <v>4694.3819713885905</v>
      </c>
      <c r="P30" s="26">
        <f t="shared" si="0"/>
        <v>6264.1019713885898</v>
      </c>
    </row>
    <row r="31" spans="1:16" x14ac:dyDescent="0.25">
      <c r="A31" t="str">
        <f t="shared" si="1"/>
        <v>389.00</v>
      </c>
      <c r="B31" s="28" t="s">
        <v>102</v>
      </c>
      <c r="C31" s="26">
        <v>2225560.7200000002</v>
      </c>
      <c r="D31" s="26">
        <v>2225560.7200000002</v>
      </c>
      <c r="E31" s="26">
        <v>2225560.7200000002</v>
      </c>
      <c r="F31" s="26">
        <v>2225560.7200000002</v>
      </c>
      <c r="G31" s="26">
        <v>2225560.7200000002</v>
      </c>
      <c r="H31" s="26">
        <v>2225560.7200000002</v>
      </c>
      <c r="I31" s="26">
        <v>2225560.7200000002</v>
      </c>
      <c r="J31" s="26">
        <v>2225560.7200000002</v>
      </c>
      <c r="K31" s="26">
        <v>2225560.7200000002</v>
      </c>
      <c r="L31" s="26">
        <v>2225560.7200000002</v>
      </c>
      <c r="M31" s="26">
        <v>2225560.7200000002</v>
      </c>
      <c r="N31" s="26">
        <v>2225560.7200000002</v>
      </c>
      <c r="O31" s="26">
        <v>2225560.7200000002</v>
      </c>
      <c r="P31" s="26">
        <f t="shared" si="0"/>
        <v>2225560.7199999997</v>
      </c>
    </row>
    <row r="32" spans="1:16" x14ac:dyDescent="0.25">
      <c r="A32" t="str">
        <f t="shared" si="1"/>
        <v>389.20</v>
      </c>
      <c r="B32" s="28" t="s">
        <v>103</v>
      </c>
      <c r="C32" s="26">
        <v>96507.920000000013</v>
      </c>
      <c r="D32" s="26">
        <v>96507.920000000013</v>
      </c>
      <c r="E32" s="26">
        <v>96507.920000000013</v>
      </c>
      <c r="F32" s="26">
        <v>96507.920000000013</v>
      </c>
      <c r="G32" s="26">
        <v>96507.920000000013</v>
      </c>
      <c r="H32" s="26">
        <v>96507.920000000013</v>
      </c>
      <c r="I32" s="26">
        <v>96507.920000000013</v>
      </c>
      <c r="J32" s="26">
        <v>96507.920000000013</v>
      </c>
      <c r="K32" s="26">
        <v>96507.920000000013</v>
      </c>
      <c r="L32" s="26">
        <v>96507.920000000013</v>
      </c>
      <c r="M32" s="26">
        <v>96507.920000000013</v>
      </c>
      <c r="N32" s="26">
        <v>96507.920000000013</v>
      </c>
      <c r="O32" s="26">
        <v>96507.920000000013</v>
      </c>
      <c r="P32" s="26">
        <f t="shared" si="0"/>
        <v>96507.920000000013</v>
      </c>
    </row>
    <row r="33" spans="1:16" x14ac:dyDescent="0.25">
      <c r="A33" t="str">
        <f t="shared" si="1"/>
        <v>390.00</v>
      </c>
      <c r="B33" s="28" t="s">
        <v>104</v>
      </c>
      <c r="C33" s="26">
        <v>9127408.4600000009</v>
      </c>
      <c r="D33" s="26">
        <v>9127408.4600000009</v>
      </c>
      <c r="E33" s="26">
        <v>9127408.4600000009</v>
      </c>
      <c r="F33" s="26">
        <v>9127408.4600000009</v>
      </c>
      <c r="G33" s="26">
        <v>9127408.4600000009</v>
      </c>
      <c r="H33" s="26">
        <v>9127408.4600000009</v>
      </c>
      <c r="I33" s="26">
        <v>9127408.4600000009</v>
      </c>
      <c r="J33" s="26">
        <v>9127408.4600000009</v>
      </c>
      <c r="K33" s="26">
        <v>9127408.4600000009</v>
      </c>
      <c r="L33" s="26">
        <v>9127408.4600000009</v>
      </c>
      <c r="M33" s="26">
        <v>9127408.4600000009</v>
      </c>
      <c r="N33" s="26">
        <v>9127408.4600000009</v>
      </c>
      <c r="O33" s="26">
        <v>9127408.4600000009</v>
      </c>
      <c r="P33" s="26">
        <f t="shared" si="0"/>
        <v>9127408.4600000046</v>
      </c>
    </row>
    <row r="34" spans="1:16" x14ac:dyDescent="0.25">
      <c r="A34" t="str">
        <f t="shared" si="1"/>
        <v>391.00</v>
      </c>
      <c r="B34" s="28" t="s">
        <v>105</v>
      </c>
      <c r="C34" s="26">
        <v>761398.32</v>
      </c>
      <c r="D34" s="26">
        <v>761398.32</v>
      </c>
      <c r="E34" s="26">
        <v>761398.32</v>
      </c>
      <c r="F34" s="26">
        <v>761398.32</v>
      </c>
      <c r="G34" s="26">
        <v>761398.32</v>
      </c>
      <c r="H34" s="26">
        <v>761398.32</v>
      </c>
      <c r="I34" s="26">
        <v>761398.32</v>
      </c>
      <c r="J34" s="26">
        <v>761398.32</v>
      </c>
      <c r="K34" s="26">
        <v>761398.32</v>
      </c>
      <c r="L34" s="26">
        <v>761398.32</v>
      </c>
      <c r="M34" s="26">
        <v>761398.32</v>
      </c>
      <c r="N34" s="26">
        <v>761398.32</v>
      </c>
      <c r="O34" s="26">
        <v>761398.32</v>
      </c>
      <c r="P34" s="26">
        <f t="shared" si="0"/>
        <v>761398.32000000018</v>
      </c>
    </row>
    <row r="35" spans="1:16" x14ac:dyDescent="0.25">
      <c r="A35" t="str">
        <f t="shared" si="1"/>
        <v>391.12</v>
      </c>
      <c r="B35" s="28" t="s">
        <v>106</v>
      </c>
      <c r="C35" s="26">
        <v>87829.410000000033</v>
      </c>
      <c r="D35" s="26">
        <v>102058.74000000003</v>
      </c>
      <c r="E35" s="26">
        <v>116288.07000000004</v>
      </c>
      <c r="F35" s="26">
        <v>130517.40000000002</v>
      </c>
      <c r="G35" s="26">
        <v>144746.73000000004</v>
      </c>
      <c r="H35" s="26">
        <v>158976.06000000003</v>
      </c>
      <c r="I35" s="26">
        <v>173205.39</v>
      </c>
      <c r="J35" s="26">
        <v>187434.72000000003</v>
      </c>
      <c r="K35" s="26">
        <v>201664.05000000005</v>
      </c>
      <c r="L35" s="26">
        <v>215893.38000000003</v>
      </c>
      <c r="M35" s="26">
        <v>230122.71000000002</v>
      </c>
      <c r="N35" s="26">
        <v>244352.04</v>
      </c>
      <c r="O35" s="26">
        <v>258582.04</v>
      </c>
      <c r="P35" s="26">
        <f t="shared" si="0"/>
        <v>173205.44153846154</v>
      </c>
    </row>
    <row r="36" spans="1:16" x14ac:dyDescent="0.25">
      <c r="A36" t="str">
        <f t="shared" si="1"/>
        <v>391.50</v>
      </c>
      <c r="B36" s="28" t="s">
        <v>107</v>
      </c>
      <c r="C36" s="26">
        <v>813347.74</v>
      </c>
      <c r="D36" s="26">
        <v>813347.74</v>
      </c>
      <c r="E36" s="26">
        <v>813347.74</v>
      </c>
      <c r="F36" s="26">
        <v>813347.74</v>
      </c>
      <c r="G36" s="26">
        <v>813347.74</v>
      </c>
      <c r="H36" s="26">
        <v>813347.74</v>
      </c>
      <c r="I36" s="26">
        <v>813347.74</v>
      </c>
      <c r="J36" s="26">
        <v>813347.74</v>
      </c>
      <c r="K36" s="26">
        <v>813347.74</v>
      </c>
      <c r="L36" s="26">
        <v>813347.74</v>
      </c>
      <c r="M36" s="26">
        <v>813347.74</v>
      </c>
      <c r="N36" s="26">
        <v>813347.74</v>
      </c>
      <c r="O36" s="26">
        <v>813347.74</v>
      </c>
      <c r="P36" s="26">
        <f t="shared" si="0"/>
        <v>813347.74000000011</v>
      </c>
    </row>
    <row r="37" spans="1:16" x14ac:dyDescent="0.25">
      <c r="A37" t="str">
        <f t="shared" si="1"/>
        <v>392.00</v>
      </c>
      <c r="B37" s="28" t="s">
        <v>108</v>
      </c>
      <c r="C37" s="26">
        <v>303331.77</v>
      </c>
      <c r="D37" s="26">
        <v>303331.77</v>
      </c>
      <c r="E37" s="26">
        <v>303331.77</v>
      </c>
      <c r="F37" s="26">
        <v>303331.77</v>
      </c>
      <c r="G37" s="26">
        <v>303331.77</v>
      </c>
      <c r="H37" s="26">
        <v>303331.77</v>
      </c>
      <c r="I37" s="26">
        <v>303331.77</v>
      </c>
      <c r="J37" s="26">
        <v>303331.77</v>
      </c>
      <c r="K37" s="26">
        <v>303331.77</v>
      </c>
      <c r="L37" s="26">
        <v>303331.77</v>
      </c>
      <c r="M37" s="26">
        <v>303331.77</v>
      </c>
      <c r="N37" s="26">
        <v>303331.77</v>
      </c>
      <c r="O37" s="26">
        <v>303331.77</v>
      </c>
      <c r="P37" s="26">
        <f t="shared" si="0"/>
        <v>303331.77</v>
      </c>
    </row>
    <row r="38" spans="1:16" x14ac:dyDescent="0.25">
      <c r="A38" t="str">
        <f t="shared" si="1"/>
        <v>392.10</v>
      </c>
      <c r="B38" s="28" t="s">
        <v>109</v>
      </c>
      <c r="C38" s="26">
        <v>1723037.49</v>
      </c>
      <c r="D38" s="26">
        <v>1723037.49</v>
      </c>
      <c r="E38" s="26">
        <v>1723037.49</v>
      </c>
      <c r="F38" s="26">
        <v>1723037.49</v>
      </c>
      <c r="G38" s="26">
        <v>1723037.49</v>
      </c>
      <c r="H38" s="26">
        <v>1723037.49</v>
      </c>
      <c r="I38" s="26">
        <v>1723037.49</v>
      </c>
      <c r="J38" s="26">
        <v>1723037.49</v>
      </c>
      <c r="K38" s="26">
        <v>1723037.49</v>
      </c>
      <c r="L38" s="26">
        <v>1723037.49</v>
      </c>
      <c r="M38" s="26">
        <v>1723037.49</v>
      </c>
      <c r="N38" s="26">
        <v>1723037.49</v>
      </c>
      <c r="O38" s="26">
        <v>1723037.49</v>
      </c>
      <c r="P38" s="26">
        <f t="shared" si="0"/>
        <v>1723037.4899999995</v>
      </c>
    </row>
    <row r="39" spans="1:16" x14ac:dyDescent="0.25">
      <c r="A39" t="str">
        <f t="shared" si="1"/>
        <v>392.20</v>
      </c>
      <c r="B39" s="28" t="s">
        <v>110</v>
      </c>
      <c r="C39" s="26">
        <v>4287663.29</v>
      </c>
      <c r="D39" s="26">
        <v>4430692.5600000005</v>
      </c>
      <c r="E39" s="26">
        <v>4503908.5600000005</v>
      </c>
      <c r="F39" s="26">
        <v>4577124.5600000005</v>
      </c>
      <c r="G39" s="26">
        <v>4650340.5600000005</v>
      </c>
      <c r="H39" s="26">
        <v>4723556.5600000005</v>
      </c>
      <c r="I39" s="26">
        <v>4796772.5600000005</v>
      </c>
      <c r="J39" s="26">
        <v>4869988.5600000005</v>
      </c>
      <c r="K39" s="26">
        <v>4943204.5600000005</v>
      </c>
      <c r="L39" s="26">
        <v>5016420.5600000005</v>
      </c>
      <c r="M39" s="26">
        <v>5089636.5600000005</v>
      </c>
      <c r="N39" s="26">
        <v>5162852.5600000005</v>
      </c>
      <c r="O39" s="26">
        <v>5236068.5600000005</v>
      </c>
      <c r="P39" s="26">
        <f t="shared" si="0"/>
        <v>4791402.3084615404</v>
      </c>
    </row>
    <row r="40" spans="1:16" x14ac:dyDescent="0.25">
      <c r="A40" t="str">
        <f t="shared" si="1"/>
        <v>392.30</v>
      </c>
      <c r="B40" s="28" t="s">
        <v>111</v>
      </c>
      <c r="C40" s="26">
        <v>776644</v>
      </c>
      <c r="D40" s="26">
        <v>776644</v>
      </c>
      <c r="E40" s="26">
        <v>776644</v>
      </c>
      <c r="F40" s="26">
        <v>776644</v>
      </c>
      <c r="G40" s="26">
        <v>776644</v>
      </c>
      <c r="H40" s="26">
        <v>776644</v>
      </c>
      <c r="I40" s="26">
        <v>776644</v>
      </c>
      <c r="J40" s="26">
        <v>776644</v>
      </c>
      <c r="K40" s="26">
        <v>776644</v>
      </c>
      <c r="L40" s="26">
        <v>776644</v>
      </c>
      <c r="M40" s="26">
        <v>776644</v>
      </c>
      <c r="N40" s="26">
        <v>776644</v>
      </c>
      <c r="O40" s="26">
        <v>776644</v>
      </c>
      <c r="P40" s="26">
        <f t="shared" si="0"/>
        <v>776644</v>
      </c>
    </row>
    <row r="41" spans="1:16" x14ac:dyDescent="0.25">
      <c r="A41" t="str">
        <f t="shared" si="1"/>
        <v>394.00</v>
      </c>
      <c r="B41" s="28" t="s">
        <v>112</v>
      </c>
      <c r="C41" s="26">
        <v>992183.1100000001</v>
      </c>
      <c r="D41" s="26">
        <v>992183.1100000001</v>
      </c>
      <c r="E41" s="26">
        <v>992183.1100000001</v>
      </c>
      <c r="F41" s="26">
        <v>992183.1100000001</v>
      </c>
      <c r="G41" s="26">
        <v>992183.1100000001</v>
      </c>
      <c r="H41" s="26">
        <v>992183.1100000001</v>
      </c>
      <c r="I41" s="26">
        <v>992183.1100000001</v>
      </c>
      <c r="J41" s="26">
        <v>992183.1100000001</v>
      </c>
      <c r="K41" s="26">
        <v>992183.1100000001</v>
      </c>
      <c r="L41" s="26">
        <v>992183.1100000001</v>
      </c>
      <c r="M41" s="26">
        <v>992183.1100000001</v>
      </c>
      <c r="N41" s="26">
        <v>992183.1100000001</v>
      </c>
      <c r="O41" s="26">
        <v>992183.1100000001</v>
      </c>
      <c r="P41" s="26">
        <f t="shared" si="0"/>
        <v>992183.11</v>
      </c>
    </row>
    <row r="42" spans="1:16" x14ac:dyDescent="0.25">
      <c r="A42" t="str">
        <f t="shared" si="1"/>
        <v>394.10</v>
      </c>
      <c r="B42" s="28" t="s">
        <v>113</v>
      </c>
      <c r="C42" s="26">
        <v>1564203.37</v>
      </c>
      <c r="D42" s="26">
        <v>1564203.37</v>
      </c>
      <c r="E42" s="26">
        <v>1564203.37</v>
      </c>
      <c r="F42" s="26">
        <v>1564203.37</v>
      </c>
      <c r="G42" s="26">
        <v>1564203.37</v>
      </c>
      <c r="H42" s="26">
        <v>1564203.37</v>
      </c>
      <c r="I42" s="26">
        <v>1564203.37</v>
      </c>
      <c r="J42" s="26">
        <v>1564203.37</v>
      </c>
      <c r="K42" s="26">
        <v>1564203.37</v>
      </c>
      <c r="L42" s="26">
        <v>1564203.37</v>
      </c>
      <c r="M42" s="26">
        <v>1564203.37</v>
      </c>
      <c r="N42" s="26">
        <v>1564203.37</v>
      </c>
      <c r="O42" s="26">
        <v>1564203.37</v>
      </c>
      <c r="P42" s="26">
        <f t="shared" si="0"/>
        <v>1564203.3700000006</v>
      </c>
    </row>
    <row r="43" spans="1:16" x14ac:dyDescent="0.25">
      <c r="A43" t="str">
        <f t="shared" si="1"/>
        <v>396.00</v>
      </c>
      <c r="B43" s="28" t="s">
        <v>114</v>
      </c>
      <c r="C43" s="26">
        <v>269769.53000000003</v>
      </c>
      <c r="D43" s="26">
        <v>269769.53000000003</v>
      </c>
      <c r="E43" s="26">
        <v>269769.53000000003</v>
      </c>
      <c r="F43" s="26">
        <v>269769.53000000003</v>
      </c>
      <c r="G43" s="26">
        <v>269769.53000000003</v>
      </c>
      <c r="H43" s="26">
        <v>269769.53000000003</v>
      </c>
      <c r="I43" s="26">
        <v>269769.53000000003</v>
      </c>
      <c r="J43" s="26">
        <v>269769.53000000003</v>
      </c>
      <c r="K43" s="26">
        <v>269769.53000000003</v>
      </c>
      <c r="L43" s="26">
        <v>269769.53000000003</v>
      </c>
      <c r="M43" s="26">
        <v>269769.53000000003</v>
      </c>
      <c r="N43" s="26">
        <v>269769.53000000003</v>
      </c>
      <c r="O43" s="26">
        <v>269769.53000000003</v>
      </c>
      <c r="P43" s="26">
        <f t="shared" si="0"/>
        <v>269769.53000000014</v>
      </c>
    </row>
    <row r="44" spans="1:16" x14ac:dyDescent="0.25">
      <c r="A44" t="str">
        <f t="shared" si="1"/>
        <v>397.00</v>
      </c>
      <c r="B44" s="28" t="s">
        <v>115</v>
      </c>
      <c r="C44" s="26">
        <v>702382.32</v>
      </c>
      <c r="D44" s="26">
        <v>702382.32</v>
      </c>
      <c r="E44" s="26">
        <v>702382.32</v>
      </c>
      <c r="F44" s="26">
        <v>702382.32</v>
      </c>
      <c r="G44" s="26">
        <v>702382.32</v>
      </c>
      <c r="H44" s="26">
        <v>702382.32</v>
      </c>
      <c r="I44" s="26">
        <v>702382.32</v>
      </c>
      <c r="J44" s="26">
        <v>702382.32</v>
      </c>
      <c r="K44" s="26">
        <v>702382.32</v>
      </c>
      <c r="L44" s="26">
        <v>702382.32</v>
      </c>
      <c r="M44" s="26">
        <v>702382.32</v>
      </c>
      <c r="N44" s="26">
        <v>702382.32</v>
      </c>
      <c r="O44" s="26">
        <v>702382.32</v>
      </c>
      <c r="P44" s="26">
        <f t="shared" si="0"/>
        <v>702382.32000000018</v>
      </c>
    </row>
    <row r="45" spans="1:16" x14ac:dyDescent="0.25">
      <c r="A45" t="str">
        <f t="shared" si="1"/>
        <v>398.00</v>
      </c>
      <c r="B45" s="28" t="s">
        <v>116</v>
      </c>
      <c r="C45" s="26">
        <v>224541.67</v>
      </c>
      <c r="D45" s="26">
        <v>224541.67</v>
      </c>
      <c r="E45" s="26">
        <v>224541.67</v>
      </c>
      <c r="F45" s="26">
        <v>224541.67</v>
      </c>
      <c r="G45" s="26">
        <v>224541.67</v>
      </c>
      <c r="H45" s="26">
        <v>224541.67</v>
      </c>
      <c r="I45" s="26">
        <v>224541.67</v>
      </c>
      <c r="J45" s="26">
        <v>224541.67</v>
      </c>
      <c r="K45" s="26">
        <v>224541.67</v>
      </c>
      <c r="L45" s="26">
        <v>224541.67</v>
      </c>
      <c r="M45" s="26">
        <v>224541.67</v>
      </c>
      <c r="N45" s="26">
        <v>224541.67</v>
      </c>
      <c r="O45" s="26">
        <v>224541.67</v>
      </c>
      <c r="P45" s="26">
        <f t="shared" si="0"/>
        <v>224541.66999999995</v>
      </c>
    </row>
    <row r="46" spans="1:16" x14ac:dyDescent="0.25">
      <c r="A46" s="30">
        <v>114</v>
      </c>
      <c r="B46" s="28" t="s">
        <v>117</v>
      </c>
      <c r="C46" s="26">
        <v>21656835</v>
      </c>
      <c r="D46" s="26">
        <v>21656835</v>
      </c>
      <c r="E46" s="26">
        <v>21656835</v>
      </c>
      <c r="F46" s="26">
        <v>21656835</v>
      </c>
      <c r="G46" s="26">
        <v>21656835</v>
      </c>
      <c r="H46" s="26">
        <v>21656835</v>
      </c>
      <c r="I46" s="26">
        <v>21656835</v>
      </c>
      <c r="J46" s="26">
        <v>21656835</v>
      </c>
      <c r="K46" s="26">
        <v>21656835</v>
      </c>
      <c r="L46" s="26">
        <v>21656835</v>
      </c>
      <c r="M46" s="26">
        <v>21656835</v>
      </c>
      <c r="N46" s="26">
        <v>21656835</v>
      </c>
      <c r="O46" s="26">
        <v>21656835</v>
      </c>
      <c r="P46" s="26">
        <f t="shared" si="0"/>
        <v>21656835</v>
      </c>
    </row>
    <row r="47" spans="1:16" x14ac:dyDescent="0.25"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</row>
    <row r="48" spans="1:16" x14ac:dyDescent="0.25">
      <c r="B48" s="28" t="s">
        <v>119</v>
      </c>
      <c r="C48" s="32">
        <f>SUM(C9:C47)</f>
        <v>555019731.7900002</v>
      </c>
      <c r="D48" s="32">
        <f>SUM(D9:D47)</f>
        <v>556884621.20388198</v>
      </c>
      <c r="E48" s="32">
        <f t="shared" ref="E48:P48" si="2">SUM(E9:E47)</f>
        <v>559136059.22102594</v>
      </c>
      <c r="F48" s="32">
        <f t="shared" si="2"/>
        <v>561838755.45041716</v>
      </c>
      <c r="G48" s="32">
        <f t="shared" si="2"/>
        <v>564846896.57382882</v>
      </c>
      <c r="H48" s="32">
        <f t="shared" si="2"/>
        <v>568083638.85264945</v>
      </c>
      <c r="I48" s="32">
        <f t="shared" si="2"/>
        <v>571557283.52372897</v>
      </c>
      <c r="J48" s="32">
        <f t="shared" si="2"/>
        <v>575148506.53649592</v>
      </c>
      <c r="K48" s="32">
        <f t="shared" si="2"/>
        <v>578951500.85649574</v>
      </c>
      <c r="L48" s="32">
        <f t="shared" si="2"/>
        <v>582944653.24396956</v>
      </c>
      <c r="M48" s="32">
        <f t="shared" si="2"/>
        <v>586951281.48552012</v>
      </c>
      <c r="N48" s="32">
        <f t="shared" si="2"/>
        <v>590906591.54339898</v>
      </c>
      <c r="O48" s="32">
        <f t="shared" si="2"/>
        <v>594918731.48689699</v>
      </c>
      <c r="P48" s="32">
        <f t="shared" si="2"/>
        <v>572860634.75140858</v>
      </c>
    </row>
    <row r="50" spans="2:16" x14ac:dyDescent="0.25">
      <c r="B50" s="35" t="s">
        <v>120</v>
      </c>
      <c r="C50" s="37">
        <f>'G1-09'!D51</f>
        <v>564697273.7900002</v>
      </c>
      <c r="D50" s="37">
        <f>'G1-09'!E51</f>
        <v>566562163.20388198</v>
      </c>
      <c r="E50" s="37">
        <f>'G1-09'!F51</f>
        <v>568813601.22102594</v>
      </c>
      <c r="F50" s="37">
        <f>'G1-09'!G51</f>
        <v>571516297.45041716</v>
      </c>
      <c r="G50" s="37">
        <f>'G1-09'!H51</f>
        <v>574524438.57382882</v>
      </c>
      <c r="H50" s="37">
        <f>'G1-09'!I51</f>
        <v>577761180.85264945</v>
      </c>
      <c r="I50" s="37">
        <f>'G1-09'!J51</f>
        <v>581234825.52372897</v>
      </c>
      <c r="J50" s="37">
        <f>'G1-09'!K51</f>
        <v>584826048.53649592</v>
      </c>
      <c r="K50" s="37">
        <f>'G1-09'!L51</f>
        <v>588629042.85649574</v>
      </c>
      <c r="L50" s="37">
        <f>'G1-09'!M51</f>
        <v>592622195.24396956</v>
      </c>
      <c r="M50" s="37">
        <f>'G1-09'!N51</f>
        <v>596628823.48552012</v>
      </c>
      <c r="N50" s="37">
        <f>'G1-09'!O51</f>
        <v>600584133.54339898</v>
      </c>
      <c r="O50" s="37">
        <f>'G1-09'!P51</f>
        <v>604596273.48689699</v>
      </c>
      <c r="P50" s="37">
        <f>'G1-09'!Q51</f>
        <v>582538176.75140858</v>
      </c>
    </row>
    <row r="51" spans="2:16" x14ac:dyDescent="0.25">
      <c r="B51" s="36" t="s">
        <v>121</v>
      </c>
      <c r="C51" s="38">
        <f>C48-C50</f>
        <v>-9677542</v>
      </c>
      <c r="D51" s="38">
        <f t="shared" ref="D51:P51" si="3">D48-D50</f>
        <v>-9677542</v>
      </c>
      <c r="E51" s="38">
        <f t="shared" si="3"/>
        <v>-9677542</v>
      </c>
      <c r="F51" s="38">
        <f t="shared" si="3"/>
        <v>-9677542</v>
      </c>
      <c r="G51" s="38">
        <f t="shared" si="3"/>
        <v>-9677542</v>
      </c>
      <c r="H51" s="38">
        <f t="shared" si="3"/>
        <v>-9677542</v>
      </c>
      <c r="I51" s="38">
        <f t="shared" si="3"/>
        <v>-9677542</v>
      </c>
      <c r="J51" s="38">
        <f t="shared" si="3"/>
        <v>-9677542</v>
      </c>
      <c r="K51" s="38">
        <f t="shared" si="3"/>
        <v>-9677542</v>
      </c>
      <c r="L51" s="38">
        <f t="shared" si="3"/>
        <v>-9677542</v>
      </c>
      <c r="M51" s="38">
        <f t="shared" si="3"/>
        <v>-9677542</v>
      </c>
      <c r="N51" s="38">
        <f t="shared" si="3"/>
        <v>-9677542</v>
      </c>
      <c r="O51" s="38">
        <f t="shared" si="3"/>
        <v>-9677542</v>
      </c>
      <c r="P51" s="38">
        <f t="shared" si="3"/>
        <v>-9677542</v>
      </c>
    </row>
    <row r="53" spans="2:16" x14ac:dyDescent="0.25">
      <c r="B53" s="35" t="s">
        <v>132</v>
      </c>
      <c r="C53" s="49">
        <f>'Capital Leases'!B12</f>
        <v>9677542</v>
      </c>
      <c r="D53" s="49">
        <f>'Capital Leases'!C12</f>
        <v>9677542</v>
      </c>
      <c r="E53" s="49">
        <f>'Capital Leases'!D12</f>
        <v>9677542</v>
      </c>
      <c r="F53" s="49">
        <f>'Capital Leases'!E12</f>
        <v>9677542</v>
      </c>
      <c r="G53" s="49">
        <f>'Capital Leases'!F12</f>
        <v>9677542</v>
      </c>
      <c r="H53" s="49">
        <f>'Capital Leases'!G12</f>
        <v>9677542</v>
      </c>
      <c r="I53" s="49">
        <f>'Capital Leases'!H12</f>
        <v>9677542</v>
      </c>
      <c r="J53" s="49">
        <f>'Capital Leases'!I12</f>
        <v>9677542</v>
      </c>
      <c r="K53" s="49">
        <f>'Capital Leases'!J12</f>
        <v>9677542</v>
      </c>
      <c r="L53" s="49">
        <f>'Capital Leases'!K12</f>
        <v>9677542</v>
      </c>
      <c r="M53" s="49">
        <f>'Capital Leases'!L12</f>
        <v>9677542</v>
      </c>
      <c r="N53" s="49">
        <f>'Capital Leases'!M12</f>
        <v>9677542</v>
      </c>
      <c r="O53" s="49">
        <f>'Capital Leases'!N12</f>
        <v>9677542</v>
      </c>
      <c r="P53" s="49">
        <f>SUM(C53:O53)/13</f>
        <v>9677542</v>
      </c>
    </row>
    <row r="54" spans="2:16" x14ac:dyDescent="0.25">
      <c r="B54" s="36" t="s">
        <v>121</v>
      </c>
      <c r="C54" s="50">
        <f>C51+C53</f>
        <v>0</v>
      </c>
      <c r="D54" s="50">
        <f t="shared" ref="D54:P54" si="4">D51+D53</f>
        <v>0</v>
      </c>
      <c r="E54" s="50">
        <f t="shared" si="4"/>
        <v>0</v>
      </c>
      <c r="F54" s="50">
        <f t="shared" si="4"/>
        <v>0</v>
      </c>
      <c r="G54" s="50">
        <f t="shared" si="4"/>
        <v>0</v>
      </c>
      <c r="H54" s="50">
        <f t="shared" si="4"/>
        <v>0</v>
      </c>
      <c r="I54" s="50">
        <f t="shared" si="4"/>
        <v>0</v>
      </c>
      <c r="J54" s="50">
        <f t="shared" si="4"/>
        <v>0</v>
      </c>
      <c r="K54" s="50">
        <f t="shared" si="4"/>
        <v>0</v>
      </c>
      <c r="L54" s="50">
        <f t="shared" si="4"/>
        <v>0</v>
      </c>
      <c r="M54" s="50">
        <f t="shared" si="4"/>
        <v>0</v>
      </c>
      <c r="N54" s="50">
        <f t="shared" si="4"/>
        <v>0</v>
      </c>
      <c r="O54" s="50">
        <f t="shared" si="4"/>
        <v>0</v>
      </c>
      <c r="P54" s="50">
        <f t="shared" si="4"/>
        <v>0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BA4284-B74A-4D63-BD2E-2E7EF7225679}">
  <dimension ref="A1:N12"/>
  <sheetViews>
    <sheetView workbookViewId="0"/>
  </sheetViews>
  <sheetFormatPr defaultRowHeight="15" x14ac:dyDescent="0.25"/>
  <cols>
    <col min="1" max="1" width="61.5703125" bestFit="1" customWidth="1"/>
    <col min="2" max="14" width="15" bestFit="1" customWidth="1"/>
  </cols>
  <sheetData>
    <row r="1" spans="1:14" x14ac:dyDescent="0.25">
      <c r="A1" s="84" t="s">
        <v>182</v>
      </c>
    </row>
    <row r="2" spans="1:14" x14ac:dyDescent="0.25">
      <c r="A2" s="84" t="s">
        <v>178</v>
      </c>
    </row>
    <row r="3" spans="1:14" ht="15.75" thickBot="1" x14ac:dyDescent="0.3">
      <c r="A3" s="40"/>
      <c r="B3" s="40"/>
      <c r="C3" s="40"/>
      <c r="D3" s="40"/>
      <c r="E3" s="40"/>
      <c r="F3" s="40"/>
      <c r="G3" s="40"/>
      <c r="H3" s="40"/>
      <c r="I3" s="40"/>
      <c r="J3" s="40"/>
      <c r="K3" s="40"/>
      <c r="L3" s="40"/>
      <c r="M3" s="40"/>
      <c r="N3" s="40"/>
    </row>
    <row r="4" spans="1:14" x14ac:dyDescent="0.25">
      <c r="A4" s="41" t="s">
        <v>124</v>
      </c>
      <c r="B4" s="39"/>
      <c r="C4" s="39"/>
      <c r="D4" s="39"/>
      <c r="E4" s="39"/>
      <c r="F4" s="39"/>
      <c r="G4" s="39"/>
      <c r="H4" s="39"/>
      <c r="I4" s="39"/>
      <c r="J4" s="39"/>
      <c r="K4" s="39"/>
      <c r="L4" s="39"/>
      <c r="M4" s="39"/>
      <c r="N4" s="39"/>
    </row>
    <row r="5" spans="1:14" ht="15.75" thickBot="1" x14ac:dyDescent="0.3">
      <c r="A5" s="40"/>
      <c r="B5" s="40"/>
      <c r="C5" s="40"/>
      <c r="D5" s="40"/>
      <c r="E5" s="40"/>
      <c r="F5" s="40"/>
      <c r="G5" s="40"/>
      <c r="H5" s="40"/>
      <c r="I5" s="40"/>
      <c r="J5" s="40"/>
      <c r="K5" s="40"/>
      <c r="L5" s="40"/>
      <c r="M5" s="40"/>
      <c r="N5" s="40"/>
    </row>
    <row r="6" spans="1:14" ht="15.75" thickBot="1" x14ac:dyDescent="0.3">
      <c r="A6" s="80" t="s">
        <v>125</v>
      </c>
      <c r="B6" s="42" t="s">
        <v>126</v>
      </c>
      <c r="C6" s="42" t="s">
        <v>65</v>
      </c>
      <c r="D6" s="42" t="s">
        <v>66</v>
      </c>
      <c r="E6" s="42" t="s">
        <v>67</v>
      </c>
      <c r="F6" s="42" t="s">
        <v>68</v>
      </c>
      <c r="G6" s="42" t="s">
        <v>69</v>
      </c>
      <c r="H6" s="42" t="s">
        <v>70</v>
      </c>
      <c r="I6" s="42" t="s">
        <v>71</v>
      </c>
      <c r="J6" s="42" t="s">
        <v>72</v>
      </c>
      <c r="K6" s="42" t="s">
        <v>73</v>
      </c>
      <c r="L6" s="42" t="s">
        <v>74</v>
      </c>
      <c r="M6" s="42" t="s">
        <v>75</v>
      </c>
      <c r="N6" s="42" t="s">
        <v>76</v>
      </c>
    </row>
    <row r="7" spans="1:14" ht="15.75" thickBot="1" x14ac:dyDescent="0.3">
      <c r="A7" s="80"/>
      <c r="B7" s="42" t="s">
        <v>127</v>
      </c>
      <c r="C7" s="42" t="s">
        <v>127</v>
      </c>
      <c r="D7" s="42" t="s">
        <v>127</v>
      </c>
      <c r="E7" s="42" t="s">
        <v>127</v>
      </c>
      <c r="F7" s="42" t="s">
        <v>127</v>
      </c>
      <c r="G7" s="42" t="s">
        <v>127</v>
      </c>
      <c r="H7" s="42" t="s">
        <v>127</v>
      </c>
      <c r="I7" s="42" t="s">
        <v>127</v>
      </c>
      <c r="J7" s="42" t="s">
        <v>127</v>
      </c>
      <c r="K7" s="42" t="s">
        <v>127</v>
      </c>
      <c r="L7" s="42" t="s">
        <v>127</v>
      </c>
      <c r="M7" s="42" t="s">
        <v>127</v>
      </c>
      <c r="N7" s="42" t="s">
        <v>127</v>
      </c>
    </row>
    <row r="8" spans="1:14" x14ac:dyDescent="0.25">
      <c r="A8" s="43" t="s">
        <v>0</v>
      </c>
      <c r="B8" s="44"/>
      <c r="C8" s="44"/>
      <c r="D8" s="44"/>
      <c r="E8" s="44"/>
      <c r="F8" s="44"/>
      <c r="G8" s="44"/>
      <c r="H8" s="44"/>
      <c r="I8" s="44"/>
      <c r="J8" s="44"/>
      <c r="K8" s="44"/>
      <c r="L8" s="44"/>
      <c r="M8" s="44"/>
      <c r="N8" s="44"/>
    </row>
    <row r="9" spans="1:14" x14ac:dyDescent="0.25">
      <c r="A9" s="45" t="s">
        <v>128</v>
      </c>
      <c r="B9" s="44"/>
      <c r="C9" s="44"/>
      <c r="D9" s="44"/>
      <c r="E9" s="44"/>
      <c r="F9" s="44"/>
      <c r="G9" s="44"/>
      <c r="H9" s="44"/>
      <c r="I9" s="44"/>
      <c r="J9" s="44"/>
      <c r="K9" s="44"/>
      <c r="L9" s="44"/>
      <c r="M9" s="44"/>
      <c r="N9" s="44"/>
    </row>
    <row r="10" spans="1:14" x14ac:dyDescent="0.25">
      <c r="A10" s="46" t="s">
        <v>129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</row>
    <row r="11" spans="1:14" x14ac:dyDescent="0.25">
      <c r="A11" s="47" t="s">
        <v>130</v>
      </c>
      <c r="B11" s="44"/>
      <c r="C11" s="44"/>
      <c r="D11" s="44"/>
      <c r="E11" s="44"/>
      <c r="F11" s="44"/>
      <c r="G11" s="44"/>
      <c r="H11" s="44"/>
      <c r="I11" s="44"/>
      <c r="J11" s="44"/>
      <c r="K11" s="44"/>
      <c r="L11" s="44"/>
      <c r="M11" s="44"/>
      <c r="N11" s="44"/>
    </row>
    <row r="12" spans="1:14" x14ac:dyDescent="0.25">
      <c r="A12" s="48" t="s">
        <v>131</v>
      </c>
      <c r="B12" s="44">
        <v>9677542</v>
      </c>
      <c r="C12" s="44">
        <v>9677542</v>
      </c>
      <c r="D12" s="44">
        <v>9677542</v>
      </c>
      <c r="E12" s="44">
        <v>9677542</v>
      </c>
      <c r="F12" s="44">
        <v>9677542</v>
      </c>
      <c r="G12" s="44">
        <v>9677542</v>
      </c>
      <c r="H12" s="44">
        <v>9677542</v>
      </c>
      <c r="I12" s="44">
        <v>9677542</v>
      </c>
      <c r="J12" s="44">
        <v>9677542</v>
      </c>
      <c r="K12" s="44">
        <v>9677542</v>
      </c>
      <c r="L12" s="44">
        <v>9677542</v>
      </c>
      <c r="M12" s="44">
        <v>9677542</v>
      </c>
      <c r="N12" s="44">
        <v>9677542</v>
      </c>
    </row>
  </sheetData>
  <mergeCells count="1">
    <mergeCell ref="A6:A7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5087E3-2D3B-4D7B-B878-8B63D28C0420}">
  <sheetPr>
    <tabColor rgb="FF92D050"/>
  </sheetPr>
  <dimension ref="A1:A2"/>
  <sheetViews>
    <sheetView workbookViewId="0"/>
  </sheetViews>
  <sheetFormatPr defaultRowHeight="15" x14ac:dyDescent="0.25"/>
  <sheetData>
    <row r="1" spans="1:1" x14ac:dyDescent="0.25">
      <c r="A1" s="84" t="s">
        <v>183</v>
      </c>
    </row>
    <row r="2" spans="1:1" x14ac:dyDescent="0.25">
      <c r="A2" s="84" t="s">
        <v>178</v>
      </c>
    </row>
  </sheetData>
  <pageMargins left="0.7" right="0.7" top="0.75" bottom="0.75" header="0.3" footer="0.3"/>
  <pageSetup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C30CA1-3E58-43DD-9824-8B31E7166643}">
  <dimension ref="A1:O22"/>
  <sheetViews>
    <sheetView workbookViewId="0">
      <pane xSplit="1" ySplit="7" topLeftCell="B8" activePane="bottomRight" state="frozen"/>
      <selection pane="topRight"/>
      <selection pane="bottomLeft"/>
      <selection pane="bottomRight"/>
    </sheetView>
  </sheetViews>
  <sheetFormatPr defaultRowHeight="15" x14ac:dyDescent="0.25"/>
  <cols>
    <col min="1" max="1" width="74.140625" bestFit="1" customWidth="1"/>
    <col min="2" max="2" width="15" bestFit="1" customWidth="1"/>
    <col min="3" max="14" width="17.7109375" bestFit="1" customWidth="1"/>
    <col min="15" max="15" width="14.42578125" bestFit="1" customWidth="1"/>
  </cols>
  <sheetData>
    <row r="1" spans="1:15" x14ac:dyDescent="0.25">
      <c r="A1" s="84" t="s">
        <v>184</v>
      </c>
    </row>
    <row r="2" spans="1:15" x14ac:dyDescent="0.25">
      <c r="A2" s="84" t="s">
        <v>178</v>
      </c>
    </row>
    <row r="3" spans="1:15" ht="15.75" thickBot="1" x14ac:dyDescent="0.3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</row>
    <row r="4" spans="1:15" ht="15" customHeight="1" x14ac:dyDescent="0.25">
      <c r="A4" s="69" t="s">
        <v>124</v>
      </c>
    </row>
    <row r="5" spans="1:15" ht="15.75" thickBot="1" x14ac:dyDescent="0.3">
      <c r="A5" s="22"/>
      <c r="B5" s="22"/>
      <c r="C5" s="22"/>
      <c r="D5" s="22"/>
      <c r="E5" s="22"/>
      <c r="F5" s="22"/>
      <c r="G5" s="22"/>
      <c r="H5" s="22"/>
      <c r="I5" s="22"/>
      <c r="J5" s="22"/>
      <c r="K5" s="22"/>
      <c r="L5" s="22"/>
      <c r="M5" s="22"/>
      <c r="N5" s="22"/>
    </row>
    <row r="6" spans="1:15" ht="26.25" customHeight="1" thickBot="1" x14ac:dyDescent="0.3">
      <c r="A6" s="81" t="s">
        <v>125</v>
      </c>
      <c r="B6" s="70" t="s">
        <v>126</v>
      </c>
      <c r="C6" s="70" t="s">
        <v>65</v>
      </c>
      <c r="D6" s="70" t="s">
        <v>66</v>
      </c>
      <c r="E6" s="70" t="s">
        <v>67</v>
      </c>
      <c r="F6" s="70" t="s">
        <v>68</v>
      </c>
      <c r="G6" s="70" t="s">
        <v>69</v>
      </c>
      <c r="H6" s="70" t="s">
        <v>70</v>
      </c>
      <c r="I6" s="70" t="s">
        <v>71</v>
      </c>
      <c r="J6" s="70" t="s">
        <v>72</v>
      </c>
      <c r="K6" s="70" t="s">
        <v>73</v>
      </c>
      <c r="L6" s="70" t="s">
        <v>74</v>
      </c>
      <c r="M6" s="70" t="s">
        <v>75</v>
      </c>
      <c r="N6" s="70" t="s">
        <v>76</v>
      </c>
      <c r="O6" s="82" t="s">
        <v>77</v>
      </c>
    </row>
    <row r="7" spans="1:15" ht="15.75" thickBot="1" x14ac:dyDescent="0.3">
      <c r="A7" s="81"/>
      <c r="B7" s="70" t="s">
        <v>127</v>
      </c>
      <c r="C7" s="70" t="s">
        <v>127</v>
      </c>
      <c r="D7" s="70" t="s">
        <v>127</v>
      </c>
      <c r="E7" s="70" t="s">
        <v>127</v>
      </c>
      <c r="F7" s="70" t="s">
        <v>127</v>
      </c>
      <c r="G7" s="70" t="s">
        <v>127</v>
      </c>
      <c r="H7" s="70" t="s">
        <v>127</v>
      </c>
      <c r="I7" s="70" t="s">
        <v>127</v>
      </c>
      <c r="J7" s="70" t="s">
        <v>127</v>
      </c>
      <c r="K7" s="70" t="s">
        <v>127</v>
      </c>
      <c r="L7" s="70" t="s">
        <v>127</v>
      </c>
      <c r="M7" s="70" t="s">
        <v>127</v>
      </c>
      <c r="N7" s="70" t="s">
        <v>127</v>
      </c>
      <c r="O7" s="83"/>
    </row>
    <row r="8" spans="1:15" x14ac:dyDescent="0.25">
      <c r="A8" s="71" t="s">
        <v>0</v>
      </c>
      <c r="B8" s="72"/>
      <c r="C8" s="72"/>
      <c r="D8" s="72"/>
      <c r="E8" s="72"/>
      <c r="F8" s="72"/>
      <c r="G8" s="72"/>
      <c r="H8" s="72"/>
      <c r="I8" s="72"/>
      <c r="J8" s="72"/>
      <c r="K8" s="72"/>
      <c r="L8" s="72"/>
      <c r="M8" s="72"/>
      <c r="N8" s="72"/>
      <c r="O8" s="72"/>
    </row>
    <row r="9" spans="1:15" x14ac:dyDescent="0.25">
      <c r="A9" s="73" t="s">
        <v>128</v>
      </c>
      <c r="B9" s="72"/>
      <c r="C9" s="72"/>
      <c r="D9" s="72"/>
      <c r="E9" s="72"/>
      <c r="F9" s="72"/>
      <c r="G9" s="72"/>
      <c r="H9" s="72"/>
      <c r="I9" s="72"/>
      <c r="J9" s="72"/>
      <c r="K9" s="72"/>
      <c r="L9" s="72"/>
      <c r="M9" s="72"/>
      <c r="N9" s="72"/>
      <c r="O9" s="72"/>
    </row>
    <row r="10" spans="1:15" x14ac:dyDescent="0.25">
      <c r="A10" s="74" t="s">
        <v>129</v>
      </c>
      <c r="B10" s="72"/>
      <c r="C10" s="72"/>
      <c r="D10" s="72"/>
      <c r="E10" s="72"/>
      <c r="F10" s="72"/>
      <c r="G10" s="72"/>
      <c r="H10" s="72"/>
      <c r="I10" s="72"/>
      <c r="J10" s="72"/>
      <c r="K10" s="72"/>
      <c r="L10" s="72"/>
      <c r="M10" s="72"/>
      <c r="N10" s="72"/>
      <c r="O10" s="72"/>
    </row>
    <row r="11" spans="1:15" x14ac:dyDescent="0.25">
      <c r="A11" s="75" t="s">
        <v>130</v>
      </c>
      <c r="B11" s="72"/>
      <c r="C11" s="72"/>
      <c r="D11" s="72"/>
      <c r="E11" s="72"/>
      <c r="F11" s="72"/>
      <c r="G11" s="72"/>
      <c r="H11" s="72"/>
      <c r="I11" s="72"/>
      <c r="J11" s="72"/>
      <c r="K11" s="72"/>
      <c r="L11" s="72"/>
      <c r="M11" s="72"/>
      <c r="N11" s="72"/>
      <c r="O11" s="72"/>
    </row>
    <row r="12" spans="1:15" x14ac:dyDescent="0.25">
      <c r="A12" s="76" t="s">
        <v>173</v>
      </c>
      <c r="B12" s="72">
        <v>495370353.24000001</v>
      </c>
      <c r="C12" s="72">
        <v>497235242.65388185</v>
      </c>
      <c r="D12" s="72">
        <v>499486680.67102587</v>
      </c>
      <c r="E12" s="72">
        <v>502189376.90041715</v>
      </c>
      <c r="F12" s="72">
        <v>505197518.02382874</v>
      </c>
      <c r="G12" s="72">
        <v>508434260.30264938</v>
      </c>
      <c r="H12" s="72">
        <v>511907904.97372884</v>
      </c>
      <c r="I12" s="72">
        <v>515499127.98649573</v>
      </c>
      <c r="J12" s="72">
        <v>519302122.30649579</v>
      </c>
      <c r="K12" s="72">
        <v>523295274.69396937</v>
      </c>
      <c r="L12" s="72">
        <v>527301902.93551993</v>
      </c>
      <c r="M12" s="72">
        <v>531257212.99339896</v>
      </c>
      <c r="N12" s="72">
        <v>535269352.93689704</v>
      </c>
      <c r="O12" s="72">
        <f>SUM(B12:N12)/13</f>
        <v>513211256.20140839</v>
      </c>
    </row>
    <row r="13" spans="1:15" x14ac:dyDescent="0.25">
      <c r="A13" s="76" t="s">
        <v>131</v>
      </c>
      <c r="B13" s="72">
        <v>9677542</v>
      </c>
      <c r="C13" s="72">
        <v>9677542</v>
      </c>
      <c r="D13" s="72">
        <v>9677542</v>
      </c>
      <c r="E13" s="72">
        <v>9677542</v>
      </c>
      <c r="F13" s="72">
        <v>9677542</v>
      </c>
      <c r="G13" s="72">
        <v>9677542</v>
      </c>
      <c r="H13" s="72">
        <v>9677542</v>
      </c>
      <c r="I13" s="72">
        <v>9677542</v>
      </c>
      <c r="J13" s="72">
        <v>9677542</v>
      </c>
      <c r="K13" s="72">
        <v>9677542</v>
      </c>
      <c r="L13" s="72">
        <v>9677542</v>
      </c>
      <c r="M13" s="72">
        <v>9677542</v>
      </c>
      <c r="N13" s="72">
        <v>9677542</v>
      </c>
      <c r="O13" s="72">
        <f t="shared" ref="O13:O17" si="0">SUM(B13:N13)/13</f>
        <v>9677542</v>
      </c>
    </row>
    <row r="14" spans="1:15" x14ac:dyDescent="0.25">
      <c r="A14" s="76" t="s">
        <v>174</v>
      </c>
      <c r="B14" s="72">
        <v>-1686.39</v>
      </c>
      <c r="C14" s="72">
        <v>-1686.39</v>
      </c>
      <c r="D14" s="72">
        <v>-1686.39</v>
      </c>
      <c r="E14" s="72">
        <v>-1686.39</v>
      </c>
      <c r="F14" s="72">
        <v>-1686.39</v>
      </c>
      <c r="G14" s="72">
        <v>-1686.39</v>
      </c>
      <c r="H14" s="72">
        <v>-1686.39</v>
      </c>
      <c r="I14" s="72">
        <v>-1686.39</v>
      </c>
      <c r="J14" s="72">
        <v>-1686.39</v>
      </c>
      <c r="K14" s="72">
        <v>-1686.39</v>
      </c>
      <c r="L14" s="72">
        <v>-1686.39</v>
      </c>
      <c r="M14" s="72">
        <v>-1686.39</v>
      </c>
      <c r="N14" s="72">
        <v>-1686.39</v>
      </c>
      <c r="O14" s="72">
        <f t="shared" si="0"/>
        <v>-1686.3899999999996</v>
      </c>
    </row>
    <row r="15" spans="1:15" x14ac:dyDescent="0.25">
      <c r="A15" s="76" t="s">
        <v>175</v>
      </c>
      <c r="B15" s="72">
        <v>32475029.750000004</v>
      </c>
      <c r="C15" s="72">
        <v>32475029.750000004</v>
      </c>
      <c r="D15" s="72">
        <v>32475029.750000004</v>
      </c>
      <c r="E15" s="72">
        <v>32475029.750000004</v>
      </c>
      <c r="F15" s="72">
        <v>32475029.750000004</v>
      </c>
      <c r="G15" s="72">
        <v>32475029.750000004</v>
      </c>
      <c r="H15" s="72">
        <v>32475029.750000004</v>
      </c>
      <c r="I15" s="72">
        <v>32475029.750000004</v>
      </c>
      <c r="J15" s="72">
        <v>32475029.750000004</v>
      </c>
      <c r="K15" s="72">
        <v>32475029.750000004</v>
      </c>
      <c r="L15" s="72">
        <v>32475029.750000004</v>
      </c>
      <c r="M15" s="72">
        <v>32475029.750000004</v>
      </c>
      <c r="N15" s="72">
        <v>32475029.750000004</v>
      </c>
      <c r="O15" s="72">
        <f t="shared" si="0"/>
        <v>32475029.750000004</v>
      </c>
    </row>
    <row r="16" spans="1:15" x14ac:dyDescent="0.25">
      <c r="A16" s="76" t="s">
        <v>176</v>
      </c>
      <c r="B16" s="72">
        <v>5519200.1900000004</v>
      </c>
      <c r="C16" s="72">
        <v>5519200.1900000004</v>
      </c>
      <c r="D16" s="72">
        <v>5519200.1900000004</v>
      </c>
      <c r="E16" s="72">
        <v>5519200.1900000004</v>
      </c>
      <c r="F16" s="72">
        <v>5519200.1900000004</v>
      </c>
      <c r="G16" s="72">
        <v>5519200.1900000004</v>
      </c>
      <c r="H16" s="72">
        <v>5519200.1900000004</v>
      </c>
      <c r="I16" s="72">
        <v>5519200.1900000004</v>
      </c>
      <c r="J16" s="72">
        <v>5519200.1900000004</v>
      </c>
      <c r="K16" s="72">
        <v>5519200.1900000004</v>
      </c>
      <c r="L16" s="72">
        <v>5519200.1900000004</v>
      </c>
      <c r="M16" s="72">
        <v>5519200.1900000004</v>
      </c>
      <c r="N16" s="72">
        <v>5519200.1900000004</v>
      </c>
      <c r="O16" s="72">
        <f t="shared" si="0"/>
        <v>5519200.1899999995</v>
      </c>
    </row>
    <row r="17" spans="1:15" ht="15.75" thickBot="1" x14ac:dyDescent="0.3">
      <c r="A17" s="76" t="s">
        <v>177</v>
      </c>
      <c r="B17" s="72">
        <v>21656835</v>
      </c>
      <c r="C17" s="72">
        <v>21656835</v>
      </c>
      <c r="D17" s="72">
        <v>21656835</v>
      </c>
      <c r="E17" s="72">
        <v>21656835</v>
      </c>
      <c r="F17" s="72">
        <v>21656835</v>
      </c>
      <c r="G17" s="72">
        <v>21656835</v>
      </c>
      <c r="H17" s="72">
        <v>21656835</v>
      </c>
      <c r="I17" s="72">
        <v>21656835</v>
      </c>
      <c r="J17" s="72">
        <v>21656835</v>
      </c>
      <c r="K17" s="72">
        <v>21656835</v>
      </c>
      <c r="L17" s="72">
        <v>21656835</v>
      </c>
      <c r="M17" s="72">
        <v>21656835</v>
      </c>
      <c r="N17" s="72">
        <v>21656835</v>
      </c>
      <c r="O17" s="72">
        <f t="shared" si="0"/>
        <v>21656835</v>
      </c>
    </row>
    <row r="18" spans="1:15" x14ac:dyDescent="0.25">
      <c r="A18" s="77" t="s">
        <v>130</v>
      </c>
      <c r="B18" s="78">
        <v>564697273.79000008</v>
      </c>
      <c r="C18" s="78">
        <v>566562163.20388198</v>
      </c>
      <c r="D18" s="78">
        <v>568813601.22102594</v>
      </c>
      <c r="E18" s="78">
        <v>571516297.45041728</v>
      </c>
      <c r="F18" s="78">
        <v>574524438.57382882</v>
      </c>
      <c r="G18" s="78">
        <v>577761180.85264945</v>
      </c>
      <c r="H18" s="78">
        <v>581234825.52372897</v>
      </c>
      <c r="I18" s="78">
        <v>584826048.5364958</v>
      </c>
      <c r="J18" s="78">
        <v>588629042.85649586</v>
      </c>
      <c r="K18" s="78">
        <v>592622195.24396944</v>
      </c>
      <c r="L18" s="78">
        <v>596628823.48552001</v>
      </c>
      <c r="M18" s="78">
        <v>600584133.54339898</v>
      </c>
      <c r="N18" s="78">
        <v>604596273.48689711</v>
      </c>
      <c r="O18" s="78">
        <f>SUM(B18:N18)/13</f>
        <v>582538176.75140846</v>
      </c>
    </row>
    <row r="21" spans="1:15" x14ac:dyDescent="0.25">
      <c r="A21" s="35" t="s">
        <v>120</v>
      </c>
      <c r="B21" s="37">
        <f>'G1-09'!D51</f>
        <v>564697273.7900002</v>
      </c>
      <c r="C21" s="37">
        <f>'G1-09'!E51</f>
        <v>566562163.20388198</v>
      </c>
      <c r="D21" s="37">
        <f>'G1-09'!F51</f>
        <v>568813601.22102594</v>
      </c>
      <c r="E21" s="37">
        <f>'G1-09'!G51</f>
        <v>571516297.45041716</v>
      </c>
      <c r="F21" s="37">
        <f>'G1-09'!H51</f>
        <v>574524438.57382882</v>
      </c>
      <c r="G21" s="37">
        <f>'G1-09'!I51</f>
        <v>577761180.85264945</v>
      </c>
      <c r="H21" s="37">
        <f>'G1-09'!J51</f>
        <v>581234825.52372897</v>
      </c>
      <c r="I21" s="37">
        <f>'G1-09'!K51</f>
        <v>584826048.53649592</v>
      </c>
      <c r="J21" s="37">
        <f>'G1-09'!L51</f>
        <v>588629042.85649574</v>
      </c>
      <c r="K21" s="37">
        <f>'G1-09'!M51</f>
        <v>592622195.24396956</v>
      </c>
      <c r="L21" s="37">
        <f>'G1-09'!N51</f>
        <v>596628823.48552012</v>
      </c>
      <c r="M21" s="37">
        <f>'G1-09'!O51</f>
        <v>600584133.54339898</v>
      </c>
      <c r="N21" s="37">
        <f>'G1-09'!P51</f>
        <v>604596273.48689699</v>
      </c>
      <c r="O21" s="37">
        <f>'G1-09'!Q51</f>
        <v>582538176.75140858</v>
      </c>
    </row>
    <row r="22" spans="1:15" x14ac:dyDescent="0.25">
      <c r="A22" s="36" t="s">
        <v>121</v>
      </c>
      <c r="B22" s="38">
        <f>B18-B21</f>
        <v>0</v>
      </c>
      <c r="C22" s="38">
        <f t="shared" ref="C22:O22" si="1">C18-C21</f>
        <v>0</v>
      </c>
      <c r="D22" s="38">
        <f t="shared" si="1"/>
        <v>0</v>
      </c>
      <c r="E22" s="38">
        <f t="shared" si="1"/>
        <v>0</v>
      </c>
      <c r="F22" s="38">
        <f t="shared" si="1"/>
        <v>0</v>
      </c>
      <c r="G22" s="38">
        <f t="shared" si="1"/>
        <v>0</v>
      </c>
      <c r="H22" s="38">
        <f t="shared" si="1"/>
        <v>0</v>
      </c>
      <c r="I22" s="38">
        <f t="shared" si="1"/>
        <v>0</v>
      </c>
      <c r="J22" s="38">
        <f t="shared" si="1"/>
        <v>0</v>
      </c>
      <c r="K22" s="38">
        <f t="shared" si="1"/>
        <v>0</v>
      </c>
      <c r="L22" s="38">
        <f t="shared" si="1"/>
        <v>0</v>
      </c>
      <c r="M22" s="38">
        <f t="shared" si="1"/>
        <v>0</v>
      </c>
      <c r="N22" s="38">
        <f t="shared" si="1"/>
        <v>0</v>
      </c>
      <c r="O22" s="38">
        <f t="shared" si="1"/>
        <v>0</v>
      </c>
    </row>
  </sheetData>
  <mergeCells count="2">
    <mergeCell ref="A6:A7"/>
    <mergeCell ref="O6:O7"/>
  </mergeCells>
  <pageMargins left="0.7" right="0.7" top="0.75" bottom="0.75" header="0.3" footer="0.3"/>
  <pageSetup orientation="portrait" horizontalDpi="1200" verticalDpi="1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81BC7A-21E8-448F-969B-81357673CB4E}">
  <dimension ref="A1:K48"/>
  <sheetViews>
    <sheetView tabSelected="1" workbookViewId="0">
      <pane xSplit="1" ySplit="7" topLeftCell="B8" activePane="bottomRight" state="frozen"/>
      <selection pane="topRight"/>
      <selection pane="bottomLeft"/>
      <selection pane="bottomRight" activeCell="B1" sqref="B1"/>
    </sheetView>
  </sheetViews>
  <sheetFormatPr defaultRowHeight="15" x14ac:dyDescent="0.25"/>
  <cols>
    <col min="1" max="1" width="86.28515625" bestFit="1" customWidth="1"/>
    <col min="2" max="2" width="12.85546875" bestFit="1" customWidth="1"/>
    <col min="3" max="3" width="12.28515625" bestFit="1" customWidth="1"/>
    <col min="4" max="4" width="11.28515625" bestFit="1" customWidth="1"/>
    <col min="5" max="5" width="8.85546875" bestFit="1" customWidth="1"/>
    <col min="6" max="7" width="12.28515625" bestFit="1" customWidth="1"/>
    <col min="8" max="8" width="11.28515625" bestFit="1" customWidth="1"/>
    <col min="9" max="9" width="8.85546875" bestFit="1" customWidth="1"/>
    <col min="10" max="10" width="12.28515625" bestFit="1" customWidth="1"/>
  </cols>
  <sheetData>
    <row r="1" spans="1:11" x14ac:dyDescent="0.25">
      <c r="A1" s="84" t="s">
        <v>185</v>
      </c>
    </row>
    <row r="2" spans="1:11" x14ac:dyDescent="0.25">
      <c r="A2" s="84" t="s">
        <v>178</v>
      </c>
    </row>
    <row r="3" spans="1:11" ht="15.75" thickBot="1" x14ac:dyDescent="0.3">
      <c r="A3" s="53"/>
      <c r="B3" s="53"/>
      <c r="C3" s="53"/>
      <c r="D3" s="53"/>
      <c r="E3" s="53"/>
      <c r="F3" s="53"/>
      <c r="G3" s="53"/>
      <c r="H3" s="53"/>
      <c r="I3" s="53"/>
      <c r="J3" s="53"/>
      <c r="K3" s="53"/>
    </row>
    <row r="4" spans="1:11" x14ac:dyDescent="0.25">
      <c r="A4" s="54" t="s">
        <v>124</v>
      </c>
      <c r="B4" s="52"/>
      <c r="C4" s="52"/>
      <c r="D4" s="52"/>
      <c r="E4" s="52"/>
      <c r="F4" s="52"/>
      <c r="G4" s="52"/>
      <c r="H4" s="52"/>
      <c r="I4" s="52"/>
      <c r="J4" s="52"/>
      <c r="K4" s="52"/>
    </row>
    <row r="5" spans="1:11" ht="15.75" thickBot="1" x14ac:dyDescent="0.3">
      <c r="A5" s="53"/>
      <c r="B5" s="53"/>
      <c r="C5" s="53"/>
      <c r="D5" s="53"/>
      <c r="E5" s="53"/>
      <c r="F5" s="53"/>
      <c r="G5" s="53"/>
      <c r="H5" s="53"/>
      <c r="I5" s="53"/>
      <c r="J5" s="53"/>
      <c r="K5" s="53"/>
    </row>
    <row r="6" spans="1:11" ht="15.75" thickBot="1" x14ac:dyDescent="0.3">
      <c r="A6" s="80" t="s">
        <v>133</v>
      </c>
      <c r="B6" s="80" t="s">
        <v>76</v>
      </c>
      <c r="C6" s="80"/>
      <c r="D6" s="80"/>
      <c r="E6" s="80"/>
      <c r="F6" s="80"/>
      <c r="G6" s="80"/>
      <c r="H6" s="80"/>
      <c r="I6" s="80"/>
      <c r="J6" s="80"/>
      <c r="K6" s="80"/>
    </row>
    <row r="7" spans="1:11" ht="39" thickBot="1" x14ac:dyDescent="0.3">
      <c r="A7" s="80"/>
      <c r="B7" s="55" t="s">
        <v>134</v>
      </c>
      <c r="C7" s="55" t="s">
        <v>135</v>
      </c>
      <c r="D7" s="55" t="s">
        <v>136</v>
      </c>
      <c r="E7" s="55" t="s">
        <v>137</v>
      </c>
      <c r="F7" s="55" t="s">
        <v>138</v>
      </c>
      <c r="G7" s="55" t="s">
        <v>139</v>
      </c>
      <c r="H7" s="55" t="s">
        <v>140</v>
      </c>
      <c r="I7" s="55" t="s">
        <v>141</v>
      </c>
      <c r="J7" s="55" t="s">
        <v>142</v>
      </c>
      <c r="K7" s="55" t="s">
        <v>143</v>
      </c>
    </row>
    <row r="8" spans="1:11" x14ac:dyDescent="0.25">
      <c r="A8" s="56" t="s">
        <v>144</v>
      </c>
      <c r="B8" s="57"/>
      <c r="C8" s="57"/>
      <c r="D8" s="57"/>
      <c r="E8" s="57"/>
      <c r="F8" s="57"/>
      <c r="G8" s="57"/>
      <c r="H8" s="57"/>
      <c r="I8" s="57"/>
      <c r="J8" s="57"/>
      <c r="K8" s="58"/>
    </row>
    <row r="9" spans="1:11" x14ac:dyDescent="0.25">
      <c r="A9" s="59" t="s">
        <v>129</v>
      </c>
      <c r="B9" s="57"/>
      <c r="C9" s="57"/>
      <c r="D9" s="57"/>
      <c r="E9" s="57"/>
      <c r="F9" s="57"/>
      <c r="G9" s="57"/>
      <c r="H9" s="57"/>
      <c r="I9" s="57"/>
      <c r="J9" s="57"/>
      <c r="K9" s="58"/>
    </row>
    <row r="10" spans="1:11" x14ac:dyDescent="0.25">
      <c r="A10" s="60" t="s">
        <v>145</v>
      </c>
      <c r="B10" s="57"/>
      <c r="C10" s="57"/>
      <c r="D10" s="57"/>
      <c r="E10" s="57"/>
      <c r="F10" s="57"/>
      <c r="G10" s="57"/>
      <c r="H10" s="57"/>
      <c r="I10" s="57"/>
      <c r="J10" s="57"/>
      <c r="K10" s="58"/>
    </row>
    <row r="11" spans="1:11" x14ac:dyDescent="0.25">
      <c r="A11" s="61" t="s">
        <v>146</v>
      </c>
      <c r="B11" s="57"/>
      <c r="C11" s="57"/>
      <c r="D11" s="57"/>
      <c r="E11" s="57"/>
      <c r="F11" s="57"/>
      <c r="G11" s="57"/>
      <c r="H11" s="57"/>
      <c r="I11" s="57"/>
      <c r="J11" s="57"/>
      <c r="K11" s="58"/>
    </row>
    <row r="12" spans="1:11" ht="15.75" thickBot="1" x14ac:dyDescent="0.3">
      <c r="A12" s="62" t="s">
        <v>147</v>
      </c>
      <c r="B12" s="57">
        <v>15827988.969605947</v>
      </c>
      <c r="C12" s="57">
        <v>15827988.969605947</v>
      </c>
      <c r="D12" s="57">
        <v>0</v>
      </c>
      <c r="E12" s="57">
        <v>0</v>
      </c>
      <c r="F12" s="57">
        <v>15827988.969605945</v>
      </c>
      <c r="G12" s="57">
        <v>15827988.969605945</v>
      </c>
      <c r="H12" s="57">
        <v>0</v>
      </c>
      <c r="I12" s="57">
        <v>0</v>
      </c>
      <c r="J12" s="57">
        <v>15827988.969605945</v>
      </c>
      <c r="K12" s="63">
        <v>1</v>
      </c>
    </row>
    <row r="13" spans="1:11" x14ac:dyDescent="0.25">
      <c r="A13" s="64" t="s">
        <v>146</v>
      </c>
      <c r="B13" s="65">
        <v>15827988.969605947</v>
      </c>
      <c r="C13" s="65">
        <v>15827988.969605947</v>
      </c>
      <c r="D13" s="65">
        <v>0</v>
      </c>
      <c r="E13" s="65">
        <v>0</v>
      </c>
      <c r="F13" s="65">
        <v>15827988.969605945</v>
      </c>
      <c r="G13" s="65">
        <v>15827988.969605945</v>
      </c>
      <c r="H13" s="65">
        <v>0</v>
      </c>
      <c r="I13" s="65">
        <v>0</v>
      </c>
      <c r="J13" s="65">
        <v>15827988.969605945</v>
      </c>
      <c r="K13" s="66">
        <v>1</v>
      </c>
    </row>
    <row r="15" spans="1:11" x14ac:dyDescent="0.25">
      <c r="A15" s="61" t="s">
        <v>148</v>
      </c>
      <c r="B15" s="57"/>
      <c r="C15" s="57"/>
      <c r="D15" s="57"/>
      <c r="E15" s="57"/>
      <c r="F15" s="57"/>
      <c r="G15" s="57"/>
      <c r="H15" s="57"/>
      <c r="I15" s="57"/>
      <c r="J15" s="57"/>
      <c r="K15" s="58"/>
    </row>
    <row r="16" spans="1:11" x14ac:dyDescent="0.25">
      <c r="A16" s="62" t="s">
        <v>149</v>
      </c>
      <c r="B16" s="57">
        <v>1361275.5912044509</v>
      </c>
      <c r="C16" s="57">
        <v>1361275.5912044509</v>
      </c>
      <c r="D16" s="57">
        <v>0</v>
      </c>
      <c r="E16" s="57">
        <v>0</v>
      </c>
      <c r="F16" s="57">
        <v>1361275.5912044509</v>
      </c>
      <c r="G16" s="57">
        <v>1361275.5912044509</v>
      </c>
      <c r="H16" s="57">
        <v>0</v>
      </c>
      <c r="I16" s="57">
        <v>0</v>
      </c>
      <c r="J16" s="57">
        <v>1361275.5912044509</v>
      </c>
      <c r="K16" s="63">
        <v>1</v>
      </c>
    </row>
    <row r="17" spans="1:11" x14ac:dyDescent="0.25">
      <c r="A17" s="62" t="s">
        <v>150</v>
      </c>
      <c r="B17" s="57">
        <v>197850.18744416229</v>
      </c>
      <c r="C17" s="57">
        <v>197850.18744416229</v>
      </c>
      <c r="D17" s="57">
        <v>0</v>
      </c>
      <c r="E17" s="57">
        <v>0</v>
      </c>
      <c r="F17" s="57">
        <v>197850.18744416229</v>
      </c>
      <c r="G17" s="57">
        <v>197850.18744416229</v>
      </c>
      <c r="H17" s="57">
        <v>0</v>
      </c>
      <c r="I17" s="57">
        <v>0</v>
      </c>
      <c r="J17" s="57">
        <v>197850.18744416229</v>
      </c>
      <c r="K17" s="63">
        <v>1</v>
      </c>
    </row>
    <row r="18" spans="1:11" x14ac:dyDescent="0.25">
      <c r="A18" s="62" t="s">
        <v>151</v>
      </c>
      <c r="B18" s="57">
        <v>299965376.4814449</v>
      </c>
      <c r="C18" s="57">
        <v>299965376.4814449</v>
      </c>
      <c r="D18" s="57">
        <v>0</v>
      </c>
      <c r="E18" s="57">
        <v>0</v>
      </c>
      <c r="F18" s="57">
        <v>299965376.4814449</v>
      </c>
      <c r="G18" s="57">
        <v>299965376.4814449</v>
      </c>
      <c r="H18" s="57">
        <v>0</v>
      </c>
      <c r="I18" s="57">
        <v>0</v>
      </c>
      <c r="J18" s="57">
        <v>299965376.4814449</v>
      </c>
      <c r="K18" s="63">
        <v>1</v>
      </c>
    </row>
    <row r="19" spans="1:11" x14ac:dyDescent="0.25">
      <c r="A19" s="62" t="s">
        <v>152</v>
      </c>
      <c r="B19" s="57">
        <v>2559681.7490596692</v>
      </c>
      <c r="C19" s="57">
        <v>2559681.7490596692</v>
      </c>
      <c r="D19" s="57">
        <v>0</v>
      </c>
      <c r="E19" s="57">
        <v>0</v>
      </c>
      <c r="F19" s="57">
        <v>2559681.7490596692</v>
      </c>
      <c r="G19" s="57">
        <v>2559681.7490596692</v>
      </c>
      <c r="H19" s="57">
        <v>0</v>
      </c>
      <c r="I19" s="57">
        <v>0</v>
      </c>
      <c r="J19" s="57">
        <v>2559681.7490596692</v>
      </c>
      <c r="K19" s="63">
        <v>1</v>
      </c>
    </row>
    <row r="20" spans="1:11" x14ac:dyDescent="0.25">
      <c r="A20" s="62" t="s">
        <v>153</v>
      </c>
      <c r="B20" s="57">
        <v>18460856.144312598</v>
      </c>
      <c r="C20" s="57">
        <v>18460856.144312598</v>
      </c>
      <c r="D20" s="57">
        <v>0</v>
      </c>
      <c r="E20" s="57">
        <v>0</v>
      </c>
      <c r="F20" s="57">
        <v>18460856.144312598</v>
      </c>
      <c r="G20" s="57">
        <v>18460856.144312598</v>
      </c>
      <c r="H20" s="57">
        <v>0</v>
      </c>
      <c r="I20" s="57">
        <v>0</v>
      </c>
      <c r="J20" s="57">
        <v>18460856.144312598</v>
      </c>
      <c r="K20" s="63">
        <v>1</v>
      </c>
    </row>
    <row r="21" spans="1:11" x14ac:dyDescent="0.25">
      <c r="A21" s="62" t="s">
        <v>154</v>
      </c>
      <c r="B21" s="57">
        <v>106571396.04121555</v>
      </c>
      <c r="C21" s="57">
        <v>106571396.04121555</v>
      </c>
      <c r="D21" s="57">
        <v>0</v>
      </c>
      <c r="E21" s="57">
        <v>0</v>
      </c>
      <c r="F21" s="57">
        <v>106571396.04121555</v>
      </c>
      <c r="G21" s="57">
        <v>106571396.04121555</v>
      </c>
      <c r="H21" s="57">
        <v>0</v>
      </c>
      <c r="I21" s="57">
        <v>0</v>
      </c>
      <c r="J21" s="57">
        <v>106571396.04121555</v>
      </c>
      <c r="K21" s="63">
        <v>1</v>
      </c>
    </row>
    <row r="22" spans="1:11" x14ac:dyDescent="0.25">
      <c r="A22" s="62" t="s">
        <v>155</v>
      </c>
      <c r="B22" s="57">
        <v>22167598.664222345</v>
      </c>
      <c r="C22" s="57">
        <v>22167598.664222345</v>
      </c>
      <c r="D22" s="57">
        <v>0</v>
      </c>
      <c r="E22" s="57">
        <v>0</v>
      </c>
      <c r="F22" s="57">
        <v>22167598.664222345</v>
      </c>
      <c r="G22" s="57">
        <v>22167598.664222345</v>
      </c>
      <c r="H22" s="57">
        <v>0</v>
      </c>
      <c r="I22" s="57">
        <v>0</v>
      </c>
      <c r="J22" s="57">
        <v>22167598.664222345</v>
      </c>
      <c r="K22" s="63">
        <v>1</v>
      </c>
    </row>
    <row r="23" spans="1:11" x14ac:dyDescent="0.25">
      <c r="A23" s="62" t="s">
        <v>156</v>
      </c>
      <c r="B23" s="57">
        <v>5585380.2645877963</v>
      </c>
      <c r="C23" s="57">
        <v>5585380.2645877963</v>
      </c>
      <c r="D23" s="57">
        <v>0</v>
      </c>
      <c r="E23" s="57">
        <v>0</v>
      </c>
      <c r="F23" s="57">
        <v>5585380.2645877963</v>
      </c>
      <c r="G23" s="57">
        <v>5585380.2645877963</v>
      </c>
      <c r="H23" s="57">
        <v>0</v>
      </c>
      <c r="I23" s="57">
        <v>0</v>
      </c>
      <c r="J23" s="57">
        <v>5585380.2645877963</v>
      </c>
      <c r="K23" s="63">
        <v>1</v>
      </c>
    </row>
    <row r="24" spans="1:11" x14ac:dyDescent="0.25">
      <c r="A24" s="62" t="s">
        <v>157</v>
      </c>
      <c r="B24" s="57">
        <v>7253498.2568433313</v>
      </c>
      <c r="C24" s="57">
        <v>7253498.2568433313</v>
      </c>
      <c r="D24" s="57">
        <v>0</v>
      </c>
      <c r="E24" s="57">
        <v>0</v>
      </c>
      <c r="F24" s="57">
        <v>7253498.2568433313</v>
      </c>
      <c r="G24" s="57">
        <v>7253498.2568433313</v>
      </c>
      <c r="H24" s="57">
        <v>0</v>
      </c>
      <c r="I24" s="57">
        <v>0</v>
      </c>
      <c r="J24" s="57">
        <v>7253498.2568433313</v>
      </c>
      <c r="K24" s="63">
        <v>1</v>
      </c>
    </row>
    <row r="25" spans="1:11" x14ac:dyDescent="0.25">
      <c r="A25" s="62" t="s">
        <v>158</v>
      </c>
      <c r="B25" s="57">
        <v>2011693.8313397605</v>
      </c>
      <c r="C25" s="57">
        <v>2011693.8313397605</v>
      </c>
      <c r="D25" s="57">
        <v>0</v>
      </c>
      <c r="E25" s="57">
        <v>0</v>
      </c>
      <c r="F25" s="57">
        <v>2011693.8313397605</v>
      </c>
      <c r="G25" s="57">
        <v>2011693.8313397605</v>
      </c>
      <c r="H25" s="57">
        <v>0</v>
      </c>
      <c r="I25" s="57">
        <v>0</v>
      </c>
      <c r="J25" s="57">
        <v>2011693.8313397605</v>
      </c>
      <c r="K25" s="63">
        <v>1</v>
      </c>
    </row>
    <row r="26" spans="1:11" x14ac:dyDescent="0.25">
      <c r="A26" s="62" t="s">
        <v>159</v>
      </c>
      <c r="B26" s="57">
        <v>3627551.8610944534</v>
      </c>
      <c r="C26" s="57">
        <v>3627551.8610944534</v>
      </c>
      <c r="D26" s="57">
        <v>0</v>
      </c>
      <c r="E26" s="57">
        <v>0</v>
      </c>
      <c r="F26" s="57">
        <v>3627551.8610944534</v>
      </c>
      <c r="G26" s="57">
        <v>3627551.8610944534</v>
      </c>
      <c r="H26" s="57">
        <v>0</v>
      </c>
      <c r="I26" s="57">
        <v>0</v>
      </c>
      <c r="J26" s="57">
        <v>3627551.8610944534</v>
      </c>
      <c r="K26" s="63">
        <v>1</v>
      </c>
    </row>
    <row r="27" spans="1:11" x14ac:dyDescent="0.25">
      <c r="A27" s="62" t="s">
        <v>160</v>
      </c>
      <c r="B27" s="57">
        <v>1868819.8059141501</v>
      </c>
      <c r="C27" s="57">
        <v>1868819.8059141501</v>
      </c>
      <c r="D27" s="57">
        <v>0</v>
      </c>
      <c r="E27" s="57">
        <v>0</v>
      </c>
      <c r="F27" s="57">
        <v>1868819.8059141501</v>
      </c>
      <c r="G27" s="57">
        <v>1868819.8059141501</v>
      </c>
      <c r="H27" s="57">
        <v>0</v>
      </c>
      <c r="I27" s="57">
        <v>0</v>
      </c>
      <c r="J27" s="57">
        <v>1868819.8059141501</v>
      </c>
      <c r="K27" s="63">
        <v>1</v>
      </c>
    </row>
    <row r="28" spans="1:11" x14ac:dyDescent="0.25">
      <c r="A28" s="62" t="s">
        <v>161</v>
      </c>
      <c r="B28" s="57">
        <v>29490296.186890353</v>
      </c>
      <c r="C28" s="57">
        <v>29490296.186890353</v>
      </c>
      <c r="D28" s="57">
        <v>-29490296.186890353</v>
      </c>
      <c r="E28" s="57">
        <v>0</v>
      </c>
      <c r="F28" s="57">
        <v>0</v>
      </c>
      <c r="G28" s="57">
        <v>29490296.186890353</v>
      </c>
      <c r="H28" s="57">
        <v>-29490296.186890353</v>
      </c>
      <c r="I28" s="57">
        <v>0</v>
      </c>
      <c r="J28" s="57">
        <v>0</v>
      </c>
      <c r="K28" s="63">
        <v>1</v>
      </c>
    </row>
    <row r="29" spans="1:11" x14ac:dyDescent="0.25">
      <c r="A29" s="62" t="s">
        <v>162</v>
      </c>
      <c r="B29" s="57">
        <v>8632039.7339037992</v>
      </c>
      <c r="C29" s="57">
        <v>8632039.7339037992</v>
      </c>
      <c r="D29" s="57">
        <v>-8632039.7339037992</v>
      </c>
      <c r="E29" s="57">
        <v>0</v>
      </c>
      <c r="F29" s="57">
        <v>0</v>
      </c>
      <c r="G29" s="57">
        <v>8632039.7339037992</v>
      </c>
      <c r="H29" s="57">
        <v>-8632039.7339037992</v>
      </c>
      <c r="I29" s="57">
        <v>0</v>
      </c>
      <c r="J29" s="57">
        <v>0</v>
      </c>
      <c r="K29" s="63">
        <v>1</v>
      </c>
    </row>
    <row r="30" spans="1:11" x14ac:dyDescent="0.25">
      <c r="A30" s="62" t="s">
        <v>163</v>
      </c>
      <c r="B30" s="57">
        <v>475483.27141142165</v>
      </c>
      <c r="C30" s="57">
        <v>475483.27141142165</v>
      </c>
      <c r="D30" s="57">
        <v>-475483.27141142165</v>
      </c>
      <c r="E30" s="57">
        <v>0</v>
      </c>
      <c r="F30" s="57">
        <v>0</v>
      </c>
      <c r="G30" s="57">
        <v>475483.27141142165</v>
      </c>
      <c r="H30" s="57">
        <v>-475483.27141142165</v>
      </c>
      <c r="I30" s="57">
        <v>0</v>
      </c>
      <c r="J30" s="57">
        <v>0</v>
      </c>
      <c r="K30" s="63">
        <v>1</v>
      </c>
    </row>
    <row r="31" spans="1:11" x14ac:dyDescent="0.25">
      <c r="A31" s="62" t="s">
        <v>164</v>
      </c>
      <c r="B31" s="57">
        <v>602088.54091383494</v>
      </c>
      <c r="C31" s="57">
        <v>602088.54091383494</v>
      </c>
      <c r="D31" s="57">
        <v>-602088.54091383494</v>
      </c>
      <c r="E31" s="57">
        <v>0</v>
      </c>
      <c r="F31" s="57">
        <v>0</v>
      </c>
      <c r="G31" s="57">
        <v>602088.54091383494</v>
      </c>
      <c r="H31" s="57">
        <v>-602088.54091383494</v>
      </c>
      <c r="I31" s="57">
        <v>0</v>
      </c>
      <c r="J31" s="57">
        <v>0</v>
      </c>
      <c r="K31" s="63">
        <v>1</v>
      </c>
    </row>
    <row r="32" spans="1:11" ht="15.75" thickBot="1" x14ac:dyDescent="0.3">
      <c r="A32" s="62" t="s">
        <v>165</v>
      </c>
      <c r="B32" s="57">
        <v>0</v>
      </c>
      <c r="C32" s="57">
        <v>0</v>
      </c>
      <c r="D32" s="57">
        <v>0</v>
      </c>
      <c r="E32" s="57">
        <v>0</v>
      </c>
      <c r="F32" s="57">
        <v>0</v>
      </c>
      <c r="G32" s="57">
        <v>0</v>
      </c>
      <c r="H32" s="57">
        <v>0</v>
      </c>
      <c r="I32" s="57">
        <v>0</v>
      </c>
      <c r="J32" s="57">
        <v>0</v>
      </c>
      <c r="K32" s="63">
        <v>1</v>
      </c>
    </row>
    <row r="33" spans="1:11" x14ac:dyDescent="0.25">
      <c r="A33" s="64" t="s">
        <v>148</v>
      </c>
      <c r="B33" s="65">
        <v>510830886.6118027</v>
      </c>
      <c r="C33" s="65">
        <v>510830886.6118027</v>
      </c>
      <c r="D33" s="65">
        <v>-39199907.733119406</v>
      </c>
      <c r="E33" s="65">
        <v>0</v>
      </c>
      <c r="F33" s="65">
        <v>471630978.87868327</v>
      </c>
      <c r="G33" s="65">
        <v>510830886.6118027</v>
      </c>
      <c r="H33" s="65">
        <v>-39199907.733119406</v>
      </c>
      <c r="I33" s="65">
        <v>0</v>
      </c>
      <c r="J33" s="65">
        <v>471630978.87868327</v>
      </c>
      <c r="K33" s="66">
        <v>17</v>
      </c>
    </row>
    <row r="35" spans="1:11" x14ac:dyDescent="0.25">
      <c r="A35" s="61" t="s">
        <v>166</v>
      </c>
      <c r="B35" s="57"/>
      <c r="C35" s="57"/>
      <c r="D35" s="57"/>
      <c r="E35" s="57"/>
      <c r="F35" s="57"/>
      <c r="G35" s="57"/>
      <c r="H35" s="57"/>
      <c r="I35" s="57"/>
      <c r="J35" s="57"/>
      <c r="K35" s="58"/>
    </row>
    <row r="36" spans="1:11" x14ac:dyDescent="0.25">
      <c r="A36" s="62" t="s">
        <v>167</v>
      </c>
      <c r="B36" s="57">
        <v>7864185.0984615376</v>
      </c>
      <c r="C36" s="57">
        <v>7864185.0984615376</v>
      </c>
      <c r="D36" s="57">
        <v>0</v>
      </c>
      <c r="E36" s="57">
        <v>0</v>
      </c>
      <c r="F36" s="57">
        <v>7864185.0984615376</v>
      </c>
      <c r="G36" s="57">
        <v>7864185.0984615376</v>
      </c>
      <c r="H36" s="57">
        <v>0</v>
      </c>
      <c r="I36" s="57">
        <v>0</v>
      </c>
      <c r="J36" s="57">
        <v>7864185.0984615376</v>
      </c>
      <c r="K36" s="63">
        <v>1</v>
      </c>
    </row>
    <row r="37" spans="1:11" x14ac:dyDescent="0.25">
      <c r="A37" s="62" t="s">
        <v>168</v>
      </c>
      <c r="B37" s="57">
        <v>11608814.930000003</v>
      </c>
      <c r="C37" s="57">
        <v>11608814.930000003</v>
      </c>
      <c r="D37" s="57">
        <v>0</v>
      </c>
      <c r="E37" s="57">
        <v>0</v>
      </c>
      <c r="F37" s="57">
        <v>11608814.930000003</v>
      </c>
      <c r="G37" s="57">
        <v>11608814.930000003</v>
      </c>
      <c r="H37" s="57">
        <v>0</v>
      </c>
      <c r="I37" s="57">
        <v>0</v>
      </c>
      <c r="J37" s="57">
        <v>11608814.930000003</v>
      </c>
      <c r="K37" s="63">
        <v>1</v>
      </c>
    </row>
    <row r="38" spans="1:11" x14ac:dyDescent="0.25">
      <c r="A38" s="62" t="s">
        <v>169</v>
      </c>
      <c r="B38" s="57">
        <v>-159337.83000000002</v>
      </c>
      <c r="C38" s="57">
        <v>-159337.83000000002</v>
      </c>
      <c r="D38" s="57">
        <v>159337.83000000002</v>
      </c>
      <c r="E38" s="57">
        <v>0</v>
      </c>
      <c r="F38" s="57">
        <v>0</v>
      </c>
      <c r="G38" s="57">
        <v>-159337.83000000002</v>
      </c>
      <c r="H38" s="57">
        <v>159337.83000000002</v>
      </c>
      <c r="I38" s="57">
        <v>0</v>
      </c>
      <c r="J38" s="57">
        <v>0</v>
      </c>
      <c r="K38" s="63">
        <v>1</v>
      </c>
    </row>
    <row r="39" spans="1:11" x14ac:dyDescent="0.25">
      <c r="A39" s="62" t="s">
        <v>170</v>
      </c>
      <c r="B39" s="57">
        <v>5231261.9715384608</v>
      </c>
      <c r="C39" s="57">
        <v>5231261.9715384608</v>
      </c>
      <c r="D39" s="57">
        <v>0</v>
      </c>
      <c r="E39" s="57">
        <v>0</v>
      </c>
      <c r="F39" s="57">
        <v>5231261.9715384608</v>
      </c>
      <c r="G39" s="57">
        <v>5231261.9715384608</v>
      </c>
      <c r="H39" s="57">
        <v>0</v>
      </c>
      <c r="I39" s="57">
        <v>0</v>
      </c>
      <c r="J39" s="57">
        <v>5231261.9715384608</v>
      </c>
      <c r="K39" s="63">
        <v>1</v>
      </c>
    </row>
    <row r="40" spans="1:11" x14ac:dyDescent="0.25">
      <c r="A40" s="62" t="s">
        <v>171</v>
      </c>
      <c r="B40" s="57">
        <v>21656835</v>
      </c>
      <c r="C40" s="57">
        <v>21656835</v>
      </c>
      <c r="D40" s="57">
        <v>0</v>
      </c>
      <c r="E40" s="57">
        <v>0</v>
      </c>
      <c r="F40" s="57">
        <v>21656835</v>
      </c>
      <c r="G40" s="57">
        <v>21656835</v>
      </c>
      <c r="H40" s="57">
        <v>0</v>
      </c>
      <c r="I40" s="57">
        <v>0</v>
      </c>
      <c r="J40" s="57">
        <v>21656835</v>
      </c>
      <c r="K40" s="63">
        <v>1</v>
      </c>
    </row>
    <row r="41" spans="1:11" ht="15.75" thickBot="1" x14ac:dyDescent="0.3">
      <c r="A41" s="62" t="s">
        <v>172</v>
      </c>
      <c r="B41" s="57">
        <v>9677542</v>
      </c>
      <c r="C41" s="57">
        <v>9677542</v>
      </c>
      <c r="D41" s="57">
        <v>-9677542</v>
      </c>
      <c r="E41" s="57">
        <v>0</v>
      </c>
      <c r="F41" s="57">
        <v>0</v>
      </c>
      <c r="G41" s="57">
        <v>9677542</v>
      </c>
      <c r="H41" s="57">
        <v>-9677542</v>
      </c>
      <c r="I41" s="57">
        <v>0</v>
      </c>
      <c r="J41" s="57">
        <v>0</v>
      </c>
      <c r="K41" s="63">
        <v>1</v>
      </c>
    </row>
    <row r="42" spans="1:11" x14ac:dyDescent="0.25">
      <c r="A42" s="64" t="s">
        <v>166</v>
      </c>
      <c r="B42" s="65">
        <v>55879301.170000002</v>
      </c>
      <c r="C42" s="65">
        <v>55879301.170000002</v>
      </c>
      <c r="D42" s="65">
        <v>-9518204.1699999999</v>
      </c>
      <c r="E42" s="65">
        <v>0</v>
      </c>
      <c r="F42" s="65">
        <v>46361097</v>
      </c>
      <c r="G42" s="65">
        <v>55879301.170000002</v>
      </c>
      <c r="H42" s="65">
        <v>-9518204.1699999999</v>
      </c>
      <c r="I42" s="65">
        <v>0</v>
      </c>
      <c r="J42" s="65">
        <v>46361097</v>
      </c>
      <c r="K42" s="66">
        <v>6</v>
      </c>
    </row>
    <row r="43" spans="1:11" ht="15.75" thickBot="1" x14ac:dyDescent="0.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</row>
    <row r="44" spans="1:11" x14ac:dyDescent="0.25">
      <c r="A44" s="67" t="s">
        <v>145</v>
      </c>
      <c r="B44" s="68">
        <v>582538176.75140858</v>
      </c>
      <c r="C44" s="68">
        <v>582538176.75140858</v>
      </c>
      <c r="D44" s="68">
        <v>-48718111.903119408</v>
      </c>
      <c r="E44" s="68">
        <v>0</v>
      </c>
      <c r="F44" s="68">
        <v>533820064.84828919</v>
      </c>
      <c r="G44" s="68">
        <v>582538176.75140858</v>
      </c>
      <c r="H44" s="68">
        <v>-48718111.903119408</v>
      </c>
      <c r="I44" s="68">
        <v>0</v>
      </c>
      <c r="J44" s="68">
        <v>533820064.84828919</v>
      </c>
      <c r="K44" s="58">
        <v>24</v>
      </c>
    </row>
    <row r="47" spans="1:11" x14ac:dyDescent="0.25">
      <c r="A47" s="35" t="s">
        <v>120</v>
      </c>
      <c r="B47" s="51">
        <f>'G1-09'!Q51</f>
        <v>582538176.75140858</v>
      </c>
    </row>
    <row r="48" spans="1:11" x14ac:dyDescent="0.25">
      <c r="A48" s="36" t="s">
        <v>121</v>
      </c>
      <c r="B48" s="38">
        <f>B44-B47</f>
        <v>0</v>
      </c>
    </row>
  </sheetData>
  <mergeCells count="2">
    <mergeCell ref="A6:A7"/>
    <mergeCell ref="B6:K6"/>
  </mergeCells>
  <pageMargins left="0.7" right="0.7" top="0.75" bottom="0.75" header="0.3" footer="0.3"/>
  <pageSetup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G1-09</vt:lpstr>
      <vt:lpstr>Support --&gt;</vt:lpstr>
      <vt:lpstr>CDR Plant Data</vt:lpstr>
      <vt:lpstr>Capital Leases</vt:lpstr>
      <vt:lpstr>Reconciliations --&gt;</vt:lpstr>
      <vt:lpstr>General Ledger</vt:lpstr>
      <vt:lpstr>Rate 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2022-06-29T19:34:40Z</dcterms:created>
  <dcterms:modified xsi:type="dcterms:W3CDTF">2022-06-29T19:34:46Z</dcterms:modified>
</cp:coreProperties>
</file>