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3EC9272C-5B66-4BE1-97FA-D567E5013259}" xr6:coauthVersionLast="46" xr6:coauthVersionMax="46" xr10:uidLastSave="{00000000-0000-0000-0000-000000000000}"/>
  <bookViews>
    <workbookView xWindow="33030" yWindow="240" windowWidth="21270" windowHeight="13680" tabRatio="772" firstSheet="2" activeTab="7" xr2:uid="{59CD4AA1-0525-4763-8B78-8EB6D033C306}"/>
  </bookViews>
  <sheets>
    <sheet name="G2-20" sheetId="1" r:id="rId1"/>
    <sheet name="Support --&gt;" sheetId="2" r:id="rId2"/>
    <sheet name="CDR Depreciation Data" sheetId="3" r:id="rId3"/>
    <sheet name="CDR Amortization Data" sheetId="7" r:id="rId4"/>
    <sheet name="AEP Excess Costs Amortization" sheetId="8" r:id="rId5"/>
    <sheet name="Reconciliations --&gt;" sheetId="4" r:id="rId6"/>
    <sheet name="General Ledger" sheetId="5" r:id="rId7"/>
    <sheet name="NOI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6" l="1"/>
  <c r="N42" i="6"/>
  <c r="N41" i="6"/>
  <c r="N38" i="6"/>
  <c r="N36" i="6"/>
  <c r="N35" i="6"/>
  <c r="N34" i="6"/>
  <c r="N33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2" i="6"/>
  <c r="N11" i="6"/>
  <c r="N12" i="5"/>
  <c r="N13" i="5"/>
  <c r="N14" i="5"/>
  <c r="N15" i="5"/>
  <c r="N16" i="5"/>
  <c r="N19" i="5"/>
  <c r="N20" i="5"/>
  <c r="N11" i="5"/>
  <c r="E44" i="1"/>
  <c r="F44" i="1"/>
  <c r="G44" i="1"/>
  <c r="H44" i="1"/>
  <c r="I44" i="1"/>
  <c r="J44" i="1"/>
  <c r="K44" i="1"/>
  <c r="L44" i="1"/>
  <c r="M44" i="1"/>
  <c r="N44" i="1"/>
  <c r="O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O41" i="1"/>
  <c r="N41" i="1"/>
  <c r="M41" i="1"/>
  <c r="L41" i="1"/>
  <c r="K41" i="1"/>
  <c r="J41" i="1"/>
  <c r="I41" i="1"/>
  <c r="H41" i="1"/>
  <c r="G41" i="1"/>
  <c r="F41" i="1"/>
  <c r="E41" i="1"/>
  <c r="D41" i="1"/>
  <c r="O40" i="1"/>
  <c r="N40" i="1"/>
  <c r="M40" i="1"/>
  <c r="M46" i="1" s="1"/>
  <c r="L40" i="1"/>
  <c r="L46" i="1" s="1"/>
  <c r="K40" i="1"/>
  <c r="J40" i="1"/>
  <c r="J46" i="1" s="1"/>
  <c r="I40" i="1"/>
  <c r="H40" i="1"/>
  <c r="H46" i="1" s="1"/>
  <c r="G40" i="1"/>
  <c r="F40" i="1"/>
  <c r="E40" i="1"/>
  <c r="E46" i="1" s="1"/>
  <c r="D40" i="1"/>
  <c r="D46" i="1" s="1"/>
  <c r="B26" i="5" s="1"/>
  <c r="B27" i="5" s="1"/>
  <c r="A10" i="7"/>
  <c r="A9" i="7"/>
  <c r="O36" i="1"/>
  <c r="N36" i="1"/>
  <c r="M36" i="1"/>
  <c r="L36" i="1"/>
  <c r="K36" i="1"/>
  <c r="J36" i="1"/>
  <c r="I36" i="1"/>
  <c r="H36" i="1"/>
  <c r="G36" i="1"/>
  <c r="F36" i="1"/>
  <c r="E36" i="1"/>
  <c r="D36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O31" i="1"/>
  <c r="N31" i="1"/>
  <c r="M31" i="1"/>
  <c r="L31" i="1"/>
  <c r="K31" i="1"/>
  <c r="J31" i="1"/>
  <c r="I31" i="1"/>
  <c r="H31" i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O24" i="1"/>
  <c r="N24" i="1"/>
  <c r="M24" i="1"/>
  <c r="L24" i="1"/>
  <c r="K24" i="1"/>
  <c r="J24" i="1"/>
  <c r="I24" i="1"/>
  <c r="H24" i="1"/>
  <c r="G24" i="1"/>
  <c r="F24" i="1"/>
  <c r="E24" i="1"/>
  <c r="D24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O21" i="1"/>
  <c r="N21" i="1"/>
  <c r="M21" i="1"/>
  <c r="L21" i="1"/>
  <c r="K21" i="1"/>
  <c r="J21" i="1"/>
  <c r="I21" i="1"/>
  <c r="H21" i="1"/>
  <c r="G21" i="1"/>
  <c r="F21" i="1"/>
  <c r="E21" i="1"/>
  <c r="D21" i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H14" i="1"/>
  <c r="G14" i="1"/>
  <c r="F14" i="1"/>
  <c r="E14" i="1"/>
  <c r="D14" i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E9" i="1"/>
  <c r="F9" i="1"/>
  <c r="G9" i="1"/>
  <c r="H9" i="1"/>
  <c r="I9" i="1"/>
  <c r="J9" i="1"/>
  <c r="K9" i="1"/>
  <c r="L9" i="1"/>
  <c r="M9" i="1"/>
  <c r="N9" i="1"/>
  <c r="O9" i="1"/>
  <c r="D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9" i="3"/>
  <c r="F46" i="1" l="1"/>
  <c r="D48" i="6" s="1"/>
  <c r="D49" i="6" s="1"/>
  <c r="N46" i="1"/>
  <c r="L26" i="5" s="1"/>
  <c r="L27" i="5" s="1"/>
  <c r="I46" i="1"/>
  <c r="G26" i="5" s="1"/>
  <c r="G27" i="5" s="1"/>
  <c r="O46" i="1"/>
  <c r="M26" i="5" s="1"/>
  <c r="M27" i="5" s="1"/>
  <c r="K46" i="1"/>
  <c r="I48" i="6" s="1"/>
  <c r="I49" i="6" s="1"/>
  <c r="G46" i="1"/>
  <c r="E26" i="5" s="1"/>
  <c r="E27" i="5" s="1"/>
  <c r="H48" i="6"/>
  <c r="H49" i="6" s="1"/>
  <c r="H26" i="5"/>
  <c r="H27" i="5" s="1"/>
  <c r="L48" i="6"/>
  <c r="L49" i="6" s="1"/>
  <c r="F26" i="5"/>
  <c r="F27" i="5" s="1"/>
  <c r="F48" i="6"/>
  <c r="F49" i="6" s="1"/>
  <c r="J48" i="6"/>
  <c r="J49" i="6" s="1"/>
  <c r="J26" i="5"/>
  <c r="J27" i="5" s="1"/>
  <c r="C48" i="6"/>
  <c r="C49" i="6" s="1"/>
  <c r="C26" i="5"/>
  <c r="C27" i="5" s="1"/>
  <c r="G48" i="6"/>
  <c r="G49" i="6" s="1"/>
  <c r="K48" i="6"/>
  <c r="K49" i="6" s="1"/>
  <c r="K26" i="5"/>
  <c r="K27" i="5" s="1"/>
  <c r="B48" i="6"/>
  <c r="B49" i="6" s="1"/>
  <c r="P44" i="1"/>
  <c r="P40" i="1"/>
  <c r="P41" i="1"/>
  <c r="P43" i="1"/>
  <c r="P9" i="1"/>
  <c r="P11" i="1"/>
  <c r="P13" i="1"/>
  <c r="P15" i="1"/>
  <c r="P17" i="1"/>
  <c r="P19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10" i="1"/>
  <c r="P12" i="1"/>
  <c r="P14" i="1"/>
  <c r="P16" i="1"/>
  <c r="P18" i="1"/>
  <c r="P20" i="1"/>
  <c r="O38" i="1"/>
  <c r="N38" i="1"/>
  <c r="M38" i="1"/>
  <c r="L38" i="1"/>
  <c r="K38" i="1"/>
  <c r="J38" i="1"/>
  <c r="I38" i="1"/>
  <c r="H38" i="1"/>
  <c r="G38" i="1"/>
  <c r="F38" i="1"/>
  <c r="E38" i="1"/>
  <c r="D38" i="1"/>
  <c r="M48" i="6" l="1"/>
  <c r="M49" i="6" s="1"/>
  <c r="I26" i="5"/>
  <c r="I27" i="5" s="1"/>
  <c r="D26" i="5"/>
  <c r="D27" i="5" s="1"/>
  <c r="E48" i="6"/>
  <c r="E49" i="6" s="1"/>
  <c r="D48" i="1"/>
  <c r="B45" i="6"/>
  <c r="B46" i="6" s="1"/>
  <c r="B23" i="5"/>
  <c r="B24" i="5" s="1"/>
  <c r="F45" i="6"/>
  <c r="F46" i="6" s="1"/>
  <c r="F23" i="5"/>
  <c r="F24" i="5" s="1"/>
  <c r="J45" i="6"/>
  <c r="J46" i="6" s="1"/>
  <c r="J23" i="5"/>
  <c r="J24" i="5" s="1"/>
  <c r="C45" i="6"/>
  <c r="C46" i="6" s="1"/>
  <c r="C23" i="5"/>
  <c r="C24" i="5" s="1"/>
  <c r="G23" i="5"/>
  <c r="G24" i="5" s="1"/>
  <c r="G45" i="6"/>
  <c r="G46" i="6" s="1"/>
  <c r="K23" i="5"/>
  <c r="K24" i="5" s="1"/>
  <c r="K45" i="6"/>
  <c r="K46" i="6" s="1"/>
  <c r="F48" i="1"/>
  <c r="D45" i="6"/>
  <c r="D46" i="6" s="1"/>
  <c r="D23" i="5"/>
  <c r="D24" i="5" s="1"/>
  <c r="H45" i="6"/>
  <c r="H46" i="6" s="1"/>
  <c r="H23" i="5"/>
  <c r="H24" i="5" s="1"/>
  <c r="L45" i="6"/>
  <c r="L46" i="6" s="1"/>
  <c r="L23" i="5"/>
  <c r="L24" i="5" s="1"/>
  <c r="P46" i="1"/>
  <c r="E45" i="6"/>
  <c r="E46" i="6" s="1"/>
  <c r="E23" i="5"/>
  <c r="E24" i="5" s="1"/>
  <c r="I45" i="6"/>
  <c r="I46" i="6" s="1"/>
  <c r="I23" i="5"/>
  <c r="I24" i="5" s="1"/>
  <c r="M45" i="6"/>
  <c r="M46" i="6" s="1"/>
  <c r="M23" i="5"/>
  <c r="M24" i="5" s="1"/>
  <c r="P38" i="1"/>
  <c r="N48" i="1"/>
  <c r="L48" i="1"/>
  <c r="G48" i="1"/>
  <c r="K48" i="1"/>
  <c r="I48" i="1"/>
  <c r="J48" i="1"/>
  <c r="H48" i="1"/>
  <c r="O48" i="1"/>
  <c r="M48" i="1"/>
  <c r="E48" i="1"/>
  <c r="C52" i="6" l="1"/>
  <c r="C53" i="6" s="1"/>
  <c r="C30" i="5"/>
  <c r="C31" i="5" s="1"/>
  <c r="H52" i="6"/>
  <c r="H53" i="6" s="1"/>
  <c r="H30" i="5"/>
  <c r="H31" i="5" s="1"/>
  <c r="J30" i="5"/>
  <c r="J31" i="5" s="1"/>
  <c r="J52" i="6"/>
  <c r="J53" i="6" s="1"/>
  <c r="D52" i="6"/>
  <c r="D53" i="6" s="1"/>
  <c r="D30" i="5"/>
  <c r="D31" i="5" s="1"/>
  <c r="K52" i="6"/>
  <c r="K53" i="6" s="1"/>
  <c r="K30" i="5"/>
  <c r="K31" i="5" s="1"/>
  <c r="G52" i="6"/>
  <c r="G53" i="6" s="1"/>
  <c r="G30" i="5"/>
  <c r="G31" i="5" s="1"/>
  <c r="L52" i="6"/>
  <c r="L53" i="6" s="1"/>
  <c r="L30" i="5"/>
  <c r="L31" i="5" s="1"/>
  <c r="N26" i="5"/>
  <c r="N27" i="5" s="1"/>
  <c r="N48" i="6"/>
  <c r="N49" i="6" s="1"/>
  <c r="B30" i="5"/>
  <c r="B31" i="5" s="1"/>
  <c r="B52" i="6"/>
  <c r="B53" i="6" s="1"/>
  <c r="M30" i="5"/>
  <c r="M31" i="5" s="1"/>
  <c r="M52" i="6"/>
  <c r="M53" i="6" s="1"/>
  <c r="I52" i="6"/>
  <c r="I53" i="6" s="1"/>
  <c r="I30" i="5"/>
  <c r="I31" i="5" s="1"/>
  <c r="N45" i="6"/>
  <c r="N46" i="6" s="1"/>
  <c r="N23" i="5"/>
  <c r="N24" i="5" s="1"/>
  <c r="F30" i="5"/>
  <c r="F31" i="5" s="1"/>
  <c r="F52" i="6"/>
  <c r="F53" i="6" s="1"/>
  <c r="E30" i="5"/>
  <c r="E31" i="5" s="1"/>
  <c r="E52" i="6"/>
  <c r="E53" i="6" s="1"/>
  <c r="P48" i="1"/>
  <c r="N30" i="5" l="1"/>
  <c r="N31" i="5" s="1"/>
  <c r="N52" i="6"/>
  <c r="N53" i="6" s="1"/>
</calcChain>
</file>

<file path=xl/sharedStrings.xml><?xml version="1.0" encoding="utf-8"?>
<sst xmlns="http://schemas.openxmlformats.org/spreadsheetml/2006/main" count="267" uniqueCount="145">
  <si>
    <t>Florida City Gas</t>
  </si>
  <si>
    <t>Line</t>
  </si>
  <si>
    <t>A/C</t>
  </si>
  <si>
    <t>Total</t>
  </si>
  <si>
    <t>No.</t>
  </si>
  <si>
    <t>Description</t>
  </si>
  <si>
    <t>Expense</t>
  </si>
  <si>
    <t xml:space="preserve">      TOTAL DEPRECIATION EXPENSE</t>
  </si>
  <si>
    <t xml:space="preserve">      AMORTIZATION EXPENSE</t>
  </si>
  <si>
    <t xml:space="preserve">      TOTAL AMORT &amp; DEPR EXPENSE</t>
  </si>
  <si>
    <t>CDR: 2022 FCG Rate Case</t>
  </si>
  <si>
    <t>FCG Plant Summary by Utility Account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</si>
  <si>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</si>
  <si>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</si>
  <si>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</si>
  <si>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</si>
  <si>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</si>
  <si>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</si>
  <si>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</si>
  <si>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</si>
  <si>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</si>
  <si>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</si>
  <si>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</si>
  <si>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Dec - 2022</t>
  </si>
  <si>
    <t>12 MTD</t>
  </si>
  <si>
    <t>1570: Florida City Gas</t>
  </si>
  <si>
    <t>Book Depreciation</t>
  </si>
  <si>
    <t>30302: 30302</t>
  </si>
  <si>
    <t>30320: 30320</t>
  </si>
  <si>
    <t>37500: 37500 - Structures &amp; Improvements</t>
  </si>
  <si>
    <t>37610: 37610 - Mains - Steel</t>
  </si>
  <si>
    <t>37620: 37620 - Mains - Plastic</t>
  </si>
  <si>
    <t>37800: 37800 - Temp Construction Facility</t>
  </si>
  <si>
    <t>37900: 37900 - M&amp;R Station Equipt-CityGate</t>
  </si>
  <si>
    <t>38010: 38010 - Services - Steel</t>
  </si>
  <si>
    <t>38020: 38020 - Services - Plastic</t>
  </si>
  <si>
    <t>38100: 38100 - Field Office Cost</t>
  </si>
  <si>
    <t>38110: 38110 - Meters - ERTs</t>
  </si>
  <si>
    <t>38200: 38200 - Computer Hardware</t>
  </si>
  <si>
    <t>38210: 38210 - Meter Install - ERTs</t>
  </si>
  <si>
    <t>38300: 38300 - Computer Software</t>
  </si>
  <si>
    <t>38400: 38400 - House Regulator Installatio</t>
  </si>
  <si>
    <t>38500: 38500 - Industrial M&amp;R Station Equi</t>
  </si>
  <si>
    <t>38700: 38700 - Other Equipment</t>
  </si>
  <si>
    <t>39000: 39000 - Structures &amp; Improvements</t>
  </si>
  <si>
    <t>39100: 39100 - Office Furniture &amp; Equipt</t>
  </si>
  <si>
    <t>39112: 39112 - Computer Equipment</t>
  </si>
  <si>
    <t>39150: 39150 - Personal Computer Equipment</t>
  </si>
  <si>
    <t>39200: 39200 - Transportation Equipt - Gas</t>
  </si>
  <si>
    <t>39210: 39210 - Automobile</t>
  </si>
  <si>
    <t>39220: 39220 - Light Trucks</t>
  </si>
  <si>
    <t>39230: 39230 - Heavy Trucks</t>
  </si>
  <si>
    <t>39400: 39400 - Tools, Shop &amp; Garage Equipt</t>
  </si>
  <si>
    <t>39410: 39410 - Tools/Shop Equipt-Fixed</t>
  </si>
  <si>
    <t>39600: 39600 - Power Operated Equipt</t>
  </si>
  <si>
    <t>39700: 39700 - Communications Equipt</t>
  </si>
  <si>
    <t>39800: 39800 - Miscellaneous Equipt</t>
  </si>
  <si>
    <t>FPLM: 2022 FCG Rate Case</t>
  </si>
  <si>
    <t>RAF: 01 Detailed GL Income Statement</t>
  </si>
  <si>
    <t>Monthly</t>
  </si>
  <si>
    <t>NET INCOME</t>
  </si>
  <si>
    <t>NET OPERATING INCOME</t>
  </si>
  <si>
    <t>DEPRECIATION EXPENSE</t>
  </si>
  <si>
    <t>9403860: Depreciation Expense-Gas</t>
  </si>
  <si>
    <t>9403867: Depreciation Expense-SAFE-A25-Gas</t>
  </si>
  <si>
    <t>9404300: Amort Limited-Term Gas Plt</t>
  </si>
  <si>
    <t>9404302: Amortization-Cloud Implementation-Gas</t>
  </si>
  <si>
    <t>9406100: Amortization Gas Plant Acq Adjs-Gas</t>
  </si>
  <si>
    <t>Check</t>
  </si>
  <si>
    <t>12 Month-to-Date</t>
  </si>
  <si>
    <t>STRUCTURES AND IMPROVEMENTS</t>
  </si>
  <si>
    <t>MAINS - STEEL</t>
  </si>
  <si>
    <t>MAINS - PLASTIC</t>
  </si>
  <si>
    <t>MEASURE AND REG. STATION EQUIPMENT</t>
  </si>
  <si>
    <t>M&amp;R STATION EQUIPMENT - GATE STATIONS</t>
  </si>
  <si>
    <t>SERVICES - STEEL</t>
  </si>
  <si>
    <t>SERVICES - PLASTIC</t>
  </si>
  <si>
    <t>METERS</t>
  </si>
  <si>
    <t>METERS - ERTS</t>
  </si>
  <si>
    <t>METER INSTALLATIONS</t>
  </si>
  <si>
    <t>METER INSTALLATIONS - ERTS</t>
  </si>
  <si>
    <t>HOUSE REGULATORS</t>
  </si>
  <si>
    <t>HOUSE REGULATOR INSTALLATIONS</t>
  </si>
  <si>
    <t>INDUSTRIAL M&amp;R STATION EQUIPMENT</t>
  </si>
  <si>
    <t>OTHER EQUIPMENT</t>
  </si>
  <si>
    <t>OFFICE FURNITURE AND EQUIPMENT</t>
  </si>
  <si>
    <t>OFFICE FURNITURE AND EQUIP - HARDWARE</t>
  </si>
  <si>
    <t>OFE - INDIVIDUAL EQUIPM</t>
  </si>
  <si>
    <t>TRANSPORTATION EQUIPMENT</t>
  </si>
  <si>
    <t>TRANSPORTATION EQUIP - AUTO &amp; LIGHT TRUCKS</t>
  </si>
  <si>
    <t>TRANSPORTATION EQUIPMENT - SERVICE TRUCKS</t>
  </si>
  <si>
    <t>TRANSPORTATION EQUIPMENT - HEAVY TRUCKS</t>
  </si>
  <si>
    <t>TOOLS, SHOP AND GARAGE EQUIPMENT</t>
  </si>
  <si>
    <t>TOOLS, SHOP, GARAGE EQUIP - FIXED</t>
  </si>
  <si>
    <t>POWER-OPERATED EQUIPMENT</t>
  </si>
  <si>
    <t>COMMUNICATION EQUIPMENT</t>
  </si>
  <si>
    <t>MISCELLANEOUS EQUIPMENT</t>
  </si>
  <si>
    <t>Plant Acquisition Adjustment</t>
  </si>
  <si>
    <t>303.02</t>
  </si>
  <si>
    <t>303.20</t>
  </si>
  <si>
    <t>ACQUISITION ADJUSTMENT</t>
  </si>
  <si>
    <t>AMORT PROPERTY</t>
  </si>
  <si>
    <t>9407380: Reg Debits-Amort AEP Excess Costs-A24-Gas</t>
  </si>
  <si>
    <t>AEP EXCESS COSTS</t>
  </si>
  <si>
    <t>Total MFR D&amp;A Balance</t>
  </si>
  <si>
    <t>PE_FCG - RAF: 37 Detailed Juris COS ID NOI</t>
  </si>
  <si>
    <t>1: Company per Book</t>
  </si>
  <si>
    <t>TOTAL DEPRECIATION EXPENSE</t>
  </si>
  <si>
    <t>INTANG DEPRECIATION</t>
  </si>
  <si>
    <t>G-INC603000: DEPR &amp; AMORT EXP - INTANGIBLE</t>
  </si>
  <si>
    <t>DISTRIBUTION DEPRECIATION EXPENSE</t>
  </si>
  <si>
    <t>G-INC603051: DEPR &amp; AMORT EXP - DISTRIBUTION ACCT 375</t>
  </si>
  <si>
    <t>G-INC603052: DEPR &amp; AMORT EXP - DISTRIBUTION ACCT 376</t>
  </si>
  <si>
    <t>G-INC603053: DEPR &amp; AMORT EXP - DISTRIBUTION ACCT 378</t>
  </si>
  <si>
    <t>G-INC603054: DEPR &amp; AMORT EXP - DISTRIBUTION ACCT 379</t>
  </si>
  <si>
    <t>G-INC603055: DEPR &amp; AMORT EXP - DISTRIBUTION ACCT 380</t>
  </si>
  <si>
    <t>G-INC603056: DEPR &amp; AMORT EXP - DISTRIBUTION ACCT 381</t>
  </si>
  <si>
    <t>G-INC603057: DEPR &amp; AMORT EXP - DISTRIBUTION ACCT 382</t>
  </si>
  <si>
    <t>G-INC603058: DEPR &amp; AMORT EXP - DISTRIBUTION ACCT 383</t>
  </si>
  <si>
    <t>G-INC603059: DEPR &amp; AMORT EXP - DISTRIBUTION ACCT 384</t>
  </si>
  <si>
    <t>G-INC603060: DEPR &amp; AMORT EXP - DISTRIBUTION ACCT 385</t>
  </si>
  <si>
    <t>G-INC603061: DEPR &amp; AMORT EXP - DISTRIBUTION ACCT 387</t>
  </si>
  <si>
    <t>G-INC603072: DEPR &amp; AMORT EXP - DISTRIBUTION ACCT 376 - SAFE</t>
  </si>
  <si>
    <t>G-INC603074: DEPR &amp; AMORT EXP - DISTRIBUTION ACCT 380 - SAFE</t>
  </si>
  <si>
    <t>G-INC603079: DEPR &amp; AMORT EXP - DISTRIBUTION ACCT 381 - SAFE</t>
  </si>
  <si>
    <t>G-INC603080: DEPR &amp; AMORT EXP - DISTRIBUTION ACCT 382 - SAFE</t>
  </si>
  <si>
    <t>GENERAL DEPRECIATION EXPENSE</t>
  </si>
  <si>
    <t>G-INC603091: DEPR &amp; AMORT EXP - GENERAL STRUCTURES</t>
  </si>
  <si>
    <t>G-INC603093: DEPR &amp; AMORT EXP - GENERAL OTHER</t>
  </si>
  <si>
    <t>G-INC603980: DEPR EXP - AMORT GAS PLT  - ACQUI ADJ</t>
  </si>
  <si>
    <t>AMORT REGULATORY ASSET &amp; LIABILITY</t>
  </si>
  <si>
    <t>G-INC607380: AMORT OF AEP EXCESS COSTS</t>
  </si>
  <si>
    <t>MFR Depreciation Balance</t>
  </si>
  <si>
    <t>MFR Amortization Balance</t>
  </si>
  <si>
    <t>CUSTOMIZED SOFTWARE - 12 YR</t>
  </si>
  <si>
    <t>CUSTOMIZED SOFTWARE - 20 YR</t>
  </si>
  <si>
    <t>20220069-GU</t>
  </si>
  <si>
    <t>FCG 002704</t>
  </si>
  <si>
    <t>FCG 002705</t>
  </si>
  <si>
    <t>FCG 002706</t>
  </si>
  <si>
    <t>FCG 002707</t>
  </si>
  <si>
    <t>FCG 002710</t>
  </si>
  <si>
    <t>FCG 002711</t>
  </si>
  <si>
    <t>FCG 002708</t>
  </si>
  <si>
    <t>FCG 00279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</si>
</sst>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"/>
    <numFmt numFmtId="165" formatCode="[$-409]mmm\-yy;@"/>
    <numFmt numFmtId="166" formatCode="#,##0_);[Red]\(#,##0\);&quot; &quot;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  <numFmt numFmtId="170" formatCode="0_)"/>
    <numFmt numFmtId="171" formatCode="0.00_)"/>
    <numFmt numFmtId="172" formatCode="_-* #,##0.00\ _D_M_-;\-* #,##0.00\ _D_M_-;_-* &quot;-&quot;??\ _D_M_-;_-@_-"/>
    <numFmt numFmtId="173" formatCode="_-* #,##0.00\ &quot;DM&quot;_-;\-* #,##0.00\ &quot;DM&quot;_-;_-* &quot;-&quot;??\ &quot;DM&quot;_-;_-@_-"/>
    <numFmt numFmtId="174" formatCode="#,##0.00_);[Red]\(#,##0.00\);&quot; &quot;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2"/>
      <color theme="1"/>
      <name val="Arial"/>
      <family val="2"/>
    </font>
    <font>
      <sz val="10"/>
      <name val="Courier"/>
    </font>
    <font>
      <sz val="10"/>
      <name val="Courier"/>
      <family val="3"/>
    </font>
    <font>
      <sz val="12"/>
      <name val="Helv"/>
    </font>
    <font>
      <sz val="10"/>
      <name val="MS Sans Serif"/>
      <family val="2"/>
    </font>
    <font>
      <sz val="14"/>
      <name val="Tms Rmn"/>
    </font>
    <font>
      <sz val="12"/>
      <name val="Univers (W1)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Times New Roman"/>
      <family val="1"/>
    </font>
  </fonts>
  <fills count="6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</borders>
  <cellStyleXfs count="64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37" fontId="11" fillId="0" borderId="0"/>
    <xf numFmtId="0" fontId="4" fillId="0" borderId="0"/>
    <xf numFmtId="170" fontId="11" fillId="0" borderId="0"/>
    <xf numFmtId="0" fontId="4" fillId="0" borderId="0"/>
    <xf numFmtId="171" fontId="11" fillId="0" borderId="0"/>
    <xf numFmtId="170" fontId="10" fillId="0" borderId="0"/>
    <xf numFmtId="169" fontId="11" fillId="0" borderId="0"/>
    <xf numFmtId="0" fontId="4" fillId="0" borderId="0"/>
    <xf numFmtId="0" fontId="12" fillId="0" borderId="0"/>
    <xf numFmtId="0" fontId="4" fillId="0" borderId="0"/>
    <xf numFmtId="170" fontId="10" fillId="0" borderId="0"/>
    <xf numFmtId="9" fontId="4" fillId="0" borderId="0" applyFont="0" applyFill="0" applyBorder="0" applyAlignment="0" applyProtection="0"/>
    <xf numFmtId="0" fontId="3" fillId="0" borderId="0"/>
    <xf numFmtId="0" fontId="1" fillId="0" borderId="0"/>
    <xf numFmtId="169" fontId="13" fillId="0" borderId="0"/>
    <xf numFmtId="43" fontId="14" fillId="0" borderId="0" applyFont="0" applyFill="0" applyBorder="0" applyAlignment="0" applyProtection="0"/>
    <xf numFmtId="169" fontId="13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169" fontId="1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6" fillId="21" borderId="0" applyNumberFormat="0" applyBorder="0" applyAlignment="0" applyProtection="0"/>
    <xf numFmtId="0" fontId="16" fillId="29" borderId="0" applyNumberFormat="0" applyBorder="0" applyAlignment="0" applyProtection="0"/>
    <xf numFmtId="0" fontId="17" fillId="22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3" borderId="0" applyNumberFormat="0" applyBorder="0" applyAlignment="0" applyProtection="0"/>
    <xf numFmtId="0" fontId="19" fillId="37" borderId="10" applyNumberFormat="0" applyAlignment="0" applyProtection="0"/>
    <xf numFmtId="0" fontId="19" fillId="37" borderId="10" applyNumberFormat="0" applyAlignment="0" applyProtection="0"/>
    <xf numFmtId="0" fontId="19" fillId="37" borderId="10" applyNumberFormat="0" applyAlignment="0" applyProtection="0"/>
    <xf numFmtId="0" fontId="19" fillId="37" borderId="10" applyNumberFormat="0" applyAlignment="0" applyProtection="0"/>
    <xf numFmtId="0" fontId="20" fillId="30" borderId="11" applyNumberFormat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6" fillId="26" borderId="0" applyNumberFormat="0" applyBorder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7" fillId="0" borderId="15" applyNumberFormat="0" applyFill="0" applyAlignment="0" applyProtection="0"/>
    <xf numFmtId="0" fontId="27" fillId="34" borderId="0" applyNumberFormat="0" applyBorder="0" applyAlignment="0" applyProtection="0"/>
    <xf numFmtId="0" fontId="28" fillId="38" borderId="0"/>
    <xf numFmtId="0" fontId="28" fillId="38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8" fillId="38" borderId="0"/>
    <xf numFmtId="0" fontId="28" fillId="38" borderId="0"/>
    <xf numFmtId="0" fontId="28" fillId="38" borderId="0"/>
    <xf numFmtId="0" fontId="28" fillId="38" borderId="0"/>
    <xf numFmtId="0" fontId="28" fillId="38" borderId="0"/>
    <xf numFmtId="0" fontId="4" fillId="0" borderId="0"/>
    <xf numFmtId="0" fontId="15" fillId="0" borderId="0"/>
    <xf numFmtId="169" fontId="11" fillId="0" borderId="0"/>
    <xf numFmtId="0" fontId="28" fillId="38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8" fillId="38" borderId="0"/>
    <xf numFmtId="0" fontId="1" fillId="0" borderId="0"/>
    <xf numFmtId="0" fontId="4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21" fillId="0" borderId="0"/>
    <xf numFmtId="0" fontId="1" fillId="0" borderId="0"/>
    <xf numFmtId="0" fontId="1" fillId="0" borderId="0"/>
    <xf numFmtId="0" fontId="15" fillId="0" borderId="0"/>
    <xf numFmtId="0" fontId="21" fillId="0" borderId="0"/>
    <xf numFmtId="0" fontId="21" fillId="0" borderId="0"/>
    <xf numFmtId="0" fontId="28" fillId="38" borderId="0"/>
    <xf numFmtId="0" fontId="1" fillId="2" borderId="1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1" fillId="2" borderId="1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9" fillId="37" borderId="16" applyNumberFormat="0" applyAlignment="0" applyProtection="0"/>
    <xf numFmtId="0" fontId="29" fillId="37" borderId="16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0" fontId="31" fillId="39" borderId="17" applyNumberFormat="0" applyProtection="0">
      <alignment horizontal="left" vertical="top" indent="1"/>
    </xf>
    <xf numFmtId="0" fontId="31" fillId="39" borderId="17" applyNumberFormat="0" applyProtection="0">
      <alignment horizontal="left" vertical="top" indent="1"/>
    </xf>
    <xf numFmtId="0" fontId="31" fillId="39" borderId="17" applyNumberFormat="0" applyProtection="0">
      <alignment horizontal="left" vertical="top" indent="1"/>
    </xf>
    <xf numFmtId="0" fontId="31" fillId="39" borderId="17" applyNumberFormat="0" applyProtection="0">
      <alignment horizontal="left" vertical="top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2" borderId="10" applyNumberFormat="0" applyProtection="0">
      <alignment horizontal="right" vertical="center"/>
    </xf>
    <xf numFmtId="4" fontId="28" fillId="42" borderId="10" applyNumberFormat="0" applyProtection="0">
      <alignment horizontal="right" vertical="center"/>
    </xf>
    <xf numFmtId="4" fontId="28" fillId="42" borderId="10" applyNumberFormat="0" applyProtection="0">
      <alignment horizontal="right" vertical="center"/>
    </xf>
    <xf numFmtId="4" fontId="28" fillId="42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4" borderId="18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1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28" fillId="53" borderId="10" applyNumberFormat="0" applyProtection="0">
      <alignment horizontal="right" vertical="center"/>
    </xf>
    <xf numFmtId="4" fontId="28" fillId="53" borderId="10" applyNumberFormat="0" applyProtection="0">
      <alignment horizontal="right" vertical="center"/>
    </xf>
    <xf numFmtId="4" fontId="28" fillId="53" borderId="10" applyNumberFormat="0" applyProtection="0">
      <alignment horizontal="right" vertical="center"/>
    </xf>
    <xf numFmtId="4" fontId="28" fillId="53" borderId="10" applyNumberFormat="0" applyProtection="0">
      <alignment horizontal="right" vertical="center"/>
    </xf>
    <xf numFmtId="4" fontId="28" fillId="54" borderId="18" applyNumberFormat="0" applyProtection="0">
      <alignment horizontal="left" vertical="center" indent="1"/>
    </xf>
    <xf numFmtId="4" fontId="28" fillId="53" borderId="18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6" borderId="10" applyNumberFormat="0" applyProtection="0">
      <alignment horizontal="left" vertical="center" indent="1"/>
    </xf>
    <xf numFmtId="0" fontId="28" fillId="56" borderId="10" applyNumberFormat="0" applyProtection="0">
      <alignment horizontal="left" vertical="center" indent="1"/>
    </xf>
    <xf numFmtId="0" fontId="28" fillId="56" borderId="10" applyNumberFormat="0" applyProtection="0">
      <alignment horizontal="left" vertical="center" indent="1"/>
    </xf>
    <xf numFmtId="0" fontId="28" fillId="56" borderId="10" applyNumberFormat="0" applyProtection="0">
      <alignment horizontal="left" vertical="center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7" borderId="10" applyNumberFormat="0" applyProtection="0">
      <alignment horizontal="left" vertical="center" indent="1"/>
    </xf>
    <xf numFmtId="0" fontId="28" fillId="57" borderId="10" applyNumberFormat="0" applyProtection="0">
      <alignment horizontal="left" vertical="center" indent="1"/>
    </xf>
    <xf numFmtId="0" fontId="28" fillId="57" borderId="10" applyNumberFormat="0" applyProtection="0">
      <alignment horizontal="left" vertical="center" indent="1"/>
    </xf>
    <xf numFmtId="0" fontId="28" fillId="57" borderId="10" applyNumberFormat="0" applyProtection="0">
      <alignment horizontal="left" vertical="center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4" borderId="10" applyNumberFormat="0" applyProtection="0">
      <alignment horizontal="left" vertical="center" indent="1"/>
    </xf>
    <xf numFmtId="0" fontId="28" fillId="54" borderId="10" applyNumberFormat="0" applyProtection="0">
      <alignment horizontal="left" vertical="center" indent="1"/>
    </xf>
    <xf numFmtId="0" fontId="28" fillId="54" borderId="10" applyNumberFormat="0" applyProtection="0">
      <alignment horizontal="left" vertical="center" indent="1"/>
    </xf>
    <xf numFmtId="0" fontId="28" fillId="54" borderId="10" applyNumberFormat="0" applyProtection="0">
      <alignment horizontal="left" vertical="center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8" borderId="19" applyNumberFormat="0">
      <protection locked="0"/>
    </xf>
    <xf numFmtId="0" fontId="28" fillId="58" borderId="19" applyNumberFormat="0">
      <protection locked="0"/>
    </xf>
    <xf numFmtId="0" fontId="28" fillId="58" borderId="19" applyNumberFormat="0">
      <protection locked="0"/>
    </xf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4" fontId="33" fillId="59" borderId="17" applyNumberFormat="0" applyProtection="0">
      <alignment vertical="center"/>
    </xf>
    <xf numFmtId="4" fontId="33" fillId="59" borderId="17" applyNumberFormat="0" applyProtection="0">
      <alignment vertical="center"/>
    </xf>
    <xf numFmtId="4" fontId="33" fillId="59" borderId="17" applyNumberFormat="0" applyProtection="0">
      <alignment vertical="center"/>
    </xf>
    <xf numFmtId="4" fontId="33" fillId="59" borderId="17" applyNumberFormat="0" applyProtection="0">
      <alignment vertical="center"/>
    </xf>
    <xf numFmtId="4" fontId="30" fillId="60" borderId="21" applyNumberFormat="0" applyProtection="0">
      <alignment vertical="center"/>
    </xf>
    <xf numFmtId="4" fontId="33" fillId="55" borderId="17" applyNumberFormat="0" applyProtection="0">
      <alignment horizontal="left" vertical="center" indent="1"/>
    </xf>
    <xf numFmtId="4" fontId="33" fillId="55" borderId="17" applyNumberFormat="0" applyProtection="0">
      <alignment horizontal="left" vertical="center" indent="1"/>
    </xf>
    <xf numFmtId="4" fontId="33" fillId="55" borderId="17" applyNumberFormat="0" applyProtection="0">
      <alignment horizontal="left" vertical="center" indent="1"/>
    </xf>
    <xf numFmtId="4" fontId="33" fillId="55" borderId="17" applyNumberFormat="0" applyProtection="0">
      <alignment horizontal="left" vertical="center" indent="1"/>
    </xf>
    <xf numFmtId="0" fontId="33" fillId="59" borderId="17" applyNumberFormat="0" applyProtection="0">
      <alignment horizontal="left" vertical="top" indent="1"/>
    </xf>
    <xf numFmtId="0" fontId="33" fillId="59" borderId="17" applyNumberFormat="0" applyProtection="0">
      <alignment horizontal="left" vertical="top" indent="1"/>
    </xf>
    <xf numFmtId="0" fontId="33" fillId="59" borderId="17" applyNumberFormat="0" applyProtection="0">
      <alignment horizontal="left" vertical="top" indent="1"/>
    </xf>
    <xf numFmtId="0" fontId="33" fillId="59" borderId="17" applyNumberFormat="0" applyProtection="0">
      <alignment horizontal="left" vertical="top" indent="1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0" fontId="33" fillId="53" borderId="17" applyNumberFormat="0" applyProtection="0">
      <alignment horizontal="left" vertical="top" indent="1"/>
    </xf>
    <xf numFmtId="0" fontId="33" fillId="53" borderId="17" applyNumberFormat="0" applyProtection="0">
      <alignment horizontal="left" vertical="top" indent="1"/>
    </xf>
    <xf numFmtId="0" fontId="33" fillId="53" borderId="17" applyNumberFormat="0" applyProtection="0">
      <alignment horizontal="left" vertical="top" indent="1"/>
    </xf>
    <xf numFmtId="0" fontId="33" fillId="53" borderId="17" applyNumberFormat="0" applyProtection="0">
      <alignment horizontal="left" vertical="top" indent="1"/>
    </xf>
    <xf numFmtId="4" fontId="34" fillId="62" borderId="18" applyNumberFormat="0" applyProtection="0">
      <alignment horizontal="left" vertical="center" indent="1"/>
    </xf>
    <xf numFmtId="0" fontId="28" fillId="63" borderId="21"/>
    <xf numFmtId="4" fontId="35" fillId="58" borderId="10" applyNumberFormat="0" applyProtection="0">
      <alignment horizontal="right" vertical="center"/>
    </xf>
    <xf numFmtId="4" fontId="35" fillId="58" borderId="10" applyNumberFormat="0" applyProtection="0">
      <alignment horizontal="right" vertical="center"/>
    </xf>
    <xf numFmtId="4" fontId="35" fillId="58" borderId="10" applyNumberFormat="0" applyProtection="0">
      <alignment horizontal="right" vertical="center"/>
    </xf>
    <xf numFmtId="4" fontId="35" fillId="58" borderId="10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9" fillId="37" borderId="10" applyNumberFormat="0" applyAlignment="0" applyProtection="0"/>
    <xf numFmtId="0" fontId="26" fillId="34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8" fillId="38" borderId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8" fillId="33" borderId="10" applyNumberFormat="0" applyFont="0" applyAlignment="0" applyProtection="0"/>
    <xf numFmtId="0" fontId="29" fillId="37" borderId="16" applyNumberFormat="0" applyAlignment="0" applyProtection="0"/>
    <xf numFmtId="0" fontId="29" fillId="37" borderId="16" applyNumberFormat="0" applyAlignment="0" applyProtection="0"/>
    <xf numFmtId="0" fontId="29" fillId="37" borderId="16" applyNumberFormat="0" applyAlignment="0" applyProtection="0"/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28" fillId="39" borderId="10" applyNumberFormat="0" applyProtection="0">
      <alignment vertical="center"/>
    </xf>
    <xf numFmtId="4" fontId="30" fillId="40" borderId="10" applyNumberFormat="0" applyProtection="0">
      <alignment vertical="center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4" fontId="28" fillId="40" borderId="10" applyNumberFormat="0" applyProtection="0">
      <alignment horizontal="left" vertical="center" indent="1"/>
    </xf>
    <xf numFmtId="0" fontId="31" fillId="39" borderId="17" applyNumberFormat="0" applyProtection="0">
      <alignment horizontal="left" vertical="top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2" borderId="10" applyNumberFormat="0" applyProtection="0">
      <alignment horizontal="right" vertical="center"/>
    </xf>
    <xf numFmtId="4" fontId="28" fillId="43" borderId="10" applyNumberFormat="0" applyProtection="0">
      <alignment horizontal="right" vertical="center"/>
    </xf>
    <xf numFmtId="4" fontId="28" fillId="44" borderId="18" applyNumberFormat="0" applyProtection="0">
      <alignment horizontal="right" vertical="center"/>
    </xf>
    <xf numFmtId="4" fontId="28" fillId="44" borderId="18" applyNumberFormat="0" applyProtection="0">
      <alignment horizontal="right" vertical="center"/>
    </xf>
    <xf numFmtId="4" fontId="28" fillId="44" borderId="18" applyNumberFormat="0" applyProtection="0">
      <alignment horizontal="right" vertical="center"/>
    </xf>
    <xf numFmtId="4" fontId="28" fillId="45" borderId="10" applyNumberFormat="0" applyProtection="0">
      <alignment horizontal="right" vertical="center"/>
    </xf>
    <xf numFmtId="4" fontId="28" fillId="46" borderId="10" applyNumberFormat="0" applyProtection="0">
      <alignment horizontal="right" vertical="center"/>
    </xf>
    <xf numFmtId="4" fontId="28" fillId="47" borderId="10" applyNumberFormat="0" applyProtection="0">
      <alignment horizontal="right" vertical="center"/>
    </xf>
    <xf numFmtId="4" fontId="28" fillId="48" borderId="10" applyNumberFormat="0" applyProtection="0">
      <alignment horizontal="right" vertical="center"/>
    </xf>
    <xf numFmtId="4" fontId="28" fillId="49" borderId="10" applyNumberFormat="0" applyProtection="0">
      <alignment horizontal="right" vertical="center"/>
    </xf>
    <xf numFmtId="4" fontId="28" fillId="50" borderId="10" applyNumberFormat="0" applyProtection="0">
      <alignment horizontal="right" vertical="center"/>
    </xf>
    <xf numFmtId="4" fontId="28" fillId="51" borderId="18" applyNumberFormat="0" applyProtection="0">
      <alignment horizontal="left" vertical="center" indent="1"/>
    </xf>
    <xf numFmtId="4" fontId="28" fillId="51" borderId="18" applyNumberFormat="0" applyProtection="0">
      <alignment horizontal="left" vertical="center" indent="1"/>
    </xf>
    <xf numFmtId="4" fontId="28" fillId="51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4" fillId="52" borderId="18" applyNumberFormat="0" applyProtection="0">
      <alignment horizontal="left" vertical="center" indent="1"/>
    </xf>
    <xf numFmtId="4" fontId="28" fillId="53" borderId="10" applyNumberFormat="0" applyProtection="0">
      <alignment horizontal="right" vertical="center"/>
    </xf>
    <xf numFmtId="4" fontId="28" fillId="54" borderId="18" applyNumberFormat="0" applyProtection="0">
      <alignment horizontal="left" vertical="center" indent="1"/>
    </xf>
    <xf numFmtId="4" fontId="28" fillId="54" borderId="18" applyNumberFormat="0" applyProtection="0">
      <alignment horizontal="left" vertical="center" indent="1"/>
    </xf>
    <xf numFmtId="4" fontId="28" fillId="54" borderId="18" applyNumberFormat="0" applyProtection="0">
      <alignment horizontal="left" vertical="center" indent="1"/>
    </xf>
    <xf numFmtId="4" fontId="28" fillId="53" borderId="18" applyNumberFormat="0" applyProtection="0">
      <alignment horizontal="left" vertical="center" indent="1"/>
    </xf>
    <xf numFmtId="4" fontId="28" fillId="53" borderId="18" applyNumberFormat="0" applyProtection="0">
      <alignment horizontal="left" vertical="center" indent="1"/>
    </xf>
    <xf numFmtId="4" fontId="28" fillId="53" borderId="18" applyNumberFormat="0" applyProtection="0">
      <alignment horizontal="left" vertical="center" indent="1"/>
    </xf>
    <xf numFmtId="0" fontId="28" fillId="55" borderId="10" applyNumberFormat="0" applyProtection="0">
      <alignment horizontal="left" vertical="center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2" borderId="17" applyNumberFormat="0" applyProtection="0">
      <alignment horizontal="left" vertical="top" indent="1"/>
    </xf>
    <xf numFmtId="0" fontId="28" fillId="56" borderId="10" applyNumberFormat="0" applyProtection="0">
      <alignment horizontal="left" vertical="center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3" borderId="17" applyNumberFormat="0" applyProtection="0">
      <alignment horizontal="left" vertical="top" indent="1"/>
    </xf>
    <xf numFmtId="0" fontId="28" fillId="57" borderId="10" applyNumberFormat="0" applyProtection="0">
      <alignment horizontal="left" vertical="center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7" borderId="17" applyNumberFormat="0" applyProtection="0">
      <alignment horizontal="left" vertical="top" indent="1"/>
    </xf>
    <xf numFmtId="0" fontId="28" fillId="54" borderId="10" applyNumberFormat="0" applyProtection="0">
      <alignment horizontal="left" vertical="center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28" fillId="54" borderId="17" applyNumberFormat="0" applyProtection="0">
      <alignment horizontal="left" vertical="top" indent="1"/>
    </xf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0" fontId="32" fillId="52" borderId="20" applyBorder="0"/>
    <xf numFmtId="4" fontId="33" fillId="59" borderId="17" applyNumberFormat="0" applyProtection="0">
      <alignment vertical="center"/>
    </xf>
    <xf numFmtId="4" fontId="33" fillId="55" borderId="17" applyNumberFormat="0" applyProtection="0">
      <alignment horizontal="left" vertical="center" indent="1"/>
    </xf>
    <xf numFmtId="0" fontId="33" fillId="59" borderId="17" applyNumberFormat="0" applyProtection="0">
      <alignment horizontal="left" vertical="top" indent="1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28" fillId="0" borderId="10" applyNumberFormat="0" applyProtection="0">
      <alignment horizontal="right" vertical="center"/>
    </xf>
    <xf numFmtId="4" fontId="30" fillId="61" borderId="10" applyNumberFormat="0" applyProtection="0">
      <alignment horizontal="right" vertical="center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4" fontId="28" fillId="41" borderId="10" applyNumberFormat="0" applyProtection="0">
      <alignment horizontal="left" vertical="center" indent="1"/>
    </xf>
    <xf numFmtId="0" fontId="33" fillId="53" borderId="17" applyNumberFormat="0" applyProtection="0">
      <alignment horizontal="left" vertical="top" indent="1"/>
    </xf>
    <xf numFmtId="4" fontId="34" fillId="62" borderId="18" applyNumberFormat="0" applyProtection="0">
      <alignment horizontal="left" vertical="center" indent="1"/>
    </xf>
    <xf numFmtId="4" fontId="34" fillId="62" borderId="18" applyNumberFormat="0" applyProtection="0">
      <alignment horizontal="left" vertical="center" indent="1"/>
    </xf>
    <xf numFmtId="4" fontId="34" fillId="62" borderId="18" applyNumberFormat="0" applyProtection="0">
      <alignment horizontal="left" vertical="center" indent="1"/>
    </xf>
    <xf numFmtId="4" fontId="35" fillId="58" borderId="10" applyNumberFormat="0" applyProtection="0">
      <alignment horizontal="right" vertical="center"/>
    </xf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7" fontId="9" fillId="0" borderId="0"/>
    <xf numFmtId="0" fontId="2" fillId="0" borderId="0"/>
    <xf numFmtId="0" fontId="2" fillId="0" borderId="0"/>
    <xf numFmtId="0" fontId="9" fillId="0" borderId="0"/>
    <xf numFmtId="17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5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37" fontId="9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37" fontId="9" fillId="0" borderId="0"/>
    <xf numFmtId="37" fontId="9" fillId="0" borderId="0"/>
    <xf numFmtId="5" fontId="9" fillId="0" borderId="0"/>
    <xf numFmtId="0" fontId="3" fillId="0" borderId="0"/>
    <xf numFmtId="5" fontId="9" fillId="0" borderId="0"/>
    <xf numFmtId="0" fontId="9" fillId="0" borderId="0"/>
    <xf numFmtId="0" fontId="3" fillId="0" borderId="0"/>
    <xf numFmtId="0" fontId="2" fillId="0" borderId="0"/>
    <xf numFmtId="5" fontId="9" fillId="0" borderId="0"/>
    <xf numFmtId="0" fontId="3" fillId="0" borderId="0"/>
    <xf numFmtId="5" fontId="9" fillId="0" borderId="0"/>
    <xf numFmtId="0" fontId="2" fillId="0" borderId="0"/>
    <xf numFmtId="0" fontId="3" fillId="0" borderId="0"/>
    <xf numFmtId="44" fontId="4" fillId="0" borderId="0" applyFont="0" applyFill="0" applyBorder="0" applyAlignment="0" applyProtection="0"/>
  </cellStyleXfs>
  <cellXfs count="104">
    <xf numFmtId="0" fontId="0" fillId="0" borderId="0" xfId="0"/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fill"/>
    </xf>
    <xf numFmtId="164" fontId="2" fillId="0" borderId="0" xfId="0" applyNumberFormat="1" applyFont="1" applyAlignment="1">
      <alignment horizontal="fill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164" fontId="2" fillId="0" borderId="3" xfId="0" applyNumberFormat="1" applyFont="1" applyBorder="1"/>
    <xf numFmtId="164" fontId="2" fillId="0" borderId="4" xfId="0" applyNumberFormat="1" applyFont="1" applyBorder="1"/>
    <xf numFmtId="165" fontId="0" fillId="0" borderId="0" xfId="0" applyNumberFormat="1" applyAlignment="1">
      <alignment horizontal="center"/>
    </xf>
    <xf numFmtId="43" fontId="0" fillId="64" borderId="0" xfId="0" applyNumberFormat="1" applyFill="1"/>
    <xf numFmtId="0" fontId="4" fillId="15" borderId="0" xfId="624" applyFont="1" applyFill="1" applyAlignment="1">
      <alignment horizontal="left" vertical="center" indent="6"/>
    </xf>
    <xf numFmtId="43" fontId="0" fillId="0" borderId="3" xfId="1" applyFont="1" applyFill="1" applyBorder="1"/>
    <xf numFmtId="0" fontId="4" fillId="64" borderId="0" xfId="628" applyFont="1" applyFill="1" applyAlignment="1">
      <alignment horizontal="right" indent="2"/>
    </xf>
    <xf numFmtId="5" fontId="2" fillId="0" borderId="0" xfId="645" applyFont="1"/>
    <xf numFmtId="171" fontId="8" fillId="0" borderId="0" xfId="31" applyNumberFormat="1" applyFont="1" applyAlignment="1">
      <alignment horizontal="center"/>
    </xf>
    <xf numFmtId="0" fontId="3" fillId="0" borderId="5" xfId="626" applyBorder="1"/>
    <xf numFmtId="43" fontId="4" fillId="65" borderId="0" xfId="1" applyFont="1" applyFill="1" applyBorder="1" applyAlignment="1">
      <alignment horizontal="right"/>
    </xf>
    <xf numFmtId="39" fontId="5" fillId="0" borderId="6" xfId="626" applyNumberFormat="1" applyFont="1" applyFill="1" applyBorder="1" applyAlignment="1">
      <alignment horizontal="right" vertical="center"/>
    </xf>
    <xf numFmtId="174" fontId="4" fillId="0" borderId="0" xfId="629" applyNumberFormat="1" applyFont="1" applyAlignment="1">
      <alignment horizontal="right"/>
    </xf>
    <xf numFmtId="0" fontId="5" fillId="0" borderId="0" xfId="629" applyFont="1" applyAlignment="1">
      <alignment horizontal="left"/>
    </xf>
    <xf numFmtId="0" fontId="3" fillId="0" borderId="5" xfId="629" applyBorder="1"/>
    <xf numFmtId="0" fontId="0" fillId="0" borderId="0" xfId="0"/>
    <xf numFmtId="0" fontId="3" fillId="0" borderId="0" xfId="630"/>
    <xf numFmtId="0" fontId="3" fillId="0" borderId="5" xfId="630" applyBorder="1"/>
    <xf numFmtId="0" fontId="5" fillId="0" borderId="0" xfId="630" applyFont="1" applyAlignment="1">
      <alignment horizontal="left"/>
    </xf>
    <xf numFmtId="166" fontId="4" fillId="0" borderId="0" xfId="630" applyNumberFormat="1" applyFont="1" applyAlignment="1">
      <alignment horizontal="right"/>
    </xf>
    <xf numFmtId="0" fontId="6" fillId="0" borderId="0" xfId="630" applyFont="1" applyAlignment="1">
      <alignment horizontal="left" indent="1"/>
    </xf>
    <xf numFmtId="166" fontId="5" fillId="0" borderId="6" xfId="630" applyNumberFormat="1" applyFont="1" applyBorder="1" applyAlignment="1">
      <alignment horizontal="right"/>
    </xf>
    <xf numFmtId="0" fontId="3" fillId="0" borderId="5" xfId="624" applyBorder="1"/>
    <xf numFmtId="39" fontId="4" fillId="15" borderId="0" xfId="624" applyNumberFormat="1" applyFont="1" applyFill="1" applyAlignment="1">
      <alignment horizontal="right" vertical="center"/>
    </xf>
    <xf numFmtId="0" fontId="3" fillId="0" borderId="0" xfId="626"/>
    <xf numFmtId="0" fontId="4" fillId="0" borderId="0" xfId="626" applyFont="1"/>
    <xf numFmtId="0" fontId="4" fillId="0" borderId="7" xfId="626" applyFont="1" applyBorder="1" applyAlignment="1">
      <alignment horizontal="center" vertical="center" wrapText="1"/>
    </xf>
    <xf numFmtId="39" fontId="4" fillId="0" borderId="0" xfId="626" applyNumberFormat="1" applyFont="1" applyAlignment="1">
      <alignment horizontal="right" vertical="center"/>
    </xf>
    <xf numFmtId="0" fontId="4" fillId="0" borderId="0" xfId="630" applyFont="1"/>
    <xf numFmtId="0" fontId="7" fillId="0" borderId="0" xfId="624" applyFont="1" applyAlignment="1">
      <alignment horizontal="left" vertical="center" indent="3"/>
    </xf>
    <xf numFmtId="0" fontId="3" fillId="0" borderId="0" xfId="624"/>
    <xf numFmtId="0" fontId="0" fillId="0" borderId="0" xfId="0"/>
    <xf numFmtId="3" fontId="2" fillId="0" borderId="23" xfId="0" applyNumberFormat="1" applyFont="1" applyBorder="1"/>
    <xf numFmtId="0" fontId="6" fillId="0" borderId="0" xfId="626" applyFont="1" applyAlignment="1">
      <alignment horizontal="left" vertical="center"/>
    </xf>
    <xf numFmtId="0" fontId="7" fillId="0" borderId="0" xfId="626" applyFont="1" applyAlignment="1">
      <alignment horizontal="left" vertical="center" indent="1"/>
    </xf>
    <xf numFmtId="0" fontId="4" fillId="0" borderId="0" xfId="626" applyFont="1" applyAlignment="1">
      <alignment horizontal="left" vertical="center" indent="7"/>
    </xf>
    <xf numFmtId="39" fontId="4" fillId="0" borderId="0" xfId="626" applyNumberFormat="1" applyFont="1" applyFill="1" applyAlignment="1">
      <alignment horizontal="right" vertical="center"/>
    </xf>
    <xf numFmtId="0" fontId="4" fillId="64" borderId="0" xfId="626" applyFont="1" applyFill="1" applyAlignment="1">
      <alignment horizontal="left" vertical="center" indent="6"/>
    </xf>
    <xf numFmtId="0" fontId="0" fillId="0" borderId="0" xfId="0"/>
    <xf numFmtId="0" fontId="0" fillId="0" borderId="0" xfId="0" applyFill="1"/>
    <xf numFmtId="43" fontId="0" fillId="16" borderId="0" xfId="0" applyNumberFormat="1" applyFill="1"/>
    <xf numFmtId="0" fontId="4" fillId="0" borderId="7" xfId="629" applyFont="1" applyBorder="1" applyAlignment="1">
      <alignment horizontal="center" vertical="center" wrapText="1"/>
    </xf>
    <xf numFmtId="0" fontId="5" fillId="0" borderId="0" xfId="629" applyFont="1" applyAlignment="1">
      <alignment horizontal="left" indent="1"/>
    </xf>
    <xf numFmtId="0" fontId="5" fillId="0" borderId="0" xfId="629" applyFont="1" applyAlignment="1">
      <alignment horizontal="left" indent="2"/>
    </xf>
    <xf numFmtId="174" fontId="4" fillId="0" borderId="0" xfId="629" applyNumberFormat="1" applyFont="1" applyFill="1" applyAlignment="1">
      <alignment horizontal="right"/>
    </xf>
    <xf numFmtId="0" fontId="4" fillId="64" borderId="0" xfId="629" applyFont="1" applyFill="1" applyAlignment="1">
      <alignment horizontal="left" indent="3"/>
    </xf>
    <xf numFmtId="0" fontId="4" fillId="65" borderId="0" xfId="629" applyFont="1" applyFill="1" applyAlignment="1">
      <alignment horizontal="left" indent="3"/>
    </xf>
    <xf numFmtId="0" fontId="4" fillId="0" borderId="0" xfId="638" applyFont="1" applyAlignment="1">
      <alignment horizontal="left" indent="2"/>
    </xf>
    <xf numFmtId="0" fontId="4" fillId="0" borderId="7" xfId="638" applyFont="1" applyBorder="1" applyAlignment="1">
      <alignment horizontal="center" vertical="center" wrapText="1"/>
    </xf>
    <xf numFmtId="0" fontId="4" fillId="0" borderId="0" xfId="638" applyFont="1"/>
    <xf numFmtId="0" fontId="3" fillId="0" borderId="5" xfId="638" applyBorder="1"/>
    <xf numFmtId="0" fontId="3" fillId="0" borderId="0" xfId="638"/>
    <xf numFmtId="166" fontId="5" fillId="0" borderId="6" xfId="629" applyNumberFormat="1" applyFont="1" applyBorder="1" applyAlignment="1">
      <alignment horizontal="right"/>
    </xf>
    <xf numFmtId="0" fontId="4" fillId="65" borderId="0" xfId="647" applyFont="1" applyFill="1" applyAlignment="1">
      <alignment horizontal="right" indent="2"/>
    </xf>
    <xf numFmtId="0" fontId="4" fillId="65" borderId="0" xfId="626" applyFont="1" applyFill="1" applyAlignment="1">
      <alignment horizontal="left" vertical="center" indent="6"/>
    </xf>
    <xf numFmtId="0" fontId="3" fillId="0" borderId="0" xfId="629"/>
    <xf numFmtId="0" fontId="5" fillId="0" borderId="0" xfId="629" applyFont="1" applyFill="1" applyAlignment="1">
      <alignment horizontal="left" indent="2"/>
    </xf>
    <xf numFmtId="166" fontId="5" fillId="0" borderId="6" xfId="629" applyNumberFormat="1" applyFont="1" applyFill="1" applyBorder="1" applyAlignment="1">
      <alignment horizontal="right"/>
    </xf>
    <xf numFmtId="0" fontId="5" fillId="0" borderId="0" xfId="629" applyFont="1" applyFill="1" applyAlignment="1">
      <alignment horizontal="left" indent="1"/>
    </xf>
    <xf numFmtId="0" fontId="4" fillId="16" borderId="0" xfId="647" applyFont="1" applyFill="1" applyAlignment="1">
      <alignment horizontal="right" indent="2"/>
    </xf>
    <xf numFmtId="0" fontId="4" fillId="0" borderId="0" xfId="629" applyFont="1"/>
    <xf numFmtId="166" fontId="5" fillId="0" borderId="6" xfId="638" applyNumberFormat="1" applyFont="1" applyBorder="1" applyAlignment="1">
      <alignment horizontal="right"/>
    </xf>
    <xf numFmtId="0" fontId="6" fillId="0" borderId="0" xfId="638" applyFont="1" applyAlignment="1">
      <alignment horizontal="left" indent="1"/>
    </xf>
    <xf numFmtId="166" fontId="4" fillId="0" borderId="0" xfId="638" applyNumberFormat="1" applyFont="1" applyAlignment="1">
      <alignment horizontal="right"/>
    </xf>
    <xf numFmtId="0" fontId="5" fillId="0" borderId="0" xfId="638" applyFont="1" applyAlignment="1">
      <alignment horizontal="left"/>
    </xf>
    <xf numFmtId="0" fontId="4" fillId="0" borderId="0" xfId="624" applyFont="1" applyAlignment="1">
      <alignment horizontal="left" vertical="center" indent="7"/>
    </xf>
    <xf numFmtId="0" fontId="4" fillId="0" borderId="0" xfId="630" applyFont="1" applyAlignment="1">
      <alignment horizontal="left" indent="2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71" fontId="8" fillId="0" borderId="0" xfId="31" applyNumberFormat="1" applyFont="1" applyAlignment="1">
      <alignment horizontal="center"/>
    </xf>
    <xf numFmtId="0" fontId="4" fillId="0" borderId="7" xfId="63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39" fontId="5" fillId="0" borderId="6" xfId="624" applyNumberFormat="1" applyFont="1" applyBorder="1" applyAlignment="1">
      <alignment horizontal="right" vertical="center"/>
    </xf>
    <xf numFmtId="0" fontId="4" fillId="0" borderId="7" xfId="624" applyFont="1" applyBorder="1" applyAlignment="1">
      <alignment horizontal="center" vertical="center" wrapText="1"/>
    </xf>
    <xf numFmtId="5" fontId="2" fillId="0" borderId="0" xfId="639" applyFont="1" applyAlignment="1">
      <alignment horizontal="left"/>
    </xf>
    <xf numFmtId="0" fontId="7" fillId="0" borderId="0" xfId="626" applyFont="1" applyAlignment="1">
      <alignment horizontal="left" vertical="center" indent="3"/>
    </xf>
    <xf numFmtId="0" fontId="6" fillId="0" borderId="0" xfId="624" applyFont="1" applyAlignment="1">
      <alignment horizontal="left" vertical="center"/>
    </xf>
    <xf numFmtId="0" fontId="4" fillId="0" borderId="0" xfId="624" applyFont="1"/>
    <xf numFmtId="39" fontId="4" fillId="0" borderId="0" xfId="624" applyNumberFormat="1" applyFont="1" applyAlignment="1">
      <alignment horizontal="right" vertical="center"/>
    </xf>
    <xf numFmtId="0" fontId="7" fillId="0" borderId="0" xfId="624" applyFont="1" applyAlignment="1">
      <alignment horizontal="left" vertical="center" indent="1"/>
    </xf>
    <xf numFmtId="171" fontId="8" fillId="0" borderId="0" xfId="31" applyNumberFormat="1" applyFont="1" applyAlignment="1">
      <alignment horizontal="center"/>
    </xf>
    <xf numFmtId="0" fontId="0" fillId="0" borderId="0" xfId="0"/>
    <xf numFmtId="0" fontId="0" fillId="0" borderId="0" xfId="0"/>
    <xf numFmtId="171" fontId="8" fillId="0" borderId="0" xfId="31" applyNumberFormat="1" applyFont="1" applyFill="1" applyAlignment="1" applyProtection="1">
      <alignment horizontal="center"/>
    </xf>
    <xf numFmtId="171" fontId="8" fillId="0" borderId="0" xfId="31" applyNumberFormat="1" applyFont="1" applyFill="1" applyAlignment="1" applyProtection="1">
      <alignment horizontal="left"/>
    </xf>
    <xf numFmtId="0" fontId="0" fillId="0" borderId="0" xfId="0" applyFill="1"/>
    <xf numFmtId="0" fontId="4" fillId="0" borderId="7" xfId="624" applyFont="1" applyBorder="1" applyAlignment="1">
      <alignment horizontal="center" vertical="center" wrapText="1"/>
    </xf>
    <xf numFmtId="0" fontId="4" fillId="0" borderId="7" xfId="626" applyFont="1" applyBorder="1" applyAlignment="1">
      <alignment horizontal="center" vertical="center" wrapText="1"/>
    </xf>
    <xf numFmtId="0" fontId="4" fillId="0" borderId="7" xfId="629" applyFont="1" applyBorder="1" applyAlignment="1">
      <alignment horizontal="center" vertical="center" wrapText="1"/>
    </xf>
    <xf numFmtId="0" fontId="4" fillId="0" borderId="8" xfId="629" applyFont="1" applyBorder="1" applyAlignment="1">
      <alignment horizontal="center" vertical="center" wrapText="1"/>
    </xf>
    <xf numFmtId="0" fontId="4" fillId="0" borderId="9" xfId="629" applyFont="1" applyBorder="1" applyAlignment="1">
      <alignment horizontal="center" vertical="center" wrapText="1"/>
    </xf>
    <xf numFmtId="0" fontId="38" fillId="0" borderId="0" xfId="31" applyFont="1"/>
  </cellXfs>
  <cellStyles count="649">
    <cellStyle name="20% - Accent1 2" xfId="48" xr:uid="{ED7C8C0D-5679-4582-B54D-5AED7E22C8C7}"/>
    <cellStyle name="20% - Accent1 2 2" xfId="548" xr:uid="{627474A5-BE96-40EA-B822-ED6F67651792}"/>
    <cellStyle name="20% - Accent2 2" xfId="49" xr:uid="{27918D18-9937-4042-8B06-9EAFA8079E4F}"/>
    <cellStyle name="20% - Accent2 2 2" xfId="549" xr:uid="{1A219B2C-9ED9-48F7-816D-D3508E1850CE}"/>
    <cellStyle name="20% - Accent3 2" xfId="50" xr:uid="{1C8D98BF-D67C-4EC3-B73B-1B0820C6B7D3}"/>
    <cellStyle name="20% - Accent3 2 2" xfId="550" xr:uid="{81324E51-6D9F-43B6-88D6-03042B751758}"/>
    <cellStyle name="20% - Accent4 2" xfId="51" xr:uid="{C8DE33F5-6C07-4A7A-AF4F-4131301EE1F1}"/>
    <cellStyle name="20% - Accent4 2 2" xfId="551" xr:uid="{E759C87C-381B-4282-A7C9-8303EE8C46B6}"/>
    <cellStyle name="20% - Accent5 2" xfId="52" xr:uid="{C1C0AE26-48E1-446A-8FBF-F746421E8D73}"/>
    <cellStyle name="20% - Accent5 2 2" xfId="552" xr:uid="{88161DF6-E61C-4DD6-AD9B-1592DA5532F0}"/>
    <cellStyle name="20% - Accent6 2" xfId="53" xr:uid="{7082863A-68B5-42F0-9C86-A591CC10B438}"/>
    <cellStyle name="20% - Accent6 2 2" xfId="553" xr:uid="{CC76027A-7762-4CE6-A8C1-D7C28EF46592}"/>
    <cellStyle name="40% - Accent1 2" xfId="54" xr:uid="{54FF7669-69DF-4833-AD3A-99E5328645CF}"/>
    <cellStyle name="40% - Accent1 2 2" xfId="554" xr:uid="{213E0F44-8387-4022-8DE0-C1B545F39124}"/>
    <cellStyle name="40% - Accent2 2" xfId="55" xr:uid="{4DAB1DB9-086D-46FC-9366-A650D24D072C}"/>
    <cellStyle name="40% - Accent2 2 2" xfId="555" xr:uid="{A3079531-5A72-4DDC-86A4-15AE04FD72FB}"/>
    <cellStyle name="40% - Accent3 2" xfId="56" xr:uid="{06DD691C-EA45-4D7C-9CCB-F035DFA1AF9D}"/>
    <cellStyle name="40% - Accent3 2 2" xfId="556" xr:uid="{97F23702-B738-4D07-9151-6DB004D8BC2A}"/>
    <cellStyle name="40% - Accent4 2" xfId="57" xr:uid="{B5C05611-9013-4455-B9E1-6E252B7FC5C0}"/>
    <cellStyle name="40% - Accent4 2 2" xfId="557" xr:uid="{E7B3902E-4DB3-45A6-B239-2B47791D24D1}"/>
    <cellStyle name="40% - Accent5 2" xfId="58" xr:uid="{9A189EDE-E866-4946-85A0-ADBEE5D33967}"/>
    <cellStyle name="40% - Accent5 2 2" xfId="558" xr:uid="{55D2CF62-CD86-4100-BD4D-4B9B34F5422C}"/>
    <cellStyle name="40% - Accent6 2" xfId="59" xr:uid="{A9739F74-CCF9-4DB2-9FFC-7A080015BEB4}"/>
    <cellStyle name="40% - Accent6 2 2" xfId="559" xr:uid="{4A95C082-B48F-42CC-A808-47BB242E6890}"/>
    <cellStyle name="Accent1 - 20%" xfId="60" xr:uid="{0E69A9A5-DA77-4432-9800-2D2822FA4485}"/>
    <cellStyle name="Accent1 - 40%" xfId="61" xr:uid="{59A2FE46-ED82-4278-9F6D-CA0E59DA5B9B}"/>
    <cellStyle name="Accent1 - 60%" xfId="62" xr:uid="{E390B0BA-36CD-4D92-B7C3-24083FF65F00}"/>
    <cellStyle name="Accent1 10" xfId="63" xr:uid="{A476CFE3-23E9-46CC-AC26-CB568A84A4BE}"/>
    <cellStyle name="Accent1 11" xfId="64" xr:uid="{6E6F1B23-50B7-4AE1-B182-140F066FDA0B}"/>
    <cellStyle name="Accent1 2" xfId="65" xr:uid="{C6B8F84A-88AC-4B06-9865-FABAD6D9711F}"/>
    <cellStyle name="Accent1 3" xfId="66" xr:uid="{115E49AB-04C6-41A9-BF85-4C098187F511}"/>
    <cellStyle name="Accent1 4" xfId="67" xr:uid="{E91680E4-66F1-43FE-B75A-B63AD6F641B6}"/>
    <cellStyle name="Accent1 5" xfId="68" xr:uid="{318B7FCF-A550-4DFA-9099-313E883C43E5}"/>
    <cellStyle name="Accent1 6" xfId="69" xr:uid="{38A87623-CB5D-4C09-90A9-84CFF88A7A39}"/>
    <cellStyle name="Accent1 7" xfId="70" xr:uid="{319AB680-7C0A-4573-8659-830641F81815}"/>
    <cellStyle name="Accent1 8" xfId="71" xr:uid="{A1053811-D216-4B8D-9E52-DA0D3D10E149}"/>
    <cellStyle name="Accent1 9" xfId="72" xr:uid="{7A96B7E6-ADEB-4B51-9919-E8EB72A0C6AC}"/>
    <cellStyle name="Accent2 - 20%" xfId="73" xr:uid="{DE99C599-DCD7-46EE-A6A8-40465BD97488}"/>
    <cellStyle name="Accent2 - 40%" xfId="74" xr:uid="{10637B77-3CA4-4A68-84F7-BF1DB9F92EA6}"/>
    <cellStyle name="Accent2 - 60%" xfId="75" xr:uid="{115C358B-9285-4384-9A96-CB9173ADDE1E}"/>
    <cellStyle name="Accent2 10" xfId="76" xr:uid="{2564179D-5FF5-460B-BBE0-08A2133D9395}"/>
    <cellStyle name="Accent2 11" xfId="77" xr:uid="{73314770-BDB8-4CA9-B8AA-A8DCB0F50EA6}"/>
    <cellStyle name="Accent2 2" xfId="78" xr:uid="{632D01F2-9DB4-46A7-841B-678CA48F5996}"/>
    <cellStyle name="Accent2 3" xfId="79" xr:uid="{E9C99426-92B3-4A39-B1AB-CD25CB330542}"/>
    <cellStyle name="Accent2 4" xfId="80" xr:uid="{BFF56758-58E8-4FAB-86C8-2FA639F1DC0A}"/>
    <cellStyle name="Accent2 5" xfId="81" xr:uid="{AEADC3DC-405D-4EFB-A134-0C2046E13A8D}"/>
    <cellStyle name="Accent2 6" xfId="82" xr:uid="{53FC56E5-738B-4A82-A760-3F7176B3CE92}"/>
    <cellStyle name="Accent2 7" xfId="83" xr:uid="{2187D2B0-1A61-474E-B9C8-FCD32B02E781}"/>
    <cellStyle name="Accent2 8" xfId="84" xr:uid="{C30C55EB-9F70-435B-BE7A-7398626C97B9}"/>
    <cellStyle name="Accent2 9" xfId="85" xr:uid="{4B498A49-DBE2-4B72-BA17-1620B292D30A}"/>
    <cellStyle name="Accent3 - 20%" xfId="86" xr:uid="{82502559-93B0-479F-8927-208A64247C25}"/>
    <cellStyle name="Accent3 - 40%" xfId="87" xr:uid="{19D3E0CE-E093-4FAC-87DA-03E8D99567C0}"/>
    <cellStyle name="Accent3 - 60%" xfId="88" xr:uid="{371E615E-5A6E-4555-ADC3-733E8BDEFC6E}"/>
    <cellStyle name="Accent3 10" xfId="89" xr:uid="{AE2874D6-1C54-41A0-928B-B575BED10CFB}"/>
    <cellStyle name="Accent3 11" xfId="90" xr:uid="{D735A4D2-E481-4F07-B933-FB3318C9821F}"/>
    <cellStyle name="Accent3 2" xfId="91" xr:uid="{6AAFE2D5-1184-480A-9C0A-55622D7BC41B}"/>
    <cellStyle name="Accent3 3" xfId="92" xr:uid="{CDF3EAD7-1923-4771-8390-5E09E7B44E70}"/>
    <cellStyle name="Accent3 4" xfId="93" xr:uid="{89C704E8-B4AA-43EB-ACF6-2BDC311F3115}"/>
    <cellStyle name="Accent3 5" xfId="94" xr:uid="{CD24D7D6-61C0-48B9-B8A0-7513D3E3ED5E}"/>
    <cellStyle name="Accent3 6" xfId="95" xr:uid="{8517CE26-FE4A-4523-8686-4F11855A9C2B}"/>
    <cellStyle name="Accent3 7" xfId="96" xr:uid="{4117ED29-493D-4545-B048-3009BD25F56B}"/>
    <cellStyle name="Accent3 8" xfId="97" xr:uid="{0A26EAB7-AC26-4297-B440-CD6AE4FDF31C}"/>
    <cellStyle name="Accent3 9" xfId="98" xr:uid="{67AC78E4-6B0B-45AF-87E6-65D21A5ABADE}"/>
    <cellStyle name="Accent4 - 20%" xfId="99" xr:uid="{D08CD958-C49F-4812-90F6-F600854A8035}"/>
    <cellStyle name="Accent4 - 40%" xfId="100" xr:uid="{808D9032-23A2-4192-9CEE-5B780284A021}"/>
    <cellStyle name="Accent4 - 60%" xfId="101" xr:uid="{0DD81D2D-EA9E-40C4-849F-A95E543DEC17}"/>
    <cellStyle name="Accent4 10" xfId="417" xr:uid="{304DAAFA-3316-4A8F-BFB2-6A37F640962F}"/>
    <cellStyle name="Accent4 2" xfId="102" xr:uid="{D5732372-0652-4325-AD62-6EE324FAA6AB}"/>
    <cellStyle name="Accent4 3" xfId="103" xr:uid="{8A5807A1-1AD1-40BA-8251-8EBDB974387D}"/>
    <cellStyle name="Accent4 4" xfId="104" xr:uid="{753E2A0A-4A6B-411D-8A1E-7C54A156719B}"/>
    <cellStyle name="Accent4 5" xfId="418" xr:uid="{76C50DC2-4820-4F1E-AB10-E17CCE174D1C}"/>
    <cellStyle name="Accent4 6" xfId="419" xr:uid="{39239A67-F848-41CE-BC40-AF97DC2224C5}"/>
    <cellStyle name="Accent4 7" xfId="420" xr:uid="{FB040785-D36A-47EC-B556-C03265DEA17E}"/>
    <cellStyle name="Accent4 8" xfId="421" xr:uid="{EE7D02B7-773C-4B27-BAB0-7C2D5DCBD6D4}"/>
    <cellStyle name="Accent4 9" xfId="422" xr:uid="{01E2A4E7-E214-4264-923A-414F837D35C6}"/>
    <cellStyle name="Accent5 - 20%" xfId="105" xr:uid="{AF68DA25-F721-43F4-BC64-2C2D05DC9C96}"/>
    <cellStyle name="Accent5 - 40%" xfId="106" xr:uid="{C749A284-28BD-4293-B2A7-206DEA56579B}"/>
    <cellStyle name="Accent5 - 60%" xfId="107" xr:uid="{FE73480A-0A94-4CBF-B5E0-86A81EB3236F}"/>
    <cellStyle name="Accent5 10" xfId="108" xr:uid="{26376F25-183F-436D-990E-9A666BDC28A6}"/>
    <cellStyle name="Accent5 11" xfId="109" xr:uid="{DA749A60-9B52-455B-9CD1-94644D9EAAE0}"/>
    <cellStyle name="Accent5 2" xfId="110" xr:uid="{8DAE779C-3C44-487C-89F5-342FCE973AFE}"/>
    <cellStyle name="Accent5 3" xfId="111" xr:uid="{D30CA091-B2C1-410D-B02D-A8F8D63AEC58}"/>
    <cellStyle name="Accent5 4" xfId="112" xr:uid="{0B374B8E-C08A-4B2A-B1E9-0024812F4A16}"/>
    <cellStyle name="Accent5 5" xfId="113" xr:uid="{2D63A447-A2EC-4D9D-8582-80F04512F2B3}"/>
    <cellStyle name="Accent5 6" xfId="114" xr:uid="{90BD4DD9-7275-4505-B184-CF27E81195E2}"/>
    <cellStyle name="Accent5 7" xfId="115" xr:uid="{73B9037F-B781-4257-B519-793250B7EAC3}"/>
    <cellStyle name="Accent5 8" xfId="116" xr:uid="{041229DA-36E3-4E48-8D7D-EC92CAF00D45}"/>
    <cellStyle name="Accent5 9" xfId="117" xr:uid="{35FBD4E4-8FA4-4713-8B95-02954F9C5219}"/>
    <cellStyle name="Accent6 - 20%" xfId="118" xr:uid="{56820638-D262-4A2F-84F9-197D204AC139}"/>
    <cellStyle name="Accent6 - 40%" xfId="119" xr:uid="{BA9C3AC9-A881-45DB-86EB-CC596C1792F9}"/>
    <cellStyle name="Accent6 - 60%" xfId="120" xr:uid="{AEE417B2-5FD4-4AD5-BDC8-6DCFF896775D}"/>
    <cellStyle name="Accent6 10" xfId="121" xr:uid="{19BD4827-E3E0-4FDE-B17C-2F40F4B84C59}"/>
    <cellStyle name="Accent6 11" xfId="122" xr:uid="{CB53EA8E-FEBE-4756-AF6D-D659B3F3F682}"/>
    <cellStyle name="Accent6 2" xfId="123" xr:uid="{ACC27F24-B4FD-4775-9E87-AE847B1F3D74}"/>
    <cellStyle name="Accent6 3" xfId="124" xr:uid="{732F8B75-DDA7-4910-B942-2306F84CC54B}"/>
    <cellStyle name="Accent6 4" xfId="125" xr:uid="{F9F420F6-DD9C-4437-BF5E-514845824448}"/>
    <cellStyle name="Accent6 5" xfId="126" xr:uid="{F53B715F-3853-4E52-9FFD-46D41737CDD4}"/>
    <cellStyle name="Accent6 6" xfId="127" xr:uid="{4BC4929F-5D5F-4D55-A053-CBE9BCD7B2B6}"/>
    <cellStyle name="Accent6 7" xfId="128" xr:uid="{D7DA03D8-3DE7-4F4A-B983-2E9A1AC45A38}"/>
    <cellStyle name="Accent6 8" xfId="129" xr:uid="{006BCABE-9B21-424C-BC56-5CA4EC6C90DF}"/>
    <cellStyle name="Accent6 9" xfId="130" xr:uid="{7E3D845D-F63D-4E5D-8853-9EADFE3CC843}"/>
    <cellStyle name="Bad 2" xfId="131" xr:uid="{ACB7709C-B90C-4778-82A7-0CEE3E9FE547}"/>
    <cellStyle name="Calculation 2" xfId="132" xr:uid="{07E0E535-5601-460D-9905-CBABC85C9ED2}"/>
    <cellStyle name="Calculation 2 2" xfId="133" xr:uid="{D613AEA0-97A8-4632-8A86-6AE7F1B96A13}"/>
    <cellStyle name="Calculation 2 2 2" xfId="134" xr:uid="{45042ECB-58F1-4DE6-BCF4-75D663708970}"/>
    <cellStyle name="Calculation 2 3" xfId="135" xr:uid="{A5F16293-77F4-4E14-A8E6-4BEAC1386CAA}"/>
    <cellStyle name="Calculation 2 4" xfId="423" xr:uid="{DDE7DC38-0CE6-4C6B-BB7C-9381A50F42D8}"/>
    <cellStyle name="Check Cell 2" xfId="136" xr:uid="{4097A205-AE3C-4AC0-B13C-29FFACDCE874}"/>
    <cellStyle name="Comma" xfId="1" builtinId="3"/>
    <cellStyle name="Comma 10" xfId="8" xr:uid="{E5BAD8C0-A92F-46B3-A580-09304A303497}"/>
    <cellStyle name="Comma 11" xfId="137" xr:uid="{5393DDDA-C779-445D-87EB-3A27E7838183}"/>
    <cellStyle name="Comma 2" xfId="9" xr:uid="{738DD77F-4C91-4CD0-A39D-2AB76F66CCCE}"/>
    <cellStyle name="Comma 2 2" xfId="10" xr:uid="{7A256214-F8FB-411B-BA46-A50236784C67}"/>
    <cellStyle name="Comma 2 3" xfId="138" xr:uid="{F0E224D3-9087-42F1-8E61-76BF8D4D3146}"/>
    <cellStyle name="Comma 2 4" xfId="37" xr:uid="{1FAD4B4E-EAAD-43CC-BCEE-90F8C49E39CA}"/>
    <cellStyle name="Comma 2 5" xfId="537" xr:uid="{90B93570-2555-4AE1-A577-206B67D43D84}"/>
    <cellStyle name="Comma 2 6" xfId="534" xr:uid="{75E1031D-6EAC-4C7F-85DE-CA52F4042225}"/>
    <cellStyle name="Comma 2 6 2" xfId="139" xr:uid="{B7449F98-4BE8-4D41-94C8-D1992B8BB149}"/>
    <cellStyle name="Comma 28" xfId="140" xr:uid="{2CC309F1-407F-4A70-A8C1-AF8C21236A29}"/>
    <cellStyle name="Comma 28 2" xfId="141" xr:uid="{1BB65EDB-B537-498A-85BD-88C3C8E8A7FC}"/>
    <cellStyle name="Comma 28 2 2" xfId="562" xr:uid="{A9254DB4-7AA7-4B08-81E9-4C5F54F16765}"/>
    <cellStyle name="Comma 28 3" xfId="561" xr:uid="{7FEF15CF-9EE1-4A65-92A5-97F83D774EFD}"/>
    <cellStyle name="Comma 29" xfId="142" xr:uid="{C4295A22-B4B0-4044-9A83-D3D8FD4861E6}"/>
    <cellStyle name="Comma 3" xfId="7" xr:uid="{FF314BF6-061D-455C-896D-AD05109A9BDE}"/>
    <cellStyle name="Comma 3 2" xfId="11" xr:uid="{5B6CE57F-7D3F-4B41-A6A0-9B2AE8590918}"/>
    <cellStyle name="Comma 32" xfId="143" xr:uid="{F87CEFD9-0CDD-46EA-B81E-4EF0A2F606F0}"/>
    <cellStyle name="Comma 4" xfId="12" xr:uid="{08FDE367-060B-47A9-BF91-452B3BD4C186}"/>
    <cellStyle name="Comma 4 2" xfId="144" xr:uid="{4D06E8C9-F775-4E04-A6D1-64268EDB8C1D}"/>
    <cellStyle name="Comma 4 3" xfId="538" xr:uid="{8CE22769-F6E1-44E5-B5AD-00D2ABBF81DB}"/>
    <cellStyle name="Comma 5" xfId="145" xr:uid="{D94FBEEF-4E26-45A3-A661-791616173483}"/>
    <cellStyle name="Comma 5 2" xfId="146" xr:uid="{B9EDB6AA-1A42-486F-A5AD-6ABD2575EBE3}"/>
    <cellStyle name="Comma 5 2 2" xfId="564" xr:uid="{5C5E4C31-EB63-4ACE-84A3-5C81414B19F0}"/>
    <cellStyle name="Comma 5 3" xfId="563" xr:uid="{992945AF-0977-4948-BB26-36C075F3110D}"/>
    <cellStyle name="Comma 6" xfId="530" xr:uid="{CD92510C-D7E4-46DA-BE2F-51922994C030}"/>
    <cellStyle name="Comma 6 2" xfId="13" xr:uid="{03B54CE0-AEC3-47BE-9105-0E96752B5B06}"/>
    <cellStyle name="Comma 6 3" xfId="536" xr:uid="{AE973D85-6D45-4417-B950-4427726F4A20}"/>
    <cellStyle name="Comma 6 4" xfId="603" xr:uid="{DB2D3443-7B9A-454F-919E-B14E22FF3D6F}"/>
    <cellStyle name="Comma 7" xfId="533" xr:uid="{31F407D0-3616-4F66-A0F8-9D1B32D91D48}"/>
    <cellStyle name="Comma 8" xfId="4" xr:uid="{44B71011-7439-4809-923F-B1E5EC9798BE}"/>
    <cellStyle name="Comma 9 2" xfId="147" xr:uid="{AE186C42-C6B8-41B0-9E5B-1FED08F71CD2}"/>
    <cellStyle name="Comma 9 2 2" xfId="148" xr:uid="{BED49E9F-99B9-4124-ABE4-71CE5EFE8D06}"/>
    <cellStyle name="Comma 9 2 2 2" xfId="566" xr:uid="{6FC869D9-403D-4C0B-855F-73CA1017E17D}"/>
    <cellStyle name="Comma 9 2 3" xfId="565" xr:uid="{2EF47363-884C-425F-92C1-64DDE040ECFB}"/>
    <cellStyle name="Currency 2" xfId="15" xr:uid="{04FFDDBA-F6D2-4C5E-95EF-6AB019A73F3C}"/>
    <cellStyle name="Currency 2 2" xfId="521" xr:uid="{1689F41D-04B0-49C3-88EB-4C49B8ADECDC}"/>
    <cellStyle name="Currency 2 2 2" xfId="596" xr:uid="{06F19C66-9E1E-443A-BE0B-69FAD125BE2E}"/>
    <cellStyle name="Currency 2 2 2 2" xfId="149" xr:uid="{C7A2BF1E-5036-4D8B-8B31-F3BE0A7AA608}"/>
    <cellStyle name="Currency 2 3" xfId="522" xr:uid="{2C35D77D-E26A-4245-9298-CAF0AB848374}"/>
    <cellStyle name="Currency 3" xfId="16" xr:uid="{6D0527B4-EA43-4A60-A1B8-A99BAC3CB42B}"/>
    <cellStyle name="Currency 3 2" xfId="523" xr:uid="{3AE3923D-1E47-41D3-B42B-7F1FCFD2B813}"/>
    <cellStyle name="Currency 3 2 2" xfId="597" xr:uid="{3765C59C-D19C-459C-8499-070951440234}"/>
    <cellStyle name="Currency 3 3" xfId="648" xr:uid="{FC4DC557-7575-4FEF-8C4C-24795D4CFE39}"/>
    <cellStyle name="Currency 4" xfId="17" xr:uid="{24C67BB0-D430-40B1-8790-F45CBD121293}"/>
    <cellStyle name="Currency 5" xfId="14" xr:uid="{A355669B-29E3-4777-8749-6738718BC4E1}"/>
    <cellStyle name="Good 2" xfId="150" xr:uid="{39ED0445-5AEC-4A63-BDF7-845ED415F372}"/>
    <cellStyle name="Heading 1 2" xfId="151" xr:uid="{E8245E82-11EE-4D08-8E55-692B55601707}"/>
    <cellStyle name="Heading 2 2" xfId="152" xr:uid="{E04FECFD-A0C0-4DB8-A14A-5338714C1926}"/>
    <cellStyle name="Heading 3 2" xfId="153" xr:uid="{818968FF-12BC-48AB-90E6-6A2A24F9C8F6}"/>
    <cellStyle name="Heading 4 2" xfId="154" xr:uid="{3E90C607-7F33-4955-B6FE-4F16186EC309}"/>
    <cellStyle name="Input 2" xfId="155" xr:uid="{0CF45BCF-5106-49F4-9DC2-16AA5764A043}"/>
    <cellStyle name="Input 2 2" xfId="156" xr:uid="{1F22B771-6E41-4FF3-A812-3221CA179305}"/>
    <cellStyle name="Input 2 2 2" xfId="157" xr:uid="{2FA914DC-D9E2-4740-A5E5-56E1C17395A3}"/>
    <cellStyle name="Input 2 3" xfId="158" xr:uid="{7C6F016C-DAC3-43BD-8452-92C938D4BBCB}"/>
    <cellStyle name="Input 2 4" xfId="424" xr:uid="{F9211B7B-F204-4D09-BF79-65A8EC6920B9}"/>
    <cellStyle name="Linked Cell 2" xfId="159" xr:uid="{EAEC08B0-2EB3-4AC6-BA09-189786D6A6D6}"/>
    <cellStyle name="Neutral 2" xfId="160" xr:uid="{5FBE3932-9F19-436B-92A6-64D0C47BADC4}"/>
    <cellStyle name="Normal" xfId="0" builtinId="0"/>
    <cellStyle name="Normal - Style1 2 6" xfId="18" xr:uid="{EB304397-CE32-4E39-9F97-17F2AE02B8F9}"/>
    <cellStyle name="Normal 10" xfId="19" xr:uid="{D19B12D7-50AB-4D77-B246-1954B4E80F24}"/>
    <cellStyle name="Normal 10 2" xfId="20" xr:uid="{66E6F53A-033A-4EEB-A3C2-E0885BE52018}"/>
    <cellStyle name="Normal 10 3" xfId="161" xr:uid="{DE3967B8-D3AE-46C7-98F5-1A51B627B405}"/>
    <cellStyle name="Normal 11" xfId="6" xr:uid="{B76A09D9-24B8-4A72-97C6-489845C42E2C}"/>
    <cellStyle name="Normal 11 2" xfId="162" xr:uid="{45B71E51-1E8F-4B5E-BDB0-9FB8E2C9A0C6}"/>
    <cellStyle name="Normal 12" xfId="21" xr:uid="{5968D2C6-01D3-4368-A9A2-A0ED3B9E8EA9}"/>
    <cellStyle name="Normal 12 2" xfId="163" xr:uid="{DF516D72-059E-449B-82A0-A384E21DC3EE}"/>
    <cellStyle name="Normal 12 3" xfId="539" xr:uid="{F76E4EBD-913F-4022-A276-9D02CED94478}"/>
    <cellStyle name="Normal 13" xfId="34" xr:uid="{CF885E3E-0C32-4FEE-9811-01E6ECD49CCD}"/>
    <cellStyle name="Normal 13 2" xfId="164" xr:uid="{AB03AF93-CA5D-4763-9CD2-63D0CEFB93B7}"/>
    <cellStyle name="Normal 14" xfId="165" xr:uid="{DCEF298D-3E2F-4491-BE1B-9C2F9DF59A36}"/>
    <cellStyle name="Normal 14 11" xfId="166" xr:uid="{75CA4A7D-074A-486D-A203-2D716632022A}"/>
    <cellStyle name="Normal 14 11 2" xfId="167" xr:uid="{1B2BD78C-6F4C-442E-AF14-BF18874C5A22}"/>
    <cellStyle name="Normal 14 11 2 2" xfId="568" xr:uid="{DB4A06C8-9227-43ED-B8DF-689B9758DF53}"/>
    <cellStyle name="Normal 14 11 3" xfId="567" xr:uid="{22EFC073-6D11-49CD-B1AF-739B10AE80F2}"/>
    <cellStyle name="Normal 15" xfId="168" xr:uid="{3CC5129D-25C4-4408-9AB7-7BD5004EF5A7}"/>
    <cellStyle name="Normal 16" xfId="169" xr:uid="{2FE766B5-3D8A-4341-B216-6DAB05E1E4F8}"/>
    <cellStyle name="Normal 17" xfId="170" xr:uid="{6CBFAE45-B265-45CB-8158-6ACFF76C5B3A}"/>
    <cellStyle name="Normal 18" xfId="171" xr:uid="{7D95DD32-9DB9-4F4A-B247-0DA8DE05AB4A}"/>
    <cellStyle name="Normal 19" xfId="172" xr:uid="{B26518E2-C8F2-42C5-B0F5-46B9309D8E5C}"/>
    <cellStyle name="Normal 2" xfId="2" xr:uid="{160E6188-474F-4020-BCB8-256F3DC28347}"/>
    <cellStyle name="Normal 2 2" xfId="23" xr:uid="{1A939E09-9574-4DD8-BF1C-C7A07FC165BF}"/>
    <cellStyle name="Normal 2 2 2" xfId="42" xr:uid="{8120C30F-54C3-46D9-A0B8-B37A8F026EFA}"/>
    <cellStyle name="Normal 2 2 2 2" xfId="544" xr:uid="{7316D5FB-992B-43D8-ABB5-4519E0D479C6}"/>
    <cellStyle name="Normal 2 2 2 3" xfId="644" xr:uid="{E20F6501-F0E1-4110-B4E3-6F37B4A93C05}"/>
    <cellStyle name="Normal 2 2 3" xfId="640" xr:uid="{E899CCBF-861B-47DB-A156-3630BBC55143}"/>
    <cellStyle name="Normal 2 21" xfId="38" xr:uid="{B47C54E5-6F32-4975-AEA0-29A3A5C62CC8}"/>
    <cellStyle name="Normal 2 3" xfId="22" xr:uid="{CC73BE80-F0A4-4A2A-A1C2-F2FB35235A96}"/>
    <cellStyle name="Normal 2 3 2" xfId="175" xr:uid="{A28B158B-83B6-439E-821C-4632BA743AD2}"/>
    <cellStyle name="Normal 2 3 3" xfId="174" xr:uid="{9EFC7221-B514-4097-BF40-021A3FF60C42}"/>
    <cellStyle name="Normal 2 3 4" xfId="641" xr:uid="{613F4FE8-713B-4997-846A-9CDC597DE092}"/>
    <cellStyle name="Normal 2 3_Sch 5" xfId="524" xr:uid="{7E288CD3-42CD-418B-A4B7-599E7A484589}"/>
    <cellStyle name="Normal 2 4" xfId="44" xr:uid="{65C200E1-0577-402F-ABD1-1F76ADECB563}"/>
    <cellStyle name="Normal 2 4 2" xfId="632" xr:uid="{455A3B9A-1865-4CC0-8A20-1C863C957B71}"/>
    <cellStyle name="Normal 2 5" xfId="36" xr:uid="{427497EF-FAA4-476A-9357-362466E8E06F}"/>
    <cellStyle name="Normal 2 6" xfId="610" xr:uid="{6894A669-A7DA-4467-AEEB-A1DA46CE918C}"/>
    <cellStyle name="Normal 2 7" xfId="642" xr:uid="{BE3E814F-43FC-4B16-9E9F-CB907529BFA5}"/>
    <cellStyle name="Normal 2 8" xfId="634" xr:uid="{4220D39D-3C59-4611-9420-C515D503BD64}"/>
    <cellStyle name="Normal 2_Sch 3" xfId="173" xr:uid="{E7BD0590-2F3B-416B-998C-BCBCC139CA3C}"/>
    <cellStyle name="Normal 20" xfId="176" xr:uid="{7D6781FF-BFD1-4C6F-A618-BA01B9E91BCC}"/>
    <cellStyle name="Normal 21" xfId="43" xr:uid="{418E863A-3544-4A33-8F82-B405FB7A3C10}"/>
    <cellStyle name="Normal 21 2" xfId="177" xr:uid="{13563883-6088-467B-B9BD-D082C63C5371}"/>
    <cellStyle name="Normal 21 2 2" xfId="569" xr:uid="{BA05EB66-D99D-441A-BEE3-A8805068B5A7}"/>
    <cellStyle name="Normal 21 3" xfId="545" xr:uid="{3D624CB4-E4B3-4697-9DE0-F089BFE43E0C}"/>
    <cellStyle name="Normal 22" xfId="178" xr:uid="{E9EF4BF3-F272-4FF9-9CA2-4B6A09AA1F75}"/>
    <cellStyle name="Normal 22 2" xfId="179" xr:uid="{2922C2FA-6DA5-47CA-AA9F-CDEF2F64581E}"/>
    <cellStyle name="Normal 22 2 2" xfId="571" xr:uid="{18B4B7ED-5A47-43B2-860C-CA4A57C19DA7}"/>
    <cellStyle name="Normal 22 3" xfId="570" xr:uid="{B7D73E26-EBAF-4E09-B657-693FA0BE154D}"/>
    <cellStyle name="Normal 23" xfId="39" xr:uid="{4308101D-F24A-4C92-BC08-4CC579707002}"/>
    <cellStyle name="Normal 23 2" xfId="180" xr:uid="{A08A2833-9928-4D8B-A9B1-B64F4D7AA4C4}"/>
    <cellStyle name="Normal 23 2 2" xfId="572" xr:uid="{A277ABDC-BEC4-45A4-9243-AF3F41AD7FBF}"/>
    <cellStyle name="Normal 23 3" xfId="542" xr:uid="{98482BE7-7F73-46DF-831B-6FD4DCFDC29A}"/>
    <cellStyle name="Normal 24" xfId="181" xr:uid="{085F0E87-1611-4234-916F-A3B9FBB0B97D}"/>
    <cellStyle name="Normal 24 2" xfId="182" xr:uid="{14A57695-097A-41B7-9C63-DCB1022F2768}"/>
    <cellStyle name="Normal 24_Sch 4" xfId="425" xr:uid="{46B078A1-F4A8-4FA7-AA1F-47F4CF8F38CA}"/>
    <cellStyle name="Normal 25" xfId="183" xr:uid="{6D9E1252-B53A-43EA-9DFA-3CEA792A1E7D}"/>
    <cellStyle name="Normal 25 2" xfId="588" xr:uid="{CC80DEA0-969E-495C-B313-BCD1A5B6D4BF}"/>
    <cellStyle name="Normal 25 3" xfId="598" xr:uid="{9711A3E9-52BD-41B0-8777-09B2E73F5998}"/>
    <cellStyle name="Normal 26" xfId="426" xr:uid="{CCB04D28-FCDA-4B98-8162-17B250C4DD0B}"/>
    <cellStyle name="Normal 26 2" xfId="594" xr:uid="{3832071D-35B1-4886-8873-8F2F656A3135}"/>
    <cellStyle name="Normal 27" xfId="427" xr:uid="{28DF2E18-C7C2-4519-9EF3-E24681F2653E}"/>
    <cellStyle name="Normal 27 2" xfId="595" xr:uid="{ABDC4D29-E481-45B1-A251-DD1C41D7FB81}"/>
    <cellStyle name="Normal 28" xfId="46" xr:uid="{C0BB13C3-1078-46C3-B1E4-4A809BCCC567}"/>
    <cellStyle name="Normal 28 2" xfId="547" xr:uid="{6C57BB1B-0245-4B4D-AB90-1FB395315C95}"/>
    <cellStyle name="Normal 29" xfId="45" xr:uid="{68B69B65-13D9-4DE2-A947-5046D37C20F3}"/>
    <cellStyle name="Normal 29 2" xfId="546" xr:uid="{BE5D3BBE-846E-475C-95BA-E900BCCEB205}"/>
    <cellStyle name="Normal 3" xfId="24" xr:uid="{78A333CC-AF53-4DA8-8DB5-00DF2FDC060D}"/>
    <cellStyle name="Normal 3 10" xfId="636" xr:uid="{929504E1-6139-40DA-A419-E58BD09E589C}"/>
    <cellStyle name="Normal 3 2" xfId="25" xr:uid="{39117A99-5FCF-4FD7-B9F8-517F0483C338}"/>
    <cellStyle name="Normal 3 2 2" xfId="186" xr:uid="{A98CAB22-C270-403D-B276-4B4579BD199C}"/>
    <cellStyle name="Normal 3 2 2 2" xfId="574" xr:uid="{022A744D-4E3F-437A-A589-3501081C86BC}"/>
    <cellStyle name="Normal 3 2 3" xfId="185" xr:uid="{E44BF2E4-6FCB-458C-AFC0-A53D3B925768}"/>
    <cellStyle name="Normal 3 2 3 2" xfId="573" xr:uid="{1C0CE7E6-EC89-47DC-91F3-6EF6D3B75D24}"/>
    <cellStyle name="Normal 3 2_Sch 5" xfId="525" xr:uid="{AB959D5F-5AFD-4822-A51D-E102568C9AEB}"/>
    <cellStyle name="Normal 3 3" xfId="187" xr:uid="{62640C8C-6CA6-40AA-A9A4-9BBA97FE413D}"/>
    <cellStyle name="Normal 3 4" xfId="188" xr:uid="{C22F450A-B7B5-4758-939F-CCD5C5BBCCDF}"/>
    <cellStyle name="Normal 3 5" xfId="184" xr:uid="{AD682BE3-8727-4569-B219-734D0D14B699}"/>
    <cellStyle name="Normal 3 6" xfId="607" xr:uid="{68970259-5C39-43E5-890D-BD2388F646E6}"/>
    <cellStyle name="Normal 3 7" xfId="622" xr:uid="{714A921F-3901-47DC-9565-D102BC4C81FB}"/>
    <cellStyle name="Normal 3 8" xfId="635" xr:uid="{9AF675D3-F820-42AF-A0B7-D795F8893E22}"/>
    <cellStyle name="Normal 3 9" xfId="625" xr:uid="{86AC3218-FB56-4ED2-88F1-684024F4A0BC}"/>
    <cellStyle name="Normal 3_Sch 4" xfId="428" xr:uid="{F3ED7A6B-E00D-427C-87B7-2F9E563C7918}"/>
    <cellStyle name="Normal 30" xfId="35" xr:uid="{C377B806-BAD3-46A7-95E4-F924F8D0CD79}"/>
    <cellStyle name="Normal 30 2" xfId="541" xr:uid="{881B15F4-8A6E-4D87-A16F-397CF2D65DAB}"/>
    <cellStyle name="Normal 31" xfId="528" xr:uid="{4FFC64B2-8298-4BCB-B89C-1DD5566B38A8}"/>
    <cellStyle name="Normal 31 2" xfId="535" xr:uid="{BF97E394-EE35-4C99-BDF1-938C3CDA4D61}"/>
    <cellStyle name="Normal 31 2 2" xfId="604" xr:uid="{AD239256-7D8D-4879-A23C-0580C2976D80}"/>
    <cellStyle name="Normal 31 3" xfId="592" xr:uid="{3E8F2D0E-D9A5-4CE0-AA43-1D1E5AABCA8C}"/>
    <cellStyle name="Normal 31 4" xfId="601" xr:uid="{4FB747D7-2464-4581-9E2A-9582963DCE69}"/>
    <cellStyle name="Normal 32" xfId="529" xr:uid="{FED41506-AE68-47EA-90AD-928A1DBB9A21}"/>
    <cellStyle name="Normal 32 2" xfId="540" xr:uid="{893F75ED-39B0-4966-B365-C51A69B88E6A}"/>
    <cellStyle name="Normal 32 2 2" xfId="605" xr:uid="{9EDB12D4-EDE0-4A5F-BCC7-93F2C37694F7}"/>
    <cellStyle name="Normal 32 3" xfId="591" xr:uid="{E520126C-4F6E-4EE6-B149-71AA089597E3}"/>
    <cellStyle name="Normal 32 4" xfId="602" xr:uid="{B5521FD0-D217-4F6C-A8A4-422C7A4F9273}"/>
    <cellStyle name="Normal 33" xfId="531" xr:uid="{BE46E908-2836-4BFB-B615-1E0F9A7207C3}"/>
    <cellStyle name="Normal 34" xfId="532" xr:uid="{12960BEE-F530-46CB-AD8F-12E7E38BB45A}"/>
    <cellStyle name="Normal 35" xfId="593" xr:uid="{82B6BA47-77B5-49D2-B898-A83B6AEE779D}"/>
    <cellStyle name="Normal 36" xfId="599" xr:uid="{A1FB2D71-D1C1-44EF-B9DB-1E7C503C072E}"/>
    <cellStyle name="Normal 37" xfId="560" xr:uid="{A79B206F-A719-4086-91F8-B2F912F950A7}"/>
    <cellStyle name="Normal 38" xfId="589" xr:uid="{9B93AD08-988D-4281-9246-945401E84450}"/>
    <cellStyle name="Normal 39" xfId="3" xr:uid="{FA781E6A-C855-4826-962B-FC22961B99AE}"/>
    <cellStyle name="Normal 4" xfId="26" xr:uid="{0CD22119-7A3A-4DF3-8463-06AD6A7EE5EA}"/>
    <cellStyle name="Normal 4 10" xfId="637" xr:uid="{2836855D-9C6D-4E58-BBCB-50025D9B93C5}"/>
    <cellStyle name="Normal 4 2" xfId="189" xr:uid="{6AF7A532-F299-4B91-8DE4-D0D779A4C836}"/>
    <cellStyle name="Normal 4 2 2" xfId="527" xr:uid="{86A32656-1688-4E9B-9053-A064949E9B88}"/>
    <cellStyle name="Normal 4 2_Sch 5" xfId="526" xr:uid="{339E63EA-8361-4D67-8773-93C4DCD7456B}"/>
    <cellStyle name="Normal 4 3" xfId="190" xr:uid="{45EADC83-92FD-4C7D-AD39-5D98B89B5150}"/>
    <cellStyle name="Normal 4 3 2" xfId="575" xr:uid="{BB702A3C-769F-46DF-B233-F7D8CDBF0271}"/>
    <cellStyle name="Normal 4 4" xfId="40" xr:uid="{BA6252D2-57E9-4D97-913C-AF4DCAAF62EF}"/>
    <cellStyle name="Normal 4 4 2" xfId="543" xr:uid="{CB701CB4-85B0-457C-817A-B15E14E806B3}"/>
    <cellStyle name="Normal 4 5" xfId="616" xr:uid="{B2E29862-16D6-4F6A-9AD1-3568AB96E671}"/>
    <cellStyle name="Normal 4 6" xfId="623" xr:uid="{33A75160-3F91-4954-8AAB-2E1080AEC37B}"/>
    <cellStyle name="Normal 4 7" xfId="645" xr:uid="{1B968DF5-662F-4644-A7A5-9139937533AA}"/>
    <cellStyle name="Normal 4 8" xfId="639" xr:uid="{D6D4933D-353F-4DCE-859C-CFDAA5A5B101}"/>
    <cellStyle name="Normal 4 9" xfId="643" xr:uid="{626B80AA-B99F-4F6D-9F96-41C49FC64E50}"/>
    <cellStyle name="Normal 4_Sch 4" xfId="429" xr:uid="{FBF2B1C1-9F6A-4CE3-809C-1D1EDF857DFF}"/>
    <cellStyle name="Normal 40" xfId="5" xr:uid="{9E9C6EC6-6AD6-4881-A16C-1C857D50B9E9}"/>
    <cellStyle name="Normal 41" xfId="614" xr:uid="{133570B5-8B6C-4E85-94A2-B211A13E3029}"/>
    <cellStyle name="Normal 42" xfId="618" xr:uid="{30CF3A21-AA1D-4D0A-B477-06639D4A4857}"/>
    <cellStyle name="Normal 43" xfId="612" xr:uid="{9A0AD7A5-51CB-48C8-853B-8E9A94CDC8E9}"/>
    <cellStyle name="Normal 44" xfId="609" xr:uid="{70148CDF-B6D2-4F3A-82CC-4D4EF94B24B6}"/>
    <cellStyle name="Normal 45" xfId="608" xr:uid="{9E5C0E07-5B0D-4028-8E80-0499EB637598}"/>
    <cellStyle name="Normal 46" xfId="606" xr:uid="{F7C8C317-1307-45D7-977D-93D45DD35B2C}"/>
    <cellStyle name="Normal 47" xfId="613" xr:uid="{B1A826E0-8AC3-4D7C-A592-34F7F8BB57C2}"/>
    <cellStyle name="Normal 48" xfId="617" xr:uid="{F3999687-5AD7-4F92-A220-5AF101AA920D}"/>
    <cellStyle name="Normal 49" xfId="615" xr:uid="{F57F9B94-3DBD-47F5-A342-3461CFAA7206}"/>
    <cellStyle name="Normal 5" xfId="27" xr:uid="{B0314658-7DD9-4938-8B93-F001E0D7D846}"/>
    <cellStyle name="Normal 5 2" xfId="192" xr:uid="{3642590B-ED11-460A-A3E9-47DA1C22638B}"/>
    <cellStyle name="Normal 5 3" xfId="193" xr:uid="{00A63E3E-E5C6-4FC3-AD04-C5BD126D50AF}"/>
    <cellStyle name="Normal 5 3 2" xfId="577" xr:uid="{2E08FD7E-0167-4FFD-BC5C-61E4260C7D9C}"/>
    <cellStyle name="Normal 5 4" xfId="191" xr:uid="{48F19029-006B-4B3B-BC07-90D2FE14980A}"/>
    <cellStyle name="Normal 5 4 2" xfId="576" xr:uid="{C4F9FC5A-2A92-45EC-815B-33935423CB84}"/>
    <cellStyle name="Normal 5 5" xfId="611" xr:uid="{F6E25B7A-C324-4DB2-B1A7-2AC124DE9D18}"/>
    <cellStyle name="Normal 5_Sch 4" xfId="430" xr:uid="{5E43D48B-C9AD-462B-AFB4-D0C7909F571E}"/>
    <cellStyle name="Normal 50" xfId="619" xr:uid="{7CFC4603-C2E0-43ED-BD3C-1961C3BCD162}"/>
    <cellStyle name="Normal 51" xfId="620" xr:uid="{75C875DD-B43C-44BE-97A7-FDDCE862DCB7}"/>
    <cellStyle name="Normal 52" xfId="621" xr:uid="{15A64725-D500-4041-9373-2E542E29B01E}"/>
    <cellStyle name="Normal 53" xfId="194" xr:uid="{CDBAF6E8-ADD2-4E7A-83CF-7DC6C62267ED}"/>
    <cellStyle name="Normal 54" xfId="638" xr:uid="{F2B21010-64EF-49CB-B5D0-21D7BC6A0F34}"/>
    <cellStyle name="Normal 55" xfId="195" xr:uid="{5DD57DAC-5AB4-49CF-A903-0DE4DD88421D}"/>
    <cellStyle name="Normal 55 2" xfId="196" xr:uid="{A68ED75C-75D0-47EA-9551-31EBD273833A}"/>
    <cellStyle name="Normal 55 2 2" xfId="579" xr:uid="{1F493EF3-6F1B-4728-85C1-FA07145F5978}"/>
    <cellStyle name="Normal 55 3" xfId="578" xr:uid="{5FC8D0E5-8626-4904-8C66-700E06223159}"/>
    <cellStyle name="Normal 56" xfId="197" xr:uid="{FDEF2514-6AB1-4E40-A2BC-5D4BE7727F54}"/>
    <cellStyle name="Normal 57" xfId="198" xr:uid="{EEBC688E-48F9-4B5F-8DFB-37D1B5679E6A}"/>
    <cellStyle name="Normal 58" xfId="630" xr:uid="{79AE49E9-E532-4EF9-A9BB-BAB03848BC28}"/>
    <cellStyle name="Normal 59" xfId="624" xr:uid="{DD64D915-1879-44F7-8F05-E66715183AE1}"/>
    <cellStyle name="Normal 6" xfId="28" xr:uid="{AF9E54EA-55D3-479C-A885-B272D4822FE3}"/>
    <cellStyle name="Normal 6 2" xfId="199" xr:uid="{15D57FF1-E554-4976-AC64-1610BB797309}"/>
    <cellStyle name="Normal 6 2 2" xfId="647" xr:uid="{5976E2E0-D1D7-4383-9C38-5F19FDE6D10A}"/>
    <cellStyle name="Normal 6 3" xfId="646" xr:uid="{EFC0578B-1EDA-4E12-B7A8-94EFAB9A13FE}"/>
    <cellStyle name="Normal 60" xfId="626" xr:uid="{F27DF6AA-90B5-4116-B2FC-F0BEC01E6553}"/>
    <cellStyle name="Normal 61" xfId="200" xr:uid="{328F69DB-DF39-4F5C-B7BF-3CBE913DA2EF}"/>
    <cellStyle name="Normal 61 2" xfId="201" xr:uid="{9079E0D5-087B-43A4-9DE0-70F4C55B5D96}"/>
    <cellStyle name="Normal 61 2 2" xfId="581" xr:uid="{C6974044-3C99-47DA-BC07-19B748DA7D30}"/>
    <cellStyle name="Normal 61 3" xfId="580" xr:uid="{F5CA5DF5-CCDF-404D-A091-D18934A90A85}"/>
    <cellStyle name="Normal 62" xfId="202" xr:uid="{1E74F3F1-A97C-415C-8434-3BFB0AFCC48B}"/>
    <cellStyle name="Normal 63" xfId="629" xr:uid="{B0D78260-388B-4921-B72B-8613FA0ED44F}"/>
    <cellStyle name="Normal 7" xfId="29" xr:uid="{96107928-576A-4FA1-B3E6-B1067D85CDD4}"/>
    <cellStyle name="Normal 7 2" xfId="30" xr:uid="{D26D852A-F49D-4FF4-9E6D-61D81BA9EA84}"/>
    <cellStyle name="Normal 7 2 2" xfId="627" xr:uid="{B4A10DD1-52AD-4903-B962-E011A73A2F34}"/>
    <cellStyle name="Normal 7 3" xfId="203" xr:uid="{28E20802-489F-4B8F-B357-F843E11ED0AD}"/>
    <cellStyle name="Normal 7 4" xfId="628" xr:uid="{62960454-BDD4-4873-BAAD-F8926F5FCBC8}"/>
    <cellStyle name="Normal 8" xfId="31" xr:uid="{68035BE4-DC3C-4BF0-8086-F3981D2E223E}"/>
    <cellStyle name="Normal 8 2" xfId="204" xr:uid="{9E5E96E4-5C9B-4525-A767-6447DFBDE69F}"/>
    <cellStyle name="Normal 8 3" xfId="631" xr:uid="{A3B595CD-1140-4499-BA08-61E187155ABE}"/>
    <cellStyle name="Normal 9" xfId="32" xr:uid="{B0837C05-BB39-47D3-8728-4BC9B32D98E6}"/>
    <cellStyle name="Normal 9 2" xfId="205" xr:uid="{4CFC4DC4-8A0D-4F81-98A8-62DEAB817A1B}"/>
    <cellStyle name="Note 2" xfId="206" xr:uid="{FC838A98-CC8F-4000-8C4F-09B9BC344AB8}"/>
    <cellStyle name="Note 2 2" xfId="207" xr:uid="{D83922A2-EE51-44FB-B49A-ECADFF413CE5}"/>
    <cellStyle name="Note 2 2 2" xfId="208" xr:uid="{95AF2CE1-837F-4A59-875E-4F87C3F668CF}"/>
    <cellStyle name="Note 2 3" xfId="209" xr:uid="{6893ADDC-0025-4F58-B2E4-D15DBF6C4799}"/>
    <cellStyle name="Note 2 3 2" xfId="210" xr:uid="{D3850CFA-9277-468C-9684-3EA9BA9C2EE6}"/>
    <cellStyle name="Note 2 4" xfId="211" xr:uid="{EDF454FB-0469-4D86-8147-1A6D225028AB}"/>
    <cellStyle name="Note 2 4 2" xfId="583" xr:uid="{BC76D95A-771D-496C-93B6-52AB3FFE22F0}"/>
    <cellStyle name="Note 2 5" xfId="582" xr:uid="{10B4490C-8ECA-4BEB-ABE0-B7E5FA0D08CC}"/>
    <cellStyle name="Note 2_Sch 4" xfId="431" xr:uid="{B98FBCD6-7473-4E37-9C3B-32C009E0DE5B}"/>
    <cellStyle name="Note 3" xfId="212" xr:uid="{35064F65-2532-4837-A35C-EFC724A1F3C7}"/>
    <cellStyle name="Note 3 2" xfId="213" xr:uid="{C720563C-BD1D-4D88-B003-BB73A9B8856D}"/>
    <cellStyle name="Note 3 2 2" xfId="214" xr:uid="{84CAD0AE-8851-4DF2-A10E-D54C3F95457A}"/>
    <cellStyle name="Note 3 3" xfId="215" xr:uid="{DEA9EC26-972D-4E0F-A1C9-6418F52D3CF5}"/>
    <cellStyle name="Note 3 4" xfId="432" xr:uid="{2A572BA2-DB85-4A4F-958F-7B7FEAB776E6}"/>
    <cellStyle name="Note 4" xfId="216" xr:uid="{DEC37761-42E6-45C3-AA56-EDEB2DBEE9D6}"/>
    <cellStyle name="Note 4 2" xfId="217" xr:uid="{8490E170-BE83-4923-8C18-1F431F2BDA80}"/>
    <cellStyle name="Note 4 2 2" xfId="218" xr:uid="{49C4F5C0-65B0-49B6-B52F-1C42AD2A783B}"/>
    <cellStyle name="Note 4 3" xfId="219" xr:uid="{A9668FE1-DEEB-4057-A733-A4BDC718A1FF}"/>
    <cellStyle name="Note 4 4" xfId="433" xr:uid="{BAA4B0B3-D21A-4FB4-9514-5551B54A2B45}"/>
    <cellStyle name="Output 2" xfId="220" xr:uid="{78D69134-C74C-430C-A2E8-988673C90FAC}"/>
    <cellStyle name="Output 2 2" xfId="221" xr:uid="{63F815BB-F23B-4E78-BF62-FCA5F461B4EE}"/>
    <cellStyle name="Output 2 3" xfId="434" xr:uid="{D65FE64E-0D0A-411E-8753-125CE986E062}"/>
    <cellStyle name="Output 2 4" xfId="435" xr:uid="{5E3FBD6D-9D0D-41CE-85D5-37B5978A895D}"/>
    <cellStyle name="Output 2 5" xfId="436" xr:uid="{84D9671C-BFD4-45A4-B498-035DC7692F76}"/>
    <cellStyle name="Percent 12 2" xfId="222" xr:uid="{488AD011-A844-4864-9C40-1FD5A0D63D67}"/>
    <cellStyle name="Percent 14" xfId="223" xr:uid="{B1546F14-7410-4AEC-999D-2380A8EF4966}"/>
    <cellStyle name="Percent 14 2" xfId="224" xr:uid="{8AE4EE5D-287B-49E2-B0F3-7C7077FC70D1}"/>
    <cellStyle name="Percent 14 2 2" xfId="585" xr:uid="{89BBC105-0E1B-43A2-9E85-A72BD95E2F4F}"/>
    <cellStyle name="Percent 14 3" xfId="584" xr:uid="{BF496029-955E-4F7A-951C-6608B629FA74}"/>
    <cellStyle name="Percent 15" xfId="225" xr:uid="{7755A6EE-5338-4301-BA75-8F357D4033DB}"/>
    <cellStyle name="Percent 2" xfId="33" xr:uid="{8C7E6E27-42C2-41CC-8F7D-E6CD62D97E64}"/>
    <cellStyle name="Percent 2 2" xfId="226" xr:uid="{409B7F15-60C2-4749-B3A1-8CB2974DDEAD}"/>
    <cellStyle name="Percent 2 2 2" xfId="633" xr:uid="{44C4EB6E-7479-4FC4-9D2A-C59BABAC21DD}"/>
    <cellStyle name="Percent 2 3" xfId="41" xr:uid="{BECAE9B1-14E1-4089-A23F-8E87BDC704BA}"/>
    <cellStyle name="Percent 2 4" xfId="47" xr:uid="{4DA98025-A14C-4E8D-A2B8-9C36F329C494}"/>
    <cellStyle name="Percent 2 4 2" xfId="590" xr:uid="{AF8B7687-8A97-4463-A346-9D970036EEE7}"/>
    <cellStyle name="Percent 2 4 3" xfId="600" xr:uid="{3C75A7D7-55ED-4772-B1D7-6D514898FE93}"/>
    <cellStyle name="Percent 3" xfId="227" xr:uid="{032E3C0B-85DA-4E05-92E7-3DCA623AEF5B}"/>
    <cellStyle name="Percent 3 2" xfId="228" xr:uid="{FA89A7C8-2D9C-4915-B915-9A2334A7E0F8}"/>
    <cellStyle name="Percent 4" xfId="229" xr:uid="{A9A4009F-49FE-4C19-A952-80C430D93A32}"/>
    <cellStyle name="Percent 4 2" xfId="230" xr:uid="{EE57B023-08D2-4E00-85FF-E5A0FA3D8C81}"/>
    <cellStyle name="Percent 4 2 2" xfId="587" xr:uid="{E05C4A27-B279-4CA7-841D-4CF8EFAC854A}"/>
    <cellStyle name="Percent 4 3" xfId="586" xr:uid="{7D7AB190-9DA2-47ED-BBF6-761D8148BBAA}"/>
    <cellStyle name="SAPBEXaggData" xfId="231" xr:uid="{DAED3B74-EBA6-48F5-A42A-D42FF5E2C750}"/>
    <cellStyle name="SAPBEXaggData 2" xfId="232" xr:uid="{6AF15F34-0C77-4A64-98CD-CFFBB39A6880}"/>
    <cellStyle name="SAPBEXaggData 2 2" xfId="233" xr:uid="{AE1CF4C3-775E-4D8D-A007-75E18C764191}"/>
    <cellStyle name="SAPBEXaggData 2 2 2" xfId="234" xr:uid="{8BE9352A-35AF-4527-ACD8-60FCAFD96734}"/>
    <cellStyle name="SAPBEXaggData 2 3" xfId="235" xr:uid="{04608A53-32BA-4E90-88CA-F3F6147F47B0}"/>
    <cellStyle name="SAPBEXaggData 2 4" xfId="437" xr:uid="{71B16BAE-B813-447D-A0B7-268A478DB2DB}"/>
    <cellStyle name="SAPBEXaggData 3" xfId="236" xr:uid="{5285CDE9-C8B8-4314-948A-9940C0E6A853}"/>
    <cellStyle name="SAPBEXaggData 4" xfId="438" xr:uid="{A6DDCC8B-F336-4033-8B4A-208CB56289F9}"/>
    <cellStyle name="SAPBEXaggData 5" xfId="439" xr:uid="{97F4D45B-5617-4BA7-9F73-7D6BBE86AE7E}"/>
    <cellStyle name="SAPBEXaggData 6" xfId="440" xr:uid="{57207C81-9285-40A1-906C-F4D810DE24AC}"/>
    <cellStyle name="SAPBEXaggDataEmph" xfId="237" xr:uid="{9127546D-073E-4511-9610-DB2F625A0508}"/>
    <cellStyle name="SAPBEXaggDataEmph 2" xfId="238" xr:uid="{96334564-7FE9-46EF-A56A-0DB9215ACBFF}"/>
    <cellStyle name="SAPBEXaggDataEmph 2 2" xfId="239" xr:uid="{2E7F16D0-3753-42F9-89F0-E769BECD0091}"/>
    <cellStyle name="SAPBEXaggDataEmph 3" xfId="240" xr:uid="{297AD182-3876-4B1D-B223-1F0471386B8A}"/>
    <cellStyle name="SAPBEXaggDataEmph 4" xfId="441" xr:uid="{5F590D16-3664-4193-90E4-BAD0F8181F33}"/>
    <cellStyle name="SAPBEXaggItem" xfId="241" xr:uid="{CE9C4A43-3003-4CC9-A39B-AE02E3E846CC}"/>
    <cellStyle name="SAPBEXaggItem 2" xfId="242" xr:uid="{33D81257-EC33-43B4-91D0-0E33E374DAF5}"/>
    <cellStyle name="SAPBEXaggItem 2 2" xfId="243" xr:uid="{5FC70F76-0C96-4E94-9B90-78B7B914B894}"/>
    <cellStyle name="SAPBEXaggItem 2 2 2" xfId="244" xr:uid="{C745628F-72C0-4DCA-94D6-6738BC308E20}"/>
    <cellStyle name="SAPBEXaggItem 2 3" xfId="245" xr:uid="{E3050411-47F1-4E0A-8D9C-1D22BC3F023F}"/>
    <cellStyle name="SAPBEXaggItem 2 4" xfId="442" xr:uid="{8DFE4E90-991C-4D86-8E02-82388CFD850B}"/>
    <cellStyle name="SAPBEXaggItem 3" xfId="246" xr:uid="{1C860602-8655-473E-BDA7-D28AE03E8A7F}"/>
    <cellStyle name="SAPBEXaggItem 4" xfId="443" xr:uid="{88CF54CA-7518-4808-9246-B80CBE6F4A94}"/>
    <cellStyle name="SAPBEXaggItem 5" xfId="444" xr:uid="{77D88348-E008-433D-8F6B-26D3748CCE09}"/>
    <cellStyle name="SAPBEXaggItem 6" xfId="445" xr:uid="{F51AC388-EC78-46C5-90B9-73987A95AB03}"/>
    <cellStyle name="SAPBEXaggItemX" xfId="247" xr:uid="{023CFA2D-199C-40E7-BAAC-979F8C8F976D}"/>
    <cellStyle name="SAPBEXaggItemX 2" xfId="248" xr:uid="{89A0DC97-A941-45EF-A6B3-D03DA6847090}"/>
    <cellStyle name="SAPBEXaggItemX 2 2" xfId="249" xr:uid="{4CB2AA0A-6597-49CA-AA80-017BF520C9C0}"/>
    <cellStyle name="SAPBEXaggItemX 3" xfId="250" xr:uid="{FD947ACA-394A-455C-9581-DF3BE73BE5FF}"/>
    <cellStyle name="SAPBEXaggItemX 4" xfId="446" xr:uid="{40EC272C-191D-4A50-B870-57584DE791E7}"/>
    <cellStyle name="SAPBEXchaText" xfId="251" xr:uid="{54233B44-E699-43A3-BE8E-5820EFB223DE}"/>
    <cellStyle name="SAPBEXchaText 2" xfId="252" xr:uid="{E9B942A4-D19D-4C4D-A93C-B202AC5896BC}"/>
    <cellStyle name="SAPBEXchaText 2 2" xfId="253" xr:uid="{D31A7ABE-0B43-42AE-BE75-B35DA0E733D0}"/>
    <cellStyle name="SAPBEXchaText 2 2 2" xfId="254" xr:uid="{76F55810-F30A-456C-A1B6-1D7429674737}"/>
    <cellStyle name="SAPBEXchaText 2 3" xfId="255" xr:uid="{262A87FC-C4AA-4C4C-9237-A6134687E56B}"/>
    <cellStyle name="SAPBEXchaText 2 4" xfId="447" xr:uid="{E78FEED4-9590-4325-BDEA-5E476E7AC466}"/>
    <cellStyle name="SAPBEXchaText 3" xfId="256" xr:uid="{B064FB03-D30B-4118-8042-6EA2ED49F397}"/>
    <cellStyle name="SAPBEXchaText 4" xfId="448" xr:uid="{04EDBC09-57C3-4528-81F3-F7B0914B1C99}"/>
    <cellStyle name="SAPBEXchaText 5" xfId="449" xr:uid="{B3D7BC7F-52C2-491F-97B7-CADB958C078B}"/>
    <cellStyle name="SAPBEXchaText 6" xfId="450" xr:uid="{7B25DA98-8216-4F5F-9746-958B7FEDDD27}"/>
    <cellStyle name="SAPBEXexcBad7" xfId="257" xr:uid="{863D3734-B089-4CEC-A6AA-9B38A69A38D0}"/>
    <cellStyle name="SAPBEXexcBad7 2" xfId="258" xr:uid="{64866D6A-9C5B-45D9-A024-1D7C70EE5FE7}"/>
    <cellStyle name="SAPBEXexcBad7 2 2" xfId="259" xr:uid="{09B31BC3-7F6E-49A7-AF23-4899D594170C}"/>
    <cellStyle name="SAPBEXexcBad7 3" xfId="260" xr:uid="{DD025902-C741-4DA4-8AE8-6A926A366762}"/>
    <cellStyle name="SAPBEXexcBad7 4" xfId="451" xr:uid="{9848AD74-A743-43B9-B453-8429E67B923F}"/>
    <cellStyle name="SAPBEXexcBad8" xfId="261" xr:uid="{161F82F6-A624-4C29-B946-C76F81FE89F7}"/>
    <cellStyle name="SAPBEXexcBad8 2" xfId="262" xr:uid="{B7BAA221-0E6E-4A1D-BEB2-55C0D330257D}"/>
    <cellStyle name="SAPBEXexcBad8 2 2" xfId="263" xr:uid="{329E7DFB-8AB2-453A-BEAD-1207E8F43B8C}"/>
    <cellStyle name="SAPBEXexcBad8 3" xfId="264" xr:uid="{507B0802-4847-4B45-B74B-51901D19ED63}"/>
    <cellStyle name="SAPBEXexcBad8 4" xfId="452" xr:uid="{C7996407-DEBB-4F2D-83ED-BC0BC82DBDAE}"/>
    <cellStyle name="SAPBEXexcBad9" xfId="265" xr:uid="{D1D985A3-9449-4EA8-AEF4-07D6B9C26C51}"/>
    <cellStyle name="SAPBEXexcBad9 2" xfId="453" xr:uid="{2A8BE255-2175-4B03-9770-2ACAEA2A214C}"/>
    <cellStyle name="SAPBEXexcBad9 3" xfId="454" xr:uid="{96808B3D-1DBD-4E88-B8BD-DF341FF2DFFF}"/>
    <cellStyle name="SAPBEXexcBad9 4" xfId="455" xr:uid="{2A4A75FB-2546-4221-983D-36C2E1CEDA76}"/>
    <cellStyle name="SAPBEXexcCritical4" xfId="266" xr:uid="{5920FE93-A976-44C6-89F6-E31F6BDEBB36}"/>
    <cellStyle name="SAPBEXexcCritical4 2" xfId="267" xr:uid="{0C251A40-CA43-4806-9872-751ADAE5F49D}"/>
    <cellStyle name="SAPBEXexcCritical4 2 2" xfId="268" xr:uid="{9129FE2B-00E0-40EA-8308-12CAFBF24DF4}"/>
    <cellStyle name="SAPBEXexcCritical4 3" xfId="269" xr:uid="{CE7E8780-FE3F-4170-9E79-941D31BEBFEF}"/>
    <cellStyle name="SAPBEXexcCritical4 4" xfId="456" xr:uid="{83A37E4C-C10C-49F1-B349-A57D32C27AAB}"/>
    <cellStyle name="SAPBEXexcCritical5" xfId="270" xr:uid="{64CC895A-9BE5-485A-AEE2-C14491CB10D3}"/>
    <cellStyle name="SAPBEXexcCritical5 2" xfId="271" xr:uid="{DF67070D-03ED-4D49-89A8-C9A586549DAB}"/>
    <cellStyle name="SAPBEXexcCritical5 2 2" xfId="272" xr:uid="{9055D22E-92CB-420E-ABFE-DC7C06BF6EE1}"/>
    <cellStyle name="SAPBEXexcCritical5 3" xfId="273" xr:uid="{6E6260A0-EEBF-4B84-9EAD-F834BAD2B0B1}"/>
    <cellStyle name="SAPBEXexcCritical5 4" xfId="457" xr:uid="{913F0E8E-C084-4A01-8ACB-3C7A7C3CE26D}"/>
    <cellStyle name="SAPBEXexcCritical6" xfId="274" xr:uid="{DAA99490-40A6-4179-ADD9-8FD4936F41C5}"/>
    <cellStyle name="SAPBEXexcCritical6 2" xfId="275" xr:uid="{8925DFCF-247C-4DF9-AA16-821727321CD4}"/>
    <cellStyle name="SAPBEXexcCritical6 2 2" xfId="276" xr:uid="{539AF119-6E97-4CDA-A63C-C43BD43527E9}"/>
    <cellStyle name="SAPBEXexcCritical6 3" xfId="277" xr:uid="{6CACCDC3-4236-4FEB-9F10-BA044AAB4E68}"/>
    <cellStyle name="SAPBEXexcCritical6 4" xfId="458" xr:uid="{C0F74F2F-127E-40B5-9437-303272512E59}"/>
    <cellStyle name="SAPBEXexcGood1" xfId="278" xr:uid="{D449CAF4-0C40-4C1F-8169-33003D4EE685}"/>
    <cellStyle name="SAPBEXexcGood1 2" xfId="279" xr:uid="{1499C7BA-42FD-470B-BEFC-48C60E4BB905}"/>
    <cellStyle name="SAPBEXexcGood1 2 2" xfId="280" xr:uid="{96AC46FF-0EC8-4910-8C4C-E789CE0D8FC6}"/>
    <cellStyle name="SAPBEXexcGood1 3" xfId="281" xr:uid="{E665BE56-75ED-4F47-9931-A0A38FD415B1}"/>
    <cellStyle name="SAPBEXexcGood1 4" xfId="459" xr:uid="{7A82C45A-0522-463B-BAC3-AECCA1E8AFFC}"/>
    <cellStyle name="SAPBEXexcGood2" xfId="282" xr:uid="{B25591B7-54A5-4058-8179-169EE0D9874F}"/>
    <cellStyle name="SAPBEXexcGood2 2" xfId="283" xr:uid="{6C346A56-B876-435B-991F-360AAF72BCFA}"/>
    <cellStyle name="SAPBEXexcGood2 2 2" xfId="284" xr:uid="{80C743E2-B7A2-4927-9292-625E6F9E56B8}"/>
    <cellStyle name="SAPBEXexcGood2 3" xfId="285" xr:uid="{E6F6CC9D-EB08-4DBA-87E0-AB1F71063C0F}"/>
    <cellStyle name="SAPBEXexcGood2 4" xfId="460" xr:uid="{F7DB4FD9-F56A-40AC-913C-0A037F2607EE}"/>
    <cellStyle name="SAPBEXexcGood3" xfId="286" xr:uid="{373B6F2D-DDF9-43D8-9A70-EBDCCC1C502C}"/>
    <cellStyle name="SAPBEXexcGood3 2" xfId="287" xr:uid="{0E2C404B-CA05-4464-999C-AF46A01622EA}"/>
    <cellStyle name="SAPBEXexcGood3 2 2" xfId="288" xr:uid="{5EDB07C2-068F-426F-B4A2-BBDE1EE997A5}"/>
    <cellStyle name="SAPBEXexcGood3 3" xfId="289" xr:uid="{D4C99FA8-A2D3-4EA8-95B4-3BEA90E524BC}"/>
    <cellStyle name="SAPBEXexcGood3 4" xfId="461" xr:uid="{D5C6AE90-C482-4F60-B6E7-1483E45852AA}"/>
    <cellStyle name="SAPBEXfilterDrill" xfId="290" xr:uid="{B4D6489D-3F4A-4656-B684-F70E52DB3D40}"/>
    <cellStyle name="SAPBEXfilterDrill 2" xfId="462" xr:uid="{D3B53EAE-BD99-42E2-8361-9581B58DB446}"/>
    <cellStyle name="SAPBEXfilterDrill 3" xfId="463" xr:uid="{D8671122-8601-41E3-A5CF-D868F67CA882}"/>
    <cellStyle name="SAPBEXfilterDrill 4" xfId="464" xr:uid="{20270A6E-B2E2-4687-8E06-F1F612E5A806}"/>
    <cellStyle name="SAPBEXfilterItem" xfId="291" xr:uid="{E46E59E2-236A-4659-9AE9-20FB22156FB9}"/>
    <cellStyle name="SAPBEXfilterItem 2" xfId="465" xr:uid="{3759BB20-23C0-4B9F-8A90-8B0A6EDECCD8}"/>
    <cellStyle name="SAPBEXfilterItem 3" xfId="466" xr:uid="{C160B439-CD80-4143-97A9-6D5F259137FC}"/>
    <cellStyle name="SAPBEXfilterItem 4" xfId="467" xr:uid="{9114D760-A059-4097-A754-DC6D329B1BB5}"/>
    <cellStyle name="SAPBEXfilterText" xfId="292" xr:uid="{44F1D34A-64D0-45B4-B5B5-8CB20EC4CE06}"/>
    <cellStyle name="SAPBEXfilterText 2" xfId="468" xr:uid="{2D294E3C-4DFA-4089-BA2B-93B8EC8BDE23}"/>
    <cellStyle name="SAPBEXfilterText 3" xfId="469" xr:uid="{DA4224F7-8D31-40DC-AAAA-069A984E834F}"/>
    <cellStyle name="SAPBEXfilterText 4" xfId="470" xr:uid="{319D942C-E8B4-4AF9-B946-0722CB8EAA75}"/>
    <cellStyle name="SAPBEXformats" xfId="293" xr:uid="{9B0D17E7-23A8-470F-92FB-EB6343BE9106}"/>
    <cellStyle name="SAPBEXformats 2" xfId="294" xr:uid="{18180A97-2DE1-4BC2-B8AD-BE4F05800E64}"/>
    <cellStyle name="SAPBEXformats 2 2" xfId="295" xr:uid="{CE0FA077-79BA-41A2-B1B0-9BC1E600E5F8}"/>
    <cellStyle name="SAPBEXformats 3" xfId="296" xr:uid="{D4B334BF-7A6A-4FDD-B48D-B973C238082D}"/>
    <cellStyle name="SAPBEXformats 4" xfId="471" xr:uid="{9C14738A-B6FD-4157-836C-EAE013C788D1}"/>
    <cellStyle name="SAPBEXheaderItem" xfId="297" xr:uid="{8A5C7CE5-4B1E-417C-B56C-2C81E278AEA0}"/>
    <cellStyle name="SAPBEXheaderItem 2" xfId="472" xr:uid="{21B10F73-AA4C-49A7-A413-1E3BBCEA98F2}"/>
    <cellStyle name="SAPBEXheaderItem 3" xfId="473" xr:uid="{FFFB4803-88F6-4A04-9728-E7691B8248C2}"/>
    <cellStyle name="SAPBEXheaderItem 4" xfId="474" xr:uid="{239DCC63-568F-43D7-8756-8F8992D4FAE0}"/>
    <cellStyle name="SAPBEXheaderText" xfId="298" xr:uid="{E2CF1B75-BFAB-4EDF-AB22-2FFF56CA0653}"/>
    <cellStyle name="SAPBEXheaderText 2" xfId="475" xr:uid="{E7B43CF4-E39F-4345-8AE2-E30F160BA3D1}"/>
    <cellStyle name="SAPBEXheaderText 3" xfId="476" xr:uid="{73B91E23-87EB-491D-A5DA-152DE3412B58}"/>
    <cellStyle name="SAPBEXheaderText 4" xfId="477" xr:uid="{ED21EEFD-E6E8-4ABD-9B08-37336E734767}"/>
    <cellStyle name="SAPBEXHLevel0" xfId="299" xr:uid="{4E8B4151-D2A9-4E13-9D03-3CB9FCAF3BE0}"/>
    <cellStyle name="SAPBEXHLevel0 2" xfId="300" xr:uid="{18B70FAE-453B-4D6C-A7BE-AC10A683C3D6}"/>
    <cellStyle name="SAPBEXHLevel0 2 2" xfId="301" xr:uid="{8D7D10BF-37C4-4059-90A5-2EC2334CD341}"/>
    <cellStyle name="SAPBEXHLevel0 3" xfId="302" xr:uid="{4D64BB7B-1F10-4BB0-8BE9-CE2C9A504C89}"/>
    <cellStyle name="SAPBEXHLevel0 4" xfId="478" xr:uid="{7EF635AF-0155-4E60-B40C-E6B5ADF6715A}"/>
    <cellStyle name="SAPBEXHLevel0X" xfId="303" xr:uid="{273F9BFE-E40A-48EF-8B60-401DCA180B85}"/>
    <cellStyle name="SAPBEXHLevel0X 2" xfId="304" xr:uid="{FF23181F-5CE9-4C72-902B-935B9B4531B8}"/>
    <cellStyle name="SAPBEXHLevel0X 2 2" xfId="305" xr:uid="{1607E31F-56B2-4003-847D-DED6A7EF78A1}"/>
    <cellStyle name="SAPBEXHLevel0X 2 2 2" xfId="306" xr:uid="{D5CB6954-9499-491C-B4CC-8C2BB09C5941}"/>
    <cellStyle name="SAPBEXHLevel0X 2 3" xfId="307" xr:uid="{F5560909-E727-4B21-8EB3-CD69F7DCF37A}"/>
    <cellStyle name="SAPBEXHLevel0X 2 4" xfId="479" xr:uid="{B0DE8498-080F-44EE-943D-42F3D434787E}"/>
    <cellStyle name="SAPBEXHLevel0X 3" xfId="308" xr:uid="{07F03B7C-8F12-4990-9B82-2B3AF06AF8D9}"/>
    <cellStyle name="SAPBEXHLevel0X 3 2" xfId="309" xr:uid="{C2D8F650-B1DD-471B-B85D-6585DFD58CA6}"/>
    <cellStyle name="SAPBEXHLevel0X 3 2 2" xfId="310" xr:uid="{871BF9E2-7635-419E-A5A8-41186472B571}"/>
    <cellStyle name="SAPBEXHLevel0X 3 3" xfId="311" xr:uid="{80A9D762-5608-493B-833B-C70ADE661897}"/>
    <cellStyle name="SAPBEXHLevel0X 3 4" xfId="480" xr:uid="{999A0789-6A64-467A-96A8-6BDAB1D7DED7}"/>
    <cellStyle name="SAPBEXHLevel0X 4" xfId="312" xr:uid="{A927EC42-1167-476D-8496-B0BCEE3F2B6C}"/>
    <cellStyle name="SAPBEXHLevel0X 4 2" xfId="313" xr:uid="{76B15F80-55E4-441E-A4A7-85CB33725735}"/>
    <cellStyle name="SAPBEXHLevel0X 4 2 2" xfId="314" xr:uid="{50CEE075-61D0-4174-8156-897C8870B398}"/>
    <cellStyle name="SAPBEXHLevel0X 4 3" xfId="315" xr:uid="{B78DB34F-0263-45F9-BAD0-AC365A69251C}"/>
    <cellStyle name="SAPBEXHLevel0X 4 4" xfId="481" xr:uid="{B5DE6A30-C4DF-4993-8AD5-E2439F87FE36}"/>
    <cellStyle name="SAPBEXHLevel0X 5" xfId="316" xr:uid="{774E82FB-5AF5-4E6C-BA18-D75CFE2BDF20}"/>
    <cellStyle name="SAPBEXHLevel0X 6" xfId="482" xr:uid="{67C9768C-9EB3-4BFE-BBE1-D6F48CF24B32}"/>
    <cellStyle name="SAPBEXHLevel0X 7" xfId="483" xr:uid="{58D9DCAC-5875-4D65-8F60-BAFAB335360E}"/>
    <cellStyle name="SAPBEXHLevel0X 8" xfId="484" xr:uid="{2DA63698-3859-4B1D-B1D3-EAAC5F875562}"/>
    <cellStyle name="SAPBEXHLevel1" xfId="317" xr:uid="{CC7654EF-A6E4-4CC5-842D-2A1E2FA2E2A9}"/>
    <cellStyle name="SAPBEXHLevel1 2" xfId="318" xr:uid="{912A8758-F3FA-46EB-8C8D-11F60E2D49FC}"/>
    <cellStyle name="SAPBEXHLevel1 2 2" xfId="319" xr:uid="{AAFBADFB-9B45-4497-BFFC-D8DD19E69E03}"/>
    <cellStyle name="SAPBEXHLevel1 3" xfId="320" xr:uid="{7FF2E479-D976-4F90-B6D3-59221AA54570}"/>
    <cellStyle name="SAPBEXHLevel1 4" xfId="485" xr:uid="{07D8AE9C-163C-46D6-A16E-0F5CB1688D99}"/>
    <cellStyle name="SAPBEXHLevel1X" xfId="321" xr:uid="{479DCF1B-C0BD-4C8A-BE50-3C44C0552701}"/>
    <cellStyle name="SAPBEXHLevel1X 2" xfId="322" xr:uid="{EC7259F6-9B2B-47EB-8459-43461FC56C88}"/>
    <cellStyle name="SAPBEXHLevel1X 2 2" xfId="323" xr:uid="{23B9EAA6-9C70-426E-9D3D-355B762E0774}"/>
    <cellStyle name="SAPBEXHLevel1X 2 2 2" xfId="324" xr:uid="{1554675E-56F6-4F31-952E-9547113E7F06}"/>
    <cellStyle name="SAPBEXHLevel1X 2 3" xfId="325" xr:uid="{5D838CBE-1D4D-4098-B272-02CAB184ABE5}"/>
    <cellStyle name="SAPBEXHLevel1X 2 4" xfId="486" xr:uid="{6E267E3E-0B35-4D8E-AD85-E52AA86D2C25}"/>
    <cellStyle name="SAPBEXHLevel1X 3" xfId="326" xr:uid="{817C10EC-9638-4B32-8B69-8EF755737338}"/>
    <cellStyle name="SAPBEXHLevel1X 3 2" xfId="327" xr:uid="{BEBC455C-081B-42C2-81D0-63A1E954E76A}"/>
    <cellStyle name="SAPBEXHLevel1X 3 2 2" xfId="328" xr:uid="{78C92AA3-F2EC-4E69-A445-72C01E122241}"/>
    <cellStyle name="SAPBEXHLevel1X 3 3" xfId="329" xr:uid="{2AD7149B-2D35-4FD9-A0C9-ACDB2A2FA714}"/>
    <cellStyle name="SAPBEXHLevel1X 3 4" xfId="487" xr:uid="{834ADADF-CA59-4E2D-9DC2-DAD962D4DF7F}"/>
    <cellStyle name="SAPBEXHLevel1X 4" xfId="330" xr:uid="{E64351B3-C142-4220-8D79-4AFE3BFCAE9E}"/>
    <cellStyle name="SAPBEXHLevel1X 4 2" xfId="331" xr:uid="{CF5289B2-BE57-4B00-81AE-50985E6961C5}"/>
    <cellStyle name="SAPBEXHLevel1X 5" xfId="332" xr:uid="{172A71EB-02E2-4983-B41E-CED96AEB308E}"/>
    <cellStyle name="SAPBEXHLevel1X 6" xfId="488" xr:uid="{75962A18-8B77-4800-8118-60EAFE9ECFD4}"/>
    <cellStyle name="SAPBEXHLevel2" xfId="333" xr:uid="{9C0F1C82-F003-43B6-BCE8-8EA52537EE87}"/>
    <cellStyle name="SAPBEXHLevel2 2" xfId="334" xr:uid="{BBAC9E6A-352E-4025-9D0E-8124BFC20994}"/>
    <cellStyle name="SAPBEXHLevel2 2 2" xfId="335" xr:uid="{C32B6C01-8D5B-418C-95B3-161F9054C2BE}"/>
    <cellStyle name="SAPBEXHLevel2 3" xfId="336" xr:uid="{38D8503E-BC06-4D5C-A25B-050ECE1392F0}"/>
    <cellStyle name="SAPBEXHLevel2 4" xfId="489" xr:uid="{C0E45269-4FFF-4A90-A5C6-113CB5709C3A}"/>
    <cellStyle name="SAPBEXHLevel2X" xfId="337" xr:uid="{8B638C96-B81F-4895-8B04-611070DC298C}"/>
    <cellStyle name="SAPBEXHLevel2X 2" xfId="338" xr:uid="{459828F1-FE12-40C2-8E84-7DF604344654}"/>
    <cellStyle name="SAPBEXHLevel2X 2 2" xfId="339" xr:uid="{3851769B-C62E-4E22-933F-91F7AE7B7F23}"/>
    <cellStyle name="SAPBEXHLevel2X 2 2 2" xfId="340" xr:uid="{D1029AD1-6EE8-4F75-949B-DCBD10DA32F3}"/>
    <cellStyle name="SAPBEXHLevel2X 2 3" xfId="341" xr:uid="{12B04889-97B4-491E-920F-FEDA0CCAE632}"/>
    <cellStyle name="SAPBEXHLevel2X 2 4" xfId="490" xr:uid="{780883C0-9ECF-49CC-B424-D2C4269319E5}"/>
    <cellStyle name="SAPBEXHLevel2X 3" xfId="342" xr:uid="{8556CBA9-627A-4ADC-B9B8-EFE99D062D6D}"/>
    <cellStyle name="SAPBEXHLevel2X 3 2" xfId="343" xr:uid="{0223953E-5A97-4DB7-9F1A-45337075EBE2}"/>
    <cellStyle name="SAPBEXHLevel2X 3 2 2" xfId="344" xr:uid="{32D6B494-B0DE-4BC0-9E1C-BD17C5B9E295}"/>
    <cellStyle name="SAPBEXHLevel2X 3 3" xfId="345" xr:uid="{73A6B21C-8DF9-49EF-9F7A-869B1256F80D}"/>
    <cellStyle name="SAPBEXHLevel2X 3 4" xfId="491" xr:uid="{52AEA547-1E4F-4846-9C85-348344914CEA}"/>
    <cellStyle name="SAPBEXHLevel2X 4" xfId="346" xr:uid="{0C506A21-A1AE-4AD5-8391-F3A3C9706822}"/>
    <cellStyle name="SAPBEXHLevel2X 4 2" xfId="347" xr:uid="{3BAEBD23-1034-4C96-8A69-F71FC3FD3BB8}"/>
    <cellStyle name="SAPBEXHLevel2X 5" xfId="348" xr:uid="{73993ED7-4F43-42DD-B5C1-E11F56EAA8B8}"/>
    <cellStyle name="SAPBEXHLevel2X 6" xfId="492" xr:uid="{CCE78684-929C-45B2-91B0-762428A707AC}"/>
    <cellStyle name="SAPBEXHLevel3" xfId="349" xr:uid="{30B0A6F0-3E6C-4644-A56C-8D4945514959}"/>
    <cellStyle name="SAPBEXHLevel3 2" xfId="350" xr:uid="{AD08954E-9963-4166-B872-059B87C0EEC9}"/>
    <cellStyle name="SAPBEXHLevel3 2 2" xfId="351" xr:uid="{914E7594-FD84-4350-B522-26DC3C84A3CD}"/>
    <cellStyle name="SAPBEXHLevel3 3" xfId="352" xr:uid="{5823601D-C747-4404-ABBD-319BD863A90B}"/>
    <cellStyle name="SAPBEXHLevel3 4" xfId="493" xr:uid="{7B11C064-3614-4357-9CD9-D5DFC9433E6B}"/>
    <cellStyle name="SAPBEXHLevel3X" xfId="353" xr:uid="{39576C7B-A957-448F-9084-7CBD712FA36B}"/>
    <cellStyle name="SAPBEXHLevel3X 2" xfId="354" xr:uid="{1CC954F7-746F-486C-8272-2407B638B5B0}"/>
    <cellStyle name="SAPBEXHLevel3X 2 2" xfId="355" xr:uid="{C1E9C8FE-080B-4555-9B3B-3DB835231D07}"/>
    <cellStyle name="SAPBEXHLevel3X 2 2 2" xfId="356" xr:uid="{8279DD80-80D2-4304-8D2D-A7C09A1D253A}"/>
    <cellStyle name="SAPBEXHLevel3X 2 3" xfId="357" xr:uid="{9D46BAED-F0BC-4E4C-A2A8-3EABAD2FCDA3}"/>
    <cellStyle name="SAPBEXHLevel3X 2 4" xfId="494" xr:uid="{DCDAE514-293E-4E02-9862-0C95880A4E25}"/>
    <cellStyle name="SAPBEXHLevel3X 3" xfId="358" xr:uid="{4C093069-E7F6-4636-8943-40B2CAAD645D}"/>
    <cellStyle name="SAPBEXHLevel3X 3 2" xfId="359" xr:uid="{42B04B75-AF4F-4A61-80D5-84FA4A18033F}"/>
    <cellStyle name="SAPBEXHLevel3X 3 2 2" xfId="360" xr:uid="{5F3E896A-B9C4-4237-A741-B89E375A1871}"/>
    <cellStyle name="SAPBEXHLevel3X 3 3" xfId="361" xr:uid="{5C3E2E7B-14EC-4CF5-877F-BEB535A3042C}"/>
    <cellStyle name="SAPBEXHLevel3X 3 4" xfId="495" xr:uid="{4F99E917-4D02-4D9A-A4AD-2458583D2375}"/>
    <cellStyle name="SAPBEXHLevel3X 4" xfId="362" xr:uid="{AEECF5F6-8899-4D6A-B6F1-B81D2AE6BE74}"/>
    <cellStyle name="SAPBEXHLevel3X 4 2" xfId="363" xr:uid="{38B9B9DD-E658-4DA5-995B-0C5A4282615E}"/>
    <cellStyle name="SAPBEXHLevel3X 5" xfId="364" xr:uid="{00113E27-D759-4206-9FB8-31DBA7A461B8}"/>
    <cellStyle name="SAPBEXHLevel3X 6" xfId="496" xr:uid="{83C715FB-E879-45E5-9177-E48767E48188}"/>
    <cellStyle name="SAPBEXinputData" xfId="365" xr:uid="{13A67B4D-7DDA-4AFC-A72A-A89D338D6E55}"/>
    <cellStyle name="SAPBEXinputData 2" xfId="366" xr:uid="{BC683442-F34B-40F5-AE06-699996AB8BF2}"/>
    <cellStyle name="SAPBEXinputData 3" xfId="367" xr:uid="{1B0669FB-EBDA-4361-B712-CC4F0139EF55}"/>
    <cellStyle name="SAPBEXItemHeader" xfId="368" xr:uid="{BA132AD7-F9E7-44D8-A6A0-E951FD6C3932}"/>
    <cellStyle name="SAPBEXItemHeader 2" xfId="369" xr:uid="{65BA96CC-AC23-4513-B1E1-5254698264A0}"/>
    <cellStyle name="SAPBEXItemHeader 2 2" xfId="370" xr:uid="{8AB1C3B1-5824-465A-B286-F85D3C257F21}"/>
    <cellStyle name="SAPBEXItemHeader 2 2 2" xfId="371" xr:uid="{016BF28B-619A-4D29-9885-F05907AC207E}"/>
    <cellStyle name="SAPBEXItemHeader 2 3" xfId="372" xr:uid="{D3705B25-435D-4D51-80D4-933D5987DC7E}"/>
    <cellStyle name="SAPBEXItemHeader 2 4" xfId="497" xr:uid="{FFB69221-9799-4333-8859-6D6001F7EF03}"/>
    <cellStyle name="SAPBEXItemHeader 2 5" xfId="498" xr:uid="{F5D25405-52D6-40B1-8373-4C034A5E05F2}"/>
    <cellStyle name="SAPBEXItemHeader 3" xfId="373" xr:uid="{48FDAC37-9546-400C-A9C9-A99B1C6BABA5}"/>
    <cellStyle name="SAPBEXItemHeader 4" xfId="499" xr:uid="{DCED4A0D-664C-45EB-8A56-6C7E1E5B6238}"/>
    <cellStyle name="SAPBEXItemHeader 5" xfId="500" xr:uid="{111F67D5-0B40-4603-9B26-A88554D8C4C8}"/>
    <cellStyle name="SAPBEXItemHeader 6" xfId="501" xr:uid="{111DCBEB-6DAE-43BE-9E2A-B86862E9E31A}"/>
    <cellStyle name="SAPBEXresData" xfId="374" xr:uid="{0867095A-6B55-40A8-9465-14724A8354D8}"/>
    <cellStyle name="SAPBEXresData 2" xfId="375" xr:uid="{E9B3EB72-319C-4098-B86F-385C7B05C69D}"/>
    <cellStyle name="SAPBEXresData 2 2" xfId="376" xr:uid="{87CC4F8F-02FC-4371-A642-18C2D484A42C}"/>
    <cellStyle name="SAPBEXresData 3" xfId="377" xr:uid="{45BD4963-0C18-4D1E-B959-A673FDA77E7C}"/>
    <cellStyle name="SAPBEXresData 4" xfId="502" xr:uid="{F698CC2E-17F1-4F9F-8D4B-E72AAA1CF2F6}"/>
    <cellStyle name="SAPBEXresDataEmph" xfId="378" xr:uid="{C8E60D0B-E532-45D5-91AE-712854870997}"/>
    <cellStyle name="SAPBEXresItem" xfId="379" xr:uid="{1F813167-510C-4F41-9640-645F4DC9AD75}"/>
    <cellStyle name="SAPBEXresItem 2" xfId="380" xr:uid="{A6BB1E48-29E6-43B3-8456-24B936BE3CFC}"/>
    <cellStyle name="SAPBEXresItem 2 2" xfId="381" xr:uid="{137609D9-1DDE-4ABF-A53B-65081DFAEAC0}"/>
    <cellStyle name="SAPBEXresItem 3" xfId="382" xr:uid="{2E6AC51B-F3A6-445E-A970-0235E1C570D1}"/>
    <cellStyle name="SAPBEXresItem 4" xfId="503" xr:uid="{B3010966-4D4A-48CE-8997-EFE6E15E48A8}"/>
    <cellStyle name="SAPBEXresItemX" xfId="383" xr:uid="{FA3BCBF3-30C9-47E6-81F3-9EC0AC581D59}"/>
    <cellStyle name="SAPBEXresItemX 2" xfId="384" xr:uid="{FBF7E71C-9900-4505-97B3-BA5029685C34}"/>
    <cellStyle name="SAPBEXresItemX 2 2" xfId="385" xr:uid="{B23E3CB0-6FBC-4D79-AF3E-FC8337661669}"/>
    <cellStyle name="SAPBEXresItemX 3" xfId="386" xr:uid="{63F907A8-4137-427F-9506-F4D22DD03714}"/>
    <cellStyle name="SAPBEXresItemX 4" xfId="504" xr:uid="{8EBE5544-C842-4A92-BAA9-17E1F975E090}"/>
    <cellStyle name="SAPBEXstdData" xfId="387" xr:uid="{19C17397-C4D0-46F3-AF28-405DA0ECB836}"/>
    <cellStyle name="SAPBEXstdData 2" xfId="388" xr:uid="{D23215F0-9AB3-42A3-8EB5-5D4E2B8466DA}"/>
    <cellStyle name="SAPBEXstdData 2 2" xfId="389" xr:uid="{CD2C1FCD-5E43-4A46-9A45-0D09C870C18F}"/>
    <cellStyle name="SAPBEXstdData 2 2 2" xfId="390" xr:uid="{5BF0AABA-4E8B-4ABD-BE83-60BABE8B55BA}"/>
    <cellStyle name="SAPBEXstdData 2 3" xfId="391" xr:uid="{E2A623F5-6665-4721-B4E3-5B4F98E09E80}"/>
    <cellStyle name="SAPBEXstdData 2 4" xfId="505" xr:uid="{343DC219-A879-4D23-B1EF-281F1F341FE5}"/>
    <cellStyle name="SAPBEXstdData 3" xfId="392" xr:uid="{0D8ED57A-7323-4EB7-B997-3539EA00504E}"/>
    <cellStyle name="SAPBEXstdData 4" xfId="506" xr:uid="{A68A746F-C931-401A-BE2E-6B898D293F58}"/>
    <cellStyle name="SAPBEXstdData 5" xfId="507" xr:uid="{CCC1E359-A814-4620-98AE-F9E83BFB64C9}"/>
    <cellStyle name="SAPBEXstdData 6" xfId="508" xr:uid="{12A885FB-136F-43EF-8411-0588777B96F6}"/>
    <cellStyle name="SAPBEXstdDataEmph" xfId="393" xr:uid="{EAFD9173-84BA-45C6-BDEB-5EEE410F6E29}"/>
    <cellStyle name="SAPBEXstdDataEmph 2" xfId="394" xr:uid="{182E56D8-ABDF-4F73-936B-877B63F07A63}"/>
    <cellStyle name="SAPBEXstdDataEmph 2 2" xfId="395" xr:uid="{7F4EE56E-A538-45C5-8EE3-2E87BDFE8A0B}"/>
    <cellStyle name="SAPBEXstdDataEmph 3" xfId="396" xr:uid="{CE395B43-FA7F-417F-BED6-B0F53B8C3574}"/>
    <cellStyle name="SAPBEXstdDataEmph 4" xfId="509" xr:uid="{FF205466-B56E-430A-9875-64AC1CDE966F}"/>
    <cellStyle name="SAPBEXstdItem" xfId="397" xr:uid="{BACBDC4B-08BA-4865-BED4-2559EF454611}"/>
    <cellStyle name="SAPBEXstdItem 2" xfId="398" xr:uid="{79FCDD41-A659-4BC4-B3DD-76D6FB17D07D}"/>
    <cellStyle name="SAPBEXstdItem 2 2" xfId="399" xr:uid="{B3ECF70B-A06D-40B2-B18D-AB0B19E78B20}"/>
    <cellStyle name="SAPBEXstdItem 2 2 2" xfId="400" xr:uid="{B4723DD0-5038-4969-AD08-9C062E466B89}"/>
    <cellStyle name="SAPBEXstdItem 2 3" xfId="401" xr:uid="{26D1CE2D-EC12-43F3-84EE-489B43CC9456}"/>
    <cellStyle name="SAPBEXstdItem 2 4" xfId="510" xr:uid="{8B8A5910-47CF-42D0-AE7F-F3B846613EEE}"/>
    <cellStyle name="SAPBEXstdItem 3" xfId="402" xr:uid="{2DE015B8-18FD-4315-9F71-D799FC9512CB}"/>
    <cellStyle name="SAPBEXstdItem 4" xfId="511" xr:uid="{37B95839-08CA-41A1-8057-89A126C05B34}"/>
    <cellStyle name="SAPBEXstdItem 5" xfId="512" xr:uid="{1033BC04-5753-44FF-BB0E-ED14D9B53E90}"/>
    <cellStyle name="SAPBEXstdItem 6" xfId="513" xr:uid="{EDFE7621-BB5B-47B6-986D-B5283751DD0B}"/>
    <cellStyle name="SAPBEXstdItemX" xfId="403" xr:uid="{EA6895B2-583C-491C-A71A-74429D6D48AC}"/>
    <cellStyle name="SAPBEXstdItemX 2" xfId="404" xr:uid="{E514D5C7-8803-4FAF-968A-4C814A13CB42}"/>
    <cellStyle name="SAPBEXstdItemX 2 2" xfId="405" xr:uid="{1055CC75-96ED-4521-B5DB-2DEA32012B23}"/>
    <cellStyle name="SAPBEXstdItemX 3" xfId="406" xr:uid="{321148DE-A459-4B67-A152-0656668C54E2}"/>
    <cellStyle name="SAPBEXstdItemX 4" xfId="514" xr:uid="{76A3B3D2-6113-44F7-A725-A065C7893410}"/>
    <cellStyle name="SAPBEXtitle" xfId="407" xr:uid="{BCC2E115-7CE0-4C60-A93F-26897C159D87}"/>
    <cellStyle name="SAPBEXtitle 2" xfId="515" xr:uid="{A41BBF6A-1C9D-4AAB-94C8-14D4853E8766}"/>
    <cellStyle name="SAPBEXtitle 3" xfId="516" xr:uid="{9C0645AE-1538-46D7-9769-6AD7BE291011}"/>
    <cellStyle name="SAPBEXtitle 4" xfId="517" xr:uid="{790A020C-EF2D-4827-9ABA-0510DBF71DFD}"/>
    <cellStyle name="SAPBEXunassignedItem" xfId="408" xr:uid="{B91BC192-B751-436D-A07F-EDFCA017230B}"/>
    <cellStyle name="SAPBEXundefined" xfId="409" xr:uid="{2C29F400-86A4-4D74-8024-58821302F5DF}"/>
    <cellStyle name="SAPBEXundefined 2" xfId="410" xr:uid="{CC69F331-6B73-4786-BB84-A0A4A7907DD6}"/>
    <cellStyle name="SAPBEXundefined 2 2" xfId="411" xr:uid="{FE727934-071C-4B1B-B9CF-DB37FEA163FA}"/>
    <cellStyle name="SAPBEXundefined 3" xfId="412" xr:uid="{6B598ADF-9CB3-46EC-8C41-216E943786C9}"/>
    <cellStyle name="SAPBEXundefined 4" xfId="518" xr:uid="{C432BFAA-3DC7-4398-B57C-183D6048EFE6}"/>
    <cellStyle name="Sheet Title" xfId="413" xr:uid="{DDD59584-54E9-4FE3-AB93-1D7BC4B14F37}"/>
    <cellStyle name="Total 2" xfId="414" xr:uid="{98BBB981-0968-420D-B360-473CAA9CD571}"/>
    <cellStyle name="Total 2 2" xfId="415" xr:uid="{585B3271-46B6-44B8-BEF2-D39E695CB091}"/>
    <cellStyle name="Total 2 3" xfId="519" xr:uid="{903236C0-0D31-43F2-8538-233FEA62037C}"/>
    <cellStyle name="Total 2 4" xfId="520" xr:uid="{5BC71CE8-2DCA-4734-AC40-F83F38FFC5E6}"/>
    <cellStyle name="Warning Text 2" xfId="416" xr:uid="{08D74A7B-28A2-4B9F-9EF9-D56308ED6F7B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8B06-C2CF-437A-9A07-137E410ABED6}">
  <dimension ref="A1:P52"/>
  <sheetViews>
    <sheetView zoomScale="85" zoomScaleNormal="85" workbookViewId="0">
      <pane xSplit="3" ySplit="7" topLeftCell="D8" activePane="bottomRight" state="frozen"/>
      <selection pane="topRight" activeCell="D1" sqref="D1"/>
      <selection pane="bottomLeft" activeCell="A16" sqref="A16"/>
      <selection pane="bottomRight"/>
    </sheetView>
  </sheetViews>
  <sheetFormatPr defaultColWidth="13.7109375" defaultRowHeight="15"/>
  <cols>
    <col min="1" max="1" width="12.85546875" style="1" customWidth="1"/>
    <col min="2" max="2" width="11.42578125" style="2" customWidth="1"/>
    <col min="3" max="3" width="69.28515625" style="2" bestFit="1" customWidth="1"/>
    <col min="4" max="16" width="16.28515625" style="2" customWidth="1"/>
    <col min="17" max="256" width="13.7109375" style="2"/>
    <col min="257" max="257" width="12.85546875" style="2" customWidth="1"/>
    <col min="258" max="258" width="11.42578125" style="2" customWidth="1"/>
    <col min="259" max="259" width="43.140625" style="2" customWidth="1"/>
    <col min="260" max="272" width="16.28515625" style="2" customWidth="1"/>
    <col min="273" max="512" width="13.7109375" style="2"/>
    <col min="513" max="513" width="12.85546875" style="2" customWidth="1"/>
    <col min="514" max="514" width="11.42578125" style="2" customWidth="1"/>
    <col min="515" max="515" width="43.140625" style="2" customWidth="1"/>
    <col min="516" max="528" width="16.28515625" style="2" customWidth="1"/>
    <col min="529" max="768" width="13.7109375" style="2"/>
    <col min="769" max="769" width="12.85546875" style="2" customWidth="1"/>
    <col min="770" max="770" width="11.42578125" style="2" customWidth="1"/>
    <col min="771" max="771" width="43.140625" style="2" customWidth="1"/>
    <col min="772" max="784" width="16.28515625" style="2" customWidth="1"/>
    <col min="785" max="1024" width="13.7109375" style="2"/>
    <col min="1025" max="1025" width="12.85546875" style="2" customWidth="1"/>
    <col min="1026" max="1026" width="11.42578125" style="2" customWidth="1"/>
    <col min="1027" max="1027" width="43.140625" style="2" customWidth="1"/>
    <col min="1028" max="1040" width="16.28515625" style="2" customWidth="1"/>
    <col min="1041" max="1280" width="13.7109375" style="2"/>
    <col min="1281" max="1281" width="12.85546875" style="2" customWidth="1"/>
    <col min="1282" max="1282" width="11.42578125" style="2" customWidth="1"/>
    <col min="1283" max="1283" width="43.140625" style="2" customWidth="1"/>
    <col min="1284" max="1296" width="16.28515625" style="2" customWidth="1"/>
    <col min="1297" max="1536" width="13.7109375" style="2"/>
    <col min="1537" max="1537" width="12.85546875" style="2" customWidth="1"/>
    <col min="1538" max="1538" width="11.42578125" style="2" customWidth="1"/>
    <col min="1539" max="1539" width="43.140625" style="2" customWidth="1"/>
    <col min="1540" max="1552" width="16.28515625" style="2" customWidth="1"/>
    <col min="1553" max="1792" width="13.7109375" style="2"/>
    <col min="1793" max="1793" width="12.85546875" style="2" customWidth="1"/>
    <col min="1794" max="1794" width="11.42578125" style="2" customWidth="1"/>
    <col min="1795" max="1795" width="43.140625" style="2" customWidth="1"/>
    <col min="1796" max="1808" width="16.28515625" style="2" customWidth="1"/>
    <col min="1809" max="2048" width="13.7109375" style="2"/>
    <col min="2049" max="2049" width="12.85546875" style="2" customWidth="1"/>
    <col min="2050" max="2050" width="11.42578125" style="2" customWidth="1"/>
    <col min="2051" max="2051" width="43.140625" style="2" customWidth="1"/>
    <col min="2052" max="2064" width="16.28515625" style="2" customWidth="1"/>
    <col min="2065" max="2304" width="13.7109375" style="2"/>
    <col min="2305" max="2305" width="12.85546875" style="2" customWidth="1"/>
    <col min="2306" max="2306" width="11.42578125" style="2" customWidth="1"/>
    <col min="2307" max="2307" width="43.140625" style="2" customWidth="1"/>
    <col min="2308" max="2320" width="16.28515625" style="2" customWidth="1"/>
    <col min="2321" max="2560" width="13.7109375" style="2"/>
    <col min="2561" max="2561" width="12.85546875" style="2" customWidth="1"/>
    <col min="2562" max="2562" width="11.42578125" style="2" customWidth="1"/>
    <col min="2563" max="2563" width="43.140625" style="2" customWidth="1"/>
    <col min="2564" max="2576" width="16.28515625" style="2" customWidth="1"/>
    <col min="2577" max="2816" width="13.7109375" style="2"/>
    <col min="2817" max="2817" width="12.85546875" style="2" customWidth="1"/>
    <col min="2818" max="2818" width="11.42578125" style="2" customWidth="1"/>
    <col min="2819" max="2819" width="43.140625" style="2" customWidth="1"/>
    <col min="2820" max="2832" width="16.28515625" style="2" customWidth="1"/>
    <col min="2833" max="3072" width="13.7109375" style="2"/>
    <col min="3073" max="3073" width="12.85546875" style="2" customWidth="1"/>
    <col min="3074" max="3074" width="11.42578125" style="2" customWidth="1"/>
    <col min="3075" max="3075" width="43.140625" style="2" customWidth="1"/>
    <col min="3076" max="3088" width="16.28515625" style="2" customWidth="1"/>
    <col min="3089" max="3328" width="13.7109375" style="2"/>
    <col min="3329" max="3329" width="12.85546875" style="2" customWidth="1"/>
    <col min="3330" max="3330" width="11.42578125" style="2" customWidth="1"/>
    <col min="3331" max="3331" width="43.140625" style="2" customWidth="1"/>
    <col min="3332" max="3344" width="16.28515625" style="2" customWidth="1"/>
    <col min="3345" max="3584" width="13.7109375" style="2"/>
    <col min="3585" max="3585" width="12.85546875" style="2" customWidth="1"/>
    <col min="3586" max="3586" width="11.42578125" style="2" customWidth="1"/>
    <col min="3587" max="3587" width="43.140625" style="2" customWidth="1"/>
    <col min="3588" max="3600" width="16.28515625" style="2" customWidth="1"/>
    <col min="3601" max="3840" width="13.7109375" style="2"/>
    <col min="3841" max="3841" width="12.85546875" style="2" customWidth="1"/>
    <col min="3842" max="3842" width="11.42578125" style="2" customWidth="1"/>
    <col min="3843" max="3843" width="43.140625" style="2" customWidth="1"/>
    <col min="3844" max="3856" width="16.28515625" style="2" customWidth="1"/>
    <col min="3857" max="4096" width="13.7109375" style="2"/>
    <col min="4097" max="4097" width="12.85546875" style="2" customWidth="1"/>
    <col min="4098" max="4098" width="11.42578125" style="2" customWidth="1"/>
    <col min="4099" max="4099" width="43.140625" style="2" customWidth="1"/>
    <col min="4100" max="4112" width="16.28515625" style="2" customWidth="1"/>
    <col min="4113" max="4352" width="13.7109375" style="2"/>
    <col min="4353" max="4353" width="12.85546875" style="2" customWidth="1"/>
    <col min="4354" max="4354" width="11.42578125" style="2" customWidth="1"/>
    <col min="4355" max="4355" width="43.140625" style="2" customWidth="1"/>
    <col min="4356" max="4368" width="16.28515625" style="2" customWidth="1"/>
    <col min="4369" max="4608" width="13.7109375" style="2"/>
    <col min="4609" max="4609" width="12.85546875" style="2" customWidth="1"/>
    <col min="4610" max="4610" width="11.42578125" style="2" customWidth="1"/>
    <col min="4611" max="4611" width="43.140625" style="2" customWidth="1"/>
    <col min="4612" max="4624" width="16.28515625" style="2" customWidth="1"/>
    <col min="4625" max="4864" width="13.7109375" style="2"/>
    <col min="4865" max="4865" width="12.85546875" style="2" customWidth="1"/>
    <col min="4866" max="4866" width="11.42578125" style="2" customWidth="1"/>
    <col min="4867" max="4867" width="43.140625" style="2" customWidth="1"/>
    <col min="4868" max="4880" width="16.28515625" style="2" customWidth="1"/>
    <col min="4881" max="5120" width="13.7109375" style="2"/>
    <col min="5121" max="5121" width="12.85546875" style="2" customWidth="1"/>
    <col min="5122" max="5122" width="11.42578125" style="2" customWidth="1"/>
    <col min="5123" max="5123" width="43.140625" style="2" customWidth="1"/>
    <col min="5124" max="5136" width="16.28515625" style="2" customWidth="1"/>
    <col min="5137" max="5376" width="13.7109375" style="2"/>
    <col min="5377" max="5377" width="12.85546875" style="2" customWidth="1"/>
    <col min="5378" max="5378" width="11.42578125" style="2" customWidth="1"/>
    <col min="5379" max="5379" width="43.140625" style="2" customWidth="1"/>
    <col min="5380" max="5392" width="16.28515625" style="2" customWidth="1"/>
    <col min="5393" max="5632" width="13.7109375" style="2"/>
    <col min="5633" max="5633" width="12.85546875" style="2" customWidth="1"/>
    <col min="5634" max="5634" width="11.42578125" style="2" customWidth="1"/>
    <col min="5635" max="5635" width="43.140625" style="2" customWidth="1"/>
    <col min="5636" max="5648" width="16.28515625" style="2" customWidth="1"/>
    <col min="5649" max="5888" width="13.7109375" style="2"/>
    <col min="5889" max="5889" width="12.85546875" style="2" customWidth="1"/>
    <col min="5890" max="5890" width="11.42578125" style="2" customWidth="1"/>
    <col min="5891" max="5891" width="43.140625" style="2" customWidth="1"/>
    <col min="5892" max="5904" width="16.28515625" style="2" customWidth="1"/>
    <col min="5905" max="6144" width="13.7109375" style="2"/>
    <col min="6145" max="6145" width="12.85546875" style="2" customWidth="1"/>
    <col min="6146" max="6146" width="11.42578125" style="2" customWidth="1"/>
    <col min="6147" max="6147" width="43.140625" style="2" customWidth="1"/>
    <col min="6148" max="6160" width="16.28515625" style="2" customWidth="1"/>
    <col min="6161" max="6400" width="13.7109375" style="2"/>
    <col min="6401" max="6401" width="12.85546875" style="2" customWidth="1"/>
    <col min="6402" max="6402" width="11.42578125" style="2" customWidth="1"/>
    <col min="6403" max="6403" width="43.140625" style="2" customWidth="1"/>
    <col min="6404" max="6416" width="16.28515625" style="2" customWidth="1"/>
    <col min="6417" max="6656" width="13.7109375" style="2"/>
    <col min="6657" max="6657" width="12.85546875" style="2" customWidth="1"/>
    <col min="6658" max="6658" width="11.42578125" style="2" customWidth="1"/>
    <col min="6659" max="6659" width="43.140625" style="2" customWidth="1"/>
    <col min="6660" max="6672" width="16.28515625" style="2" customWidth="1"/>
    <col min="6673" max="6912" width="13.7109375" style="2"/>
    <col min="6913" max="6913" width="12.85546875" style="2" customWidth="1"/>
    <col min="6914" max="6914" width="11.42578125" style="2" customWidth="1"/>
    <col min="6915" max="6915" width="43.140625" style="2" customWidth="1"/>
    <col min="6916" max="6928" width="16.28515625" style="2" customWidth="1"/>
    <col min="6929" max="7168" width="13.7109375" style="2"/>
    <col min="7169" max="7169" width="12.85546875" style="2" customWidth="1"/>
    <col min="7170" max="7170" width="11.42578125" style="2" customWidth="1"/>
    <col min="7171" max="7171" width="43.140625" style="2" customWidth="1"/>
    <col min="7172" max="7184" width="16.28515625" style="2" customWidth="1"/>
    <col min="7185" max="7424" width="13.7109375" style="2"/>
    <col min="7425" max="7425" width="12.85546875" style="2" customWidth="1"/>
    <col min="7426" max="7426" width="11.42578125" style="2" customWidth="1"/>
    <col min="7427" max="7427" width="43.140625" style="2" customWidth="1"/>
    <col min="7428" max="7440" width="16.28515625" style="2" customWidth="1"/>
    <col min="7441" max="7680" width="13.7109375" style="2"/>
    <col min="7681" max="7681" width="12.85546875" style="2" customWidth="1"/>
    <col min="7682" max="7682" width="11.42578125" style="2" customWidth="1"/>
    <col min="7683" max="7683" width="43.140625" style="2" customWidth="1"/>
    <col min="7684" max="7696" width="16.28515625" style="2" customWidth="1"/>
    <col min="7697" max="7936" width="13.7109375" style="2"/>
    <col min="7937" max="7937" width="12.85546875" style="2" customWidth="1"/>
    <col min="7938" max="7938" width="11.42578125" style="2" customWidth="1"/>
    <col min="7939" max="7939" width="43.140625" style="2" customWidth="1"/>
    <col min="7940" max="7952" width="16.28515625" style="2" customWidth="1"/>
    <col min="7953" max="8192" width="13.7109375" style="2"/>
    <col min="8193" max="8193" width="12.85546875" style="2" customWidth="1"/>
    <col min="8194" max="8194" width="11.42578125" style="2" customWidth="1"/>
    <col min="8195" max="8195" width="43.140625" style="2" customWidth="1"/>
    <col min="8196" max="8208" width="16.28515625" style="2" customWidth="1"/>
    <col min="8209" max="8448" width="13.7109375" style="2"/>
    <col min="8449" max="8449" width="12.85546875" style="2" customWidth="1"/>
    <col min="8450" max="8450" width="11.42578125" style="2" customWidth="1"/>
    <col min="8451" max="8451" width="43.140625" style="2" customWidth="1"/>
    <col min="8452" max="8464" width="16.28515625" style="2" customWidth="1"/>
    <col min="8465" max="8704" width="13.7109375" style="2"/>
    <col min="8705" max="8705" width="12.85546875" style="2" customWidth="1"/>
    <col min="8706" max="8706" width="11.42578125" style="2" customWidth="1"/>
    <col min="8707" max="8707" width="43.140625" style="2" customWidth="1"/>
    <col min="8708" max="8720" width="16.28515625" style="2" customWidth="1"/>
    <col min="8721" max="8960" width="13.7109375" style="2"/>
    <col min="8961" max="8961" width="12.85546875" style="2" customWidth="1"/>
    <col min="8962" max="8962" width="11.42578125" style="2" customWidth="1"/>
    <col min="8963" max="8963" width="43.140625" style="2" customWidth="1"/>
    <col min="8964" max="8976" width="16.28515625" style="2" customWidth="1"/>
    <col min="8977" max="9216" width="13.7109375" style="2"/>
    <col min="9217" max="9217" width="12.85546875" style="2" customWidth="1"/>
    <col min="9218" max="9218" width="11.42578125" style="2" customWidth="1"/>
    <col min="9219" max="9219" width="43.140625" style="2" customWidth="1"/>
    <col min="9220" max="9232" width="16.28515625" style="2" customWidth="1"/>
    <col min="9233" max="9472" width="13.7109375" style="2"/>
    <col min="9473" max="9473" width="12.85546875" style="2" customWidth="1"/>
    <col min="9474" max="9474" width="11.42578125" style="2" customWidth="1"/>
    <col min="9475" max="9475" width="43.140625" style="2" customWidth="1"/>
    <col min="9476" max="9488" width="16.28515625" style="2" customWidth="1"/>
    <col min="9489" max="9728" width="13.7109375" style="2"/>
    <col min="9729" max="9729" width="12.85546875" style="2" customWidth="1"/>
    <col min="9730" max="9730" width="11.42578125" style="2" customWidth="1"/>
    <col min="9731" max="9731" width="43.140625" style="2" customWidth="1"/>
    <col min="9732" max="9744" width="16.28515625" style="2" customWidth="1"/>
    <col min="9745" max="9984" width="13.7109375" style="2"/>
    <col min="9985" max="9985" width="12.85546875" style="2" customWidth="1"/>
    <col min="9986" max="9986" width="11.42578125" style="2" customWidth="1"/>
    <col min="9987" max="9987" width="43.140625" style="2" customWidth="1"/>
    <col min="9988" max="10000" width="16.28515625" style="2" customWidth="1"/>
    <col min="10001" max="10240" width="13.7109375" style="2"/>
    <col min="10241" max="10241" width="12.85546875" style="2" customWidth="1"/>
    <col min="10242" max="10242" width="11.42578125" style="2" customWidth="1"/>
    <col min="10243" max="10243" width="43.140625" style="2" customWidth="1"/>
    <col min="10244" max="10256" width="16.28515625" style="2" customWidth="1"/>
    <col min="10257" max="10496" width="13.7109375" style="2"/>
    <col min="10497" max="10497" width="12.85546875" style="2" customWidth="1"/>
    <col min="10498" max="10498" width="11.42578125" style="2" customWidth="1"/>
    <col min="10499" max="10499" width="43.140625" style="2" customWidth="1"/>
    <col min="10500" max="10512" width="16.28515625" style="2" customWidth="1"/>
    <col min="10513" max="10752" width="13.7109375" style="2"/>
    <col min="10753" max="10753" width="12.85546875" style="2" customWidth="1"/>
    <col min="10754" max="10754" width="11.42578125" style="2" customWidth="1"/>
    <col min="10755" max="10755" width="43.140625" style="2" customWidth="1"/>
    <col min="10756" max="10768" width="16.28515625" style="2" customWidth="1"/>
    <col min="10769" max="11008" width="13.7109375" style="2"/>
    <col min="11009" max="11009" width="12.85546875" style="2" customWidth="1"/>
    <col min="11010" max="11010" width="11.42578125" style="2" customWidth="1"/>
    <col min="11011" max="11011" width="43.140625" style="2" customWidth="1"/>
    <col min="11012" max="11024" width="16.28515625" style="2" customWidth="1"/>
    <col min="11025" max="11264" width="13.7109375" style="2"/>
    <col min="11265" max="11265" width="12.85546875" style="2" customWidth="1"/>
    <col min="11266" max="11266" width="11.42578125" style="2" customWidth="1"/>
    <col min="11267" max="11267" width="43.140625" style="2" customWidth="1"/>
    <col min="11268" max="11280" width="16.28515625" style="2" customWidth="1"/>
    <col min="11281" max="11520" width="13.7109375" style="2"/>
    <col min="11521" max="11521" width="12.85546875" style="2" customWidth="1"/>
    <col min="11522" max="11522" width="11.42578125" style="2" customWidth="1"/>
    <col min="11523" max="11523" width="43.140625" style="2" customWidth="1"/>
    <col min="11524" max="11536" width="16.28515625" style="2" customWidth="1"/>
    <col min="11537" max="11776" width="13.7109375" style="2"/>
    <col min="11777" max="11777" width="12.85546875" style="2" customWidth="1"/>
    <col min="11778" max="11778" width="11.42578125" style="2" customWidth="1"/>
    <col min="11779" max="11779" width="43.140625" style="2" customWidth="1"/>
    <col min="11780" max="11792" width="16.28515625" style="2" customWidth="1"/>
    <col min="11793" max="12032" width="13.7109375" style="2"/>
    <col min="12033" max="12033" width="12.85546875" style="2" customWidth="1"/>
    <col min="12034" max="12034" width="11.42578125" style="2" customWidth="1"/>
    <col min="12035" max="12035" width="43.140625" style="2" customWidth="1"/>
    <col min="12036" max="12048" width="16.28515625" style="2" customWidth="1"/>
    <col min="12049" max="12288" width="13.7109375" style="2"/>
    <col min="12289" max="12289" width="12.85546875" style="2" customWidth="1"/>
    <col min="12290" max="12290" width="11.42578125" style="2" customWidth="1"/>
    <col min="12291" max="12291" width="43.140625" style="2" customWidth="1"/>
    <col min="12292" max="12304" width="16.28515625" style="2" customWidth="1"/>
    <col min="12305" max="12544" width="13.7109375" style="2"/>
    <col min="12545" max="12545" width="12.85546875" style="2" customWidth="1"/>
    <col min="12546" max="12546" width="11.42578125" style="2" customWidth="1"/>
    <col min="12547" max="12547" width="43.140625" style="2" customWidth="1"/>
    <col min="12548" max="12560" width="16.28515625" style="2" customWidth="1"/>
    <col min="12561" max="12800" width="13.7109375" style="2"/>
    <col min="12801" max="12801" width="12.85546875" style="2" customWidth="1"/>
    <col min="12802" max="12802" width="11.42578125" style="2" customWidth="1"/>
    <col min="12803" max="12803" width="43.140625" style="2" customWidth="1"/>
    <col min="12804" max="12816" width="16.28515625" style="2" customWidth="1"/>
    <col min="12817" max="13056" width="13.7109375" style="2"/>
    <col min="13057" max="13057" width="12.85546875" style="2" customWidth="1"/>
    <col min="13058" max="13058" width="11.42578125" style="2" customWidth="1"/>
    <col min="13059" max="13059" width="43.140625" style="2" customWidth="1"/>
    <col min="13060" max="13072" width="16.28515625" style="2" customWidth="1"/>
    <col min="13073" max="13312" width="13.7109375" style="2"/>
    <col min="13313" max="13313" width="12.85546875" style="2" customWidth="1"/>
    <col min="13314" max="13314" width="11.42578125" style="2" customWidth="1"/>
    <col min="13315" max="13315" width="43.140625" style="2" customWidth="1"/>
    <col min="13316" max="13328" width="16.28515625" style="2" customWidth="1"/>
    <col min="13329" max="13568" width="13.7109375" style="2"/>
    <col min="13569" max="13569" width="12.85546875" style="2" customWidth="1"/>
    <col min="13570" max="13570" width="11.42578125" style="2" customWidth="1"/>
    <col min="13571" max="13571" width="43.140625" style="2" customWidth="1"/>
    <col min="13572" max="13584" width="16.28515625" style="2" customWidth="1"/>
    <col min="13585" max="13824" width="13.7109375" style="2"/>
    <col min="13825" max="13825" width="12.85546875" style="2" customWidth="1"/>
    <col min="13826" max="13826" width="11.42578125" style="2" customWidth="1"/>
    <col min="13827" max="13827" width="43.140625" style="2" customWidth="1"/>
    <col min="13828" max="13840" width="16.28515625" style="2" customWidth="1"/>
    <col min="13841" max="14080" width="13.7109375" style="2"/>
    <col min="14081" max="14081" width="12.85546875" style="2" customWidth="1"/>
    <col min="14082" max="14082" width="11.42578125" style="2" customWidth="1"/>
    <col min="14083" max="14083" width="43.140625" style="2" customWidth="1"/>
    <col min="14084" max="14096" width="16.28515625" style="2" customWidth="1"/>
    <col min="14097" max="14336" width="13.7109375" style="2"/>
    <col min="14337" max="14337" width="12.85546875" style="2" customWidth="1"/>
    <col min="14338" max="14338" width="11.42578125" style="2" customWidth="1"/>
    <col min="14339" max="14339" width="43.140625" style="2" customWidth="1"/>
    <col min="14340" max="14352" width="16.28515625" style="2" customWidth="1"/>
    <col min="14353" max="14592" width="13.7109375" style="2"/>
    <col min="14593" max="14593" width="12.85546875" style="2" customWidth="1"/>
    <col min="14594" max="14594" width="11.42578125" style="2" customWidth="1"/>
    <col min="14595" max="14595" width="43.140625" style="2" customWidth="1"/>
    <col min="14596" max="14608" width="16.28515625" style="2" customWidth="1"/>
    <col min="14609" max="14848" width="13.7109375" style="2"/>
    <col min="14849" max="14849" width="12.85546875" style="2" customWidth="1"/>
    <col min="14850" max="14850" width="11.42578125" style="2" customWidth="1"/>
    <col min="14851" max="14851" width="43.140625" style="2" customWidth="1"/>
    <col min="14852" max="14864" width="16.28515625" style="2" customWidth="1"/>
    <col min="14865" max="15104" width="13.7109375" style="2"/>
    <col min="15105" max="15105" width="12.85546875" style="2" customWidth="1"/>
    <col min="15106" max="15106" width="11.42578125" style="2" customWidth="1"/>
    <col min="15107" max="15107" width="43.140625" style="2" customWidth="1"/>
    <col min="15108" max="15120" width="16.28515625" style="2" customWidth="1"/>
    <col min="15121" max="15360" width="13.7109375" style="2"/>
    <col min="15361" max="15361" width="12.85546875" style="2" customWidth="1"/>
    <col min="15362" max="15362" width="11.42578125" style="2" customWidth="1"/>
    <col min="15363" max="15363" width="43.140625" style="2" customWidth="1"/>
    <col min="15364" max="15376" width="16.28515625" style="2" customWidth="1"/>
    <col min="15377" max="15616" width="13.7109375" style="2"/>
    <col min="15617" max="15617" width="12.85546875" style="2" customWidth="1"/>
    <col min="15618" max="15618" width="11.42578125" style="2" customWidth="1"/>
    <col min="15619" max="15619" width="43.140625" style="2" customWidth="1"/>
    <col min="15620" max="15632" width="16.28515625" style="2" customWidth="1"/>
    <col min="15633" max="15872" width="13.7109375" style="2"/>
    <col min="15873" max="15873" width="12.85546875" style="2" customWidth="1"/>
    <col min="15874" max="15874" width="11.42578125" style="2" customWidth="1"/>
    <col min="15875" max="15875" width="43.140625" style="2" customWidth="1"/>
    <col min="15876" max="15888" width="16.28515625" style="2" customWidth="1"/>
    <col min="15889" max="16128" width="13.7109375" style="2"/>
    <col min="16129" max="16129" width="12.85546875" style="2" customWidth="1"/>
    <col min="16130" max="16130" width="11.42578125" style="2" customWidth="1"/>
    <col min="16131" max="16131" width="43.140625" style="2" customWidth="1"/>
    <col min="16132" max="16144" width="16.28515625" style="2" customWidth="1"/>
    <col min="16145" max="16384" width="13.7109375" style="2"/>
  </cols>
  <sheetData>
    <row r="1" spans="1:16">
      <c r="A1" s="103" t="s">
        <v>137</v>
      </c>
    </row>
    <row r="2" spans="1:16">
      <c r="A2" s="103" t="s">
        <v>136</v>
      </c>
    </row>
    <row r="3" spans="1:16" ht="15.75" thickBo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>
      <c r="L4" s="6"/>
      <c r="O4" s="6"/>
      <c r="P4" s="6"/>
    </row>
    <row r="5" spans="1:16" ht="15.75">
      <c r="A5" s="7" t="s">
        <v>1</v>
      </c>
      <c r="B5" s="8" t="s">
        <v>2</v>
      </c>
      <c r="O5" s="9"/>
      <c r="P5" s="9" t="s">
        <v>3</v>
      </c>
    </row>
    <row r="6" spans="1:16" ht="15.75">
      <c r="A6" s="7" t="s">
        <v>4</v>
      </c>
      <c r="B6" s="9" t="s">
        <v>4</v>
      </c>
      <c r="C6" s="8" t="s">
        <v>5</v>
      </c>
      <c r="D6" s="14">
        <v>44562</v>
      </c>
      <c r="E6" s="14">
        <v>44593</v>
      </c>
      <c r="F6" s="14">
        <v>44621</v>
      </c>
      <c r="G6" s="14">
        <v>44652</v>
      </c>
      <c r="H6" s="14">
        <v>44682</v>
      </c>
      <c r="I6" s="14">
        <v>44713</v>
      </c>
      <c r="J6" s="14">
        <v>44743</v>
      </c>
      <c r="K6" s="14">
        <v>44774</v>
      </c>
      <c r="L6" s="14">
        <v>44805</v>
      </c>
      <c r="M6" s="14">
        <v>44835</v>
      </c>
      <c r="N6" s="14">
        <v>44866</v>
      </c>
      <c r="O6" s="14">
        <v>44896</v>
      </c>
      <c r="P6" s="9" t="s">
        <v>6</v>
      </c>
    </row>
    <row r="7" spans="1:16" ht="15.75" thickBot="1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4"/>
      <c r="N7" s="4"/>
      <c r="O7" s="5"/>
      <c r="P7" s="5"/>
    </row>
    <row r="8" spans="1:16">
      <c r="L8" s="6"/>
      <c r="O8" s="6"/>
      <c r="P8" s="6"/>
    </row>
    <row r="9" spans="1:16">
      <c r="A9" s="10">
        <v>1</v>
      </c>
      <c r="B9" s="95">
        <v>375</v>
      </c>
      <c r="C9" s="96" t="s">
        <v>70</v>
      </c>
      <c r="D9" s="2">
        <f>SUMIF('CDR Depreciation Data'!$A:$A,$B9,'CDR Depreciation Data'!C:C)</f>
        <v>488.29582196517879</v>
      </c>
      <c r="E9" s="2">
        <f>SUMIF('CDR Depreciation Data'!$A:$A,$B9,'CDR Depreciation Data'!D:D)</f>
        <v>490.95283603504788</v>
      </c>
      <c r="F9" s="2">
        <f>SUMIF('CDR Depreciation Data'!$A:$A,$B9,'CDR Depreciation Data'!E:E)</f>
        <v>494.26553772971556</v>
      </c>
      <c r="G9" s="2">
        <f>SUMIF('CDR Depreciation Data'!$A:$A,$B9,'CDR Depreciation Data'!F:F)</f>
        <v>498.11642250671929</v>
      </c>
      <c r="H9" s="2">
        <f>SUMIF('CDR Depreciation Data'!$A:$A,$B9,'CDR Depreciation Data'!G:G)</f>
        <v>502.35739026447237</v>
      </c>
      <c r="I9" s="2">
        <f>SUMIF('CDR Depreciation Data'!$A:$A,$B9,'CDR Depreciation Data'!H:H)</f>
        <v>506.89831514905831</v>
      </c>
      <c r="J9" s="2">
        <f>SUMIF('CDR Depreciation Data'!$A:$A,$B9,'CDR Depreciation Data'!I:I)</f>
        <v>511.69752660351014</v>
      </c>
      <c r="K9" s="2">
        <f>SUMIF('CDR Depreciation Data'!$A:$A,$B9,'CDR Depreciation Data'!J:J)</f>
        <v>516.7263942757437</v>
      </c>
      <c r="L9" s="2">
        <f>SUMIF('CDR Depreciation Data'!$A:$A,$B9,'CDR Depreciation Data'!K:K)</f>
        <v>521.98085119722646</v>
      </c>
      <c r="M9" s="2">
        <f>SUMIF('CDR Depreciation Data'!$A:$A,$B9,'CDR Depreciation Data'!L:L)</f>
        <v>527.43671356795255</v>
      </c>
      <c r="N9" s="2">
        <f>SUMIF('CDR Depreciation Data'!$A:$A,$B9,'CDR Depreciation Data'!M:M)</f>
        <v>532.99082241705548</v>
      </c>
      <c r="O9" s="2">
        <f>SUMIF('CDR Depreciation Data'!$A:$A,$B9,'CDR Depreciation Data'!N:N)</f>
        <v>538.54515054870319</v>
      </c>
      <c r="P9" s="2">
        <f>SUM(D9:O9)</f>
        <v>6130.2637822603838</v>
      </c>
    </row>
    <row r="10" spans="1:16">
      <c r="A10" s="10">
        <f>A9+1</f>
        <v>2</v>
      </c>
      <c r="B10" s="95">
        <v>376.1</v>
      </c>
      <c r="C10" s="96" t="s">
        <v>71</v>
      </c>
      <c r="D10" s="11">
        <f>SUMIF('CDR Depreciation Data'!$A:$A,$B10,'CDR Depreciation Data'!C:C)</f>
        <v>293318.0679568706</v>
      </c>
      <c r="E10" s="11">
        <f>SUMIF('CDR Depreciation Data'!$A:$A,$B10,'CDR Depreciation Data'!D:D)</f>
        <v>294167.67774955009</v>
      </c>
      <c r="F10" s="11">
        <f>SUMIF('CDR Depreciation Data'!$A:$A,$B10,'CDR Depreciation Data'!E:E)</f>
        <v>295252.72448245826</v>
      </c>
      <c r="G10" s="11">
        <f>SUMIF('CDR Depreciation Data'!$A:$A,$B10,'CDR Depreciation Data'!F:F)</f>
        <v>296531.24182812544</v>
      </c>
      <c r="H10" s="11">
        <f>SUMIF('CDR Depreciation Data'!$A:$A,$B10,'CDR Depreciation Data'!G:G)</f>
        <v>297949.79436575773</v>
      </c>
      <c r="I10" s="11">
        <f>SUMIF('CDR Depreciation Data'!$A:$A,$B10,'CDR Depreciation Data'!H:H)</f>
        <v>299477.67468081671</v>
      </c>
      <c r="J10" s="11">
        <f>SUMIF('CDR Depreciation Data'!$A:$A,$B10,'CDR Depreciation Data'!I:I)</f>
        <v>301098.25029822916</v>
      </c>
      <c r="K10" s="11">
        <f>SUMIF('CDR Depreciation Data'!$A:$A,$B10,'CDR Depreciation Data'!J:J)</f>
        <v>302801.51984376879</v>
      </c>
      <c r="L10" s="11">
        <f>SUMIF('CDR Depreciation Data'!$A:$A,$B10,'CDR Depreciation Data'!K:K)</f>
        <v>304588.05243126687</v>
      </c>
      <c r="M10" s="11">
        <f>SUMIF('CDR Depreciation Data'!$A:$A,$B10,'CDR Depreciation Data'!L:L)</f>
        <v>306444.37805457716</v>
      </c>
      <c r="N10" s="11">
        <f>SUMIF('CDR Depreciation Data'!$A:$A,$B10,'CDR Depreciation Data'!M:M)</f>
        <v>308329.61428339855</v>
      </c>
      <c r="O10" s="11">
        <f>SUMIF('CDR Depreciation Data'!$A:$A,$B10,'CDR Depreciation Data'!N:N)</f>
        <v>310207.98362594598</v>
      </c>
      <c r="P10" s="11">
        <f t="shared" ref="P10:P36" si="0">SUM(D10:O10)</f>
        <v>3610166.9796007653</v>
      </c>
    </row>
    <row r="11" spans="1:16">
      <c r="A11" s="10">
        <f t="shared" ref="A11:A48" si="1">A10+1</f>
        <v>3</v>
      </c>
      <c r="B11" s="95">
        <v>376.2</v>
      </c>
      <c r="C11" s="96" t="s">
        <v>72</v>
      </c>
      <c r="D11" s="11">
        <f>SUMIF('CDR Depreciation Data'!$A:$A,$B11,'CDR Depreciation Data'!C:C)</f>
        <v>373934.44980312651</v>
      </c>
      <c r="E11" s="11">
        <f>SUMIF('CDR Depreciation Data'!$A:$A,$B11,'CDR Depreciation Data'!D:D)</f>
        <v>374960.61381508445</v>
      </c>
      <c r="F11" s="11">
        <f>SUMIF('CDR Depreciation Data'!$A:$A,$B11,'CDR Depreciation Data'!E:E)</f>
        <v>376448.4678829927</v>
      </c>
      <c r="G11" s="11">
        <f>SUMIF('CDR Depreciation Data'!$A:$A,$B11,'CDR Depreciation Data'!F:F)</f>
        <v>378321.54351523495</v>
      </c>
      <c r="H11" s="11">
        <f>SUMIF('CDR Depreciation Data'!$A:$A,$B11,'CDR Depreciation Data'!G:G)</f>
        <v>380468.41657389159</v>
      </c>
      <c r="I11" s="11">
        <f>SUMIF('CDR Depreciation Data'!$A:$A,$B11,'CDR Depreciation Data'!H:H)</f>
        <v>382871.53785111214</v>
      </c>
      <c r="J11" s="11">
        <f>SUMIF('CDR Depreciation Data'!$A:$A,$B11,'CDR Depreciation Data'!I:I)</f>
        <v>385455.21279450168</v>
      </c>
      <c r="K11" s="11">
        <f>SUMIF('CDR Depreciation Data'!$A:$A,$B11,'CDR Depreciation Data'!J:J)</f>
        <v>388207.02341199963</v>
      </c>
      <c r="L11" s="11">
        <f>SUMIF('CDR Depreciation Data'!$A:$A,$B11,'CDR Depreciation Data'!K:K)</f>
        <v>391180.4396789305</v>
      </c>
      <c r="M11" s="11">
        <f>SUMIF('CDR Depreciation Data'!$A:$A,$B11,'CDR Depreciation Data'!L:L)</f>
        <v>394225.57187344704</v>
      </c>
      <c r="N11" s="11">
        <f>SUMIF('CDR Depreciation Data'!$A:$A,$B11,'CDR Depreciation Data'!M:M)</f>
        <v>397163.15554594627</v>
      </c>
      <c r="O11" s="11">
        <f>SUMIF('CDR Depreciation Data'!$A:$A,$B11,'CDR Depreciation Data'!N:N)</f>
        <v>399908.09496737726</v>
      </c>
      <c r="P11" s="11">
        <f t="shared" si="0"/>
        <v>4623144.5277136452</v>
      </c>
    </row>
    <row r="12" spans="1:16">
      <c r="A12" s="10">
        <f t="shared" si="1"/>
        <v>4</v>
      </c>
      <c r="B12" s="95">
        <v>378</v>
      </c>
      <c r="C12" s="96" t="s">
        <v>73</v>
      </c>
      <c r="D12" s="11">
        <f>SUMIF('CDR Depreciation Data'!$A:$A,$B12,'CDR Depreciation Data'!C:C)</f>
        <v>7123.9100561565556</v>
      </c>
      <c r="E12" s="11">
        <f>SUMIF('CDR Depreciation Data'!$A:$A,$B12,'CDR Depreciation Data'!D:D)</f>
        <v>7163.7152253508812</v>
      </c>
      <c r="F12" s="11">
        <f>SUMIF('CDR Depreciation Data'!$A:$A,$B12,'CDR Depreciation Data'!E:E)</f>
        <v>7213.3433597826561</v>
      </c>
      <c r="G12" s="11">
        <f>SUMIF('CDR Depreciation Data'!$A:$A,$B12,'CDR Depreciation Data'!F:F)</f>
        <v>7271.034104380049</v>
      </c>
      <c r="H12" s="11">
        <f>SUMIF('CDR Depreciation Data'!$A:$A,$B12,'CDR Depreciation Data'!G:G)</f>
        <v>7334.5687469171007</v>
      </c>
      <c r="I12" s="11">
        <f>SUMIF('CDR Depreciation Data'!$A:$A,$B12,'CDR Depreciation Data'!H:H)</f>
        <v>7402.5970970035505</v>
      </c>
      <c r="J12" s="11">
        <f>SUMIF('CDR Depreciation Data'!$A:$A,$B12,'CDR Depreciation Data'!I:I)</f>
        <v>7474.4948811026852</v>
      </c>
      <c r="K12" s="11">
        <f>SUMIF('CDR Depreciation Data'!$A:$A,$B12,'CDR Depreciation Data'!J:J)</f>
        <v>7549.8331831535279</v>
      </c>
      <c r="L12" s="11">
        <f>SUMIF('CDR Depreciation Data'!$A:$A,$B12,'CDR Depreciation Data'!K:K)</f>
        <v>7628.551075224842</v>
      </c>
      <c r="M12" s="11">
        <f>SUMIF('CDR Depreciation Data'!$A:$A,$B12,'CDR Depreciation Data'!L:L)</f>
        <v>7710.2862557910557</v>
      </c>
      <c r="N12" s="11">
        <f>SUMIF('CDR Depreciation Data'!$A:$A,$B12,'CDR Depreciation Data'!M:M)</f>
        <v>7793.4932831716624</v>
      </c>
      <c r="O12" s="11">
        <f>SUMIF('CDR Depreciation Data'!$A:$A,$B12,'CDR Depreciation Data'!N:N)</f>
        <v>7876.7035956605041</v>
      </c>
      <c r="P12" s="11">
        <f t="shared" si="0"/>
        <v>89542.530863695065</v>
      </c>
    </row>
    <row r="13" spans="1:16">
      <c r="A13" s="10">
        <f t="shared" si="1"/>
        <v>5</v>
      </c>
      <c r="B13" s="95">
        <v>379</v>
      </c>
      <c r="C13" s="96" t="s">
        <v>74</v>
      </c>
      <c r="D13" s="11">
        <f>SUMIF('CDR Depreciation Data'!$A:$A,$B13,'CDR Depreciation Data'!C:C)</f>
        <v>39610.220012915568</v>
      </c>
      <c r="E13" s="11">
        <f>SUMIF('CDR Depreciation Data'!$A:$A,$B13,'CDR Depreciation Data'!D:D)</f>
        <v>39832.198612090608</v>
      </c>
      <c r="F13" s="11">
        <f>SUMIF('CDR Depreciation Data'!$A:$A,$B13,'CDR Depreciation Data'!E:E)</f>
        <v>40110.59089996777</v>
      </c>
      <c r="G13" s="11">
        <f>SUMIF('CDR Depreciation Data'!$A:$A,$B13,'CDR Depreciation Data'!F:F)</f>
        <v>40435.287085803982</v>
      </c>
      <c r="H13" s="11">
        <f>SUMIF('CDR Depreciation Data'!$A:$A,$B13,'CDR Depreciation Data'!G:G)</f>
        <v>40793.545015085867</v>
      </c>
      <c r="I13" s="11">
        <f>SUMIF('CDR Depreciation Data'!$A:$A,$B13,'CDR Depreciation Data'!H:H)</f>
        <v>41177.610489511426</v>
      </c>
      <c r="J13" s="11">
        <f>SUMIF('CDR Depreciation Data'!$A:$A,$B13,'CDR Depreciation Data'!I:I)</f>
        <v>41583.898280780071</v>
      </c>
      <c r="K13" s="11">
        <f>SUMIF('CDR Depreciation Data'!$A:$A,$B13,'CDR Depreciation Data'!J:J)</f>
        <v>42009.945106516418</v>
      </c>
      <c r="L13" s="11">
        <f>SUMIF('CDR Depreciation Data'!$A:$A,$B13,'CDR Depreciation Data'!K:K)</f>
        <v>42455.401055134447</v>
      </c>
      <c r="M13" s="11">
        <f>SUMIF('CDR Depreciation Data'!$A:$A,$B13,'CDR Depreciation Data'!L:L)</f>
        <v>42918.185414243686</v>
      </c>
      <c r="N13" s="11">
        <f>SUMIF('CDR Depreciation Data'!$A:$A,$B13,'CDR Depreciation Data'!M:M)</f>
        <v>43389.422649444561</v>
      </c>
      <c r="O13" s="11">
        <f>SUMIF('CDR Depreciation Data'!$A:$A,$B13,'CDR Depreciation Data'!N:N)</f>
        <v>43860.678751155596</v>
      </c>
      <c r="P13" s="11">
        <f t="shared" si="0"/>
        <v>498176.98337264999</v>
      </c>
    </row>
    <row r="14" spans="1:16">
      <c r="A14" s="10">
        <f t="shared" si="1"/>
        <v>6</v>
      </c>
      <c r="B14" s="95">
        <v>380.1</v>
      </c>
      <c r="C14" s="96" t="s">
        <v>75</v>
      </c>
      <c r="D14" s="11">
        <f>SUMIF('CDR Depreciation Data'!$A:$A,$B14,'CDR Depreciation Data'!C:C)</f>
        <v>34729.665841985094</v>
      </c>
      <c r="E14" s="11">
        <f>SUMIF('CDR Depreciation Data'!$A:$A,$B14,'CDR Depreciation Data'!D:D)</f>
        <v>34741.009079326315</v>
      </c>
      <c r="F14" s="11">
        <f>SUMIF('CDR Depreciation Data'!$A:$A,$B14,'CDR Depreciation Data'!E:E)</f>
        <v>34757.825314749411</v>
      </c>
      <c r="G14" s="11">
        <f>SUMIF('CDR Depreciation Data'!$A:$A,$B14,'CDR Depreciation Data'!F:F)</f>
        <v>34779.13374259157</v>
      </c>
      <c r="H14" s="11">
        <f>SUMIF('CDR Depreciation Data'!$A:$A,$B14,'CDR Depreciation Data'!G:G)</f>
        <v>34803.698177295308</v>
      </c>
      <c r="I14" s="11">
        <f>SUMIF('CDR Depreciation Data'!$A:$A,$B14,'CDR Depreciation Data'!H:H)</f>
        <v>34830.766342003641</v>
      </c>
      <c r="J14" s="11">
        <f>SUMIF('CDR Depreciation Data'!$A:$A,$B14,'CDR Depreciation Data'!I:I)</f>
        <v>34859.990414263048</v>
      </c>
      <c r="K14" s="11">
        <f>SUMIF('CDR Depreciation Data'!$A:$A,$B14,'CDR Depreciation Data'!J:J)</f>
        <v>34891.131417682795</v>
      </c>
      <c r="L14" s="11">
        <f>SUMIF('CDR Depreciation Data'!$A:$A,$B14,'CDR Depreciation Data'!K:K)</f>
        <v>34924.155405441037</v>
      </c>
      <c r="M14" s="11">
        <f>SUMIF('CDR Depreciation Data'!$A:$A,$B14,'CDR Depreciation Data'!L:L)</f>
        <v>34958.860516337336</v>
      </c>
      <c r="N14" s="11">
        <f>SUMIF('CDR Depreciation Data'!$A:$A,$B14,'CDR Depreciation Data'!M:M)</f>
        <v>34994.385686614682</v>
      </c>
      <c r="O14" s="11">
        <f>SUMIF('CDR Depreciation Data'!$A:$A,$B14,'CDR Depreciation Data'!N:N)</f>
        <v>35029.912687234493</v>
      </c>
      <c r="P14" s="11">
        <f t="shared" si="0"/>
        <v>418300.53462552465</v>
      </c>
    </row>
    <row r="15" spans="1:16">
      <c r="A15" s="10">
        <f t="shared" si="1"/>
        <v>7</v>
      </c>
      <c r="B15" s="95">
        <v>380.2</v>
      </c>
      <c r="C15" s="96" t="s">
        <v>76</v>
      </c>
      <c r="D15" s="11">
        <f>SUMIF('CDR Depreciation Data'!$A:$A,$B15,'CDR Depreciation Data'!C:C)</f>
        <v>204684.65114207385</v>
      </c>
      <c r="E15" s="11">
        <f>SUMIF('CDR Depreciation Data'!$A:$A,$B15,'CDR Depreciation Data'!D:D)</f>
        <v>205348.03473348072</v>
      </c>
      <c r="F15" s="11">
        <f>SUMIF('CDR Depreciation Data'!$A:$A,$B15,'CDR Depreciation Data'!E:E)</f>
        <v>206227.5064726999</v>
      </c>
      <c r="G15" s="11">
        <f>SUMIF('CDR Depreciation Data'!$A:$A,$B15,'CDR Depreciation Data'!F:F)</f>
        <v>207285.79310058244</v>
      </c>
      <c r="H15" s="11">
        <f>SUMIF('CDR Depreciation Data'!$A:$A,$B15,'CDR Depreciation Data'!G:G)</f>
        <v>208472.43342357347</v>
      </c>
      <c r="I15" s="11">
        <f>SUMIF('CDR Depreciation Data'!$A:$A,$B15,'CDR Depreciation Data'!H:H)</f>
        <v>209768.35374808518</v>
      </c>
      <c r="J15" s="11">
        <f>SUMIF('CDR Depreciation Data'!$A:$A,$B15,'CDR Depreciation Data'!I:I)</f>
        <v>211149.09072052504</v>
      </c>
      <c r="K15" s="11">
        <f>SUMIF('CDR Depreciation Data'!$A:$A,$B15,'CDR Depreciation Data'!J:J)</f>
        <v>212607.00104738172</v>
      </c>
      <c r="L15" s="11">
        <f>SUMIF('CDR Depreciation Data'!$A:$A,$B15,'CDR Depreciation Data'!K:K)</f>
        <v>214153.78529453577</v>
      </c>
      <c r="M15" s="11">
        <f>SUMIF('CDR Depreciation Data'!$A:$A,$B15,'CDR Depreciation Data'!L:L)</f>
        <v>215750.71696571895</v>
      </c>
      <c r="N15" s="11">
        <f>SUMIF('CDR Depreciation Data'!$A:$A,$B15,'CDR Depreciation Data'!M:M)</f>
        <v>217339.11557368937</v>
      </c>
      <c r="O15" s="11">
        <f>SUMIF('CDR Depreciation Data'!$A:$A,$B15,'CDR Depreciation Data'!N:N)</f>
        <v>218882.95481446324</v>
      </c>
      <c r="P15" s="11">
        <f t="shared" si="0"/>
        <v>2531669.43703681</v>
      </c>
    </row>
    <row r="16" spans="1:16">
      <c r="A16" s="10">
        <f t="shared" si="1"/>
        <v>8</v>
      </c>
      <c r="B16" s="95">
        <v>381</v>
      </c>
      <c r="C16" s="96" t="s">
        <v>77</v>
      </c>
      <c r="D16" s="11">
        <f>SUMIF('CDR Depreciation Data'!$A:$A,$B16,'CDR Depreciation Data'!C:C)</f>
        <v>101200.60189367745</v>
      </c>
      <c r="E16" s="11">
        <f>SUMIF('CDR Depreciation Data'!$A:$A,$B16,'CDR Depreciation Data'!D:D)</f>
        <v>101650.72181053992</v>
      </c>
      <c r="F16" s="11">
        <f>SUMIF('CDR Depreciation Data'!$A:$A,$B16,'CDR Depreciation Data'!E:E)</f>
        <v>102245.38882423902</v>
      </c>
      <c r="G16" s="11">
        <f>SUMIF('CDR Depreciation Data'!$A:$A,$B16,'CDR Depreciation Data'!F:F)</f>
        <v>102958.92193055848</v>
      </c>
      <c r="H16" s="11">
        <f>SUMIF('CDR Depreciation Data'!$A:$A,$B16,'CDR Depreciation Data'!G:G)</f>
        <v>103758.41826292331</v>
      </c>
      <c r="I16" s="11">
        <f>SUMIF('CDR Depreciation Data'!$A:$A,$B16,'CDR Depreciation Data'!H:H)</f>
        <v>104625.64239102855</v>
      </c>
      <c r="J16" s="11">
        <f>SUMIF('CDR Depreciation Data'!$A:$A,$B16,'CDR Depreciation Data'!I:I)</f>
        <v>105549.75935994909</v>
      </c>
      <c r="K16" s="11">
        <f>SUMIF('CDR Depreciation Data'!$A:$A,$B16,'CDR Depreciation Data'!J:J)</f>
        <v>106524.73291746489</v>
      </c>
      <c r="L16" s="11">
        <f>SUMIF('CDR Depreciation Data'!$A:$A,$B16,'CDR Depreciation Data'!K:K)</f>
        <v>107551.67010816777</v>
      </c>
      <c r="M16" s="11">
        <f>SUMIF('CDR Depreciation Data'!$A:$A,$B16,'CDR Depreciation Data'!L:L)</f>
        <v>108620.51412807513</v>
      </c>
      <c r="N16" s="11">
        <f>SUMIF('CDR Depreciation Data'!$A:$A,$B16,'CDR Depreciation Data'!M:M)</f>
        <v>109704.73107210515</v>
      </c>
      <c r="O16" s="11">
        <f>SUMIF('CDR Depreciation Data'!$A:$A,$B16,'CDR Depreciation Data'!N:N)</f>
        <v>110782.13910994961</v>
      </c>
      <c r="P16" s="11">
        <f t="shared" si="0"/>
        <v>1265173.2418086783</v>
      </c>
    </row>
    <row r="17" spans="1:16">
      <c r="A17" s="10">
        <f t="shared" si="1"/>
        <v>9</v>
      </c>
      <c r="B17" s="95">
        <v>381.1</v>
      </c>
      <c r="C17" s="96" t="s">
        <v>78</v>
      </c>
      <c r="D17" s="11">
        <f>SUMIF('CDR Depreciation Data'!$A:$A,$B17,'CDR Depreciation Data'!C:C)</f>
        <v>10080.22813656096</v>
      </c>
      <c r="E17" s="11">
        <f>SUMIF('CDR Depreciation Data'!$A:$A,$B17,'CDR Depreciation Data'!D:D)</f>
        <v>9995.6666620470714</v>
      </c>
      <c r="F17" s="11">
        <f>SUMIF('CDR Depreciation Data'!$A:$A,$B17,'CDR Depreciation Data'!E:E)</f>
        <v>9911.1051875331814</v>
      </c>
      <c r="G17" s="11">
        <f>SUMIF('CDR Depreciation Data'!$A:$A,$B17,'CDR Depreciation Data'!F:F)</f>
        <v>9826.5437130192931</v>
      </c>
      <c r="H17" s="11">
        <f>SUMIF('CDR Depreciation Data'!$A:$A,$B17,'CDR Depreciation Data'!G:G)</f>
        <v>9741.9822385054049</v>
      </c>
      <c r="I17" s="11">
        <f>SUMIF('CDR Depreciation Data'!$A:$A,$B17,'CDR Depreciation Data'!H:H)</f>
        <v>9657.4207639915148</v>
      </c>
      <c r="J17" s="11">
        <f>SUMIF('CDR Depreciation Data'!$A:$A,$B17,'CDR Depreciation Data'!I:I)</f>
        <v>9572.8592894776248</v>
      </c>
      <c r="K17" s="11">
        <f>SUMIF('CDR Depreciation Data'!$A:$A,$B17,'CDR Depreciation Data'!J:J)</f>
        <v>9488.2978149637365</v>
      </c>
      <c r="L17" s="11">
        <f>SUMIF('CDR Depreciation Data'!$A:$A,$B17,'CDR Depreciation Data'!K:K)</f>
        <v>9403.7363404498483</v>
      </c>
      <c r="M17" s="11">
        <f>SUMIF('CDR Depreciation Data'!$A:$A,$B17,'CDR Depreciation Data'!L:L)</f>
        <v>9319.1748659359582</v>
      </c>
      <c r="N17" s="11">
        <f>SUMIF('CDR Depreciation Data'!$A:$A,$B17,'CDR Depreciation Data'!M:M)</f>
        <v>9234.61339142207</v>
      </c>
      <c r="O17" s="11">
        <f>SUMIF('CDR Depreciation Data'!$A:$A,$B17,'CDR Depreciation Data'!N:N)</f>
        <v>9150.0519169081817</v>
      </c>
      <c r="P17" s="11">
        <f t="shared" si="0"/>
        <v>115381.68032081485</v>
      </c>
    </row>
    <row r="18" spans="1:16">
      <c r="A18" s="10">
        <f t="shared" si="1"/>
        <v>10</v>
      </c>
      <c r="B18" s="95">
        <v>382</v>
      </c>
      <c r="C18" s="96" t="s">
        <v>79</v>
      </c>
      <c r="D18" s="11">
        <f>SUMIF('CDR Depreciation Data'!$A:$A,$B18,'CDR Depreciation Data'!C:C)</f>
        <v>16396.782068103756</v>
      </c>
      <c r="E18" s="11">
        <f>SUMIF('CDR Depreciation Data'!$A:$A,$B18,'CDR Depreciation Data'!D:D)</f>
        <v>16407.336646055082</v>
      </c>
      <c r="F18" s="11">
        <f>SUMIF('CDR Depreciation Data'!$A:$A,$B18,'CDR Depreciation Data'!E:E)</f>
        <v>16441.295017606459</v>
      </c>
      <c r="G18" s="11">
        <f>SUMIF('CDR Depreciation Data'!$A:$A,$B18,'CDR Depreciation Data'!F:F)</f>
        <v>16494.720882248192</v>
      </c>
      <c r="H18" s="11">
        <f>SUMIF('CDR Depreciation Data'!$A:$A,$B18,'CDR Depreciation Data'!G:G)</f>
        <v>16562.034312814096</v>
      </c>
      <c r="I18" s="11">
        <f>SUMIF('CDR Depreciation Data'!$A:$A,$B18,'CDR Depreciation Data'!H:H)</f>
        <v>16641.906432423679</v>
      </c>
      <c r="J18" s="11">
        <f>SUMIF('CDR Depreciation Data'!$A:$A,$B18,'CDR Depreciation Data'!I:I)</f>
        <v>16730.943672620109</v>
      </c>
      <c r="K18" s="11">
        <f>SUMIF('CDR Depreciation Data'!$A:$A,$B18,'CDR Depreciation Data'!J:J)</f>
        <v>16828.442474681076</v>
      </c>
      <c r="L18" s="11">
        <f>SUMIF('CDR Depreciation Data'!$A:$A,$B18,'CDR Depreciation Data'!K:K)</f>
        <v>16936.574313294368</v>
      </c>
      <c r="M18" s="11">
        <f>SUMIF('CDR Depreciation Data'!$A:$A,$B18,'CDR Depreciation Data'!L:L)</f>
        <v>17049.012263172383</v>
      </c>
      <c r="N18" s="11">
        <f>SUMIF('CDR Depreciation Data'!$A:$A,$B18,'CDR Depreciation Data'!M:M)</f>
        <v>17157.689338775672</v>
      </c>
      <c r="O18" s="11">
        <f>SUMIF('CDR Depreciation Data'!$A:$A,$B18,'CDR Depreciation Data'!N:N)</f>
        <v>17258.445678889631</v>
      </c>
      <c r="P18" s="11">
        <f t="shared" si="0"/>
        <v>200905.18310068452</v>
      </c>
    </row>
    <row r="19" spans="1:16">
      <c r="A19" s="10">
        <f t="shared" si="1"/>
        <v>11</v>
      </c>
      <c r="B19" s="95">
        <v>382.1</v>
      </c>
      <c r="C19" s="96" t="s">
        <v>80</v>
      </c>
      <c r="D19" s="11">
        <f>SUMIF('CDR Depreciation Data'!$A:$A,$B19,'CDR Depreciation Data'!C:C)</f>
        <v>1493.8656294545988</v>
      </c>
      <c r="E19" s="11">
        <f>SUMIF('CDR Depreciation Data'!$A:$A,$B19,'CDR Depreciation Data'!D:D)</f>
        <v>1483.9004077740431</v>
      </c>
      <c r="F19" s="11">
        <f>SUMIF('CDR Depreciation Data'!$A:$A,$B19,'CDR Depreciation Data'!E:E)</f>
        <v>1473.9351860934873</v>
      </c>
      <c r="G19" s="11">
        <f>SUMIF('CDR Depreciation Data'!$A:$A,$B19,'CDR Depreciation Data'!F:F)</f>
        <v>1463.9699644129319</v>
      </c>
      <c r="H19" s="11">
        <f>SUMIF('CDR Depreciation Data'!$A:$A,$B19,'CDR Depreciation Data'!G:G)</f>
        <v>1454.0047427323761</v>
      </c>
      <c r="I19" s="11">
        <f>SUMIF('CDR Depreciation Data'!$A:$A,$B19,'CDR Depreciation Data'!H:H)</f>
        <v>1444.0395210518204</v>
      </c>
      <c r="J19" s="11">
        <f>SUMIF('CDR Depreciation Data'!$A:$A,$B19,'CDR Depreciation Data'!I:I)</f>
        <v>1434.0742993712649</v>
      </c>
      <c r="K19" s="11">
        <f>SUMIF('CDR Depreciation Data'!$A:$A,$B19,'CDR Depreciation Data'!J:J)</f>
        <v>1424.1090776907092</v>
      </c>
      <c r="L19" s="11">
        <f>SUMIF('CDR Depreciation Data'!$A:$A,$B19,'CDR Depreciation Data'!K:K)</f>
        <v>1414.1438560101535</v>
      </c>
      <c r="M19" s="11">
        <f>SUMIF('CDR Depreciation Data'!$A:$A,$B19,'CDR Depreciation Data'!L:L)</f>
        <v>1404.178634329598</v>
      </c>
      <c r="N19" s="11">
        <f>SUMIF('CDR Depreciation Data'!$A:$A,$B19,'CDR Depreciation Data'!M:M)</f>
        <v>1394.2134126490423</v>
      </c>
      <c r="O19" s="11">
        <f>SUMIF('CDR Depreciation Data'!$A:$A,$B19,'CDR Depreciation Data'!N:N)</f>
        <v>1384.2481909684866</v>
      </c>
      <c r="P19" s="11">
        <f t="shared" si="0"/>
        <v>17268.682922538512</v>
      </c>
    </row>
    <row r="20" spans="1:16">
      <c r="A20" s="10">
        <f t="shared" si="1"/>
        <v>12</v>
      </c>
      <c r="B20" s="95">
        <v>383</v>
      </c>
      <c r="C20" s="96" t="s">
        <v>81</v>
      </c>
      <c r="D20" s="11">
        <f>SUMIF('CDR Depreciation Data'!$A:$A,$B20,'CDR Depreciation Data'!C:C)</f>
        <v>17550.085165537497</v>
      </c>
      <c r="E20" s="11">
        <f>SUMIF('CDR Depreciation Data'!$A:$A,$B20,'CDR Depreciation Data'!D:D)</f>
        <v>17617.495501804737</v>
      </c>
      <c r="F20" s="11">
        <f>SUMIF('CDR Depreciation Data'!$A:$A,$B20,'CDR Depreciation Data'!E:E)</f>
        <v>17701.923963967747</v>
      </c>
      <c r="G20" s="11">
        <f>SUMIF('CDR Depreciation Data'!$A:$A,$B20,'CDR Depreciation Data'!F:F)</f>
        <v>17800.320765784891</v>
      </c>
      <c r="H20" s="11">
        <f>SUMIF('CDR Depreciation Data'!$A:$A,$B20,'CDR Depreciation Data'!G:G)</f>
        <v>17908.842024775113</v>
      </c>
      <c r="I20" s="11">
        <f>SUMIF('CDR Depreciation Data'!$A:$A,$B20,'CDR Depreciation Data'!H:H)</f>
        <v>18025.148558269128</v>
      </c>
      <c r="J20" s="11">
        <f>SUMIF('CDR Depreciation Data'!$A:$A,$B20,'CDR Depreciation Data'!I:I)</f>
        <v>18148.158822620513</v>
      </c>
      <c r="K20" s="11">
        <f>SUMIF('CDR Depreciation Data'!$A:$A,$B20,'CDR Depreciation Data'!J:J)</f>
        <v>18277.129727800191</v>
      </c>
      <c r="L20" s="11">
        <f>SUMIF('CDR Depreciation Data'!$A:$A,$B20,'CDR Depreciation Data'!K:K)</f>
        <v>18411.955717168206</v>
      </c>
      <c r="M20" s="11">
        <f>SUMIF('CDR Depreciation Data'!$A:$A,$B20,'CDR Depreciation Data'!L:L)</f>
        <v>18552.009109283648</v>
      </c>
      <c r="N20" s="11">
        <f>SUMIF('CDR Depreciation Data'!$A:$A,$B20,'CDR Depreciation Data'!M:M)</f>
        <v>18694.612451824578</v>
      </c>
      <c r="O20" s="11">
        <f>SUMIF('CDR Depreciation Data'!$A:$A,$B20,'CDR Depreciation Data'!N:N)</f>
        <v>18837.221485761544</v>
      </c>
      <c r="P20" s="11">
        <f t="shared" si="0"/>
        <v>217524.90329459778</v>
      </c>
    </row>
    <row r="21" spans="1:16">
      <c r="A21" s="10">
        <f t="shared" si="1"/>
        <v>13</v>
      </c>
      <c r="B21" s="95">
        <v>384</v>
      </c>
      <c r="C21" s="96" t="s">
        <v>82</v>
      </c>
      <c r="D21" s="11">
        <f>SUMIF('CDR Depreciation Data'!$A:$A,$B21,'CDR Depreciation Data'!C:C)</f>
        <v>5143.3351122242375</v>
      </c>
      <c r="E21" s="11">
        <f>SUMIF('CDR Depreciation Data'!$A:$A,$B21,'CDR Depreciation Data'!D:D)</f>
        <v>5169.0914680311962</v>
      </c>
      <c r="F21" s="11">
        <f>SUMIF('CDR Depreciation Data'!$A:$A,$B21,'CDR Depreciation Data'!E:E)</f>
        <v>5201.2038774074754</v>
      </c>
      <c r="G21" s="11">
        <f>SUMIF('CDR Depreciation Data'!$A:$A,$B21,'CDR Depreciation Data'!F:F)</f>
        <v>5238.5332839819011</v>
      </c>
      <c r="H21" s="11">
        <f>SUMIF('CDR Depreciation Data'!$A:$A,$B21,'CDR Depreciation Data'!G:G)</f>
        <v>5279.6440465379719</v>
      </c>
      <c r="I21" s="11">
        <f>SUMIF('CDR Depreciation Data'!$A:$A,$B21,'CDR Depreciation Data'!H:H)</f>
        <v>5323.6625101006566</v>
      </c>
      <c r="J21" s="11">
        <f>SUMIF('CDR Depreciation Data'!$A:$A,$B21,'CDR Depreciation Data'!I:I)</f>
        <v>5370.1847318741311</v>
      </c>
      <c r="K21" s="11">
        <f>SUMIF('CDR Depreciation Data'!$A:$A,$B21,'CDR Depreciation Data'!J:J)</f>
        <v>5418.933177183847</v>
      </c>
      <c r="L21" s="11">
        <f>SUMIF('CDR Depreciation Data'!$A:$A,$B21,'CDR Depreciation Data'!K:K)</f>
        <v>5469.8684219673705</v>
      </c>
      <c r="M21" s="11">
        <f>SUMIF('CDR Depreciation Data'!$A:$A,$B21,'CDR Depreciation Data'!L:L)</f>
        <v>5522.7560351899656</v>
      </c>
      <c r="N21" s="11">
        <f>SUMIF('CDR Depreciation Data'!$A:$A,$B21,'CDR Depreciation Data'!M:M)</f>
        <v>5576.5960224637702</v>
      </c>
      <c r="O21" s="11">
        <f>SUMIF('CDR Depreciation Data'!$A:$A,$B21,'CDR Depreciation Data'!N:N)</f>
        <v>5630.4381354016114</v>
      </c>
      <c r="P21" s="11">
        <f t="shared" si="0"/>
        <v>64344.246822364134</v>
      </c>
    </row>
    <row r="22" spans="1:16">
      <c r="A22" s="10">
        <f t="shared" si="1"/>
        <v>14</v>
      </c>
      <c r="B22" s="95">
        <v>385</v>
      </c>
      <c r="C22" s="96" t="s">
        <v>83</v>
      </c>
      <c r="D22" s="11">
        <f>SUMIF('CDR Depreciation Data'!$A:$A,$B22,'CDR Depreciation Data'!C:C)</f>
        <v>4383.3882913969519</v>
      </c>
      <c r="E22" s="11">
        <f>SUMIF('CDR Depreciation Data'!$A:$A,$B22,'CDR Depreciation Data'!D:D)</f>
        <v>4393.9205379851328</v>
      </c>
      <c r="F22" s="11">
        <f>SUMIF('CDR Depreciation Data'!$A:$A,$B22,'CDR Depreciation Data'!E:E)</f>
        <v>4407.0642900777275</v>
      </c>
      <c r="G22" s="11">
        <f>SUMIF('CDR Depreciation Data'!$A:$A,$B22,'CDR Depreciation Data'!F:F)</f>
        <v>4422.351544699186</v>
      </c>
      <c r="H22" s="11">
        <f>SUMIF('CDR Depreciation Data'!$A:$A,$B22,'CDR Depreciation Data'!G:G)</f>
        <v>4439.1924413490715</v>
      </c>
      <c r="I22" s="11">
        <f>SUMIF('CDR Depreciation Data'!$A:$A,$B22,'CDR Depreciation Data'!H:H)</f>
        <v>4457.2280222635145</v>
      </c>
      <c r="J22" s="11">
        <f>SUMIF('CDR Depreciation Data'!$A:$A,$B22,'CDR Depreciation Data'!I:I)</f>
        <v>4476.292319861649</v>
      </c>
      <c r="K22" s="11">
        <f>SUMIF('CDR Depreciation Data'!$A:$A,$B22,'CDR Depreciation Data'!J:J)</f>
        <v>4496.2713037435869</v>
      </c>
      <c r="L22" s="11">
        <f>SUMIF('CDR Depreciation Data'!$A:$A,$B22,'CDR Depreciation Data'!K:K)</f>
        <v>4517.1487757834011</v>
      </c>
      <c r="M22" s="11">
        <f>SUMIF('CDR Depreciation Data'!$A:$A,$B22,'CDR Depreciation Data'!L:L)</f>
        <v>4538.828415531475</v>
      </c>
      <c r="N22" s="11">
        <f>SUMIF('CDR Depreciation Data'!$A:$A,$B22,'CDR Depreciation Data'!M:M)</f>
        <v>4560.8993562731412</v>
      </c>
      <c r="O22" s="11">
        <f>SUMIF('CDR Depreciation Data'!$A:$A,$B22,'CDR Depreciation Data'!N:N)</f>
        <v>4582.9711703843077</v>
      </c>
      <c r="P22" s="11">
        <f t="shared" si="0"/>
        <v>53675.556469349147</v>
      </c>
    </row>
    <row r="23" spans="1:16">
      <c r="A23" s="10">
        <f t="shared" si="1"/>
        <v>15</v>
      </c>
      <c r="B23" s="95">
        <v>387</v>
      </c>
      <c r="C23" s="96" t="s">
        <v>84</v>
      </c>
      <c r="D23" s="11">
        <f>SUMIF('CDR Depreciation Data'!$A:$A,$B23,'CDR Depreciation Data'!C:C)</f>
        <v>4477.9886897595106</v>
      </c>
      <c r="E23" s="11">
        <f>SUMIF('CDR Depreciation Data'!$A:$A,$B23,'CDR Depreciation Data'!D:D)</f>
        <v>4496.1924605649083</v>
      </c>
      <c r="F23" s="11">
        <f>SUMIF('CDR Depreciation Data'!$A:$A,$B23,'CDR Depreciation Data'!E:E)</f>
        <v>4520.6528555498671</v>
      </c>
      <c r="G23" s="11">
        <f>SUMIF('CDR Depreciation Data'!$A:$A,$B23,'CDR Depreciation Data'!F:F)</f>
        <v>4550.2486368966001</v>
      </c>
      <c r="H23" s="11">
        <f>SUMIF('CDR Depreciation Data'!$A:$A,$B23,'CDR Depreciation Data'!G:G)</f>
        <v>4583.5666214954372</v>
      </c>
      <c r="I23" s="11">
        <f>SUMIF('CDR Depreciation Data'!$A:$A,$B23,'CDR Depreciation Data'!H:H)</f>
        <v>4619.7468211820633</v>
      </c>
      <c r="J23" s="11">
        <f>SUMIF('CDR Depreciation Data'!$A:$A,$B23,'CDR Depreciation Data'!I:I)</f>
        <v>4658.3916121422781</v>
      </c>
      <c r="K23" s="11">
        <f>SUMIF('CDR Depreciation Data'!$A:$A,$B23,'CDR Depreciation Data'!J:J)</f>
        <v>4699.227801248222</v>
      </c>
      <c r="L23" s="11">
        <f>SUMIF('CDR Depreciation Data'!$A:$A,$B23,'CDR Depreciation Data'!K:K)</f>
        <v>4742.2165811582599</v>
      </c>
      <c r="M23" s="11">
        <f>SUMIF('CDR Depreciation Data'!$A:$A,$B23,'CDR Depreciation Data'!L:L)</f>
        <v>4787.1271881029625</v>
      </c>
      <c r="N23" s="11">
        <f>SUMIF('CDR Depreciation Data'!$A:$A,$B23,'CDR Depreciation Data'!M:M)</f>
        <v>4832.9752708652959</v>
      </c>
      <c r="O23" s="11">
        <f>SUMIF('CDR Depreciation Data'!$A:$A,$B23,'CDR Depreciation Data'!N:N)</f>
        <v>4878.8254460393528</v>
      </c>
      <c r="P23" s="11">
        <f t="shared" si="0"/>
        <v>55847.159985004757</v>
      </c>
    </row>
    <row r="24" spans="1:16">
      <c r="A24" s="10">
        <f t="shared" si="1"/>
        <v>16</v>
      </c>
      <c r="B24" s="95">
        <v>390</v>
      </c>
      <c r="C24" s="96" t="s">
        <v>70</v>
      </c>
      <c r="D24" s="11">
        <f>SUMIF('CDR Depreciation Data'!$A:$A,$B24,'CDR Depreciation Data'!C:C)</f>
        <v>19015.434291666668</v>
      </c>
      <c r="E24" s="11">
        <f>SUMIF('CDR Depreciation Data'!$A:$A,$B24,'CDR Depreciation Data'!D:D)</f>
        <v>19015.434291666668</v>
      </c>
      <c r="F24" s="11">
        <f>SUMIF('CDR Depreciation Data'!$A:$A,$B24,'CDR Depreciation Data'!E:E)</f>
        <v>19015.434291666668</v>
      </c>
      <c r="G24" s="11">
        <f>SUMIF('CDR Depreciation Data'!$A:$A,$B24,'CDR Depreciation Data'!F:F)</f>
        <v>19015.434291666668</v>
      </c>
      <c r="H24" s="11">
        <f>SUMIF('CDR Depreciation Data'!$A:$A,$B24,'CDR Depreciation Data'!G:G)</f>
        <v>19015.434291666668</v>
      </c>
      <c r="I24" s="11">
        <f>SUMIF('CDR Depreciation Data'!$A:$A,$B24,'CDR Depreciation Data'!H:H)</f>
        <v>19015.434291666668</v>
      </c>
      <c r="J24" s="11">
        <f>SUMIF('CDR Depreciation Data'!$A:$A,$B24,'CDR Depreciation Data'!I:I)</f>
        <v>19015.434291666668</v>
      </c>
      <c r="K24" s="11">
        <f>SUMIF('CDR Depreciation Data'!$A:$A,$B24,'CDR Depreciation Data'!J:J)</f>
        <v>19015.434291666668</v>
      </c>
      <c r="L24" s="11">
        <f>SUMIF('CDR Depreciation Data'!$A:$A,$B24,'CDR Depreciation Data'!K:K)</f>
        <v>19015.434291666668</v>
      </c>
      <c r="M24" s="11">
        <f>SUMIF('CDR Depreciation Data'!$A:$A,$B24,'CDR Depreciation Data'!L:L)</f>
        <v>19015.434291666668</v>
      </c>
      <c r="N24" s="11">
        <f>SUMIF('CDR Depreciation Data'!$A:$A,$B24,'CDR Depreciation Data'!M:M)</f>
        <v>19015.434291666668</v>
      </c>
      <c r="O24" s="11">
        <f>SUMIF('CDR Depreciation Data'!$A:$A,$B24,'CDR Depreciation Data'!N:N)</f>
        <v>19015.434291666668</v>
      </c>
      <c r="P24" s="11">
        <f t="shared" si="0"/>
        <v>228185.2115</v>
      </c>
    </row>
    <row r="25" spans="1:16">
      <c r="A25" s="10">
        <f t="shared" si="1"/>
        <v>17</v>
      </c>
      <c r="B25" s="95">
        <v>391</v>
      </c>
      <c r="C25" s="96" t="s">
        <v>85</v>
      </c>
      <c r="D25" s="11">
        <f>SUMIF('CDR Depreciation Data'!$A:$A,$B25,'CDR Depreciation Data'!C:C)</f>
        <v>4251.1406200000001</v>
      </c>
      <c r="E25" s="11">
        <f>SUMIF('CDR Depreciation Data'!$A:$A,$B25,'CDR Depreciation Data'!D:D)</f>
        <v>4251.1406200000001</v>
      </c>
      <c r="F25" s="11">
        <f>SUMIF('CDR Depreciation Data'!$A:$A,$B25,'CDR Depreciation Data'!E:E)</f>
        <v>4251.1406200000001</v>
      </c>
      <c r="G25" s="11">
        <f>SUMIF('CDR Depreciation Data'!$A:$A,$B25,'CDR Depreciation Data'!F:F)</f>
        <v>4251.1406200000001</v>
      </c>
      <c r="H25" s="11">
        <f>SUMIF('CDR Depreciation Data'!$A:$A,$B25,'CDR Depreciation Data'!G:G)</f>
        <v>4251.1406200000001</v>
      </c>
      <c r="I25" s="11">
        <f>SUMIF('CDR Depreciation Data'!$A:$A,$B25,'CDR Depreciation Data'!H:H)</f>
        <v>4251.1406200000001</v>
      </c>
      <c r="J25" s="11">
        <f>SUMIF('CDR Depreciation Data'!$A:$A,$B25,'CDR Depreciation Data'!I:I)</f>
        <v>4251.1406200000001</v>
      </c>
      <c r="K25" s="11">
        <f>SUMIF('CDR Depreciation Data'!$A:$A,$B25,'CDR Depreciation Data'!J:J)</f>
        <v>4251.1406200000001</v>
      </c>
      <c r="L25" s="11">
        <f>SUMIF('CDR Depreciation Data'!$A:$A,$B25,'CDR Depreciation Data'!K:K)</f>
        <v>4251.1406200000001</v>
      </c>
      <c r="M25" s="11">
        <f>SUMIF('CDR Depreciation Data'!$A:$A,$B25,'CDR Depreciation Data'!L:L)</f>
        <v>4251.1406200000001</v>
      </c>
      <c r="N25" s="11">
        <f>SUMIF('CDR Depreciation Data'!$A:$A,$B25,'CDR Depreciation Data'!M:M)</f>
        <v>4251.1406200000001</v>
      </c>
      <c r="O25" s="11">
        <f>SUMIF('CDR Depreciation Data'!$A:$A,$B25,'CDR Depreciation Data'!N:N)</f>
        <v>4251.1406200000001</v>
      </c>
      <c r="P25" s="11">
        <f t="shared" si="0"/>
        <v>51013.687439999987</v>
      </c>
    </row>
    <row r="26" spans="1:16">
      <c r="A26" s="10">
        <f t="shared" si="1"/>
        <v>18</v>
      </c>
      <c r="B26" s="95">
        <v>391.12</v>
      </c>
      <c r="C26" s="96" t="s">
        <v>86</v>
      </c>
      <c r="D26" s="11">
        <f>SUMIF('CDR Depreciation Data'!$A:$A,$B26,'CDR Depreciation Data'!C:C)</f>
        <v>1582.4012500000003</v>
      </c>
      <c r="E26" s="11">
        <f>SUMIF('CDR Depreciation Data'!$A:$A,$B26,'CDR Depreciation Data'!D:D)</f>
        <v>1819.5567500000004</v>
      </c>
      <c r="F26" s="11">
        <f>SUMIF('CDR Depreciation Data'!$A:$A,$B26,'CDR Depreciation Data'!E:E)</f>
        <v>2056.7122500000005</v>
      </c>
      <c r="G26" s="11">
        <f>SUMIF('CDR Depreciation Data'!$A:$A,$B26,'CDR Depreciation Data'!F:F)</f>
        <v>2293.8677500000003</v>
      </c>
      <c r="H26" s="11">
        <f>SUMIF('CDR Depreciation Data'!$A:$A,$B26,'CDR Depreciation Data'!G:G)</f>
        <v>2531.0232500000002</v>
      </c>
      <c r="I26" s="11">
        <f>SUMIF('CDR Depreciation Data'!$A:$A,$B26,'CDR Depreciation Data'!H:H)</f>
        <v>2768.17875</v>
      </c>
      <c r="J26" s="11">
        <f>SUMIF('CDR Depreciation Data'!$A:$A,$B26,'CDR Depreciation Data'!I:I)</f>
        <v>3005.3342500000003</v>
      </c>
      <c r="K26" s="11">
        <f>SUMIF('CDR Depreciation Data'!$A:$A,$B26,'CDR Depreciation Data'!J:J)</f>
        <v>3242.4897500000002</v>
      </c>
      <c r="L26" s="11">
        <f>SUMIF('CDR Depreciation Data'!$A:$A,$B26,'CDR Depreciation Data'!K:K)</f>
        <v>3479.6452500000005</v>
      </c>
      <c r="M26" s="11">
        <f>SUMIF('CDR Depreciation Data'!$A:$A,$B26,'CDR Depreciation Data'!L:L)</f>
        <v>3716.8007500000003</v>
      </c>
      <c r="N26" s="11">
        <f>SUMIF('CDR Depreciation Data'!$A:$A,$B26,'CDR Depreciation Data'!M:M)</f>
        <v>3953.9562500000002</v>
      </c>
      <c r="O26" s="11">
        <f>SUMIF('CDR Depreciation Data'!$A:$A,$B26,'CDR Depreciation Data'!N:N)</f>
        <v>4191.1173333333336</v>
      </c>
      <c r="P26" s="11">
        <f t="shared" si="0"/>
        <v>34641.083583333333</v>
      </c>
    </row>
    <row r="27" spans="1:16">
      <c r="A27" s="10">
        <f t="shared" si="1"/>
        <v>19</v>
      </c>
      <c r="B27" s="95">
        <v>391.5</v>
      </c>
      <c r="C27" s="96" t="s">
        <v>87</v>
      </c>
      <c r="D27" s="11">
        <f>SUMIF('CDR Depreciation Data'!$A:$A,$B27,'CDR Depreciation Data'!C:C)</f>
        <v>13555.795666666667</v>
      </c>
      <c r="E27" s="11">
        <f>SUMIF('CDR Depreciation Data'!$A:$A,$B27,'CDR Depreciation Data'!D:D)</f>
        <v>13555.795666666667</v>
      </c>
      <c r="F27" s="11">
        <f>SUMIF('CDR Depreciation Data'!$A:$A,$B27,'CDR Depreciation Data'!E:E)</f>
        <v>13555.795666666667</v>
      </c>
      <c r="G27" s="11">
        <f>SUMIF('CDR Depreciation Data'!$A:$A,$B27,'CDR Depreciation Data'!F:F)</f>
        <v>13555.795666666667</v>
      </c>
      <c r="H27" s="11">
        <f>SUMIF('CDR Depreciation Data'!$A:$A,$B27,'CDR Depreciation Data'!G:G)</f>
        <v>13555.795666666667</v>
      </c>
      <c r="I27" s="11">
        <f>SUMIF('CDR Depreciation Data'!$A:$A,$B27,'CDR Depreciation Data'!H:H)</f>
        <v>13555.795666666667</v>
      </c>
      <c r="J27" s="11">
        <f>SUMIF('CDR Depreciation Data'!$A:$A,$B27,'CDR Depreciation Data'!I:I)</f>
        <v>13555.795666666667</v>
      </c>
      <c r="K27" s="11">
        <f>SUMIF('CDR Depreciation Data'!$A:$A,$B27,'CDR Depreciation Data'!J:J)</f>
        <v>13555.795666666667</v>
      </c>
      <c r="L27" s="11">
        <f>SUMIF('CDR Depreciation Data'!$A:$A,$B27,'CDR Depreciation Data'!K:K)</f>
        <v>13555.795666666667</v>
      </c>
      <c r="M27" s="11">
        <f>SUMIF('CDR Depreciation Data'!$A:$A,$B27,'CDR Depreciation Data'!L:L)</f>
        <v>13555.795666666667</v>
      </c>
      <c r="N27" s="11">
        <f>SUMIF('CDR Depreciation Data'!$A:$A,$B27,'CDR Depreciation Data'!M:M)</f>
        <v>13555.795666666667</v>
      </c>
      <c r="O27" s="11">
        <f>SUMIF('CDR Depreciation Data'!$A:$A,$B27,'CDR Depreciation Data'!N:N)</f>
        <v>13555.795666666667</v>
      </c>
      <c r="P27" s="11">
        <f t="shared" si="0"/>
        <v>162669.54800000004</v>
      </c>
    </row>
    <row r="28" spans="1:16">
      <c r="A28" s="10">
        <f t="shared" si="1"/>
        <v>20</v>
      </c>
      <c r="B28" s="95">
        <v>392</v>
      </c>
      <c r="C28" s="96" t="s">
        <v>88</v>
      </c>
      <c r="D28" s="11">
        <f>SUMIF('CDR Depreciation Data'!$A:$A,$B28,'CDR Depreciation Data'!C:C)</f>
        <v>2123.3223900000003</v>
      </c>
      <c r="E28" s="11">
        <f>SUMIF('CDR Depreciation Data'!$A:$A,$B28,'CDR Depreciation Data'!D:D)</f>
        <v>2123.3223900000003</v>
      </c>
      <c r="F28" s="11">
        <f>SUMIF('CDR Depreciation Data'!$A:$A,$B28,'CDR Depreciation Data'!E:E)</f>
        <v>2123.3223900000003</v>
      </c>
      <c r="G28" s="11">
        <f>SUMIF('CDR Depreciation Data'!$A:$A,$B28,'CDR Depreciation Data'!F:F)</f>
        <v>2123.3223900000003</v>
      </c>
      <c r="H28" s="11">
        <f>SUMIF('CDR Depreciation Data'!$A:$A,$B28,'CDR Depreciation Data'!G:G)</f>
        <v>2123.3223900000003</v>
      </c>
      <c r="I28" s="11">
        <f>SUMIF('CDR Depreciation Data'!$A:$A,$B28,'CDR Depreciation Data'!H:H)</f>
        <v>2123.3223900000003</v>
      </c>
      <c r="J28" s="11">
        <f>SUMIF('CDR Depreciation Data'!$A:$A,$B28,'CDR Depreciation Data'!I:I)</f>
        <v>2123.3223900000003</v>
      </c>
      <c r="K28" s="11">
        <f>SUMIF('CDR Depreciation Data'!$A:$A,$B28,'CDR Depreciation Data'!J:J)</f>
        <v>2123.3223900000003</v>
      </c>
      <c r="L28" s="11">
        <f>SUMIF('CDR Depreciation Data'!$A:$A,$B28,'CDR Depreciation Data'!K:K)</f>
        <v>2123.3223900000003</v>
      </c>
      <c r="M28" s="11">
        <f>SUMIF('CDR Depreciation Data'!$A:$A,$B28,'CDR Depreciation Data'!L:L)</f>
        <v>2123.3223900000003</v>
      </c>
      <c r="N28" s="11">
        <f>SUMIF('CDR Depreciation Data'!$A:$A,$B28,'CDR Depreciation Data'!M:M)</f>
        <v>2123.3223900000003</v>
      </c>
      <c r="O28" s="11">
        <f>SUMIF('CDR Depreciation Data'!$A:$A,$B28,'CDR Depreciation Data'!N:N)</f>
        <v>2123.3223900000003</v>
      </c>
      <c r="P28" s="11">
        <f t="shared" si="0"/>
        <v>25479.86868000001</v>
      </c>
    </row>
    <row r="29" spans="1:16">
      <c r="A29" s="10">
        <f t="shared" si="1"/>
        <v>21</v>
      </c>
      <c r="B29" s="95">
        <v>392.1</v>
      </c>
      <c r="C29" s="96" t="s">
        <v>89</v>
      </c>
      <c r="D29" s="11">
        <f>SUMIF('CDR Depreciation Data'!$A:$A,$B29,'CDR Depreciation Data'!C:C)</f>
        <v>15794.510324999999</v>
      </c>
      <c r="E29" s="11">
        <f>SUMIF('CDR Depreciation Data'!$A:$A,$B29,'CDR Depreciation Data'!D:D)</f>
        <v>15794.510324999999</v>
      </c>
      <c r="F29" s="11">
        <f>SUMIF('CDR Depreciation Data'!$A:$A,$B29,'CDR Depreciation Data'!E:E)</f>
        <v>15794.510324999999</v>
      </c>
      <c r="G29" s="11">
        <f>SUMIF('CDR Depreciation Data'!$A:$A,$B29,'CDR Depreciation Data'!F:F)</f>
        <v>15794.510324999999</v>
      </c>
      <c r="H29" s="11">
        <f>SUMIF('CDR Depreciation Data'!$A:$A,$B29,'CDR Depreciation Data'!G:G)</f>
        <v>15794.510324999999</v>
      </c>
      <c r="I29" s="11">
        <f>SUMIF('CDR Depreciation Data'!$A:$A,$B29,'CDR Depreciation Data'!H:H)</f>
        <v>15794.510324999999</v>
      </c>
      <c r="J29" s="11">
        <f>SUMIF('CDR Depreciation Data'!$A:$A,$B29,'CDR Depreciation Data'!I:I)</f>
        <v>15794.510324999999</v>
      </c>
      <c r="K29" s="11">
        <f>SUMIF('CDR Depreciation Data'!$A:$A,$B29,'CDR Depreciation Data'!J:J)</f>
        <v>15794.510324999999</v>
      </c>
      <c r="L29" s="11">
        <f>SUMIF('CDR Depreciation Data'!$A:$A,$B29,'CDR Depreciation Data'!K:K)</f>
        <v>15794.510324999999</v>
      </c>
      <c r="M29" s="11">
        <f>SUMIF('CDR Depreciation Data'!$A:$A,$B29,'CDR Depreciation Data'!L:L)</f>
        <v>15794.510324999999</v>
      </c>
      <c r="N29" s="11">
        <f>SUMIF('CDR Depreciation Data'!$A:$A,$B29,'CDR Depreciation Data'!M:M)</f>
        <v>15794.510324999999</v>
      </c>
      <c r="O29" s="11">
        <f>SUMIF('CDR Depreciation Data'!$A:$A,$B29,'CDR Depreciation Data'!N:N)</f>
        <v>15794.510324999999</v>
      </c>
      <c r="P29" s="11">
        <f t="shared" si="0"/>
        <v>189534.12390000001</v>
      </c>
    </row>
    <row r="30" spans="1:16">
      <c r="A30" s="10">
        <f t="shared" si="1"/>
        <v>22</v>
      </c>
      <c r="B30" s="95">
        <v>392.2</v>
      </c>
      <c r="C30" s="96" t="s">
        <v>90</v>
      </c>
      <c r="D30" s="11">
        <f>SUMIF('CDR Depreciation Data'!$A:$A,$B30,'CDR Depreciation Data'!C:C)</f>
        <v>43775.661534291663</v>
      </c>
      <c r="E30" s="11">
        <f>SUMIF('CDR Depreciation Data'!$A:$A,$B30,'CDR Depreciation Data'!D:D)</f>
        <v>44594.690494416667</v>
      </c>
      <c r="F30" s="11">
        <f>SUMIF('CDR Depreciation Data'!$A:$A,$B30,'CDR Depreciation Data'!E:E)</f>
        <v>45149.301694416667</v>
      </c>
      <c r="G30" s="11">
        <f>SUMIF('CDR Depreciation Data'!$A:$A,$B30,'CDR Depreciation Data'!F:F)</f>
        <v>45703.912894416666</v>
      </c>
      <c r="H30" s="11">
        <f>SUMIF('CDR Depreciation Data'!$A:$A,$B30,'CDR Depreciation Data'!G:G)</f>
        <v>46258.524094416665</v>
      </c>
      <c r="I30" s="11">
        <f>SUMIF('CDR Depreciation Data'!$A:$A,$B30,'CDR Depreciation Data'!H:H)</f>
        <v>46813.135294416665</v>
      </c>
      <c r="J30" s="11">
        <f>SUMIF('CDR Depreciation Data'!$A:$A,$B30,'CDR Depreciation Data'!I:I)</f>
        <v>47367.746494416664</v>
      </c>
      <c r="K30" s="11">
        <f>SUMIF('CDR Depreciation Data'!$A:$A,$B30,'CDR Depreciation Data'!J:J)</f>
        <v>47922.357694416663</v>
      </c>
      <c r="L30" s="11">
        <f>SUMIF('CDR Depreciation Data'!$A:$A,$B30,'CDR Depreciation Data'!K:K)</f>
        <v>48476.968894416663</v>
      </c>
      <c r="M30" s="11">
        <f>SUMIF('CDR Depreciation Data'!$A:$A,$B30,'CDR Depreciation Data'!L:L)</f>
        <v>49031.580094416662</v>
      </c>
      <c r="N30" s="11">
        <f>SUMIF('CDR Depreciation Data'!$A:$A,$B30,'CDR Depreciation Data'!M:M)</f>
        <v>49586.191294416669</v>
      </c>
      <c r="O30" s="11">
        <f>SUMIF('CDR Depreciation Data'!$A:$A,$B30,'CDR Depreciation Data'!N:N)</f>
        <v>50140.802494416668</v>
      </c>
      <c r="P30" s="11">
        <f t="shared" si="0"/>
        <v>564820.87297287502</v>
      </c>
    </row>
    <row r="31" spans="1:16">
      <c r="A31" s="10">
        <f t="shared" si="1"/>
        <v>23</v>
      </c>
      <c r="B31" s="95">
        <v>392.3</v>
      </c>
      <c r="C31" s="96" t="s">
        <v>91</v>
      </c>
      <c r="D31" s="11">
        <f>SUMIF('CDR Depreciation Data'!$A:$A,$B31,'CDR Depreciation Data'!C:C)</f>
        <v>3171.2963333333337</v>
      </c>
      <c r="E31" s="11">
        <f>SUMIF('CDR Depreciation Data'!$A:$A,$B31,'CDR Depreciation Data'!D:D)</f>
        <v>3171.2963333333337</v>
      </c>
      <c r="F31" s="11">
        <f>SUMIF('CDR Depreciation Data'!$A:$A,$B31,'CDR Depreciation Data'!E:E)</f>
        <v>3171.2963333333337</v>
      </c>
      <c r="G31" s="11">
        <f>SUMIF('CDR Depreciation Data'!$A:$A,$B31,'CDR Depreciation Data'!F:F)</f>
        <v>3171.2963333333337</v>
      </c>
      <c r="H31" s="11">
        <f>SUMIF('CDR Depreciation Data'!$A:$A,$B31,'CDR Depreciation Data'!G:G)</f>
        <v>3171.2963333333337</v>
      </c>
      <c r="I31" s="11">
        <f>SUMIF('CDR Depreciation Data'!$A:$A,$B31,'CDR Depreciation Data'!H:H)</f>
        <v>3171.2963333333337</v>
      </c>
      <c r="J31" s="11">
        <f>SUMIF('CDR Depreciation Data'!$A:$A,$B31,'CDR Depreciation Data'!I:I)</f>
        <v>3171.2963333333337</v>
      </c>
      <c r="K31" s="11">
        <f>SUMIF('CDR Depreciation Data'!$A:$A,$B31,'CDR Depreciation Data'!J:J)</f>
        <v>3171.2963333333337</v>
      </c>
      <c r="L31" s="11">
        <f>SUMIF('CDR Depreciation Data'!$A:$A,$B31,'CDR Depreciation Data'!K:K)</f>
        <v>3171.2963333333337</v>
      </c>
      <c r="M31" s="11">
        <f>SUMIF('CDR Depreciation Data'!$A:$A,$B31,'CDR Depreciation Data'!L:L)</f>
        <v>3171.2963333333337</v>
      </c>
      <c r="N31" s="11">
        <f>SUMIF('CDR Depreciation Data'!$A:$A,$B31,'CDR Depreciation Data'!M:M)</f>
        <v>3171.2963333333337</v>
      </c>
      <c r="O31" s="11">
        <f>SUMIF('CDR Depreciation Data'!$A:$A,$B31,'CDR Depreciation Data'!N:N)</f>
        <v>3171.2963333333337</v>
      </c>
      <c r="P31" s="11">
        <f t="shared" si="0"/>
        <v>38055.555999999997</v>
      </c>
    </row>
    <row r="32" spans="1:16">
      <c r="A32" s="10">
        <f t="shared" si="1"/>
        <v>24</v>
      </c>
      <c r="B32" s="95">
        <v>394</v>
      </c>
      <c r="C32" s="96" t="s">
        <v>92</v>
      </c>
      <c r="D32" s="11">
        <f>SUMIF('CDR Depreciation Data'!$A:$A,$B32,'CDR Depreciation Data'!C:C)</f>
        <v>5539.6890308333332</v>
      </c>
      <c r="E32" s="11">
        <f>SUMIF('CDR Depreciation Data'!$A:$A,$B32,'CDR Depreciation Data'!D:D)</f>
        <v>5539.6890308333332</v>
      </c>
      <c r="F32" s="11">
        <f>SUMIF('CDR Depreciation Data'!$A:$A,$B32,'CDR Depreciation Data'!E:E)</f>
        <v>5539.6890308333332</v>
      </c>
      <c r="G32" s="11">
        <f>SUMIF('CDR Depreciation Data'!$A:$A,$B32,'CDR Depreciation Data'!F:F)</f>
        <v>5539.6890308333332</v>
      </c>
      <c r="H32" s="11">
        <f>SUMIF('CDR Depreciation Data'!$A:$A,$B32,'CDR Depreciation Data'!G:G)</f>
        <v>5539.6890308333332</v>
      </c>
      <c r="I32" s="11">
        <f>SUMIF('CDR Depreciation Data'!$A:$A,$B32,'CDR Depreciation Data'!H:H)</f>
        <v>5539.6890308333332</v>
      </c>
      <c r="J32" s="11">
        <f>SUMIF('CDR Depreciation Data'!$A:$A,$B32,'CDR Depreciation Data'!I:I)</f>
        <v>5539.6890308333332</v>
      </c>
      <c r="K32" s="11">
        <f>SUMIF('CDR Depreciation Data'!$A:$A,$B32,'CDR Depreciation Data'!J:J)</f>
        <v>5539.6890308333332</v>
      </c>
      <c r="L32" s="11">
        <f>SUMIF('CDR Depreciation Data'!$A:$A,$B32,'CDR Depreciation Data'!K:K)</f>
        <v>5539.6890308333332</v>
      </c>
      <c r="M32" s="11">
        <f>SUMIF('CDR Depreciation Data'!$A:$A,$B32,'CDR Depreciation Data'!L:L)</f>
        <v>5539.6890308333332</v>
      </c>
      <c r="N32" s="11">
        <f>SUMIF('CDR Depreciation Data'!$A:$A,$B32,'CDR Depreciation Data'!M:M)</f>
        <v>5539.6890308333332</v>
      </c>
      <c r="O32" s="11">
        <f>SUMIF('CDR Depreciation Data'!$A:$A,$B32,'CDR Depreciation Data'!N:N)</f>
        <v>5539.6890308333332</v>
      </c>
      <c r="P32" s="11">
        <f t="shared" si="0"/>
        <v>66476.268369999991</v>
      </c>
    </row>
    <row r="33" spans="1:16">
      <c r="A33" s="10">
        <f t="shared" si="1"/>
        <v>25</v>
      </c>
      <c r="B33" s="95">
        <v>394.1</v>
      </c>
      <c r="C33" s="96" t="s">
        <v>93</v>
      </c>
      <c r="D33" s="11">
        <f>SUMIF('CDR Depreciation Data'!$A:$A,$B33,'CDR Depreciation Data'!C:C)</f>
        <v>6126.4631991666665</v>
      </c>
      <c r="E33" s="11">
        <f>SUMIF('CDR Depreciation Data'!$A:$A,$B33,'CDR Depreciation Data'!D:D)</f>
        <v>6126.4631991666665</v>
      </c>
      <c r="F33" s="11">
        <f>SUMIF('CDR Depreciation Data'!$A:$A,$B33,'CDR Depreciation Data'!E:E)</f>
        <v>6126.4631991666665</v>
      </c>
      <c r="G33" s="11">
        <f>SUMIF('CDR Depreciation Data'!$A:$A,$B33,'CDR Depreciation Data'!F:F)</f>
        <v>6126.4631991666665</v>
      </c>
      <c r="H33" s="11">
        <f>SUMIF('CDR Depreciation Data'!$A:$A,$B33,'CDR Depreciation Data'!G:G)</f>
        <v>6126.4631991666665</v>
      </c>
      <c r="I33" s="11">
        <f>SUMIF('CDR Depreciation Data'!$A:$A,$B33,'CDR Depreciation Data'!H:H)</f>
        <v>6126.4631991666665</v>
      </c>
      <c r="J33" s="11">
        <f>SUMIF('CDR Depreciation Data'!$A:$A,$B33,'CDR Depreciation Data'!I:I)</f>
        <v>6126.4631991666665</v>
      </c>
      <c r="K33" s="11">
        <f>SUMIF('CDR Depreciation Data'!$A:$A,$B33,'CDR Depreciation Data'!J:J)</f>
        <v>6126.4631991666665</v>
      </c>
      <c r="L33" s="11">
        <f>SUMIF('CDR Depreciation Data'!$A:$A,$B33,'CDR Depreciation Data'!K:K)</f>
        <v>6126.4631991666665</v>
      </c>
      <c r="M33" s="11">
        <f>SUMIF('CDR Depreciation Data'!$A:$A,$B33,'CDR Depreciation Data'!L:L)</f>
        <v>6126.4631991666665</v>
      </c>
      <c r="N33" s="11">
        <f>SUMIF('CDR Depreciation Data'!$A:$A,$B33,'CDR Depreciation Data'!M:M)</f>
        <v>6126.4631991666665</v>
      </c>
      <c r="O33" s="11">
        <f>SUMIF('CDR Depreciation Data'!$A:$A,$B33,'CDR Depreciation Data'!N:N)</f>
        <v>6126.4631991666665</v>
      </c>
      <c r="P33" s="11">
        <f t="shared" si="0"/>
        <v>73517.558390000006</v>
      </c>
    </row>
    <row r="34" spans="1:16">
      <c r="A34" s="10">
        <f t="shared" si="1"/>
        <v>26</v>
      </c>
      <c r="B34" s="95">
        <v>396</v>
      </c>
      <c r="C34" s="96" t="s">
        <v>94</v>
      </c>
      <c r="D34" s="11">
        <f>SUMIF('CDR Depreciation Data'!$A:$A,$B34,'CDR Depreciation Data'!C:C)</f>
        <v>1461.2516208333336</v>
      </c>
      <c r="E34" s="11">
        <f>SUMIF('CDR Depreciation Data'!$A:$A,$B34,'CDR Depreciation Data'!D:D)</f>
        <v>1461.2516208333336</v>
      </c>
      <c r="F34" s="11">
        <f>SUMIF('CDR Depreciation Data'!$A:$A,$B34,'CDR Depreciation Data'!E:E)</f>
        <v>1461.2516208333336</v>
      </c>
      <c r="G34" s="11">
        <f>SUMIF('CDR Depreciation Data'!$A:$A,$B34,'CDR Depreciation Data'!F:F)</f>
        <v>1461.2516208333336</v>
      </c>
      <c r="H34" s="11">
        <f>SUMIF('CDR Depreciation Data'!$A:$A,$B34,'CDR Depreciation Data'!G:G)</f>
        <v>1461.2516208333336</v>
      </c>
      <c r="I34" s="11">
        <f>SUMIF('CDR Depreciation Data'!$A:$A,$B34,'CDR Depreciation Data'!H:H)</f>
        <v>1461.2516208333336</v>
      </c>
      <c r="J34" s="11">
        <f>SUMIF('CDR Depreciation Data'!$A:$A,$B34,'CDR Depreciation Data'!I:I)</f>
        <v>1461.2516208333336</v>
      </c>
      <c r="K34" s="11">
        <f>SUMIF('CDR Depreciation Data'!$A:$A,$B34,'CDR Depreciation Data'!J:J)</f>
        <v>1461.2516208333336</v>
      </c>
      <c r="L34" s="11">
        <f>SUMIF('CDR Depreciation Data'!$A:$A,$B34,'CDR Depreciation Data'!K:K)</f>
        <v>1461.2516208333336</v>
      </c>
      <c r="M34" s="11">
        <f>SUMIF('CDR Depreciation Data'!$A:$A,$B34,'CDR Depreciation Data'!L:L)</f>
        <v>1461.2516208333336</v>
      </c>
      <c r="N34" s="11">
        <f>SUMIF('CDR Depreciation Data'!$A:$A,$B34,'CDR Depreciation Data'!M:M)</f>
        <v>1461.2516208333336</v>
      </c>
      <c r="O34" s="11">
        <f>SUMIF('CDR Depreciation Data'!$A:$A,$B34,'CDR Depreciation Data'!N:N)</f>
        <v>1461.2516208333336</v>
      </c>
      <c r="P34" s="11">
        <f t="shared" si="0"/>
        <v>17535.01945</v>
      </c>
    </row>
    <row r="35" spans="1:16">
      <c r="A35" s="10">
        <f t="shared" si="1"/>
        <v>27</v>
      </c>
      <c r="B35" s="95">
        <v>397</v>
      </c>
      <c r="C35" s="96" t="s">
        <v>95</v>
      </c>
      <c r="D35" s="11">
        <f>SUMIF('CDR Depreciation Data'!$A:$A,$B35,'CDR Depreciation Data'!C:C)</f>
        <v>4858.1443799999997</v>
      </c>
      <c r="E35" s="11">
        <f>SUMIF('CDR Depreciation Data'!$A:$A,$B35,'CDR Depreciation Data'!D:D)</f>
        <v>4858.1443799999997</v>
      </c>
      <c r="F35" s="11">
        <f>SUMIF('CDR Depreciation Data'!$A:$A,$B35,'CDR Depreciation Data'!E:E)</f>
        <v>4858.1443799999997</v>
      </c>
      <c r="G35" s="11">
        <f>SUMIF('CDR Depreciation Data'!$A:$A,$B35,'CDR Depreciation Data'!F:F)</f>
        <v>4858.1443799999997</v>
      </c>
      <c r="H35" s="11">
        <f>SUMIF('CDR Depreciation Data'!$A:$A,$B35,'CDR Depreciation Data'!G:G)</f>
        <v>4858.1443799999997</v>
      </c>
      <c r="I35" s="11">
        <f>SUMIF('CDR Depreciation Data'!$A:$A,$B35,'CDR Depreciation Data'!H:H)</f>
        <v>4858.1443799999997</v>
      </c>
      <c r="J35" s="11">
        <f>SUMIF('CDR Depreciation Data'!$A:$A,$B35,'CDR Depreciation Data'!I:I)</f>
        <v>4858.1443799999997</v>
      </c>
      <c r="K35" s="11">
        <f>SUMIF('CDR Depreciation Data'!$A:$A,$B35,'CDR Depreciation Data'!J:J)</f>
        <v>4858.1443799999997</v>
      </c>
      <c r="L35" s="11">
        <f>SUMIF('CDR Depreciation Data'!$A:$A,$B35,'CDR Depreciation Data'!K:K)</f>
        <v>4858.1443799999997</v>
      </c>
      <c r="M35" s="11">
        <f>SUMIF('CDR Depreciation Data'!$A:$A,$B35,'CDR Depreciation Data'!L:L)</f>
        <v>4858.1443799999997</v>
      </c>
      <c r="N35" s="11">
        <f>SUMIF('CDR Depreciation Data'!$A:$A,$B35,'CDR Depreciation Data'!M:M)</f>
        <v>4858.1443799999997</v>
      </c>
      <c r="O35" s="11">
        <f>SUMIF('CDR Depreciation Data'!$A:$A,$B35,'CDR Depreciation Data'!N:N)</f>
        <v>4858.1443799999997</v>
      </c>
      <c r="P35" s="11">
        <f t="shared" si="0"/>
        <v>58297.732559999982</v>
      </c>
    </row>
    <row r="36" spans="1:16">
      <c r="A36" s="10">
        <f t="shared" si="1"/>
        <v>28</v>
      </c>
      <c r="B36" s="95">
        <v>398</v>
      </c>
      <c r="C36" s="96" t="s">
        <v>96</v>
      </c>
      <c r="D36" s="11">
        <f>SUMIF('CDR Depreciation Data'!$A:$A,$B36,'CDR Depreciation Data'!C:C)</f>
        <v>935.59029166666676</v>
      </c>
      <c r="E36" s="11">
        <f>SUMIF('CDR Depreciation Data'!$A:$A,$B36,'CDR Depreciation Data'!D:D)</f>
        <v>935.59029166666676</v>
      </c>
      <c r="F36" s="11">
        <f>SUMIF('CDR Depreciation Data'!$A:$A,$B36,'CDR Depreciation Data'!E:E)</f>
        <v>935.59029166666676</v>
      </c>
      <c r="G36" s="11">
        <f>SUMIF('CDR Depreciation Data'!$A:$A,$B36,'CDR Depreciation Data'!F:F)</f>
        <v>935.59029166666676</v>
      </c>
      <c r="H36" s="11">
        <f>SUMIF('CDR Depreciation Data'!$A:$A,$B36,'CDR Depreciation Data'!G:G)</f>
        <v>935.59029166666676</v>
      </c>
      <c r="I36" s="11">
        <f>SUMIF('CDR Depreciation Data'!$A:$A,$B36,'CDR Depreciation Data'!H:H)</f>
        <v>935.59029166666676</v>
      </c>
      <c r="J36" s="11">
        <f>SUMIF('CDR Depreciation Data'!$A:$A,$B36,'CDR Depreciation Data'!I:I)</f>
        <v>935.59029166666676</v>
      </c>
      <c r="K36" s="11">
        <f>SUMIF('CDR Depreciation Data'!$A:$A,$B36,'CDR Depreciation Data'!J:J)</f>
        <v>935.59029166666676</v>
      </c>
      <c r="L36" s="11">
        <f>SUMIF('CDR Depreciation Data'!$A:$A,$B36,'CDR Depreciation Data'!K:K)</f>
        <v>935.59029166666676</v>
      </c>
      <c r="M36" s="11">
        <f>SUMIF('CDR Depreciation Data'!$A:$A,$B36,'CDR Depreciation Data'!L:L)</f>
        <v>935.59029166666676</v>
      </c>
      <c r="N36" s="11">
        <f>SUMIF('CDR Depreciation Data'!$A:$A,$B36,'CDR Depreciation Data'!M:M)</f>
        <v>935.59029166666676</v>
      </c>
      <c r="O36" s="11">
        <f>SUMIF('CDR Depreciation Data'!$A:$A,$B36,'CDR Depreciation Data'!N:N)</f>
        <v>935.59029166666676</v>
      </c>
      <c r="P36" s="11">
        <f t="shared" si="0"/>
        <v>11227.083500000002</v>
      </c>
    </row>
    <row r="37" spans="1:16">
      <c r="A37" s="10">
        <f t="shared" si="1"/>
        <v>29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>
      <c r="A38" s="10">
        <f t="shared" si="1"/>
        <v>30</v>
      </c>
      <c r="C38" s="2" t="s">
        <v>7</v>
      </c>
      <c r="D38" s="11">
        <f t="shared" ref="D38:P38" si="2">SUM(D9:D36)</f>
        <v>1236806.2365552664</v>
      </c>
      <c r="E38" s="11">
        <f t="shared" si="2"/>
        <v>1241165.4129393033</v>
      </c>
      <c r="F38" s="11">
        <f t="shared" si="2"/>
        <v>1246445.9452464385</v>
      </c>
      <c r="G38" s="11">
        <f t="shared" si="2"/>
        <v>1252708.1793144094</v>
      </c>
      <c r="H38" s="11">
        <f t="shared" si="2"/>
        <v>1259674.6838775014</v>
      </c>
      <c r="I38" s="11">
        <f t="shared" si="2"/>
        <v>1267244.1857375756</v>
      </c>
      <c r="J38" s="11">
        <f t="shared" si="2"/>
        <v>1275279.0179175048</v>
      </c>
      <c r="K38" s="11">
        <f t="shared" si="2"/>
        <v>1283737.8102931378</v>
      </c>
      <c r="L38" s="11">
        <f t="shared" si="2"/>
        <v>1292688.9321993133</v>
      </c>
      <c r="M38" s="11">
        <f t="shared" si="2"/>
        <v>1301910.0554268872</v>
      </c>
      <c r="N38" s="11">
        <f t="shared" si="2"/>
        <v>1311071.2938546438</v>
      </c>
      <c r="O38" s="11">
        <f t="shared" si="2"/>
        <v>1319973.7727036045</v>
      </c>
      <c r="P38" s="11">
        <f t="shared" si="2"/>
        <v>15288705.526065592</v>
      </c>
    </row>
    <row r="39" spans="1:16">
      <c r="A39" s="10">
        <f t="shared" si="1"/>
        <v>31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>
      <c r="A40" s="10">
        <f t="shared" si="1"/>
        <v>32</v>
      </c>
      <c r="B40" s="92" t="s">
        <v>98</v>
      </c>
      <c r="C40" s="86" t="s">
        <v>134</v>
      </c>
      <c r="D40" s="11">
        <f>SUMIF('CDR Amortization Data'!$A:$A,$B40,'CDR Amortization Data'!C:C)</f>
        <v>56872.057222014264</v>
      </c>
      <c r="E40" s="11">
        <f>SUMIF('CDR Amortization Data'!$A:$A,$B40,'CDR Amortization Data'!D:D)</f>
        <v>59884.396760364289</v>
      </c>
      <c r="F40" s="11">
        <f>SUMIF('CDR Amortization Data'!$A:$A,$B40,'CDR Amortization Data'!E:E)</f>
        <v>62478.719042044293</v>
      </c>
      <c r="G40" s="11">
        <f>SUMIF('CDR Amortization Data'!$A:$A,$B40,'CDR Amortization Data'!F:F)</f>
        <v>64742.777518388277</v>
      </c>
      <c r="H40" s="11">
        <f>SUMIF('CDR Amortization Data'!$A:$A,$B40,'CDR Amortization Data'!G:G)</f>
        <v>66742.624950463476</v>
      </c>
      <c r="I40" s="11">
        <f>SUMIF('CDR Amortization Data'!$A:$A,$B40,'CDR Amortization Data'!H:H)</f>
        <v>68531.103547123639</v>
      </c>
      <c r="J40" s="11">
        <f>SUMIF('CDR Amortization Data'!$A:$A,$B40,'CDR Amortization Data'!I:I)</f>
        <v>70150.487075451761</v>
      </c>
      <c r="K40" s="11">
        <f>SUMIF('CDR Amortization Data'!$A:$A,$B40,'CDR Amortization Data'!J:J)</f>
        <v>71634.594549114263</v>
      </c>
      <c r="L40" s="11">
        <f>SUMIF('CDR Amortization Data'!$A:$A,$B40,'CDR Amortization Data'!K:K)</f>
        <v>73010.481179044276</v>
      </c>
      <c r="M40" s="11">
        <f>SUMIF('CDR Amortization Data'!$A:$A,$B40,'CDR Amortization Data'!L:L)</f>
        <v>74299.791133988285</v>
      </c>
      <c r="N40" s="11">
        <f>SUMIF('CDR Amortization Data'!$A:$A,$B40,'CDR Amortization Data'!M:M)</f>
        <v>75668.497973591278</v>
      </c>
      <c r="O40" s="11">
        <f>SUMIF('CDR Amortization Data'!$A:$A,$B40,'CDR Amortization Data'!N:N)</f>
        <v>77762.476595438784</v>
      </c>
      <c r="P40" s="11">
        <f t="shared" ref="P40:P41" si="3">SUM(D40:O40)</f>
        <v>821778.00754702685</v>
      </c>
    </row>
    <row r="41" spans="1:16">
      <c r="A41" s="10">
        <f t="shared" si="1"/>
        <v>33</v>
      </c>
      <c r="B41" s="92" t="s">
        <v>99</v>
      </c>
      <c r="C41" s="86" t="s">
        <v>135</v>
      </c>
      <c r="D41" s="11">
        <f>SUMIF('CDR Amortization Data'!$A:$A,$B41,'CDR Amortization Data'!C:C)</f>
        <v>23016.378929411214</v>
      </c>
      <c r="E41" s="11">
        <f>SUMIF('CDR Amortization Data'!$A:$A,$B41,'CDR Amortization Data'!D:D)</f>
        <v>23201.176754411212</v>
      </c>
      <c r="F41" s="11">
        <f>SUMIF('CDR Amortization Data'!$A:$A,$B41,'CDR Amortization Data'!E:E)</f>
        <v>23370.542789411211</v>
      </c>
      <c r="G41" s="11">
        <f>SUMIF('CDR Amortization Data'!$A:$A,$B41,'CDR Amortization Data'!F:F)</f>
        <v>23527.563392411215</v>
      </c>
      <c r="H41" s="11">
        <f>SUMIF('CDR Amortization Data'!$A:$A,$B41,'CDR Amortization Data'!G:G)</f>
        <v>23674.707649811215</v>
      </c>
      <c r="I41" s="11">
        <f>SUMIF('CDR Amortization Data'!$A:$A,$B41,'CDR Amortization Data'!H:H)</f>
        <v>23813.950830731217</v>
      </c>
      <c r="J41" s="11">
        <f>SUMIF('CDR Amortization Data'!$A:$A,$B41,'CDR Amortization Data'!I:I)</f>
        <v>23946.873150467211</v>
      </c>
      <c r="K41" s="11">
        <f>SUMIF('CDR Amortization Data'!$A:$A,$B41,'CDR Amortization Data'!J:J)</f>
        <v>24074.738781256008</v>
      </c>
      <c r="L41" s="11">
        <f>SUMIF('CDR Amortization Data'!$A:$A,$B41,'CDR Amortization Data'!K:K)</f>
        <v>24198.559060887055</v>
      </c>
      <c r="M41" s="11">
        <f>SUMIF('CDR Amortization Data'!$A:$A,$B41,'CDR Amortization Data'!L:L)</f>
        <v>24319.143059591886</v>
      </c>
      <c r="N41" s="11">
        <f>SUMIF('CDR Amortization Data'!$A:$A,$B41,'CDR Amortization Data'!M:M)</f>
        <v>24451.7435705934</v>
      </c>
      <c r="O41" s="11">
        <f>SUMIF('CDR Amortization Data'!$A:$A,$B41,'CDR Amortization Data'!N:N)</f>
        <v>24662.264168980713</v>
      </c>
      <c r="P41" s="11">
        <f t="shared" si="3"/>
        <v>286257.64213796356</v>
      </c>
    </row>
    <row r="42" spans="1:16">
      <c r="A42" s="10">
        <f t="shared" si="1"/>
        <v>34</v>
      </c>
      <c r="B42" s="81"/>
      <c r="C42" s="8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0">
        <f t="shared" si="1"/>
        <v>35</v>
      </c>
      <c r="B43" s="20">
        <v>406.1</v>
      </c>
      <c r="C43" s="86" t="s">
        <v>100</v>
      </c>
      <c r="D43" s="11">
        <f>SUMIF('CDR Amortization Data'!$A:$A,$B43,'CDR Amortization Data'!C:C)</f>
        <v>60157.87</v>
      </c>
      <c r="E43" s="11">
        <f>SUMIF('CDR Amortization Data'!$A:$A,$B43,'CDR Amortization Data'!D:D)</f>
        <v>60157.87</v>
      </c>
      <c r="F43" s="11">
        <f>SUMIF('CDR Amortization Data'!$A:$A,$B43,'CDR Amortization Data'!E:E)</f>
        <v>60157.87</v>
      </c>
      <c r="G43" s="11">
        <f>SUMIF('CDR Amortization Data'!$A:$A,$B43,'CDR Amortization Data'!F:F)</f>
        <v>60157.87</v>
      </c>
      <c r="H43" s="11">
        <f>SUMIF('CDR Amortization Data'!$A:$A,$B43,'CDR Amortization Data'!G:G)</f>
        <v>60157.87</v>
      </c>
      <c r="I43" s="11">
        <f>SUMIF('CDR Amortization Data'!$A:$A,$B43,'CDR Amortization Data'!H:H)</f>
        <v>60157.87</v>
      </c>
      <c r="J43" s="11">
        <f>SUMIF('CDR Amortization Data'!$A:$A,$B43,'CDR Amortization Data'!I:I)</f>
        <v>60157.87</v>
      </c>
      <c r="K43" s="11">
        <f>SUMIF('CDR Amortization Data'!$A:$A,$B43,'CDR Amortization Data'!J:J)</f>
        <v>60157.87</v>
      </c>
      <c r="L43" s="11">
        <f>SUMIF('CDR Amortization Data'!$A:$A,$B43,'CDR Amortization Data'!K:K)</f>
        <v>60157.87</v>
      </c>
      <c r="M43" s="11">
        <f>SUMIF('CDR Amortization Data'!$A:$A,$B43,'CDR Amortization Data'!L:L)</f>
        <v>60157.87</v>
      </c>
      <c r="N43" s="11">
        <f>SUMIF('CDR Amortization Data'!$A:$A,$B43,'CDR Amortization Data'!M:M)</f>
        <v>60157.87</v>
      </c>
      <c r="O43" s="11">
        <f>SUMIF('CDR Amortization Data'!$A:$A,$B43,'CDR Amortization Data'!N:N)</f>
        <v>60157.87</v>
      </c>
      <c r="P43" s="11">
        <f t="shared" ref="P43:P44" si="4">SUM(D43:O43)</f>
        <v>721894.44000000006</v>
      </c>
    </row>
    <row r="44" spans="1:16">
      <c r="A44" s="10">
        <f t="shared" si="1"/>
        <v>36</v>
      </c>
      <c r="B44" s="20">
        <v>407.3</v>
      </c>
      <c r="C44" s="19" t="s">
        <v>103</v>
      </c>
      <c r="D44" s="11">
        <f>'AEP Excess Costs Amortization'!B11</f>
        <v>56600</v>
      </c>
      <c r="E44" s="11">
        <f>'AEP Excess Costs Amortization'!C11</f>
        <v>56600</v>
      </c>
      <c r="F44" s="11">
        <f>'AEP Excess Costs Amortization'!D11</f>
        <v>56600</v>
      </c>
      <c r="G44" s="11">
        <f>'AEP Excess Costs Amortization'!E11</f>
        <v>56600</v>
      </c>
      <c r="H44" s="11">
        <f>'AEP Excess Costs Amortization'!F11</f>
        <v>56600</v>
      </c>
      <c r="I44" s="11">
        <f>'AEP Excess Costs Amortization'!G11</f>
        <v>56600</v>
      </c>
      <c r="J44" s="11">
        <f>'AEP Excess Costs Amortization'!H11</f>
        <v>56600</v>
      </c>
      <c r="K44" s="11">
        <f>'AEP Excess Costs Amortization'!I11</f>
        <v>56600</v>
      </c>
      <c r="L44" s="11">
        <f>'AEP Excess Costs Amortization'!J11</f>
        <v>56600</v>
      </c>
      <c r="M44" s="11">
        <f>'AEP Excess Costs Amortization'!K11</f>
        <v>56600</v>
      </c>
      <c r="N44" s="11">
        <f>'AEP Excess Costs Amortization'!L11</f>
        <v>56600</v>
      </c>
      <c r="O44" s="11">
        <f>'AEP Excess Costs Amortization'!M11</f>
        <v>56600</v>
      </c>
      <c r="P44" s="11">
        <f t="shared" si="4"/>
        <v>679200</v>
      </c>
    </row>
    <row r="45" spans="1:16">
      <c r="A45" s="10">
        <f t="shared" si="1"/>
        <v>37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>
      <c r="A46" s="10">
        <f t="shared" si="1"/>
        <v>38</v>
      </c>
      <c r="C46" s="2" t="s">
        <v>8</v>
      </c>
      <c r="D46" s="44">
        <f t="shared" ref="D46:P46" si="5">SUM(D40:D44)</f>
        <v>196646.30615142547</v>
      </c>
      <c r="E46" s="44">
        <f t="shared" si="5"/>
        <v>199843.44351477551</v>
      </c>
      <c r="F46" s="44">
        <f t="shared" si="5"/>
        <v>202607.13183145551</v>
      </c>
      <c r="G46" s="44">
        <f t="shared" si="5"/>
        <v>205028.21091079951</v>
      </c>
      <c r="H46" s="44">
        <f t="shared" si="5"/>
        <v>207175.2026002747</v>
      </c>
      <c r="I46" s="44">
        <f t="shared" si="5"/>
        <v>209102.92437785486</v>
      </c>
      <c r="J46" s="44">
        <f t="shared" si="5"/>
        <v>210855.23022591896</v>
      </c>
      <c r="K46" s="44">
        <f t="shared" si="5"/>
        <v>212467.20333037028</v>
      </c>
      <c r="L46" s="44">
        <f t="shared" si="5"/>
        <v>213966.91023993134</v>
      </c>
      <c r="M46" s="44">
        <f t="shared" si="5"/>
        <v>215376.80419358017</v>
      </c>
      <c r="N46" s="44">
        <f t="shared" si="5"/>
        <v>216878.11154418468</v>
      </c>
      <c r="O46" s="44">
        <f t="shared" si="5"/>
        <v>219182.61076441949</v>
      </c>
      <c r="P46" s="44">
        <f t="shared" si="5"/>
        <v>2509130.0896849902</v>
      </c>
    </row>
    <row r="47" spans="1:16">
      <c r="A47" s="10">
        <f t="shared" si="1"/>
        <v>39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>
      <c r="A48" s="10">
        <f t="shared" si="1"/>
        <v>40</v>
      </c>
      <c r="C48" s="2" t="s">
        <v>9</v>
      </c>
      <c r="D48" s="2">
        <f t="shared" ref="D48:P48" si="6">SUM(D38+D46)</f>
        <v>1433452.5427066919</v>
      </c>
      <c r="E48" s="2">
        <f t="shared" si="6"/>
        <v>1441008.8564540788</v>
      </c>
      <c r="F48" s="2">
        <f t="shared" si="6"/>
        <v>1449053.077077894</v>
      </c>
      <c r="G48" s="2">
        <f t="shared" si="6"/>
        <v>1457736.3902252088</v>
      </c>
      <c r="H48" s="2">
        <f t="shared" si="6"/>
        <v>1466849.8864777761</v>
      </c>
      <c r="I48" s="2">
        <f t="shared" si="6"/>
        <v>1476347.1101154306</v>
      </c>
      <c r="J48" s="2">
        <f t="shared" si="6"/>
        <v>1486134.2481434238</v>
      </c>
      <c r="K48" s="2">
        <f t="shared" si="6"/>
        <v>1496205.0136235082</v>
      </c>
      <c r="L48" s="2">
        <f t="shared" si="6"/>
        <v>1506655.8424392447</v>
      </c>
      <c r="M48" s="2">
        <f t="shared" si="6"/>
        <v>1517286.8596204673</v>
      </c>
      <c r="N48" s="2">
        <f t="shared" si="6"/>
        <v>1527949.4053988284</v>
      </c>
      <c r="O48" s="2">
        <f t="shared" si="6"/>
        <v>1539156.383468024</v>
      </c>
      <c r="P48" s="2">
        <f t="shared" si="6"/>
        <v>17797835.615750581</v>
      </c>
    </row>
    <row r="49" spans="1:16" ht="15.75" thickBot="1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ht="15.75" thickTop="1"/>
    <row r="52" spans="1:16" ht="15.75" thickBot="1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4"/>
      <c r="N52" s="4"/>
      <c r="O52" s="5"/>
      <c r="P52" s="5"/>
    </row>
  </sheetData>
  <pageMargins left="0.7" right="0.7" top="0.75" bottom="0.75" header="0.3" footer="0.3"/>
  <pageSetup orientation="portrait" horizontalDpi="1200" verticalDpi="1200" r:id="rId1"/>
  <ignoredErrors>
    <ignoredError sqref="B40:B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098A-1ECD-4641-BE42-4A5FEC419218}">
  <sheetPr>
    <tabColor rgb="FF92D050"/>
  </sheetPr>
  <dimension ref="A1:A2"/>
  <sheetViews>
    <sheetView workbookViewId="0"/>
  </sheetViews>
  <sheetFormatPr defaultRowHeight="15"/>
  <sheetData>
    <row r="1" spans="1:1" s="94" customFormat="1">
      <c r="A1" s="103" t="s">
        <v>138</v>
      </c>
    </row>
    <row r="2" spans="1:1" s="94" customFormat="1">
      <c r="A2" s="103" t="s">
        <v>136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8312-7B36-457C-9941-37F74FCEAFC0}">
  <dimension ref="A1:O37"/>
  <sheetViews>
    <sheetView workbookViewId="0"/>
  </sheetViews>
  <sheetFormatPr defaultRowHeight="15"/>
  <cols>
    <col min="1" max="1" width="9.140625" style="93"/>
    <col min="2" max="2" width="42.85546875" bestFit="1" customWidth="1"/>
    <col min="3" max="14" width="9.7109375" bestFit="1" customWidth="1"/>
    <col min="15" max="15" width="10.7109375" bestFit="1" customWidth="1"/>
  </cols>
  <sheetData>
    <row r="1" spans="1:15" s="94" customFormat="1">
      <c r="A1" s="103" t="s">
        <v>139</v>
      </c>
    </row>
    <row r="2" spans="1:15" s="94" customFormat="1">
      <c r="A2" s="103" t="s">
        <v>136</v>
      </c>
    </row>
    <row r="3" spans="1:15" ht="15.75" thickBot="1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>
      <c r="B4" s="61" t="s">
        <v>10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5.75" thickBot="1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ht="26.25" thickBot="1">
      <c r="B6" s="60" t="s">
        <v>11</v>
      </c>
      <c r="C6" s="60" t="s">
        <v>12</v>
      </c>
      <c r="D6" s="60" t="s">
        <v>13</v>
      </c>
      <c r="E6" s="60" t="s">
        <v>14</v>
      </c>
      <c r="F6" s="60" t="s">
        <v>15</v>
      </c>
      <c r="G6" s="60" t="s">
        <v>16</v>
      </c>
      <c r="H6" s="60" t="s">
        <v>17</v>
      </c>
      <c r="I6" s="60" t="s">
        <v>18</v>
      </c>
      <c r="J6" s="60" t="s">
        <v>19</v>
      </c>
      <c r="K6" s="60" t="s">
        <v>20</v>
      </c>
      <c r="L6" s="60" t="s">
        <v>21</v>
      </c>
      <c r="M6" s="60" t="s">
        <v>22</v>
      </c>
      <c r="N6" s="60" t="s">
        <v>23</v>
      </c>
      <c r="O6" s="60" t="s">
        <v>24</v>
      </c>
    </row>
    <row r="7" spans="1:15">
      <c r="B7" s="76" t="s">
        <v>25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5">
      <c r="B8" s="74" t="s">
        <v>26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>
      <c r="A9" s="93" t="str">
        <f>CONCATENATE(LEFT(B9,3),".",MID(B9,4,2))</f>
        <v>375.00</v>
      </c>
      <c r="B9" s="59" t="s">
        <v>29</v>
      </c>
      <c r="C9" s="75">
        <v>488.29582196517879</v>
      </c>
      <c r="D9" s="75">
        <v>490.95283603504788</v>
      </c>
      <c r="E9" s="75">
        <v>494.26553772971556</v>
      </c>
      <c r="F9" s="75">
        <v>498.11642250671929</v>
      </c>
      <c r="G9" s="75">
        <v>502.35739026447237</v>
      </c>
      <c r="H9" s="75">
        <v>506.89831514905831</v>
      </c>
      <c r="I9" s="75">
        <v>511.69752660351014</v>
      </c>
      <c r="J9" s="75">
        <v>516.7263942757437</v>
      </c>
      <c r="K9" s="75">
        <v>521.98085119722646</v>
      </c>
      <c r="L9" s="75">
        <v>527.43671356795255</v>
      </c>
      <c r="M9" s="75">
        <v>532.99082241705548</v>
      </c>
      <c r="N9" s="75">
        <v>538.54515054870319</v>
      </c>
      <c r="O9" s="75">
        <v>6130.2637822603838</v>
      </c>
    </row>
    <row r="10" spans="1:15">
      <c r="A10" s="93" t="str">
        <f t="shared" ref="A10:A36" si="0">CONCATENATE(LEFT(B10,3),".",MID(B10,4,2))</f>
        <v>376.10</v>
      </c>
      <c r="B10" s="59" t="s">
        <v>30</v>
      </c>
      <c r="C10" s="75">
        <v>293318.0679568706</v>
      </c>
      <c r="D10" s="75">
        <v>294167.67774955009</v>
      </c>
      <c r="E10" s="75">
        <v>295252.72448245826</v>
      </c>
      <c r="F10" s="75">
        <v>296531.24182812544</v>
      </c>
      <c r="G10" s="75">
        <v>297949.79436575773</v>
      </c>
      <c r="H10" s="75">
        <v>299477.67468081671</v>
      </c>
      <c r="I10" s="75">
        <v>301098.25029822916</v>
      </c>
      <c r="J10" s="75">
        <v>302801.51984376879</v>
      </c>
      <c r="K10" s="75">
        <v>304588.05243126687</v>
      </c>
      <c r="L10" s="75">
        <v>306444.37805457716</v>
      </c>
      <c r="M10" s="75">
        <v>308329.61428339855</v>
      </c>
      <c r="N10" s="75">
        <v>310207.98362594598</v>
      </c>
      <c r="O10" s="75">
        <v>3610166.9796007653</v>
      </c>
    </row>
    <row r="11" spans="1:15">
      <c r="A11" s="93" t="str">
        <f t="shared" si="0"/>
        <v>376.20</v>
      </c>
      <c r="B11" s="59" t="s">
        <v>31</v>
      </c>
      <c r="C11" s="75">
        <v>373934.44980312651</v>
      </c>
      <c r="D11" s="75">
        <v>374960.61381508445</v>
      </c>
      <c r="E11" s="75">
        <v>376448.4678829927</v>
      </c>
      <c r="F11" s="75">
        <v>378321.54351523495</v>
      </c>
      <c r="G11" s="75">
        <v>380468.41657389159</v>
      </c>
      <c r="H11" s="75">
        <v>382871.53785111214</v>
      </c>
      <c r="I11" s="75">
        <v>385455.21279450168</v>
      </c>
      <c r="J11" s="75">
        <v>388207.02341199963</v>
      </c>
      <c r="K11" s="75">
        <v>391180.4396789305</v>
      </c>
      <c r="L11" s="75">
        <v>394225.57187344704</v>
      </c>
      <c r="M11" s="75">
        <v>397163.15554594627</v>
      </c>
      <c r="N11" s="75">
        <v>399908.09496737726</v>
      </c>
      <c r="O11" s="75">
        <v>4623144.5277136452</v>
      </c>
    </row>
    <row r="12" spans="1:15">
      <c r="A12" s="93" t="str">
        <f t="shared" si="0"/>
        <v>378.00</v>
      </c>
      <c r="B12" s="59" t="s">
        <v>32</v>
      </c>
      <c r="C12" s="75">
        <v>7123.9100561565556</v>
      </c>
      <c r="D12" s="75">
        <v>7163.7152253508812</v>
      </c>
      <c r="E12" s="75">
        <v>7213.3433597826561</v>
      </c>
      <c r="F12" s="75">
        <v>7271.034104380049</v>
      </c>
      <c r="G12" s="75">
        <v>7334.5687469171007</v>
      </c>
      <c r="H12" s="75">
        <v>7402.5970970035505</v>
      </c>
      <c r="I12" s="75">
        <v>7474.4948811026852</v>
      </c>
      <c r="J12" s="75">
        <v>7549.8331831535279</v>
      </c>
      <c r="K12" s="75">
        <v>7628.551075224842</v>
      </c>
      <c r="L12" s="75">
        <v>7710.2862557910557</v>
      </c>
      <c r="M12" s="75">
        <v>7793.4932831716624</v>
      </c>
      <c r="N12" s="75">
        <v>7876.7035956605041</v>
      </c>
      <c r="O12" s="75">
        <v>89542.530863695065</v>
      </c>
    </row>
    <row r="13" spans="1:15">
      <c r="A13" s="93" t="str">
        <f t="shared" si="0"/>
        <v>379.00</v>
      </c>
      <c r="B13" s="59" t="s">
        <v>33</v>
      </c>
      <c r="C13" s="75">
        <v>39610.220012915568</v>
      </c>
      <c r="D13" s="75">
        <v>39832.198612090608</v>
      </c>
      <c r="E13" s="75">
        <v>40110.59089996777</v>
      </c>
      <c r="F13" s="75">
        <v>40435.287085803982</v>
      </c>
      <c r="G13" s="75">
        <v>40793.545015085867</v>
      </c>
      <c r="H13" s="75">
        <v>41177.610489511426</v>
      </c>
      <c r="I13" s="75">
        <v>41583.898280780071</v>
      </c>
      <c r="J13" s="75">
        <v>42009.945106516418</v>
      </c>
      <c r="K13" s="75">
        <v>42455.401055134447</v>
      </c>
      <c r="L13" s="75">
        <v>42918.185414243686</v>
      </c>
      <c r="M13" s="75">
        <v>43389.422649444561</v>
      </c>
      <c r="N13" s="75">
        <v>43860.678751155596</v>
      </c>
      <c r="O13" s="75">
        <v>498176.98337264999</v>
      </c>
    </row>
    <row r="14" spans="1:15">
      <c r="A14" s="93" t="str">
        <f t="shared" si="0"/>
        <v>380.10</v>
      </c>
      <c r="B14" s="59" t="s">
        <v>34</v>
      </c>
      <c r="C14" s="75">
        <v>34729.665841985094</v>
      </c>
      <c r="D14" s="75">
        <v>34741.009079326315</v>
      </c>
      <c r="E14" s="75">
        <v>34757.825314749411</v>
      </c>
      <c r="F14" s="75">
        <v>34779.13374259157</v>
      </c>
      <c r="G14" s="75">
        <v>34803.698177295308</v>
      </c>
      <c r="H14" s="75">
        <v>34830.766342003641</v>
      </c>
      <c r="I14" s="75">
        <v>34859.990414263048</v>
      </c>
      <c r="J14" s="75">
        <v>34891.131417682795</v>
      </c>
      <c r="K14" s="75">
        <v>34924.155405441037</v>
      </c>
      <c r="L14" s="75">
        <v>34958.860516337336</v>
      </c>
      <c r="M14" s="75">
        <v>34994.385686614682</v>
      </c>
      <c r="N14" s="75">
        <v>35029.912687234493</v>
      </c>
      <c r="O14" s="75">
        <v>418300.53462552465</v>
      </c>
    </row>
    <row r="15" spans="1:15">
      <c r="A15" s="93" t="str">
        <f t="shared" si="0"/>
        <v>380.20</v>
      </c>
      <c r="B15" s="59" t="s">
        <v>35</v>
      </c>
      <c r="C15" s="75">
        <v>204684.65114207385</v>
      </c>
      <c r="D15" s="75">
        <v>205348.03473348072</v>
      </c>
      <c r="E15" s="75">
        <v>206227.5064726999</v>
      </c>
      <c r="F15" s="75">
        <v>207285.79310058244</v>
      </c>
      <c r="G15" s="75">
        <v>208472.43342357347</v>
      </c>
      <c r="H15" s="75">
        <v>209768.35374808518</v>
      </c>
      <c r="I15" s="75">
        <v>211149.09072052504</v>
      </c>
      <c r="J15" s="75">
        <v>212607.00104738172</v>
      </c>
      <c r="K15" s="75">
        <v>214153.78529453577</v>
      </c>
      <c r="L15" s="75">
        <v>215750.71696571895</v>
      </c>
      <c r="M15" s="75">
        <v>217339.11557368937</v>
      </c>
      <c r="N15" s="75">
        <v>218882.95481446324</v>
      </c>
      <c r="O15" s="75">
        <v>2531669.43703681</v>
      </c>
    </row>
    <row r="16" spans="1:15">
      <c r="A16" s="93" t="str">
        <f t="shared" si="0"/>
        <v>381.00</v>
      </c>
      <c r="B16" s="59" t="s">
        <v>36</v>
      </c>
      <c r="C16" s="75">
        <v>101200.60189367745</v>
      </c>
      <c r="D16" s="75">
        <v>101650.72181053992</v>
      </c>
      <c r="E16" s="75">
        <v>102245.38882423902</v>
      </c>
      <c r="F16" s="75">
        <v>102958.92193055848</v>
      </c>
      <c r="G16" s="75">
        <v>103758.41826292331</v>
      </c>
      <c r="H16" s="75">
        <v>104625.64239102855</v>
      </c>
      <c r="I16" s="75">
        <v>105549.75935994909</v>
      </c>
      <c r="J16" s="75">
        <v>106524.73291746489</v>
      </c>
      <c r="K16" s="75">
        <v>107551.67010816777</v>
      </c>
      <c r="L16" s="75">
        <v>108620.51412807513</v>
      </c>
      <c r="M16" s="75">
        <v>109704.73107210515</v>
      </c>
      <c r="N16" s="75">
        <v>110782.13910994961</v>
      </c>
      <c r="O16" s="75">
        <v>1265173.2418086783</v>
      </c>
    </row>
    <row r="17" spans="1:15">
      <c r="A17" s="93" t="str">
        <f t="shared" si="0"/>
        <v>381.10</v>
      </c>
      <c r="B17" s="59" t="s">
        <v>37</v>
      </c>
      <c r="C17" s="75">
        <v>10080.22813656096</v>
      </c>
      <c r="D17" s="75">
        <v>9995.6666620470714</v>
      </c>
      <c r="E17" s="75">
        <v>9911.1051875331814</v>
      </c>
      <c r="F17" s="75">
        <v>9826.5437130192931</v>
      </c>
      <c r="G17" s="75">
        <v>9741.9822385054049</v>
      </c>
      <c r="H17" s="75">
        <v>9657.4207639915148</v>
      </c>
      <c r="I17" s="75">
        <v>9572.8592894776248</v>
      </c>
      <c r="J17" s="75">
        <v>9488.2978149637365</v>
      </c>
      <c r="K17" s="75">
        <v>9403.7363404498483</v>
      </c>
      <c r="L17" s="75">
        <v>9319.1748659359582</v>
      </c>
      <c r="M17" s="75">
        <v>9234.61339142207</v>
      </c>
      <c r="N17" s="75">
        <v>9150.0519169081817</v>
      </c>
      <c r="O17" s="75">
        <v>115381.68032081485</v>
      </c>
    </row>
    <row r="18" spans="1:15">
      <c r="A18" s="93" t="str">
        <f t="shared" si="0"/>
        <v>382.00</v>
      </c>
      <c r="B18" s="59" t="s">
        <v>38</v>
      </c>
      <c r="C18" s="75">
        <v>16396.782068103756</v>
      </c>
      <c r="D18" s="75">
        <v>16407.336646055082</v>
      </c>
      <c r="E18" s="75">
        <v>16441.295017606459</v>
      </c>
      <c r="F18" s="75">
        <v>16494.720882248192</v>
      </c>
      <c r="G18" s="75">
        <v>16562.034312814096</v>
      </c>
      <c r="H18" s="75">
        <v>16641.906432423679</v>
      </c>
      <c r="I18" s="75">
        <v>16730.943672620109</v>
      </c>
      <c r="J18" s="75">
        <v>16828.442474681076</v>
      </c>
      <c r="K18" s="75">
        <v>16936.574313294368</v>
      </c>
      <c r="L18" s="75">
        <v>17049.012263172383</v>
      </c>
      <c r="M18" s="75">
        <v>17157.689338775672</v>
      </c>
      <c r="N18" s="75">
        <v>17258.445678889631</v>
      </c>
      <c r="O18" s="75">
        <v>200905.18310068452</v>
      </c>
    </row>
    <row r="19" spans="1:15">
      <c r="A19" s="93" t="str">
        <f t="shared" si="0"/>
        <v>382.10</v>
      </c>
      <c r="B19" s="59" t="s">
        <v>39</v>
      </c>
      <c r="C19" s="75">
        <v>1493.8656294545988</v>
      </c>
      <c r="D19" s="75">
        <v>1483.9004077740431</v>
      </c>
      <c r="E19" s="75">
        <v>1473.9351860934873</v>
      </c>
      <c r="F19" s="75">
        <v>1463.9699644129319</v>
      </c>
      <c r="G19" s="75">
        <v>1454.0047427323761</v>
      </c>
      <c r="H19" s="75">
        <v>1444.0395210518204</v>
      </c>
      <c r="I19" s="75">
        <v>1434.0742993712649</v>
      </c>
      <c r="J19" s="75">
        <v>1424.1090776907092</v>
      </c>
      <c r="K19" s="75">
        <v>1414.1438560101535</v>
      </c>
      <c r="L19" s="75">
        <v>1404.178634329598</v>
      </c>
      <c r="M19" s="75">
        <v>1394.2134126490423</v>
      </c>
      <c r="N19" s="75">
        <v>1384.2481909684866</v>
      </c>
      <c r="O19" s="75">
        <v>17268.682922538512</v>
      </c>
    </row>
    <row r="20" spans="1:15">
      <c r="A20" s="93" t="str">
        <f t="shared" si="0"/>
        <v>383.00</v>
      </c>
      <c r="B20" s="59" t="s">
        <v>40</v>
      </c>
      <c r="C20" s="75">
        <v>17550.085165537497</v>
      </c>
      <c r="D20" s="75">
        <v>17617.495501804737</v>
      </c>
      <c r="E20" s="75">
        <v>17701.923963967747</v>
      </c>
      <c r="F20" s="75">
        <v>17800.320765784891</v>
      </c>
      <c r="G20" s="75">
        <v>17908.842024775113</v>
      </c>
      <c r="H20" s="75">
        <v>18025.148558269128</v>
      </c>
      <c r="I20" s="75">
        <v>18148.158822620513</v>
      </c>
      <c r="J20" s="75">
        <v>18277.129727800191</v>
      </c>
      <c r="K20" s="75">
        <v>18411.955717168206</v>
      </c>
      <c r="L20" s="75">
        <v>18552.009109283648</v>
      </c>
      <c r="M20" s="75">
        <v>18694.612451824578</v>
      </c>
      <c r="N20" s="75">
        <v>18837.221485761544</v>
      </c>
      <c r="O20" s="75">
        <v>217524.90329459778</v>
      </c>
    </row>
    <row r="21" spans="1:15">
      <c r="A21" s="93" t="str">
        <f t="shared" si="0"/>
        <v>384.00</v>
      </c>
      <c r="B21" s="59" t="s">
        <v>41</v>
      </c>
      <c r="C21" s="75">
        <v>5143.3351122242375</v>
      </c>
      <c r="D21" s="75">
        <v>5169.0914680311962</v>
      </c>
      <c r="E21" s="75">
        <v>5201.2038774074754</v>
      </c>
      <c r="F21" s="75">
        <v>5238.5332839819011</v>
      </c>
      <c r="G21" s="75">
        <v>5279.6440465379719</v>
      </c>
      <c r="H21" s="75">
        <v>5323.6625101006566</v>
      </c>
      <c r="I21" s="75">
        <v>5370.1847318741311</v>
      </c>
      <c r="J21" s="75">
        <v>5418.933177183847</v>
      </c>
      <c r="K21" s="75">
        <v>5469.8684219673705</v>
      </c>
      <c r="L21" s="75">
        <v>5522.7560351899656</v>
      </c>
      <c r="M21" s="75">
        <v>5576.5960224637702</v>
      </c>
      <c r="N21" s="75">
        <v>5630.4381354016114</v>
      </c>
      <c r="O21" s="75">
        <v>64344.246822364134</v>
      </c>
    </row>
    <row r="22" spans="1:15">
      <c r="A22" s="93" t="str">
        <f t="shared" si="0"/>
        <v>385.00</v>
      </c>
      <c r="B22" s="59" t="s">
        <v>42</v>
      </c>
      <c r="C22" s="75">
        <v>4383.3882913969519</v>
      </c>
      <c r="D22" s="75">
        <v>4393.9205379851328</v>
      </c>
      <c r="E22" s="75">
        <v>4407.0642900777275</v>
      </c>
      <c r="F22" s="75">
        <v>4422.351544699186</v>
      </c>
      <c r="G22" s="75">
        <v>4439.1924413490715</v>
      </c>
      <c r="H22" s="75">
        <v>4457.2280222635145</v>
      </c>
      <c r="I22" s="75">
        <v>4476.292319861649</v>
      </c>
      <c r="J22" s="75">
        <v>4496.2713037435869</v>
      </c>
      <c r="K22" s="75">
        <v>4517.1487757834011</v>
      </c>
      <c r="L22" s="75">
        <v>4538.828415531475</v>
      </c>
      <c r="M22" s="75">
        <v>4560.8993562731412</v>
      </c>
      <c r="N22" s="75">
        <v>4582.9711703843077</v>
      </c>
      <c r="O22" s="75">
        <v>53675.556469349147</v>
      </c>
    </row>
    <row r="23" spans="1:15">
      <c r="A23" s="93" t="str">
        <f t="shared" si="0"/>
        <v>387.00</v>
      </c>
      <c r="B23" s="59" t="s">
        <v>43</v>
      </c>
      <c r="C23" s="75">
        <v>4477.9886897595106</v>
      </c>
      <c r="D23" s="75">
        <v>4496.1924605649083</v>
      </c>
      <c r="E23" s="75">
        <v>4520.6528555498671</v>
      </c>
      <c r="F23" s="75">
        <v>4550.2486368966001</v>
      </c>
      <c r="G23" s="75">
        <v>4583.5666214954372</v>
      </c>
      <c r="H23" s="75">
        <v>4619.7468211820633</v>
      </c>
      <c r="I23" s="75">
        <v>4658.3916121422781</v>
      </c>
      <c r="J23" s="75">
        <v>4699.227801248222</v>
      </c>
      <c r="K23" s="75">
        <v>4742.2165811582599</v>
      </c>
      <c r="L23" s="75">
        <v>4787.1271881029625</v>
      </c>
      <c r="M23" s="75">
        <v>4832.9752708652959</v>
      </c>
      <c r="N23" s="75">
        <v>4878.8254460393528</v>
      </c>
      <c r="O23" s="75">
        <v>55847.159985004757</v>
      </c>
    </row>
    <row r="24" spans="1:15">
      <c r="A24" s="93" t="str">
        <f t="shared" si="0"/>
        <v>390.00</v>
      </c>
      <c r="B24" s="59" t="s">
        <v>44</v>
      </c>
      <c r="C24" s="75">
        <v>19015.434291666668</v>
      </c>
      <c r="D24" s="75">
        <v>19015.434291666668</v>
      </c>
      <c r="E24" s="75">
        <v>19015.434291666668</v>
      </c>
      <c r="F24" s="75">
        <v>19015.434291666668</v>
      </c>
      <c r="G24" s="75">
        <v>19015.434291666668</v>
      </c>
      <c r="H24" s="75">
        <v>19015.434291666668</v>
      </c>
      <c r="I24" s="75">
        <v>19015.434291666668</v>
      </c>
      <c r="J24" s="75">
        <v>19015.434291666668</v>
      </c>
      <c r="K24" s="75">
        <v>19015.434291666668</v>
      </c>
      <c r="L24" s="75">
        <v>19015.434291666668</v>
      </c>
      <c r="M24" s="75">
        <v>19015.434291666668</v>
      </c>
      <c r="N24" s="75">
        <v>19015.434291666668</v>
      </c>
      <c r="O24" s="75">
        <v>228185.2115</v>
      </c>
    </row>
    <row r="25" spans="1:15">
      <c r="A25" s="93" t="str">
        <f t="shared" si="0"/>
        <v>391.00</v>
      </c>
      <c r="B25" s="59" t="s">
        <v>45</v>
      </c>
      <c r="C25" s="75">
        <v>4251.1406200000001</v>
      </c>
      <c r="D25" s="75">
        <v>4251.1406200000001</v>
      </c>
      <c r="E25" s="75">
        <v>4251.1406200000001</v>
      </c>
      <c r="F25" s="75">
        <v>4251.1406200000001</v>
      </c>
      <c r="G25" s="75">
        <v>4251.1406200000001</v>
      </c>
      <c r="H25" s="75">
        <v>4251.1406200000001</v>
      </c>
      <c r="I25" s="75">
        <v>4251.1406200000001</v>
      </c>
      <c r="J25" s="75">
        <v>4251.1406200000001</v>
      </c>
      <c r="K25" s="75">
        <v>4251.1406200000001</v>
      </c>
      <c r="L25" s="75">
        <v>4251.1406200000001</v>
      </c>
      <c r="M25" s="75">
        <v>4251.1406200000001</v>
      </c>
      <c r="N25" s="75">
        <v>4251.1406200000001</v>
      </c>
      <c r="O25" s="75">
        <v>51013.687439999987</v>
      </c>
    </row>
    <row r="26" spans="1:15">
      <c r="A26" s="93" t="str">
        <f t="shared" si="0"/>
        <v>391.12</v>
      </c>
      <c r="B26" s="59" t="s">
        <v>46</v>
      </c>
      <c r="C26" s="75">
        <v>1582.4012500000003</v>
      </c>
      <c r="D26" s="75">
        <v>1819.5567500000004</v>
      </c>
      <c r="E26" s="75">
        <v>2056.7122500000005</v>
      </c>
      <c r="F26" s="75">
        <v>2293.8677500000003</v>
      </c>
      <c r="G26" s="75">
        <v>2531.0232500000002</v>
      </c>
      <c r="H26" s="75">
        <v>2768.17875</v>
      </c>
      <c r="I26" s="75">
        <v>3005.3342500000003</v>
      </c>
      <c r="J26" s="75">
        <v>3242.4897500000002</v>
      </c>
      <c r="K26" s="75">
        <v>3479.6452500000005</v>
      </c>
      <c r="L26" s="75">
        <v>3716.8007500000003</v>
      </c>
      <c r="M26" s="75">
        <v>3953.9562500000002</v>
      </c>
      <c r="N26" s="75">
        <v>4191.1173333333336</v>
      </c>
      <c r="O26" s="75">
        <v>34641.083583333333</v>
      </c>
    </row>
    <row r="27" spans="1:15">
      <c r="A27" s="93" t="str">
        <f t="shared" si="0"/>
        <v>391.50</v>
      </c>
      <c r="B27" s="59" t="s">
        <v>47</v>
      </c>
      <c r="C27" s="75">
        <v>13555.795666666667</v>
      </c>
      <c r="D27" s="75">
        <v>13555.795666666667</v>
      </c>
      <c r="E27" s="75">
        <v>13555.795666666667</v>
      </c>
      <c r="F27" s="75">
        <v>13555.795666666667</v>
      </c>
      <c r="G27" s="75">
        <v>13555.795666666667</v>
      </c>
      <c r="H27" s="75">
        <v>13555.795666666667</v>
      </c>
      <c r="I27" s="75">
        <v>13555.795666666667</v>
      </c>
      <c r="J27" s="75">
        <v>13555.795666666667</v>
      </c>
      <c r="K27" s="75">
        <v>13555.795666666667</v>
      </c>
      <c r="L27" s="75">
        <v>13555.795666666667</v>
      </c>
      <c r="M27" s="75">
        <v>13555.795666666667</v>
      </c>
      <c r="N27" s="75">
        <v>13555.795666666667</v>
      </c>
      <c r="O27" s="75">
        <v>162669.54800000004</v>
      </c>
    </row>
    <row r="28" spans="1:15">
      <c r="A28" s="93" t="str">
        <f t="shared" si="0"/>
        <v>392.00</v>
      </c>
      <c r="B28" s="59" t="s">
        <v>48</v>
      </c>
      <c r="C28" s="75">
        <v>2123.3223900000003</v>
      </c>
      <c r="D28" s="75">
        <v>2123.3223900000003</v>
      </c>
      <c r="E28" s="75">
        <v>2123.3223900000003</v>
      </c>
      <c r="F28" s="75">
        <v>2123.3223900000003</v>
      </c>
      <c r="G28" s="75">
        <v>2123.3223900000003</v>
      </c>
      <c r="H28" s="75">
        <v>2123.3223900000003</v>
      </c>
      <c r="I28" s="75">
        <v>2123.3223900000003</v>
      </c>
      <c r="J28" s="75">
        <v>2123.3223900000003</v>
      </c>
      <c r="K28" s="75">
        <v>2123.3223900000003</v>
      </c>
      <c r="L28" s="75">
        <v>2123.3223900000003</v>
      </c>
      <c r="M28" s="75">
        <v>2123.3223900000003</v>
      </c>
      <c r="N28" s="75">
        <v>2123.3223900000003</v>
      </c>
      <c r="O28" s="75">
        <v>25479.86868000001</v>
      </c>
    </row>
    <row r="29" spans="1:15">
      <c r="A29" s="93" t="str">
        <f t="shared" si="0"/>
        <v>392.10</v>
      </c>
      <c r="B29" s="59" t="s">
        <v>49</v>
      </c>
      <c r="C29" s="75">
        <v>15794.510324999999</v>
      </c>
      <c r="D29" s="75">
        <v>15794.510324999999</v>
      </c>
      <c r="E29" s="75">
        <v>15794.510324999999</v>
      </c>
      <c r="F29" s="75">
        <v>15794.510324999999</v>
      </c>
      <c r="G29" s="75">
        <v>15794.510324999999</v>
      </c>
      <c r="H29" s="75">
        <v>15794.510324999999</v>
      </c>
      <c r="I29" s="75">
        <v>15794.510324999999</v>
      </c>
      <c r="J29" s="75">
        <v>15794.510324999999</v>
      </c>
      <c r="K29" s="75">
        <v>15794.510324999999</v>
      </c>
      <c r="L29" s="75">
        <v>15794.510324999999</v>
      </c>
      <c r="M29" s="75">
        <v>15794.510324999999</v>
      </c>
      <c r="N29" s="75">
        <v>15794.510324999999</v>
      </c>
      <c r="O29" s="75">
        <v>189534.12390000001</v>
      </c>
    </row>
    <row r="30" spans="1:15">
      <c r="A30" s="93" t="str">
        <f t="shared" si="0"/>
        <v>392.20</v>
      </c>
      <c r="B30" s="59" t="s">
        <v>50</v>
      </c>
      <c r="C30" s="75">
        <v>43775.661534291663</v>
      </c>
      <c r="D30" s="75">
        <v>44594.690494416667</v>
      </c>
      <c r="E30" s="75">
        <v>45149.301694416667</v>
      </c>
      <c r="F30" s="75">
        <v>45703.912894416666</v>
      </c>
      <c r="G30" s="75">
        <v>46258.524094416665</v>
      </c>
      <c r="H30" s="75">
        <v>46813.135294416665</v>
      </c>
      <c r="I30" s="75">
        <v>47367.746494416664</v>
      </c>
      <c r="J30" s="75">
        <v>47922.357694416663</v>
      </c>
      <c r="K30" s="75">
        <v>48476.968894416663</v>
      </c>
      <c r="L30" s="75">
        <v>49031.580094416662</v>
      </c>
      <c r="M30" s="75">
        <v>49586.191294416669</v>
      </c>
      <c r="N30" s="75">
        <v>50140.802494416668</v>
      </c>
      <c r="O30" s="75">
        <v>564820.87297287502</v>
      </c>
    </row>
    <row r="31" spans="1:15">
      <c r="A31" s="93" t="str">
        <f t="shared" si="0"/>
        <v>392.30</v>
      </c>
      <c r="B31" s="59" t="s">
        <v>51</v>
      </c>
      <c r="C31" s="75">
        <v>3171.2963333333337</v>
      </c>
      <c r="D31" s="75">
        <v>3171.2963333333337</v>
      </c>
      <c r="E31" s="75">
        <v>3171.2963333333337</v>
      </c>
      <c r="F31" s="75">
        <v>3171.2963333333337</v>
      </c>
      <c r="G31" s="75">
        <v>3171.2963333333337</v>
      </c>
      <c r="H31" s="75">
        <v>3171.2963333333337</v>
      </c>
      <c r="I31" s="75">
        <v>3171.2963333333337</v>
      </c>
      <c r="J31" s="75">
        <v>3171.2963333333337</v>
      </c>
      <c r="K31" s="75">
        <v>3171.2963333333337</v>
      </c>
      <c r="L31" s="75">
        <v>3171.2963333333337</v>
      </c>
      <c r="M31" s="75">
        <v>3171.2963333333337</v>
      </c>
      <c r="N31" s="75">
        <v>3171.2963333333337</v>
      </c>
      <c r="O31" s="75">
        <v>38055.555999999997</v>
      </c>
    </row>
    <row r="32" spans="1:15">
      <c r="A32" s="93" t="str">
        <f t="shared" si="0"/>
        <v>394.00</v>
      </c>
      <c r="B32" s="59" t="s">
        <v>52</v>
      </c>
      <c r="C32" s="75">
        <v>5539.6890308333332</v>
      </c>
      <c r="D32" s="75">
        <v>5539.6890308333332</v>
      </c>
      <c r="E32" s="75">
        <v>5539.6890308333332</v>
      </c>
      <c r="F32" s="75">
        <v>5539.6890308333332</v>
      </c>
      <c r="G32" s="75">
        <v>5539.6890308333332</v>
      </c>
      <c r="H32" s="75">
        <v>5539.6890308333332</v>
      </c>
      <c r="I32" s="75">
        <v>5539.6890308333332</v>
      </c>
      <c r="J32" s="75">
        <v>5539.6890308333332</v>
      </c>
      <c r="K32" s="75">
        <v>5539.6890308333332</v>
      </c>
      <c r="L32" s="75">
        <v>5539.6890308333332</v>
      </c>
      <c r="M32" s="75">
        <v>5539.6890308333332</v>
      </c>
      <c r="N32" s="75">
        <v>5539.6890308333332</v>
      </c>
      <c r="O32" s="75">
        <v>66476.268369999991</v>
      </c>
    </row>
    <row r="33" spans="1:15">
      <c r="A33" s="93" t="str">
        <f t="shared" si="0"/>
        <v>394.10</v>
      </c>
      <c r="B33" s="59" t="s">
        <v>53</v>
      </c>
      <c r="C33" s="75">
        <v>6126.4631991666665</v>
      </c>
      <c r="D33" s="75">
        <v>6126.4631991666665</v>
      </c>
      <c r="E33" s="75">
        <v>6126.4631991666665</v>
      </c>
      <c r="F33" s="75">
        <v>6126.4631991666665</v>
      </c>
      <c r="G33" s="75">
        <v>6126.4631991666665</v>
      </c>
      <c r="H33" s="75">
        <v>6126.4631991666665</v>
      </c>
      <c r="I33" s="75">
        <v>6126.4631991666665</v>
      </c>
      <c r="J33" s="75">
        <v>6126.4631991666665</v>
      </c>
      <c r="K33" s="75">
        <v>6126.4631991666665</v>
      </c>
      <c r="L33" s="75">
        <v>6126.4631991666665</v>
      </c>
      <c r="M33" s="75">
        <v>6126.4631991666665</v>
      </c>
      <c r="N33" s="75">
        <v>6126.4631991666665</v>
      </c>
      <c r="O33" s="75">
        <v>73517.558390000006</v>
      </c>
    </row>
    <row r="34" spans="1:15">
      <c r="A34" s="93" t="str">
        <f t="shared" si="0"/>
        <v>396.00</v>
      </c>
      <c r="B34" s="59" t="s">
        <v>54</v>
      </c>
      <c r="C34" s="75">
        <v>1461.2516208333336</v>
      </c>
      <c r="D34" s="75">
        <v>1461.2516208333336</v>
      </c>
      <c r="E34" s="75">
        <v>1461.2516208333336</v>
      </c>
      <c r="F34" s="75">
        <v>1461.2516208333336</v>
      </c>
      <c r="G34" s="75">
        <v>1461.2516208333336</v>
      </c>
      <c r="H34" s="75">
        <v>1461.2516208333336</v>
      </c>
      <c r="I34" s="75">
        <v>1461.2516208333336</v>
      </c>
      <c r="J34" s="75">
        <v>1461.2516208333336</v>
      </c>
      <c r="K34" s="75">
        <v>1461.2516208333336</v>
      </c>
      <c r="L34" s="75">
        <v>1461.2516208333336</v>
      </c>
      <c r="M34" s="75">
        <v>1461.2516208333336</v>
      </c>
      <c r="N34" s="75">
        <v>1461.2516208333336</v>
      </c>
      <c r="O34" s="75">
        <v>17535.01945</v>
      </c>
    </row>
    <row r="35" spans="1:15">
      <c r="A35" s="93" t="str">
        <f t="shared" si="0"/>
        <v>397.00</v>
      </c>
      <c r="B35" s="59" t="s">
        <v>55</v>
      </c>
      <c r="C35" s="75">
        <v>4858.1443799999997</v>
      </c>
      <c r="D35" s="75">
        <v>4858.1443799999997</v>
      </c>
      <c r="E35" s="75">
        <v>4858.1443799999997</v>
      </c>
      <c r="F35" s="75">
        <v>4858.1443799999997</v>
      </c>
      <c r="G35" s="75">
        <v>4858.1443799999997</v>
      </c>
      <c r="H35" s="75">
        <v>4858.1443799999997</v>
      </c>
      <c r="I35" s="75">
        <v>4858.1443799999997</v>
      </c>
      <c r="J35" s="75">
        <v>4858.1443799999997</v>
      </c>
      <c r="K35" s="75">
        <v>4858.1443799999997</v>
      </c>
      <c r="L35" s="75">
        <v>4858.1443799999997</v>
      </c>
      <c r="M35" s="75">
        <v>4858.1443799999997</v>
      </c>
      <c r="N35" s="75">
        <v>4858.1443799999997</v>
      </c>
      <c r="O35" s="75">
        <v>58297.732559999982</v>
      </c>
    </row>
    <row r="36" spans="1:15" ht="15.75" thickBot="1">
      <c r="A36" s="93" t="str">
        <f t="shared" si="0"/>
        <v>398.00</v>
      </c>
      <c r="B36" s="59" t="s">
        <v>56</v>
      </c>
      <c r="C36" s="75">
        <v>935.59029166666676</v>
      </c>
      <c r="D36" s="75">
        <v>935.59029166666676</v>
      </c>
      <c r="E36" s="75">
        <v>935.59029166666676</v>
      </c>
      <c r="F36" s="75">
        <v>935.59029166666676</v>
      </c>
      <c r="G36" s="75">
        <v>935.59029166666676</v>
      </c>
      <c r="H36" s="75">
        <v>935.59029166666676</v>
      </c>
      <c r="I36" s="75">
        <v>935.59029166666676</v>
      </c>
      <c r="J36" s="75">
        <v>935.59029166666676</v>
      </c>
      <c r="K36" s="75">
        <v>935.59029166666676</v>
      </c>
      <c r="L36" s="75">
        <v>935.59029166666676</v>
      </c>
      <c r="M36" s="75">
        <v>935.59029166666676</v>
      </c>
      <c r="N36" s="75">
        <v>935.59029166666676</v>
      </c>
      <c r="O36" s="75">
        <v>11227.083500000002</v>
      </c>
    </row>
    <row r="37" spans="1:15">
      <c r="B37" s="76" t="s">
        <v>3</v>
      </c>
      <c r="C37" s="73">
        <v>1236806.2365552664</v>
      </c>
      <c r="D37" s="73">
        <v>1241165.4129393033</v>
      </c>
      <c r="E37" s="73">
        <v>1246445.9452464385</v>
      </c>
      <c r="F37" s="73">
        <v>1252708.1793144094</v>
      </c>
      <c r="G37" s="73">
        <v>1259674.6838775014</v>
      </c>
      <c r="H37" s="73">
        <v>1267244.1857375756</v>
      </c>
      <c r="I37" s="73">
        <v>1275279.0179175048</v>
      </c>
      <c r="J37" s="73">
        <v>1283737.8102931378</v>
      </c>
      <c r="K37" s="73">
        <v>1292688.9321993133</v>
      </c>
      <c r="L37" s="73">
        <v>1301910.0554268872</v>
      </c>
      <c r="M37" s="73">
        <v>1311071.2938546438</v>
      </c>
      <c r="N37" s="73">
        <v>1319973.7727036045</v>
      </c>
      <c r="O37" s="73">
        <v>15288705.526065588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D9E1-87C2-4B15-8E10-88846E0DFD42}">
  <dimension ref="A1:O12"/>
  <sheetViews>
    <sheetView workbookViewId="0"/>
  </sheetViews>
  <sheetFormatPr defaultRowHeight="15"/>
  <cols>
    <col min="1" max="1" width="9.140625" style="94"/>
    <col min="2" max="2" width="51.140625" style="94" bestFit="1" customWidth="1"/>
    <col min="3" max="14" width="13.28515625" style="94" bestFit="1" customWidth="1"/>
    <col min="15" max="15" width="14.28515625" style="94" bestFit="1" customWidth="1"/>
    <col min="16" max="16384" width="9.140625" style="94"/>
  </cols>
  <sheetData>
    <row r="1" spans="1:15">
      <c r="A1" s="103" t="s">
        <v>140</v>
      </c>
    </row>
    <row r="2" spans="1:15">
      <c r="A2" s="103" t="s">
        <v>136</v>
      </c>
    </row>
    <row r="3" spans="1:15" ht="15.75" thickBot="1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B4" s="40" t="s">
        <v>10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5.75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6.25" customHeight="1" thickBot="1">
      <c r="B6" s="82" t="s">
        <v>11</v>
      </c>
      <c r="C6" s="82" t="s">
        <v>12</v>
      </c>
      <c r="D6" s="82" t="s">
        <v>13</v>
      </c>
      <c r="E6" s="82" t="s">
        <v>14</v>
      </c>
      <c r="F6" s="82" t="s">
        <v>15</v>
      </c>
      <c r="G6" s="82" t="s">
        <v>16</v>
      </c>
      <c r="H6" s="82" t="s">
        <v>17</v>
      </c>
      <c r="I6" s="82" t="s">
        <v>18</v>
      </c>
      <c r="J6" s="82" t="s">
        <v>19</v>
      </c>
      <c r="K6" s="82" t="s">
        <v>20</v>
      </c>
      <c r="L6" s="82" t="s">
        <v>21</v>
      </c>
      <c r="M6" s="82" t="s">
        <v>22</v>
      </c>
      <c r="N6" s="82" t="s">
        <v>23</v>
      </c>
      <c r="O6" s="82" t="s">
        <v>24</v>
      </c>
    </row>
    <row r="7" spans="1:15">
      <c r="B7" s="30" t="s">
        <v>25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>
      <c r="B8" s="32" t="s">
        <v>26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>
      <c r="A9" s="94" t="str">
        <f>CONCATENATE(LEFT(B9,3),".",MID(B9,4,2))</f>
        <v>303.02</v>
      </c>
      <c r="B9" s="78" t="s">
        <v>27</v>
      </c>
      <c r="C9" s="31">
        <v>56872.057222014264</v>
      </c>
      <c r="D9" s="31">
        <v>59884.396760364289</v>
      </c>
      <c r="E9" s="31">
        <v>62478.719042044293</v>
      </c>
      <c r="F9" s="31">
        <v>64742.777518388277</v>
      </c>
      <c r="G9" s="31">
        <v>66742.624950463476</v>
      </c>
      <c r="H9" s="31">
        <v>68531.103547123639</v>
      </c>
      <c r="I9" s="31">
        <v>70150.487075451761</v>
      </c>
      <c r="J9" s="31">
        <v>71634.594549114263</v>
      </c>
      <c r="K9" s="31">
        <v>73010.481179044276</v>
      </c>
      <c r="L9" s="31">
        <v>74299.791133988285</v>
      </c>
      <c r="M9" s="31">
        <v>75668.497973591278</v>
      </c>
      <c r="N9" s="31">
        <v>77762.476595438784</v>
      </c>
      <c r="O9" s="31">
        <v>821778.00754702685</v>
      </c>
    </row>
    <row r="10" spans="1:15">
      <c r="A10" s="94" t="str">
        <f>CONCATENATE(LEFT(B10,3),".",MID(B10,4,2))</f>
        <v>303.20</v>
      </c>
      <c r="B10" s="78" t="s">
        <v>28</v>
      </c>
      <c r="C10" s="31">
        <v>23016.378929411214</v>
      </c>
      <c r="D10" s="31">
        <v>23201.176754411212</v>
      </c>
      <c r="E10" s="31">
        <v>23370.542789411211</v>
      </c>
      <c r="F10" s="31">
        <v>23527.563392411215</v>
      </c>
      <c r="G10" s="31">
        <v>23674.707649811215</v>
      </c>
      <c r="H10" s="31">
        <v>23813.950830731217</v>
      </c>
      <c r="I10" s="31">
        <v>23946.873150467211</v>
      </c>
      <c r="J10" s="31">
        <v>24074.738781256008</v>
      </c>
      <c r="K10" s="31">
        <v>24198.559060887055</v>
      </c>
      <c r="L10" s="31">
        <v>24319.143059591886</v>
      </c>
      <c r="M10" s="31">
        <v>24451.7435705934</v>
      </c>
      <c r="N10" s="31">
        <v>24662.264168980713</v>
      </c>
      <c r="O10" s="31">
        <v>286257.64213796356</v>
      </c>
    </row>
    <row r="11" spans="1:15" ht="15.75" thickBot="1">
      <c r="A11" s="83">
        <v>406.1</v>
      </c>
      <c r="B11" s="78" t="s">
        <v>97</v>
      </c>
      <c r="C11" s="31">
        <v>60157.87</v>
      </c>
      <c r="D11" s="31">
        <v>60157.87</v>
      </c>
      <c r="E11" s="31">
        <v>60157.87</v>
      </c>
      <c r="F11" s="31">
        <v>60157.87</v>
      </c>
      <c r="G11" s="31">
        <v>60157.87</v>
      </c>
      <c r="H11" s="31">
        <v>60157.87</v>
      </c>
      <c r="I11" s="31">
        <v>60157.87</v>
      </c>
      <c r="J11" s="31">
        <v>60157.87</v>
      </c>
      <c r="K11" s="31">
        <v>60157.87</v>
      </c>
      <c r="L11" s="31">
        <v>60157.87</v>
      </c>
      <c r="M11" s="31">
        <v>60157.87</v>
      </c>
      <c r="N11" s="31">
        <v>60157.87</v>
      </c>
      <c r="O11" s="31">
        <v>721894.44000000006</v>
      </c>
    </row>
    <row r="12" spans="1:15" s="97" customFormat="1">
      <c r="B12" s="30" t="s">
        <v>3</v>
      </c>
      <c r="C12" s="33">
        <v>140046.30615142547</v>
      </c>
      <c r="D12" s="33">
        <v>143243.44351477551</v>
      </c>
      <c r="E12" s="33">
        <v>146007.13183145551</v>
      </c>
      <c r="F12" s="33">
        <v>148428.21091079951</v>
      </c>
      <c r="G12" s="33">
        <v>150575.2026002747</v>
      </c>
      <c r="H12" s="33">
        <v>152502.92437785486</v>
      </c>
      <c r="I12" s="33">
        <v>154255.23022591896</v>
      </c>
      <c r="J12" s="33">
        <v>155867.20333037028</v>
      </c>
      <c r="K12" s="33">
        <v>157366.91023993134</v>
      </c>
      <c r="L12" s="33">
        <v>158776.80419358017</v>
      </c>
      <c r="M12" s="33">
        <v>160278.11154418468</v>
      </c>
      <c r="N12" s="33">
        <v>162582.61076441949</v>
      </c>
      <c r="O12" s="33">
        <v>1829930.0896849902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7088-E308-490D-A951-E63A60CDA6B8}">
  <dimension ref="A1:M12"/>
  <sheetViews>
    <sheetView topLeftCell="A4" workbookViewId="0"/>
  </sheetViews>
  <sheetFormatPr defaultRowHeight="15"/>
  <cols>
    <col min="1" max="1" width="61.85546875" bestFit="1" customWidth="1"/>
    <col min="2" max="2" width="14" bestFit="1" customWidth="1"/>
    <col min="3" max="13" width="12.85546875" bestFit="1" customWidth="1"/>
  </cols>
  <sheetData>
    <row r="1" spans="1:13" s="94" customFormat="1">
      <c r="A1" s="103" t="s">
        <v>143</v>
      </c>
    </row>
    <row r="2" spans="1:13" s="94" customFormat="1">
      <c r="A2" s="103" t="s">
        <v>136</v>
      </c>
    </row>
    <row r="3" spans="1:13" ht="15.75" thickBo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89" t="s">
        <v>57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15.75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5.75" thickBot="1">
      <c r="A6" s="98" t="s">
        <v>58</v>
      </c>
      <c r="B6" s="85" t="s">
        <v>12</v>
      </c>
      <c r="C6" s="85" t="s">
        <v>13</v>
      </c>
      <c r="D6" s="85" t="s">
        <v>14</v>
      </c>
      <c r="E6" s="85" t="s">
        <v>15</v>
      </c>
      <c r="F6" s="85" t="s">
        <v>16</v>
      </c>
      <c r="G6" s="85" t="s">
        <v>17</v>
      </c>
      <c r="H6" s="85" t="s">
        <v>18</v>
      </c>
      <c r="I6" s="85" t="s">
        <v>19</v>
      </c>
      <c r="J6" s="85" t="s">
        <v>20</v>
      </c>
      <c r="K6" s="85" t="s">
        <v>21</v>
      </c>
      <c r="L6" s="85" t="s">
        <v>22</v>
      </c>
      <c r="M6" s="85" t="s">
        <v>23</v>
      </c>
    </row>
    <row r="7" spans="1:13" ht="15.75" thickBot="1">
      <c r="A7" s="98"/>
      <c r="B7" s="85" t="s">
        <v>59</v>
      </c>
      <c r="C7" s="85" t="s">
        <v>59</v>
      </c>
      <c r="D7" s="85" t="s">
        <v>59</v>
      </c>
      <c r="E7" s="85" t="s">
        <v>59</v>
      </c>
      <c r="F7" s="85" t="s">
        <v>59</v>
      </c>
      <c r="G7" s="85" t="s">
        <v>59</v>
      </c>
      <c r="H7" s="85" t="s">
        <v>59</v>
      </c>
      <c r="I7" s="85" t="s">
        <v>59</v>
      </c>
      <c r="J7" s="85" t="s">
        <v>59</v>
      </c>
      <c r="K7" s="85" t="s">
        <v>59</v>
      </c>
      <c r="L7" s="85" t="s">
        <v>59</v>
      </c>
      <c r="M7" s="85" t="s">
        <v>59</v>
      </c>
    </row>
    <row r="8" spans="1:13">
      <c r="A8" s="88" t="s">
        <v>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</row>
    <row r="9" spans="1:13">
      <c r="A9" s="91" t="s">
        <v>60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3">
      <c r="A10" s="41" t="s">
        <v>101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</row>
    <row r="11" spans="1:13" ht="15.75" thickBot="1">
      <c r="A11" s="16" t="s">
        <v>102</v>
      </c>
      <c r="B11" s="35">
        <v>56600</v>
      </c>
      <c r="C11" s="35">
        <v>56600</v>
      </c>
      <c r="D11" s="35">
        <v>56600</v>
      </c>
      <c r="E11" s="35">
        <v>56600</v>
      </c>
      <c r="F11" s="35">
        <v>56600</v>
      </c>
      <c r="G11" s="35">
        <v>56600</v>
      </c>
      <c r="H11" s="35">
        <v>56600</v>
      </c>
      <c r="I11" s="35">
        <v>56600</v>
      </c>
      <c r="J11" s="35">
        <v>56600</v>
      </c>
      <c r="K11" s="35">
        <v>56600</v>
      </c>
      <c r="L11" s="35">
        <v>56600</v>
      </c>
      <c r="M11" s="35">
        <v>56600</v>
      </c>
    </row>
    <row r="12" spans="1:13">
      <c r="A12" s="77" t="s">
        <v>101</v>
      </c>
      <c r="B12" s="84">
        <v>56600</v>
      </c>
      <c r="C12" s="84">
        <v>56600</v>
      </c>
      <c r="D12" s="84">
        <v>56600</v>
      </c>
      <c r="E12" s="84">
        <v>56600</v>
      </c>
      <c r="F12" s="84">
        <v>56600</v>
      </c>
      <c r="G12" s="84">
        <v>56600</v>
      </c>
      <c r="H12" s="84">
        <v>56600</v>
      </c>
      <c r="I12" s="84">
        <v>56600</v>
      </c>
      <c r="J12" s="84">
        <v>56600</v>
      </c>
      <c r="K12" s="84">
        <v>56600</v>
      </c>
      <c r="L12" s="84">
        <v>56600</v>
      </c>
      <c r="M12" s="84">
        <v>56600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CA8E-04F5-4D79-A5F1-04DDAF3CA00A}">
  <sheetPr>
    <tabColor rgb="FF92D050"/>
  </sheetPr>
  <dimension ref="A1:A2"/>
  <sheetViews>
    <sheetView workbookViewId="0"/>
  </sheetViews>
  <sheetFormatPr defaultRowHeight="15"/>
  <sheetData>
    <row r="1" spans="1:1" s="94" customFormat="1">
      <c r="A1" s="103" t="s">
        <v>144</v>
      </c>
    </row>
    <row r="2" spans="1:1" s="94" customFormat="1">
      <c r="A2" s="103" t="s">
        <v>136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FE0D-6170-47D4-A418-91AB6931BA65}">
  <dimension ref="A1:O31"/>
  <sheetViews>
    <sheetView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/>
  <cols>
    <col min="1" max="1" width="60.7109375" bestFit="1" customWidth="1"/>
    <col min="2" max="2" width="13.28515625" bestFit="1" customWidth="1"/>
    <col min="3" max="13" width="15.28515625" bestFit="1" customWidth="1"/>
    <col min="14" max="14" width="15.28515625" style="27" bestFit="1" customWidth="1"/>
  </cols>
  <sheetData>
    <row r="1" spans="1:14" s="94" customFormat="1">
      <c r="A1" s="103" t="s">
        <v>141</v>
      </c>
    </row>
    <row r="2" spans="1:14" s="94" customFormat="1">
      <c r="A2" s="103" t="s">
        <v>136</v>
      </c>
    </row>
    <row r="3" spans="1:14" ht="15.75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37" t="s">
        <v>57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5.75" thickBo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26.25" customHeight="1" thickBot="1">
      <c r="A6" s="99" t="s">
        <v>58</v>
      </c>
      <c r="B6" s="38" t="s">
        <v>12</v>
      </c>
      <c r="C6" s="38" t="s">
        <v>13</v>
      </c>
      <c r="D6" s="38" t="s">
        <v>14</v>
      </c>
      <c r="E6" s="38" t="s">
        <v>15</v>
      </c>
      <c r="F6" s="38" t="s">
        <v>16</v>
      </c>
      <c r="G6" s="38" t="s">
        <v>17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8" t="s">
        <v>69</v>
      </c>
    </row>
    <row r="7" spans="1:14" ht="15.75" thickBot="1">
      <c r="A7" s="99"/>
      <c r="B7" s="38" t="s">
        <v>59</v>
      </c>
      <c r="C7" s="38" t="s">
        <v>59</v>
      </c>
      <c r="D7" s="38" t="s">
        <v>59</v>
      </c>
      <c r="E7" s="38" t="s">
        <v>59</v>
      </c>
      <c r="F7" s="38" t="s">
        <v>59</v>
      </c>
      <c r="G7" s="38" t="s">
        <v>59</v>
      </c>
      <c r="H7" s="38" t="s">
        <v>59</v>
      </c>
      <c r="I7" s="38" t="s">
        <v>59</v>
      </c>
      <c r="J7" s="38" t="s">
        <v>59</v>
      </c>
      <c r="K7" s="38" t="s">
        <v>59</v>
      </c>
      <c r="L7" s="38" t="s">
        <v>59</v>
      </c>
      <c r="M7" s="38" t="s">
        <v>59</v>
      </c>
      <c r="N7" s="38"/>
    </row>
    <row r="8" spans="1:14">
      <c r="A8" s="45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46" t="s">
        <v>60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87" t="s">
        <v>62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>
      <c r="A11" s="49" t="s">
        <v>63</v>
      </c>
      <c r="B11" s="48">
        <v>1160611.0190191786</v>
      </c>
      <c r="C11" s="48">
        <v>1164467.2222508586</v>
      </c>
      <c r="D11" s="48">
        <v>1168856.1369579914</v>
      </c>
      <c r="E11" s="48">
        <v>1173899.3288739652</v>
      </c>
      <c r="F11" s="48">
        <v>1179416.7504939882</v>
      </c>
      <c r="G11" s="48">
        <v>1185298.8344717801</v>
      </c>
      <c r="H11" s="48">
        <v>1191494.9212890498</v>
      </c>
      <c r="I11" s="48">
        <v>1197970.2045992876</v>
      </c>
      <c r="J11" s="48">
        <v>1204719.7401281246</v>
      </c>
      <c r="K11" s="48">
        <v>1211714.1272688038</v>
      </c>
      <c r="L11" s="48">
        <v>1218827.9541201694</v>
      </c>
      <c r="M11" s="48">
        <v>1225942.0531399322</v>
      </c>
      <c r="N11" s="48">
        <f>SUM(B11:M11)</f>
        <v>14283218.29261313</v>
      </c>
    </row>
    <row r="12" spans="1:14">
      <c r="A12" s="49" t="s">
        <v>64</v>
      </c>
      <c r="B12" s="48">
        <v>76195.217536087977</v>
      </c>
      <c r="C12" s="48">
        <v>76698.190688445102</v>
      </c>
      <c r="D12" s="48">
        <v>77589.808288447064</v>
      </c>
      <c r="E12" s="48">
        <v>78808.850440444687</v>
      </c>
      <c r="F12" s="48">
        <v>80257.933383513067</v>
      </c>
      <c r="G12" s="48">
        <v>81945.351265795834</v>
      </c>
      <c r="H12" s="48">
        <v>83784.096628455518</v>
      </c>
      <c r="I12" s="48">
        <v>85767.605693850201</v>
      </c>
      <c r="J12" s="48">
        <v>87969.192071188707</v>
      </c>
      <c r="K12" s="48">
        <v>90195.928158083741</v>
      </c>
      <c r="L12" s="48">
        <v>92243.339734474837</v>
      </c>
      <c r="M12" s="48">
        <v>94031.719563672654</v>
      </c>
      <c r="N12" s="48">
        <f t="shared" ref="N12:N20" si="0">SUM(B12:M12)</f>
        <v>1005487.2334524594</v>
      </c>
    </row>
    <row r="13" spans="1:14">
      <c r="A13" s="66" t="s">
        <v>65</v>
      </c>
      <c r="B13" s="48">
        <v>56872.057222014279</v>
      </c>
      <c r="C13" s="48">
        <v>59884.396760364281</v>
      </c>
      <c r="D13" s="48">
        <v>62478.719042044286</v>
      </c>
      <c r="E13" s="48">
        <v>64742.777518388277</v>
      </c>
      <c r="F13" s="48">
        <v>66742.624950463476</v>
      </c>
      <c r="G13" s="48">
        <v>68531.103547123639</v>
      </c>
      <c r="H13" s="48">
        <v>70150.487075451761</v>
      </c>
      <c r="I13" s="48">
        <v>71634.594549114263</v>
      </c>
      <c r="J13" s="48">
        <v>73010.481179044276</v>
      </c>
      <c r="K13" s="48">
        <v>74299.79113398827</v>
      </c>
      <c r="L13" s="48">
        <v>75668.497973591278</v>
      </c>
      <c r="M13" s="48">
        <v>77762.476595438784</v>
      </c>
      <c r="N13" s="48">
        <f t="shared" si="0"/>
        <v>821778.00754702685</v>
      </c>
    </row>
    <row r="14" spans="1:14">
      <c r="A14" s="66" t="s">
        <v>66</v>
      </c>
      <c r="B14" s="48">
        <v>23016.378929411214</v>
      </c>
      <c r="C14" s="48">
        <v>23201.176754411212</v>
      </c>
      <c r="D14" s="48">
        <v>23370.542789411211</v>
      </c>
      <c r="E14" s="48">
        <v>23527.563392411215</v>
      </c>
      <c r="F14" s="48">
        <v>23674.707649811215</v>
      </c>
      <c r="G14" s="48">
        <v>23813.950830731214</v>
      </c>
      <c r="H14" s="48">
        <v>23946.873150467211</v>
      </c>
      <c r="I14" s="48">
        <v>24074.738781256012</v>
      </c>
      <c r="J14" s="48">
        <v>24198.559060887055</v>
      </c>
      <c r="K14" s="48">
        <v>24319.143059591886</v>
      </c>
      <c r="L14" s="48">
        <v>24451.7435705934</v>
      </c>
      <c r="M14" s="48">
        <v>24662.264168980713</v>
      </c>
      <c r="N14" s="48">
        <f t="shared" si="0"/>
        <v>286257.64213796356</v>
      </c>
    </row>
    <row r="15" spans="1:14" s="43" customFormat="1" ht="15.75" thickBot="1">
      <c r="A15" s="66" t="s">
        <v>67</v>
      </c>
      <c r="B15" s="48">
        <v>60157.87</v>
      </c>
      <c r="C15" s="48">
        <v>60157.87</v>
      </c>
      <c r="D15" s="48">
        <v>60157.87</v>
      </c>
      <c r="E15" s="48">
        <v>60157.87</v>
      </c>
      <c r="F15" s="48">
        <v>60157.87</v>
      </c>
      <c r="G15" s="48">
        <v>60157.87</v>
      </c>
      <c r="H15" s="48">
        <v>60157.87</v>
      </c>
      <c r="I15" s="48">
        <v>60157.87</v>
      </c>
      <c r="J15" s="48">
        <v>60157.87</v>
      </c>
      <c r="K15" s="48">
        <v>60157.87</v>
      </c>
      <c r="L15" s="48">
        <v>60157.87</v>
      </c>
      <c r="M15" s="48">
        <v>60157.87</v>
      </c>
      <c r="N15" s="48">
        <f t="shared" si="0"/>
        <v>721894.44000000006</v>
      </c>
    </row>
    <row r="16" spans="1:14">
      <c r="A16" s="47" t="s">
        <v>62</v>
      </c>
      <c r="B16" s="23">
        <v>1376852.5427066924</v>
      </c>
      <c r="C16" s="23">
        <v>1384408.8564540793</v>
      </c>
      <c r="D16" s="23">
        <v>1392453.0770778942</v>
      </c>
      <c r="E16" s="23">
        <v>1401136.3902252095</v>
      </c>
      <c r="F16" s="23">
        <v>1410249.8864777759</v>
      </c>
      <c r="G16" s="23">
        <v>1419747.110115431</v>
      </c>
      <c r="H16" s="23">
        <v>1429534.2481434243</v>
      </c>
      <c r="I16" s="23">
        <v>1439605.0136235082</v>
      </c>
      <c r="J16" s="23">
        <v>1450055.8424392447</v>
      </c>
      <c r="K16" s="23">
        <v>1460686.8596204678</v>
      </c>
      <c r="L16" s="23">
        <v>1471349.4053988291</v>
      </c>
      <c r="M16" s="23">
        <v>1482556.3834680244</v>
      </c>
      <c r="N16" s="23">
        <f t="shared" si="0"/>
        <v>17118635.615750581</v>
      </c>
    </row>
    <row r="17" spans="1:15">
      <c r="A17" s="4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5">
      <c r="A18" s="87" t="s">
        <v>101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5" ht="15.75" thickBot="1">
      <c r="A19" s="66" t="s">
        <v>102</v>
      </c>
      <c r="B19" s="48">
        <v>56600</v>
      </c>
      <c r="C19" s="48">
        <v>56600</v>
      </c>
      <c r="D19" s="48">
        <v>56600</v>
      </c>
      <c r="E19" s="48">
        <v>56600</v>
      </c>
      <c r="F19" s="48">
        <v>56600</v>
      </c>
      <c r="G19" s="48">
        <v>56600</v>
      </c>
      <c r="H19" s="48">
        <v>56600</v>
      </c>
      <c r="I19" s="48">
        <v>56600</v>
      </c>
      <c r="J19" s="48">
        <v>56600</v>
      </c>
      <c r="K19" s="48">
        <v>56600</v>
      </c>
      <c r="L19" s="48">
        <v>56600</v>
      </c>
      <c r="M19" s="48">
        <v>56600</v>
      </c>
      <c r="N19" s="48">
        <f t="shared" si="0"/>
        <v>679200</v>
      </c>
    </row>
    <row r="20" spans="1:15">
      <c r="A20" s="47" t="s">
        <v>101</v>
      </c>
      <c r="B20" s="23">
        <v>56600</v>
      </c>
      <c r="C20" s="23">
        <v>56600</v>
      </c>
      <c r="D20" s="23">
        <v>56600</v>
      </c>
      <c r="E20" s="23">
        <v>56600</v>
      </c>
      <c r="F20" s="23">
        <v>56600</v>
      </c>
      <c r="G20" s="23">
        <v>56600</v>
      </c>
      <c r="H20" s="23">
        <v>56600</v>
      </c>
      <c r="I20" s="23">
        <v>56600</v>
      </c>
      <c r="J20" s="23">
        <v>56600</v>
      </c>
      <c r="K20" s="23">
        <v>56600</v>
      </c>
      <c r="L20" s="23">
        <v>56600</v>
      </c>
      <c r="M20" s="23">
        <v>56600</v>
      </c>
      <c r="N20" s="23">
        <f t="shared" si="0"/>
        <v>679200</v>
      </c>
    </row>
    <row r="21" spans="1:15">
      <c r="A21" s="4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0"/>
    </row>
    <row r="22" spans="1:1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0"/>
    </row>
    <row r="23" spans="1:15">
      <c r="A23" s="80" t="s">
        <v>132</v>
      </c>
      <c r="B23" s="17">
        <f>'G2-20'!D38</f>
        <v>1236806.2365552664</v>
      </c>
      <c r="C23" s="17">
        <f>'G2-20'!E38</f>
        <v>1241165.4129393033</v>
      </c>
      <c r="D23" s="17">
        <f>'G2-20'!F38</f>
        <v>1246445.9452464385</v>
      </c>
      <c r="E23" s="17">
        <f>'G2-20'!G38</f>
        <v>1252708.1793144094</v>
      </c>
      <c r="F23" s="17">
        <f>'G2-20'!H38</f>
        <v>1259674.6838775014</v>
      </c>
      <c r="G23" s="17">
        <f>'G2-20'!I38</f>
        <v>1267244.1857375756</v>
      </c>
      <c r="H23" s="17">
        <f>'G2-20'!J38</f>
        <v>1275279.0179175048</v>
      </c>
      <c r="I23" s="17">
        <f>'G2-20'!K38</f>
        <v>1283737.8102931378</v>
      </c>
      <c r="J23" s="17">
        <f>'G2-20'!L38</f>
        <v>1292688.9321993133</v>
      </c>
      <c r="K23" s="17">
        <f>'G2-20'!M38</f>
        <v>1301910.0554268872</v>
      </c>
      <c r="L23" s="17">
        <f>'G2-20'!N38</f>
        <v>1311071.2938546438</v>
      </c>
      <c r="M23" s="17">
        <f>'G2-20'!O38</f>
        <v>1319973.7727036045</v>
      </c>
      <c r="N23" s="17">
        <f>'G2-20'!P38</f>
        <v>15288705.526065592</v>
      </c>
      <c r="O23" s="50"/>
    </row>
    <row r="24" spans="1:15">
      <c r="A24" s="18" t="s">
        <v>68</v>
      </c>
      <c r="B24" s="15">
        <f>SUM(B11:B12)-B23</f>
        <v>0</v>
      </c>
      <c r="C24" s="15">
        <f t="shared" ref="C24:N24" si="1">SUM(C11:C12)-C23</f>
        <v>0</v>
      </c>
      <c r="D24" s="15">
        <f t="shared" si="1"/>
        <v>0</v>
      </c>
      <c r="E24" s="15">
        <f t="shared" si="1"/>
        <v>0</v>
      </c>
      <c r="F24" s="15">
        <f t="shared" si="1"/>
        <v>0</v>
      </c>
      <c r="G24" s="15">
        <f t="shared" si="1"/>
        <v>0</v>
      </c>
      <c r="H24" s="15">
        <f t="shared" si="1"/>
        <v>0</v>
      </c>
      <c r="I24" s="15">
        <f t="shared" si="1"/>
        <v>0</v>
      </c>
      <c r="J24" s="15">
        <f t="shared" si="1"/>
        <v>0</v>
      </c>
      <c r="K24" s="15">
        <f t="shared" si="1"/>
        <v>0</v>
      </c>
      <c r="L24" s="15">
        <f t="shared" si="1"/>
        <v>0</v>
      </c>
      <c r="M24" s="15">
        <f t="shared" si="1"/>
        <v>0</v>
      </c>
      <c r="N24" s="15">
        <f t="shared" si="1"/>
        <v>0</v>
      </c>
      <c r="O24" s="50"/>
    </row>
    <row r="25" spans="1:1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0"/>
    </row>
    <row r="26" spans="1:15">
      <c r="A26" s="79" t="s">
        <v>133</v>
      </c>
      <c r="B26" s="17">
        <f>'G2-20'!D46</f>
        <v>196646.30615142547</v>
      </c>
      <c r="C26" s="17">
        <f>'G2-20'!E46</f>
        <v>199843.44351477551</v>
      </c>
      <c r="D26" s="17">
        <f>'G2-20'!F46</f>
        <v>202607.13183145551</v>
      </c>
      <c r="E26" s="17">
        <f>'G2-20'!G46</f>
        <v>205028.21091079951</v>
      </c>
      <c r="F26" s="17">
        <f>'G2-20'!H46</f>
        <v>207175.2026002747</v>
      </c>
      <c r="G26" s="17">
        <f>'G2-20'!I46</f>
        <v>209102.92437785486</v>
      </c>
      <c r="H26" s="17">
        <f>'G2-20'!J46</f>
        <v>210855.23022591896</v>
      </c>
      <c r="I26" s="17">
        <f>'G2-20'!K46</f>
        <v>212467.20333037028</v>
      </c>
      <c r="J26" s="17">
        <f>'G2-20'!L46</f>
        <v>213966.91023993134</v>
      </c>
      <c r="K26" s="17">
        <f>'G2-20'!M46</f>
        <v>215376.80419358017</v>
      </c>
      <c r="L26" s="17">
        <f>'G2-20'!N46</f>
        <v>216878.11154418468</v>
      </c>
      <c r="M26" s="17">
        <f>'G2-20'!O46</f>
        <v>219182.61076441949</v>
      </c>
      <c r="N26" s="17">
        <f>'G2-20'!P46</f>
        <v>2509130.0896849902</v>
      </c>
      <c r="O26" s="50"/>
    </row>
    <row r="27" spans="1:15">
      <c r="A27" s="65" t="s">
        <v>68</v>
      </c>
      <c r="B27" s="22">
        <f>(SUM(B13:B15)+B19)-B26</f>
        <v>0</v>
      </c>
      <c r="C27" s="22">
        <f t="shared" ref="C27:N27" si="2">(SUM(C13:C15)+C19)-C26</f>
        <v>0</v>
      </c>
      <c r="D27" s="22">
        <f t="shared" si="2"/>
        <v>0</v>
      </c>
      <c r="E27" s="22">
        <f t="shared" si="2"/>
        <v>0</v>
      </c>
      <c r="F27" s="22">
        <f t="shared" si="2"/>
        <v>0</v>
      </c>
      <c r="G27" s="22">
        <f t="shared" si="2"/>
        <v>0</v>
      </c>
      <c r="H27" s="22">
        <f t="shared" si="2"/>
        <v>0</v>
      </c>
      <c r="I27" s="22">
        <f t="shared" si="2"/>
        <v>0</v>
      </c>
      <c r="J27" s="22">
        <f t="shared" si="2"/>
        <v>0</v>
      </c>
      <c r="K27" s="22">
        <f t="shared" si="2"/>
        <v>0</v>
      </c>
      <c r="L27" s="22">
        <f t="shared" si="2"/>
        <v>0</v>
      </c>
      <c r="M27" s="22">
        <f t="shared" si="2"/>
        <v>0</v>
      </c>
      <c r="N27" s="22">
        <f t="shared" si="2"/>
        <v>0</v>
      </c>
    </row>
    <row r="28" spans="1:15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1:15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1:15">
      <c r="A30" s="79" t="s">
        <v>104</v>
      </c>
      <c r="B30" s="17">
        <f>'G2-20'!D48</f>
        <v>1433452.5427066919</v>
      </c>
      <c r="C30" s="17">
        <f>'G2-20'!E48</f>
        <v>1441008.8564540788</v>
      </c>
      <c r="D30" s="17">
        <f>'G2-20'!F48</f>
        <v>1449053.077077894</v>
      </c>
      <c r="E30" s="17">
        <f>'G2-20'!G48</f>
        <v>1457736.3902252088</v>
      </c>
      <c r="F30" s="17">
        <f>'G2-20'!H48</f>
        <v>1466849.8864777761</v>
      </c>
      <c r="G30" s="17">
        <f>'G2-20'!I48</f>
        <v>1476347.1101154306</v>
      </c>
      <c r="H30" s="17">
        <f>'G2-20'!J48</f>
        <v>1486134.2481434238</v>
      </c>
      <c r="I30" s="17">
        <f>'G2-20'!K48</f>
        <v>1496205.0136235082</v>
      </c>
      <c r="J30" s="17">
        <f>'G2-20'!L48</f>
        <v>1506655.8424392447</v>
      </c>
      <c r="K30" s="17">
        <f>'G2-20'!M48</f>
        <v>1517286.8596204673</v>
      </c>
      <c r="L30" s="17">
        <f>'G2-20'!N48</f>
        <v>1527949.4053988284</v>
      </c>
      <c r="M30" s="17">
        <f>'G2-20'!O48</f>
        <v>1539156.383468024</v>
      </c>
      <c r="N30" s="17">
        <f>'G2-20'!P48</f>
        <v>17797835.615750581</v>
      </c>
    </row>
    <row r="31" spans="1:15">
      <c r="A31" s="71" t="s">
        <v>68</v>
      </c>
      <c r="B31" s="52">
        <f>(B16+B20)-B30</f>
        <v>0</v>
      </c>
      <c r="C31" s="52">
        <f t="shared" ref="C31:N31" si="3">(C16+C20)-C30</f>
        <v>0</v>
      </c>
      <c r="D31" s="52">
        <f t="shared" si="3"/>
        <v>0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2">
        <f t="shared" si="3"/>
        <v>0</v>
      </c>
      <c r="J31" s="52">
        <f t="shared" si="3"/>
        <v>0</v>
      </c>
      <c r="K31" s="52">
        <f t="shared" si="3"/>
        <v>0</v>
      </c>
      <c r="L31" s="52">
        <f t="shared" si="3"/>
        <v>0</v>
      </c>
      <c r="M31" s="52">
        <f t="shared" si="3"/>
        <v>0</v>
      </c>
      <c r="N31" s="52">
        <f t="shared" si="3"/>
        <v>0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44DA-DD99-476E-AFA7-F9C35DC61941}">
  <dimension ref="A1:Q53"/>
  <sheetViews>
    <sheetView tabSelected="1" workbookViewId="0">
      <pane xSplit="1" ySplit="7" topLeftCell="B8" activePane="bottomRight" state="frozen"/>
      <selection pane="topRight"/>
      <selection pane="bottomLeft"/>
      <selection pane="bottomRight" activeCell="A2" sqref="A2"/>
    </sheetView>
  </sheetViews>
  <sheetFormatPr defaultRowHeight="15"/>
  <cols>
    <col min="1" max="1" width="82.85546875" bestFit="1" customWidth="1"/>
    <col min="2" max="13" width="18.140625" customWidth="1"/>
    <col min="14" max="14" width="18.140625" style="27" customWidth="1"/>
    <col min="15" max="17" width="9.140625" style="27"/>
  </cols>
  <sheetData>
    <row r="1" spans="1:14" s="94" customFormat="1">
      <c r="A1" s="103" t="s">
        <v>142</v>
      </c>
      <c r="C1" s="94">
        <f ca="1">_xlfn.SHEETS()</f>
        <v>8</v>
      </c>
    </row>
    <row r="2" spans="1:14" s="94" customFormat="1">
      <c r="A2" s="103" t="s">
        <v>136</v>
      </c>
    </row>
    <row r="3" spans="1:14" ht="15.75" thickBo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>
      <c r="A4" s="72" t="s">
        <v>57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5.75" thickBo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75" thickBot="1">
      <c r="A6" s="100" t="s">
        <v>105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20</v>
      </c>
      <c r="K6" s="53" t="s">
        <v>21</v>
      </c>
      <c r="L6" s="53" t="s">
        <v>22</v>
      </c>
      <c r="M6" s="53" t="s">
        <v>23</v>
      </c>
      <c r="N6" s="101" t="s">
        <v>24</v>
      </c>
    </row>
    <row r="7" spans="1:14" ht="26.25" thickBot="1">
      <c r="A7" s="100"/>
      <c r="B7" s="53" t="s">
        <v>106</v>
      </c>
      <c r="C7" s="53" t="s">
        <v>106</v>
      </c>
      <c r="D7" s="53" t="s">
        <v>106</v>
      </c>
      <c r="E7" s="53" t="s">
        <v>106</v>
      </c>
      <c r="F7" s="53" t="s">
        <v>106</v>
      </c>
      <c r="G7" s="53" t="s">
        <v>106</v>
      </c>
      <c r="H7" s="53" t="s">
        <v>106</v>
      </c>
      <c r="I7" s="53" t="s">
        <v>106</v>
      </c>
      <c r="J7" s="53" t="s">
        <v>106</v>
      </c>
      <c r="K7" s="53" t="s">
        <v>106</v>
      </c>
      <c r="L7" s="53" t="s">
        <v>106</v>
      </c>
      <c r="M7" s="53" t="s">
        <v>106</v>
      </c>
      <c r="N7" s="102"/>
    </row>
    <row r="8" spans="1:14">
      <c r="A8" s="25" t="s">
        <v>61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54" t="s">
        <v>107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>
      <c r="A10" s="55" t="s">
        <v>108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5.75" thickBot="1">
      <c r="A11" s="58" t="s">
        <v>109</v>
      </c>
      <c r="B11" s="24">
        <v>79888.4361514255</v>
      </c>
      <c r="C11" s="24">
        <v>83085.573514775489</v>
      </c>
      <c r="D11" s="24">
        <v>85849.2618314555</v>
      </c>
      <c r="E11" s="24">
        <v>88270.340910799496</v>
      </c>
      <c r="F11" s="24">
        <v>90417.332600274691</v>
      </c>
      <c r="G11" s="24">
        <v>92345.05437785486</v>
      </c>
      <c r="H11" s="24">
        <v>94097.360225918965</v>
      </c>
      <c r="I11" s="24">
        <v>95709.333330370282</v>
      </c>
      <c r="J11" s="24">
        <v>97209.040239931332</v>
      </c>
      <c r="K11" s="24">
        <v>98618.934193580149</v>
      </c>
      <c r="L11" s="24">
        <v>100120.24154418468</v>
      </c>
      <c r="M11" s="24">
        <v>102424.74076441949</v>
      </c>
      <c r="N11" s="24">
        <f>SUM(B11:M11)</f>
        <v>1108035.6496849905</v>
      </c>
    </row>
    <row r="12" spans="1:14">
      <c r="A12" s="55" t="s">
        <v>108</v>
      </c>
      <c r="B12" s="64">
        <v>79888.4361514255</v>
      </c>
      <c r="C12" s="64">
        <v>83085.573514775489</v>
      </c>
      <c r="D12" s="64">
        <v>85849.2618314555</v>
      </c>
      <c r="E12" s="64">
        <v>88270.340910799496</v>
      </c>
      <c r="F12" s="64">
        <v>90417.332600274691</v>
      </c>
      <c r="G12" s="64">
        <v>92345.05437785486</v>
      </c>
      <c r="H12" s="64">
        <v>94097.360225918965</v>
      </c>
      <c r="I12" s="64">
        <v>95709.333330370282</v>
      </c>
      <c r="J12" s="64">
        <v>97209.040239931332</v>
      </c>
      <c r="K12" s="64">
        <v>98618.934193580149</v>
      </c>
      <c r="L12" s="64">
        <v>100120.24154418468</v>
      </c>
      <c r="M12" s="64">
        <v>102424.74076441949</v>
      </c>
      <c r="N12" s="64">
        <f>SUM(B12:M12)</f>
        <v>1108035.6496849905</v>
      </c>
    </row>
    <row r="14" spans="1:14">
      <c r="A14" s="55" t="s">
        <v>110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>
      <c r="A15" s="57" t="s">
        <v>111</v>
      </c>
      <c r="B15" s="24">
        <v>488.29582196517885</v>
      </c>
      <c r="C15" s="24">
        <v>490.95283603504788</v>
      </c>
      <c r="D15" s="24">
        <v>494.2655377297155</v>
      </c>
      <c r="E15" s="24">
        <v>498.11642250671929</v>
      </c>
      <c r="F15" s="24">
        <v>502.35739026447231</v>
      </c>
      <c r="G15" s="24">
        <v>506.89831514905831</v>
      </c>
      <c r="H15" s="24">
        <v>511.69752660351003</v>
      </c>
      <c r="I15" s="24">
        <v>516.72639427574359</v>
      </c>
      <c r="J15" s="24">
        <v>521.98085119722634</v>
      </c>
      <c r="K15" s="24">
        <v>527.43671356795255</v>
      </c>
      <c r="L15" s="24">
        <v>532.99082241705548</v>
      </c>
      <c r="M15" s="24">
        <v>538.54515054870342</v>
      </c>
      <c r="N15" s="24">
        <f t="shared" ref="N15:N30" si="0">SUM(B15:M15)</f>
        <v>6130.2637822603838</v>
      </c>
    </row>
    <row r="16" spans="1:14">
      <c r="A16" s="57" t="s">
        <v>112</v>
      </c>
      <c r="B16" s="24">
        <v>611766.3110594654</v>
      </c>
      <c r="C16" s="24">
        <v>613254.42727094924</v>
      </c>
      <c r="D16" s="24">
        <v>615140.12969704135</v>
      </c>
      <c r="E16" s="24">
        <v>617352.16766216094</v>
      </c>
      <c r="F16" s="24">
        <v>619800.73840574629</v>
      </c>
      <c r="G16" s="24">
        <v>622431.19273854676</v>
      </c>
      <c r="H16" s="24">
        <v>625218.2630813393</v>
      </c>
      <c r="I16" s="24">
        <v>628144.58898247348</v>
      </c>
      <c r="J16" s="24">
        <v>631207.70437340916</v>
      </c>
      <c r="K16" s="24">
        <v>634392.94503732189</v>
      </c>
      <c r="L16" s="24">
        <v>637637.75895526458</v>
      </c>
      <c r="M16" s="24">
        <v>640882.70583853044</v>
      </c>
      <c r="N16" s="24">
        <f t="shared" si="0"/>
        <v>7497228.9331022482</v>
      </c>
    </row>
    <row r="17" spans="1:14">
      <c r="A17" s="57" t="s">
        <v>113</v>
      </c>
      <c r="B17" s="24">
        <v>7123.9100561565556</v>
      </c>
      <c r="C17" s="24">
        <v>7163.7152253508821</v>
      </c>
      <c r="D17" s="24">
        <v>7213.3433597826561</v>
      </c>
      <c r="E17" s="24">
        <v>7271.0341043800481</v>
      </c>
      <c r="F17" s="24">
        <v>7334.5687469170989</v>
      </c>
      <c r="G17" s="24">
        <v>7402.5970970035487</v>
      </c>
      <c r="H17" s="24">
        <v>7474.4948811026816</v>
      </c>
      <c r="I17" s="24">
        <v>7549.8331831535261</v>
      </c>
      <c r="J17" s="24">
        <v>7628.551075224842</v>
      </c>
      <c r="K17" s="24">
        <v>7710.2862557910566</v>
      </c>
      <c r="L17" s="24">
        <v>7793.4932831716624</v>
      </c>
      <c r="M17" s="24">
        <v>7876.703595660505</v>
      </c>
      <c r="N17" s="24">
        <f t="shared" si="0"/>
        <v>89542.530863695065</v>
      </c>
    </row>
    <row r="18" spans="1:14">
      <c r="A18" s="57" t="s">
        <v>114</v>
      </c>
      <c r="B18" s="24">
        <v>39610.220012915575</v>
      </c>
      <c r="C18" s="24">
        <v>39832.198612090593</v>
      </c>
      <c r="D18" s="24">
        <v>40110.59089996777</v>
      </c>
      <c r="E18" s="24">
        <v>40435.287085803982</v>
      </c>
      <c r="F18" s="24">
        <v>40793.54501508586</v>
      </c>
      <c r="G18" s="24">
        <v>41177.610489511426</v>
      </c>
      <c r="H18" s="24">
        <v>41583.898280780064</v>
      </c>
      <c r="I18" s="24">
        <v>42009.945106516432</v>
      </c>
      <c r="J18" s="24">
        <v>42455.40105513444</v>
      </c>
      <c r="K18" s="24">
        <v>42918.185414243693</v>
      </c>
      <c r="L18" s="24">
        <v>43389.422649444561</v>
      </c>
      <c r="M18" s="24">
        <v>43860.678751155589</v>
      </c>
      <c r="N18" s="24">
        <f t="shared" si="0"/>
        <v>498176.98337264999</v>
      </c>
    </row>
    <row r="19" spans="1:14">
      <c r="A19" s="57" t="s">
        <v>115</v>
      </c>
      <c r="B19" s="24">
        <v>222472.97591143061</v>
      </c>
      <c r="C19" s="24">
        <v>223061.08302876286</v>
      </c>
      <c r="D19" s="24">
        <v>223803.82074163962</v>
      </c>
      <c r="E19" s="24">
        <v>224673.47799270222</v>
      </c>
      <c r="F19" s="24">
        <v>225635.12838400985</v>
      </c>
      <c r="G19" s="24">
        <v>226667.51756526227</v>
      </c>
      <c r="H19" s="24">
        <v>227760.81838280146</v>
      </c>
      <c r="I19" s="24">
        <v>228908.27895017123</v>
      </c>
      <c r="J19" s="24">
        <v>230108.94015552854</v>
      </c>
      <c r="K19" s="24">
        <v>231357.0987413222</v>
      </c>
      <c r="L19" s="24">
        <v>232628.42676159495</v>
      </c>
      <c r="M19" s="24">
        <v>233899.80649519773</v>
      </c>
      <c r="N19" s="24">
        <f t="shared" si="0"/>
        <v>2730977.3731104238</v>
      </c>
    </row>
    <row r="20" spans="1:14">
      <c r="A20" s="57" t="s">
        <v>116</v>
      </c>
      <c r="B20" s="24">
        <v>109068.11883604982</v>
      </c>
      <c r="C20" s="24">
        <v>109420.36894238641</v>
      </c>
      <c r="D20" s="24">
        <v>109906.88287124517</v>
      </c>
      <c r="E20" s="24">
        <v>110503.59945624441</v>
      </c>
      <c r="F20" s="24">
        <v>111180.19254053298</v>
      </c>
      <c r="G20" s="24">
        <v>111918.20723614714</v>
      </c>
      <c r="H20" s="24">
        <v>112709.11074781447</v>
      </c>
      <c r="I20" s="24">
        <v>113547.04049651786</v>
      </c>
      <c r="J20" s="24">
        <v>114431.16369737523</v>
      </c>
      <c r="K20" s="24">
        <v>115356.52828280281</v>
      </c>
      <c r="L20" s="24">
        <v>116302.01059996313</v>
      </c>
      <c r="M20" s="24">
        <v>117247.53781916465</v>
      </c>
      <c r="N20" s="24">
        <f t="shared" si="0"/>
        <v>1351590.761526244</v>
      </c>
    </row>
    <row r="21" spans="1:14">
      <c r="A21" s="57" t="s">
        <v>117</v>
      </c>
      <c r="B21" s="24">
        <v>16335.689128819042</v>
      </c>
      <c r="C21" s="24">
        <v>16320.890973313932</v>
      </c>
      <c r="D21" s="24">
        <v>16317.606769999349</v>
      </c>
      <c r="E21" s="24">
        <v>16323.773125221196</v>
      </c>
      <c r="F21" s="24">
        <v>16336.789383690895</v>
      </c>
      <c r="G21" s="24">
        <v>16355.072924761243</v>
      </c>
      <c r="H21" s="24">
        <v>16377.892008526642</v>
      </c>
      <c r="I21" s="24">
        <v>16404.743882620529</v>
      </c>
      <c r="J21" s="24">
        <v>16435.557130594774</v>
      </c>
      <c r="K21" s="24">
        <v>16469.907082062873</v>
      </c>
      <c r="L21" s="24">
        <v>16505.982253303519</v>
      </c>
      <c r="M21" s="24">
        <v>16542.061275171578</v>
      </c>
      <c r="N21" s="24">
        <f t="shared" si="0"/>
        <v>196725.9659380856</v>
      </c>
    </row>
    <row r="22" spans="1:14">
      <c r="A22" s="57" t="s">
        <v>118</v>
      </c>
      <c r="B22" s="24">
        <v>17550.085165537508</v>
      </c>
      <c r="C22" s="24">
        <v>17617.495501804733</v>
      </c>
      <c r="D22" s="24">
        <v>17701.923963967754</v>
      </c>
      <c r="E22" s="24">
        <v>17800.320765784891</v>
      </c>
      <c r="F22" s="24">
        <v>17908.842024775124</v>
      </c>
      <c r="G22" s="24">
        <v>18025.148558269128</v>
      </c>
      <c r="H22" s="24">
        <v>18148.158822620524</v>
      </c>
      <c r="I22" s="24">
        <v>18277.129727800188</v>
      </c>
      <c r="J22" s="24">
        <v>18411.955717168203</v>
      </c>
      <c r="K22" s="24">
        <v>18552.009109283652</v>
      </c>
      <c r="L22" s="24">
        <v>18694.612451824578</v>
      </c>
      <c r="M22" s="24">
        <v>18837.221485761544</v>
      </c>
      <c r="N22" s="24">
        <f t="shared" si="0"/>
        <v>217524.90329459784</v>
      </c>
    </row>
    <row r="23" spans="1:14">
      <c r="A23" s="57" t="s">
        <v>119</v>
      </c>
      <c r="B23" s="24">
        <v>5143.3351122242366</v>
      </c>
      <c r="C23" s="24">
        <v>5169.0914680311953</v>
      </c>
      <c r="D23" s="24">
        <v>5201.2038774074763</v>
      </c>
      <c r="E23" s="24">
        <v>5238.5332839819021</v>
      </c>
      <c r="F23" s="24">
        <v>5279.6440465379728</v>
      </c>
      <c r="G23" s="24">
        <v>5323.6625101006566</v>
      </c>
      <c r="H23" s="24">
        <v>5370.1847318741311</v>
      </c>
      <c r="I23" s="24">
        <v>5418.9331771838488</v>
      </c>
      <c r="J23" s="24">
        <v>5469.8684219673714</v>
      </c>
      <c r="K23" s="24">
        <v>5522.7560351899647</v>
      </c>
      <c r="L23" s="24">
        <v>5576.5960224637702</v>
      </c>
      <c r="M23" s="24">
        <v>5630.4381354016123</v>
      </c>
      <c r="N23" s="24">
        <f t="shared" si="0"/>
        <v>64344.246822364148</v>
      </c>
    </row>
    <row r="24" spans="1:14">
      <c r="A24" s="57" t="s">
        <v>120</v>
      </c>
      <c r="B24" s="24">
        <v>4383.3882913969528</v>
      </c>
      <c r="C24" s="24">
        <v>4393.9205379851319</v>
      </c>
      <c r="D24" s="24">
        <v>4407.0642900777257</v>
      </c>
      <c r="E24" s="24">
        <v>4422.351544699186</v>
      </c>
      <c r="F24" s="24">
        <v>4439.1924413490715</v>
      </c>
      <c r="G24" s="24">
        <v>4457.2280222635154</v>
      </c>
      <c r="H24" s="24">
        <v>4476.29231986165</v>
      </c>
      <c r="I24" s="24">
        <v>4496.2713037435842</v>
      </c>
      <c r="J24" s="24">
        <v>4517.1487757833993</v>
      </c>
      <c r="K24" s="24">
        <v>4538.828415531475</v>
      </c>
      <c r="L24" s="24">
        <v>4560.8993562731412</v>
      </c>
      <c r="M24" s="24">
        <v>4582.9711703843086</v>
      </c>
      <c r="N24" s="24">
        <f t="shared" si="0"/>
        <v>53675.556469349132</v>
      </c>
    </row>
    <row r="25" spans="1:14">
      <c r="A25" s="57" t="s">
        <v>121</v>
      </c>
      <c r="B25" s="24">
        <v>4477.9886897595088</v>
      </c>
      <c r="C25" s="24">
        <v>4496.1924605649074</v>
      </c>
      <c r="D25" s="24">
        <v>4520.6528555498653</v>
      </c>
      <c r="E25" s="24">
        <v>4550.2486368965992</v>
      </c>
      <c r="F25" s="24">
        <v>4583.5666214954381</v>
      </c>
      <c r="G25" s="24">
        <v>4619.7468211820642</v>
      </c>
      <c r="H25" s="24">
        <v>4658.3916121422799</v>
      </c>
      <c r="I25" s="24">
        <v>4699.2278012482229</v>
      </c>
      <c r="J25" s="24">
        <v>4742.2165811582599</v>
      </c>
      <c r="K25" s="24">
        <v>4787.1271881029634</v>
      </c>
      <c r="L25" s="24">
        <v>4832.9752708652959</v>
      </c>
      <c r="M25" s="24">
        <v>4878.8254460393528</v>
      </c>
      <c r="N25" s="24">
        <f t="shared" si="0"/>
        <v>55847.159985004757</v>
      </c>
    </row>
    <row r="26" spans="1:14">
      <c r="A26" s="57" t="s">
        <v>122</v>
      </c>
      <c r="B26" s="24">
        <v>55486.206700531657</v>
      </c>
      <c r="C26" s="24">
        <v>55873.864293685016</v>
      </c>
      <c r="D26" s="24">
        <v>56561.062668409664</v>
      </c>
      <c r="E26" s="24">
        <v>57500.617681199605</v>
      </c>
      <c r="F26" s="24">
        <v>58617.472533902823</v>
      </c>
      <c r="G26" s="24">
        <v>59918.019793382045</v>
      </c>
      <c r="H26" s="24">
        <v>61335.200011391898</v>
      </c>
      <c r="I26" s="24">
        <v>62863.954273294992</v>
      </c>
      <c r="J26" s="24">
        <v>64560.787736788283</v>
      </c>
      <c r="K26" s="24">
        <v>66277.004890702243</v>
      </c>
      <c r="L26" s="24">
        <v>67855.010874080413</v>
      </c>
      <c r="M26" s="24">
        <v>69233.372754792887</v>
      </c>
      <c r="N26" s="24">
        <f t="shared" si="0"/>
        <v>736082.57421216159</v>
      </c>
    </row>
    <row r="27" spans="1:14">
      <c r="A27" s="57" t="s">
        <v>123</v>
      </c>
      <c r="B27" s="24">
        <v>16941.341072628416</v>
      </c>
      <c r="C27" s="24">
        <v>17027.96078404427</v>
      </c>
      <c r="D27" s="24">
        <v>17181.511045809788</v>
      </c>
      <c r="E27" s="24">
        <v>17391.448850471814</v>
      </c>
      <c r="F27" s="24">
        <v>17641.003216858939</v>
      </c>
      <c r="G27" s="24">
        <v>17931.602524826576</v>
      </c>
      <c r="H27" s="24">
        <v>18248.26275198664</v>
      </c>
      <c r="I27" s="24">
        <v>18589.853514893253</v>
      </c>
      <c r="J27" s="24">
        <v>18969.000544448281</v>
      </c>
      <c r="K27" s="24">
        <v>19352.478740734117</v>
      </c>
      <c r="L27" s="24">
        <v>19705.074498709193</v>
      </c>
      <c r="M27" s="24">
        <v>20013.061006500084</v>
      </c>
      <c r="N27" s="24">
        <f t="shared" si="0"/>
        <v>218992.59855191139</v>
      </c>
    </row>
    <row r="28" spans="1:14">
      <c r="A28" s="57" t="s">
        <v>124</v>
      </c>
      <c r="B28" s="24">
        <v>2212.711194188596</v>
      </c>
      <c r="C28" s="24">
        <v>2226.019530200615</v>
      </c>
      <c r="D28" s="24">
        <v>2249.6111405270267</v>
      </c>
      <c r="E28" s="24">
        <v>2281.8661873333417</v>
      </c>
      <c r="F28" s="24">
        <v>2320.2079608957338</v>
      </c>
      <c r="G28" s="24">
        <v>2364.8559188729491</v>
      </c>
      <c r="H28" s="24">
        <v>2413.5079016122627</v>
      </c>
      <c r="I28" s="24">
        <v>2465.9902359107255</v>
      </c>
      <c r="J28" s="24">
        <v>2524.2427512424001</v>
      </c>
      <c r="K28" s="24">
        <v>2583.1607112082756</v>
      </c>
      <c r="L28" s="24">
        <v>2637.3338635640575</v>
      </c>
      <c r="M28" s="24">
        <v>2684.6532076931508</v>
      </c>
      <c r="N28" s="24">
        <f t="shared" si="0"/>
        <v>28964.160603249133</v>
      </c>
    </row>
    <row r="29" spans="1:14" ht="15.75" thickBot="1">
      <c r="A29" s="57" t="s">
        <v>125</v>
      </c>
      <c r="B29" s="24">
        <v>1554.9585687393094</v>
      </c>
      <c r="C29" s="24">
        <v>1570.3460805151958</v>
      </c>
      <c r="D29" s="24">
        <v>1597.6234337005935</v>
      </c>
      <c r="E29" s="24">
        <v>1634.9177214399253</v>
      </c>
      <c r="F29" s="24">
        <v>1679.2496718555794</v>
      </c>
      <c r="G29" s="24">
        <v>1730.8730287142603</v>
      </c>
      <c r="H29" s="24">
        <v>1787.125963464729</v>
      </c>
      <c r="I29" s="24">
        <v>1847.8076697512461</v>
      </c>
      <c r="J29" s="24">
        <v>1915.1610387097426</v>
      </c>
      <c r="K29" s="24">
        <v>1983.283815439107</v>
      </c>
      <c r="L29" s="24">
        <v>2045.920498121199</v>
      </c>
      <c r="M29" s="24">
        <v>2100.632594686545</v>
      </c>
      <c r="N29" s="24">
        <f t="shared" si="0"/>
        <v>21447.900085137429</v>
      </c>
    </row>
    <row r="30" spans="1:14">
      <c r="A30" s="55" t="s">
        <v>110</v>
      </c>
      <c r="B30" s="64">
        <v>1114615.5356218084</v>
      </c>
      <c r="C30" s="64">
        <v>1117918.5275457201</v>
      </c>
      <c r="D30" s="64">
        <v>1122407.2931528557</v>
      </c>
      <c r="E30" s="64">
        <v>1127877.7605208268</v>
      </c>
      <c r="F30" s="64">
        <v>1134052.4983839181</v>
      </c>
      <c r="G30" s="64">
        <v>1140830.2335439927</v>
      </c>
      <c r="H30" s="64">
        <v>1148073.2990239225</v>
      </c>
      <c r="I30" s="64">
        <v>1155740.3246995548</v>
      </c>
      <c r="J30" s="64">
        <v>1163899.6799057305</v>
      </c>
      <c r="K30" s="64">
        <v>1172329.0364333042</v>
      </c>
      <c r="L30" s="64">
        <v>1180698.5081610617</v>
      </c>
      <c r="M30" s="64">
        <v>1188809.2147266886</v>
      </c>
      <c r="N30" s="64">
        <f t="shared" si="0"/>
        <v>13767251.911719386</v>
      </c>
    </row>
    <row r="32" spans="1:14">
      <c r="A32" s="55" t="s">
        <v>126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4">
      <c r="A33" s="57" t="s">
        <v>127</v>
      </c>
      <c r="B33" s="24">
        <v>19015.434291666668</v>
      </c>
      <c r="C33" s="24">
        <v>19015.434291666668</v>
      </c>
      <c r="D33" s="24">
        <v>19015.434291666668</v>
      </c>
      <c r="E33" s="24">
        <v>19015.434291666668</v>
      </c>
      <c r="F33" s="24">
        <v>19015.434291666668</v>
      </c>
      <c r="G33" s="24">
        <v>19015.434291666668</v>
      </c>
      <c r="H33" s="24">
        <v>19015.434291666668</v>
      </c>
      <c r="I33" s="24">
        <v>19015.434291666668</v>
      </c>
      <c r="J33" s="24">
        <v>19015.434291666668</v>
      </c>
      <c r="K33" s="24">
        <v>19015.434291666668</v>
      </c>
      <c r="L33" s="24">
        <v>19015.434291666668</v>
      </c>
      <c r="M33" s="24">
        <v>19015.434291666668</v>
      </c>
      <c r="N33" s="24">
        <f t="shared" ref="N33:N36" si="1">SUM(B33:M33)</f>
        <v>228185.2115</v>
      </c>
    </row>
    <row r="34" spans="1:14">
      <c r="A34" s="57" t="s">
        <v>128</v>
      </c>
      <c r="B34" s="24">
        <v>103175.26664179166</v>
      </c>
      <c r="C34" s="24">
        <v>104231.45110191667</v>
      </c>
      <c r="D34" s="24">
        <v>105023.21780191666</v>
      </c>
      <c r="E34" s="24">
        <v>105814.98450191667</v>
      </c>
      <c r="F34" s="24">
        <v>106606.75120191666</v>
      </c>
      <c r="G34" s="24">
        <v>107398.51790191665</v>
      </c>
      <c r="H34" s="24">
        <v>108190.28460191666</v>
      </c>
      <c r="I34" s="24">
        <v>108982.05130191665</v>
      </c>
      <c r="J34" s="24">
        <v>109773.81800191666</v>
      </c>
      <c r="K34" s="24">
        <v>110565.58470191665</v>
      </c>
      <c r="L34" s="24">
        <v>111357.35140191666</v>
      </c>
      <c r="M34" s="24">
        <v>112149.12368524999</v>
      </c>
      <c r="N34" s="24">
        <f t="shared" si="1"/>
        <v>1293268.4028462083</v>
      </c>
    </row>
    <row r="35" spans="1:14" ht="15.75" thickBot="1">
      <c r="A35" s="58" t="s">
        <v>129</v>
      </c>
      <c r="B35" s="24">
        <v>60157.87</v>
      </c>
      <c r="C35" s="24">
        <v>60157.87</v>
      </c>
      <c r="D35" s="24">
        <v>60157.87</v>
      </c>
      <c r="E35" s="24">
        <v>60157.87</v>
      </c>
      <c r="F35" s="24">
        <v>60157.87</v>
      </c>
      <c r="G35" s="24">
        <v>60157.87</v>
      </c>
      <c r="H35" s="24">
        <v>60157.87</v>
      </c>
      <c r="I35" s="24">
        <v>60157.87</v>
      </c>
      <c r="J35" s="24">
        <v>60157.87</v>
      </c>
      <c r="K35" s="24">
        <v>60157.87</v>
      </c>
      <c r="L35" s="24">
        <v>60157.87</v>
      </c>
      <c r="M35" s="24">
        <v>60157.87</v>
      </c>
      <c r="N35" s="24">
        <f t="shared" si="1"/>
        <v>721894.44000000006</v>
      </c>
    </row>
    <row r="36" spans="1:14">
      <c r="A36" s="68" t="s">
        <v>126</v>
      </c>
      <c r="B36" s="69">
        <v>182348.57093345834</v>
      </c>
      <c r="C36" s="69">
        <v>183404.75539358333</v>
      </c>
      <c r="D36" s="69">
        <v>184196.52209358333</v>
      </c>
      <c r="E36" s="69">
        <v>184988.28879358334</v>
      </c>
      <c r="F36" s="69">
        <v>185780.05549358332</v>
      </c>
      <c r="G36" s="69">
        <v>186571.82219358333</v>
      </c>
      <c r="H36" s="69">
        <v>187363.58889358334</v>
      </c>
      <c r="I36" s="69">
        <v>188155.35559358331</v>
      </c>
      <c r="J36" s="69">
        <v>188947.12229358332</v>
      </c>
      <c r="K36" s="69">
        <v>189738.88899358333</v>
      </c>
      <c r="L36" s="69">
        <v>190530.65569358334</v>
      </c>
      <c r="M36" s="69">
        <v>191322.42797691666</v>
      </c>
      <c r="N36" s="69">
        <f t="shared" si="1"/>
        <v>2243348.0543462085</v>
      </c>
    </row>
    <row r="37" spans="1:14" ht="15.75" thickBot="1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>
      <c r="A38" s="70" t="s">
        <v>107</v>
      </c>
      <c r="B38" s="69">
        <v>1376852.5427066924</v>
      </c>
      <c r="C38" s="69">
        <v>1384408.856454079</v>
      </c>
      <c r="D38" s="69">
        <v>1392453.0770778945</v>
      </c>
      <c r="E38" s="69">
        <v>1401136.3902252098</v>
      </c>
      <c r="F38" s="69">
        <v>1410249.8864777759</v>
      </c>
      <c r="G38" s="69">
        <v>1419747.1101154308</v>
      </c>
      <c r="H38" s="69">
        <v>1429534.2481434247</v>
      </c>
      <c r="I38" s="69">
        <v>1439605.0136235084</v>
      </c>
      <c r="J38" s="69">
        <v>1450055.8424392452</v>
      </c>
      <c r="K38" s="69">
        <v>1460686.8596204678</v>
      </c>
      <c r="L38" s="69">
        <v>1471349.4053988298</v>
      </c>
      <c r="M38" s="69">
        <v>1482556.3834680249</v>
      </c>
      <c r="N38" s="69">
        <f>SUM(B38:M38)</f>
        <v>17118635.615750585</v>
      </c>
    </row>
    <row r="39" spans="1:14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>
      <c r="A40" s="70" t="s">
        <v>130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14" ht="15.75" thickBot="1">
      <c r="A41" s="58" t="s">
        <v>131</v>
      </c>
      <c r="B41" s="56">
        <v>56600</v>
      </c>
      <c r="C41" s="56">
        <v>56600</v>
      </c>
      <c r="D41" s="56">
        <v>56600</v>
      </c>
      <c r="E41" s="56">
        <v>56600</v>
      </c>
      <c r="F41" s="56">
        <v>56600</v>
      </c>
      <c r="G41" s="56">
        <v>56600</v>
      </c>
      <c r="H41" s="56">
        <v>56600</v>
      </c>
      <c r="I41" s="56">
        <v>56600</v>
      </c>
      <c r="J41" s="56">
        <v>56600</v>
      </c>
      <c r="K41" s="56">
        <v>56600</v>
      </c>
      <c r="L41" s="56">
        <v>56600</v>
      </c>
      <c r="M41" s="56">
        <v>56600</v>
      </c>
      <c r="N41" s="56">
        <f t="shared" ref="N41:N42" si="2">SUM(B41:M41)</f>
        <v>679200</v>
      </c>
    </row>
    <row r="42" spans="1:14">
      <c r="A42" s="70" t="s">
        <v>130</v>
      </c>
      <c r="B42" s="69">
        <v>56600</v>
      </c>
      <c r="C42" s="69">
        <v>56600</v>
      </c>
      <c r="D42" s="69">
        <v>56600</v>
      </c>
      <c r="E42" s="69">
        <v>56600</v>
      </c>
      <c r="F42" s="69">
        <v>56600</v>
      </c>
      <c r="G42" s="69">
        <v>56600</v>
      </c>
      <c r="H42" s="69">
        <v>56600</v>
      </c>
      <c r="I42" s="69">
        <v>56600</v>
      </c>
      <c r="J42" s="69">
        <v>56600</v>
      </c>
      <c r="K42" s="69">
        <v>56600</v>
      </c>
      <c r="L42" s="69">
        <v>56600</v>
      </c>
      <c r="M42" s="69">
        <v>56600</v>
      </c>
      <c r="N42" s="69">
        <f t="shared" si="2"/>
        <v>679200</v>
      </c>
    </row>
    <row r="45" spans="1:14">
      <c r="A45" s="79" t="s">
        <v>132</v>
      </c>
      <c r="B45" s="17">
        <f>'G2-20'!D38</f>
        <v>1236806.2365552664</v>
      </c>
      <c r="C45" s="17">
        <f>'G2-20'!E38</f>
        <v>1241165.4129393033</v>
      </c>
      <c r="D45" s="17">
        <f>'G2-20'!F38</f>
        <v>1246445.9452464385</v>
      </c>
      <c r="E45" s="17">
        <f>'G2-20'!G38</f>
        <v>1252708.1793144094</v>
      </c>
      <c r="F45" s="17">
        <f>'G2-20'!H38</f>
        <v>1259674.6838775014</v>
      </c>
      <c r="G45" s="17">
        <f>'G2-20'!I38</f>
        <v>1267244.1857375756</v>
      </c>
      <c r="H45" s="17">
        <f>'G2-20'!J38</f>
        <v>1275279.0179175048</v>
      </c>
      <c r="I45" s="17">
        <f>'G2-20'!K38</f>
        <v>1283737.8102931378</v>
      </c>
      <c r="J45" s="17">
        <f>'G2-20'!L38</f>
        <v>1292688.9321993133</v>
      </c>
      <c r="K45" s="17">
        <f>'G2-20'!M38</f>
        <v>1301910.0554268872</v>
      </c>
      <c r="L45" s="17">
        <f>'G2-20'!N38</f>
        <v>1311071.2938546438</v>
      </c>
      <c r="M45" s="17">
        <f>'G2-20'!O38</f>
        <v>1319973.7727036045</v>
      </c>
      <c r="N45" s="17">
        <f>'G2-20'!P38</f>
        <v>15288705.526065592</v>
      </c>
    </row>
    <row r="46" spans="1:14">
      <c r="A46" s="18" t="s">
        <v>68</v>
      </c>
      <c r="B46" s="15">
        <f>SUM(B15:B29,B33:B34)-B45</f>
        <v>0</v>
      </c>
      <c r="C46" s="15">
        <f t="shared" ref="C46:N46" si="3">SUM(C15:C29,C33:C34)-C45</f>
        <v>0</v>
      </c>
      <c r="D46" s="15">
        <f t="shared" si="3"/>
        <v>0</v>
      </c>
      <c r="E46" s="15">
        <f t="shared" si="3"/>
        <v>0</v>
      </c>
      <c r="F46" s="15">
        <f t="shared" si="3"/>
        <v>0</v>
      </c>
      <c r="G46" s="15">
        <f t="shared" si="3"/>
        <v>0</v>
      </c>
      <c r="H46" s="15">
        <f t="shared" si="3"/>
        <v>0</v>
      </c>
      <c r="I46" s="15">
        <f t="shared" si="3"/>
        <v>0</v>
      </c>
      <c r="J46" s="15">
        <f t="shared" si="3"/>
        <v>0</v>
      </c>
      <c r="K46" s="15">
        <f t="shared" si="3"/>
        <v>0</v>
      </c>
      <c r="L46" s="15">
        <f t="shared" si="3"/>
        <v>0</v>
      </c>
      <c r="M46" s="15">
        <f t="shared" si="3"/>
        <v>0</v>
      </c>
      <c r="N46" s="15">
        <f t="shared" si="3"/>
        <v>0</v>
      </c>
    </row>
    <row r="47" spans="1:14">
      <c r="A47" s="27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</row>
    <row r="48" spans="1:14">
      <c r="A48" s="79" t="s">
        <v>133</v>
      </c>
      <c r="B48" s="17">
        <f>'G2-20'!D46</f>
        <v>196646.30615142547</v>
      </c>
      <c r="C48" s="17">
        <f>'G2-20'!E46</f>
        <v>199843.44351477551</v>
      </c>
      <c r="D48" s="17">
        <f>'G2-20'!F46</f>
        <v>202607.13183145551</v>
      </c>
      <c r="E48" s="17">
        <f>'G2-20'!G46</f>
        <v>205028.21091079951</v>
      </c>
      <c r="F48" s="17">
        <f>'G2-20'!H46</f>
        <v>207175.2026002747</v>
      </c>
      <c r="G48" s="17">
        <f>'G2-20'!I46</f>
        <v>209102.92437785486</v>
      </c>
      <c r="H48" s="17">
        <f>'G2-20'!J46</f>
        <v>210855.23022591896</v>
      </c>
      <c r="I48" s="17">
        <f>'G2-20'!K46</f>
        <v>212467.20333037028</v>
      </c>
      <c r="J48" s="17">
        <f>'G2-20'!L46</f>
        <v>213966.91023993134</v>
      </c>
      <c r="K48" s="17">
        <f>'G2-20'!M46</f>
        <v>215376.80419358017</v>
      </c>
      <c r="L48" s="17">
        <f>'G2-20'!N46</f>
        <v>216878.11154418468</v>
      </c>
      <c r="M48" s="17">
        <f>'G2-20'!O46</f>
        <v>219182.61076441949</v>
      </c>
      <c r="N48" s="17">
        <f>'G2-20'!P46</f>
        <v>2509130.0896849902</v>
      </c>
    </row>
    <row r="49" spans="1:14">
      <c r="A49" s="65" t="s">
        <v>68</v>
      </c>
      <c r="B49" s="22">
        <f>SUM(B11,B35,B41)-B48</f>
        <v>0</v>
      </c>
      <c r="C49" s="22">
        <f t="shared" ref="C49:N49" si="4">SUM(C11,C35,C41)-C48</f>
        <v>0</v>
      </c>
      <c r="D49" s="22">
        <f t="shared" si="4"/>
        <v>0</v>
      </c>
      <c r="E49" s="22">
        <f t="shared" si="4"/>
        <v>0</v>
      </c>
      <c r="F49" s="22">
        <f t="shared" si="4"/>
        <v>0</v>
      </c>
      <c r="G49" s="22">
        <f t="shared" si="4"/>
        <v>0</v>
      </c>
      <c r="H49" s="22">
        <f t="shared" si="4"/>
        <v>0</v>
      </c>
      <c r="I49" s="22">
        <f t="shared" si="4"/>
        <v>0</v>
      </c>
      <c r="J49" s="22">
        <f t="shared" si="4"/>
        <v>0</v>
      </c>
      <c r="K49" s="22">
        <f t="shared" si="4"/>
        <v>0</v>
      </c>
      <c r="L49" s="22">
        <f t="shared" si="4"/>
        <v>0</v>
      </c>
      <c r="M49" s="22">
        <f t="shared" si="4"/>
        <v>0</v>
      </c>
      <c r="N49" s="22">
        <f t="shared" si="4"/>
        <v>0</v>
      </c>
    </row>
    <row r="50" spans="1:14">
      <c r="A50" s="27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</row>
    <row r="51" spans="1:14">
      <c r="A51" s="27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</row>
    <row r="52" spans="1:14">
      <c r="A52" s="79" t="s">
        <v>104</v>
      </c>
      <c r="B52" s="17">
        <f>'G2-20'!D48</f>
        <v>1433452.5427066919</v>
      </c>
      <c r="C52" s="17">
        <f>'G2-20'!E48</f>
        <v>1441008.8564540788</v>
      </c>
      <c r="D52" s="17">
        <f>'G2-20'!F48</f>
        <v>1449053.077077894</v>
      </c>
      <c r="E52" s="17">
        <f>'G2-20'!G48</f>
        <v>1457736.3902252088</v>
      </c>
      <c r="F52" s="17">
        <f>'G2-20'!H48</f>
        <v>1466849.8864777761</v>
      </c>
      <c r="G52" s="17">
        <f>'G2-20'!I48</f>
        <v>1476347.1101154306</v>
      </c>
      <c r="H52" s="17">
        <f>'G2-20'!J48</f>
        <v>1486134.2481434238</v>
      </c>
      <c r="I52" s="17">
        <f>'G2-20'!K48</f>
        <v>1496205.0136235082</v>
      </c>
      <c r="J52" s="17">
        <f>'G2-20'!L48</f>
        <v>1506655.8424392447</v>
      </c>
      <c r="K52" s="17">
        <f>'G2-20'!M48</f>
        <v>1517286.8596204673</v>
      </c>
      <c r="L52" s="17">
        <f>'G2-20'!N48</f>
        <v>1527949.4053988284</v>
      </c>
      <c r="M52" s="17">
        <f>'G2-20'!O48</f>
        <v>1539156.383468024</v>
      </c>
      <c r="N52" s="17">
        <f>'G2-20'!P48</f>
        <v>17797835.615750581</v>
      </c>
    </row>
    <row r="53" spans="1:14">
      <c r="A53" s="71" t="s">
        <v>68</v>
      </c>
      <c r="B53" s="52">
        <f>(B38+B42)-B52</f>
        <v>0</v>
      </c>
      <c r="C53" s="52">
        <f t="shared" ref="C53:N53" si="5">(C38+C42)-C52</f>
        <v>0</v>
      </c>
      <c r="D53" s="52">
        <f t="shared" si="5"/>
        <v>0</v>
      </c>
      <c r="E53" s="52">
        <f t="shared" si="5"/>
        <v>0</v>
      </c>
      <c r="F53" s="52">
        <f t="shared" si="5"/>
        <v>0</v>
      </c>
      <c r="G53" s="52">
        <f t="shared" si="5"/>
        <v>0</v>
      </c>
      <c r="H53" s="52">
        <f t="shared" si="5"/>
        <v>0</v>
      </c>
      <c r="I53" s="52">
        <f t="shared" si="5"/>
        <v>0</v>
      </c>
      <c r="J53" s="52">
        <f t="shared" si="5"/>
        <v>0</v>
      </c>
      <c r="K53" s="52">
        <f t="shared" si="5"/>
        <v>0</v>
      </c>
      <c r="L53" s="52">
        <f t="shared" si="5"/>
        <v>0</v>
      </c>
      <c r="M53" s="52">
        <f t="shared" si="5"/>
        <v>0</v>
      </c>
      <c r="N53" s="52">
        <f t="shared" si="5"/>
        <v>0</v>
      </c>
    </row>
  </sheetData>
  <mergeCells count="2">
    <mergeCell ref="A6:A7"/>
    <mergeCell ref="N6:N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G2-20</vt:lpstr>
      <vt:lpstr>Support --&gt;</vt:lpstr>
      <vt:lpstr>CDR Depreciation Data</vt:lpstr>
      <vt:lpstr>CDR Amortization Data</vt:lpstr>
      <vt:lpstr>AEP Excess Costs Amortization</vt:lpstr>
      <vt:lpstr>Reconciliations --&gt;</vt:lpstr>
      <vt:lpstr>General Ledger</vt:lpstr>
      <vt:lpstr>NOI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2022-07-02T15:38:18Z</dcterms:created>
  <dcterms:modified xsi:type="dcterms:W3CDTF">2022-07-02T15:39:33Z</dcterms:modified>
</cp:coreProperties>
</file>