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/>
  <xr:revisionPtr revIDLastSave="0" documentId="13_ncr:1_{484A8210-CD60-46CF-8BE8-C3648F62D580}" xr6:coauthVersionLast="46" xr6:coauthVersionMax="46" xr10:uidLastSave="{00000000-0000-0000-0000-000000000000}"/>
  <bookViews>
    <workbookView xWindow="31065" yWindow="585" windowWidth="21270" windowHeight="13680" firstSheet="13" activeTab="16" xr2:uid="{D1E12EFE-E879-4F9D-A7FE-EB3C3AAD02D5}"/>
  </bookViews>
  <sheets>
    <sheet name="  MFR G2-30 RSAM" sheetId="20" r:id="rId1"/>
    <sheet name="Calculations ==&gt;" sheetId="16" r:id="rId2"/>
    <sheet name="  2023 Tax Provision" sheetId="19" r:id="rId3"/>
    <sheet name="Summary" sheetId="18" r:id="rId4"/>
    <sheet name="  Monthly Tax Provision" sheetId="1" r:id="rId5"/>
    <sheet name="  Sched M Detail" sheetId="5" r:id="rId6"/>
    <sheet name="Summary Data ==&gt;" sheetId="15" r:id="rId7"/>
    <sheet name="  PTBI &amp; Net Income" sheetId="11" r:id="rId8"/>
    <sheet name="  ADIT &amp; Tax Exp" sheetId="6" r:id="rId9"/>
    <sheet name="  Sched M Pivot" sheetId="3" r:id="rId10"/>
    <sheet name="UI REPORTS ==&gt;" sheetId="14" r:id="rId11"/>
    <sheet name="  PTBI" sheetId="2" r:id="rId12"/>
    <sheet name="  Sched Ms" sheetId="4" r:id="rId13"/>
    <sheet name="  Federal Taxable Income" sheetId="12" r:id="rId14"/>
    <sheet name="  State Taxable Income" sheetId="13" r:id="rId15"/>
    <sheet name="  Income Statement" sheetId="7" r:id="rId16"/>
    <sheet name="  Balance Sheet" sheetId="8" r:id="rId17"/>
  </sheets>
  <definedNames>
    <definedName name="_xlnm._FilterDatabase" localSheetId="15">'  Income Statement'!$A$6:$CE$127</definedName>
    <definedName name="_xlnm._FilterDatabase" localSheetId="4">'  Monthly Tax Provision'!$A$8:$B$118</definedName>
    <definedName name="_xlnm.Print_Area" localSheetId="0">'  MFR G2-30 RSAM'!$A$3:$L$34</definedName>
  </definedNames>
  <calcPr calcId="191029"/>
  <pivotCaches>
    <pivotCache cacheId="14" r:id="rId18"/>
    <pivotCache cacheId="15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0" i="5" l="1"/>
  <c r="E39" i="5"/>
  <c r="E38" i="5"/>
  <c r="E37" i="5"/>
  <c r="AB20" i="2" l="1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57" i="18" l="1"/>
  <c r="B57" i="18"/>
  <c r="C56" i="18"/>
  <c r="B56" i="18"/>
  <c r="C59" i="18"/>
  <c r="C50" i="18"/>
  <c r="B50" i="18"/>
  <c r="C49" i="18"/>
  <c r="B49" i="18"/>
  <c r="C52" i="18"/>
  <c r="C20" i="18"/>
  <c r="B20" i="18"/>
  <c r="AB79" i="1" l="1"/>
  <c r="AB71" i="1"/>
  <c r="AB96" i="1"/>
  <c r="AB95" i="1"/>
  <c r="B66" i="19" s="1"/>
  <c r="AB94" i="1"/>
  <c r="AA94" i="1"/>
  <c r="Z94" i="1"/>
  <c r="Y94" i="1"/>
  <c r="X94" i="1"/>
  <c r="W94" i="1"/>
  <c r="V94" i="1"/>
  <c r="U94" i="1"/>
  <c r="T94" i="1"/>
  <c r="S94" i="1"/>
  <c r="R94" i="1"/>
  <c r="Q94" i="1"/>
  <c r="P94" i="1"/>
  <c r="AB89" i="1"/>
  <c r="AB88" i="1"/>
  <c r="AA87" i="1"/>
  <c r="Z87" i="1"/>
  <c r="Y87" i="1"/>
  <c r="X87" i="1"/>
  <c r="W87" i="1"/>
  <c r="V87" i="1"/>
  <c r="U87" i="1"/>
  <c r="T87" i="1"/>
  <c r="S87" i="1"/>
  <c r="R87" i="1"/>
  <c r="Q87" i="1"/>
  <c r="P87" i="1"/>
  <c r="AB87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AB60" i="1"/>
  <c r="AB62" i="1" s="1"/>
  <c r="AA60" i="1"/>
  <c r="Z60" i="1"/>
  <c r="Y60" i="1"/>
  <c r="X60" i="1"/>
  <c r="X62" i="1" s="1"/>
  <c r="W60" i="1"/>
  <c r="W62" i="1" s="1"/>
  <c r="V60" i="1"/>
  <c r="U60" i="1"/>
  <c r="T60" i="1"/>
  <c r="T62" i="1" s="1"/>
  <c r="S60" i="1"/>
  <c r="R60" i="1"/>
  <c r="Q60" i="1"/>
  <c r="P60" i="1"/>
  <c r="P62" i="1" s="1"/>
  <c r="AB56" i="1"/>
  <c r="B39" i="19" s="1"/>
  <c r="AA56" i="1"/>
  <c r="Z56" i="1"/>
  <c r="Y56" i="1"/>
  <c r="X56" i="1"/>
  <c r="W56" i="1"/>
  <c r="V56" i="1"/>
  <c r="U56" i="1"/>
  <c r="T56" i="1"/>
  <c r="S56" i="1"/>
  <c r="R56" i="1"/>
  <c r="Q56" i="1"/>
  <c r="P56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AB54" i="1"/>
  <c r="B40" i="19" s="1"/>
  <c r="C40" i="19" s="1"/>
  <c r="AA54" i="1"/>
  <c r="Z54" i="1"/>
  <c r="Y54" i="1"/>
  <c r="X54" i="1"/>
  <c r="W54" i="1"/>
  <c r="V54" i="1"/>
  <c r="U54" i="1"/>
  <c r="T54" i="1"/>
  <c r="S54" i="1"/>
  <c r="R54" i="1"/>
  <c r="Q54" i="1"/>
  <c r="P54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AB52" i="1"/>
  <c r="B33" i="19" s="1"/>
  <c r="AA52" i="1"/>
  <c r="Z52" i="1"/>
  <c r="Y52" i="1"/>
  <c r="X52" i="1"/>
  <c r="W52" i="1"/>
  <c r="V52" i="1"/>
  <c r="U52" i="1"/>
  <c r="T52" i="1"/>
  <c r="S52" i="1"/>
  <c r="R52" i="1"/>
  <c r="Q52" i="1"/>
  <c r="P52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AB47" i="1"/>
  <c r="B31" i="19" s="1"/>
  <c r="AA47" i="1"/>
  <c r="Z47" i="1"/>
  <c r="Y47" i="1"/>
  <c r="X47" i="1"/>
  <c r="W47" i="1"/>
  <c r="V47" i="1"/>
  <c r="U47" i="1"/>
  <c r="T47" i="1"/>
  <c r="S47" i="1"/>
  <c r="R47" i="1"/>
  <c r="Q47" i="1"/>
  <c r="P47" i="1"/>
  <c r="AB46" i="1"/>
  <c r="B36" i="19" s="1"/>
  <c r="AA46" i="1"/>
  <c r="Z46" i="1"/>
  <c r="Y46" i="1"/>
  <c r="X46" i="1"/>
  <c r="W46" i="1"/>
  <c r="V46" i="1"/>
  <c r="U46" i="1"/>
  <c r="T46" i="1"/>
  <c r="S46" i="1"/>
  <c r="R46" i="1"/>
  <c r="Q46" i="1"/>
  <c r="P46" i="1"/>
  <c r="AB45" i="1"/>
  <c r="B34" i="19" s="1"/>
  <c r="AA45" i="1"/>
  <c r="Z45" i="1"/>
  <c r="Y45" i="1"/>
  <c r="X45" i="1"/>
  <c r="W45" i="1"/>
  <c r="V45" i="1"/>
  <c r="U45" i="1"/>
  <c r="T45" i="1"/>
  <c r="S45" i="1"/>
  <c r="R45" i="1"/>
  <c r="Q45" i="1"/>
  <c r="P45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AB37" i="1"/>
  <c r="B38" i="19" s="1"/>
  <c r="AA37" i="1"/>
  <c r="Z37" i="1"/>
  <c r="Y37" i="1"/>
  <c r="X37" i="1"/>
  <c r="W37" i="1"/>
  <c r="V37" i="1"/>
  <c r="U37" i="1"/>
  <c r="T37" i="1"/>
  <c r="S37" i="1"/>
  <c r="R37" i="1"/>
  <c r="Q37" i="1"/>
  <c r="P37" i="1"/>
  <c r="AB36" i="1"/>
  <c r="B25" i="19" s="1"/>
  <c r="AA36" i="1"/>
  <c r="Z36" i="1"/>
  <c r="Y36" i="1"/>
  <c r="X36" i="1"/>
  <c r="W36" i="1"/>
  <c r="V36" i="1"/>
  <c r="U36" i="1"/>
  <c r="T36" i="1"/>
  <c r="S36" i="1"/>
  <c r="R36" i="1"/>
  <c r="Q36" i="1"/>
  <c r="P36" i="1"/>
  <c r="AB35" i="1"/>
  <c r="B24" i="19" s="1"/>
  <c r="C24" i="19" s="1"/>
  <c r="AA35" i="1"/>
  <c r="Z35" i="1"/>
  <c r="Y35" i="1"/>
  <c r="X35" i="1"/>
  <c r="W35" i="1"/>
  <c r="V35" i="1"/>
  <c r="U35" i="1"/>
  <c r="T35" i="1"/>
  <c r="S35" i="1"/>
  <c r="R35" i="1"/>
  <c r="Q35" i="1"/>
  <c r="P35" i="1"/>
  <c r="AB34" i="1"/>
  <c r="B37" i="19" s="1"/>
  <c r="AA34" i="1"/>
  <c r="Z34" i="1"/>
  <c r="Y34" i="1"/>
  <c r="X34" i="1"/>
  <c r="W34" i="1"/>
  <c r="V34" i="1"/>
  <c r="U34" i="1"/>
  <c r="T34" i="1"/>
  <c r="S34" i="1"/>
  <c r="R34" i="1"/>
  <c r="Q34" i="1"/>
  <c r="P34" i="1"/>
  <c r="AB33" i="1"/>
  <c r="B32" i="19" s="1"/>
  <c r="AA33" i="1"/>
  <c r="Z33" i="1"/>
  <c r="Y33" i="1"/>
  <c r="X33" i="1"/>
  <c r="W33" i="1"/>
  <c r="V33" i="1"/>
  <c r="U33" i="1"/>
  <c r="T33" i="1"/>
  <c r="S33" i="1"/>
  <c r="R33" i="1"/>
  <c r="Q33" i="1"/>
  <c r="P33" i="1"/>
  <c r="AB32" i="1"/>
  <c r="B30" i="19" s="1"/>
  <c r="AA32" i="1"/>
  <c r="Z32" i="1"/>
  <c r="Y32" i="1"/>
  <c r="X32" i="1"/>
  <c r="W32" i="1"/>
  <c r="V32" i="1"/>
  <c r="U32" i="1"/>
  <c r="T32" i="1"/>
  <c r="S32" i="1"/>
  <c r="R32" i="1"/>
  <c r="Q32" i="1"/>
  <c r="P32" i="1"/>
  <c r="AB31" i="1"/>
  <c r="AB30" i="1"/>
  <c r="AB29" i="1"/>
  <c r="AB28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AB19" i="1"/>
  <c r="B16" i="19" s="1"/>
  <c r="AA19" i="1"/>
  <c r="Z19" i="1"/>
  <c r="Y19" i="1"/>
  <c r="X19" i="1"/>
  <c r="W19" i="1"/>
  <c r="V19" i="1"/>
  <c r="U19" i="1"/>
  <c r="T19" i="1"/>
  <c r="S19" i="1"/>
  <c r="R19" i="1"/>
  <c r="Q19" i="1"/>
  <c r="P19" i="1"/>
  <c r="AB18" i="1"/>
  <c r="B17" i="19" s="1"/>
  <c r="C17" i="19" s="1"/>
  <c r="AA18" i="1"/>
  <c r="Z18" i="1"/>
  <c r="Y18" i="1"/>
  <c r="X18" i="1"/>
  <c r="W18" i="1"/>
  <c r="V18" i="1"/>
  <c r="U18" i="1"/>
  <c r="T18" i="1"/>
  <c r="S18" i="1"/>
  <c r="R18" i="1"/>
  <c r="Q18" i="1"/>
  <c r="P18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AB16" i="1"/>
  <c r="B15" i="19" s="1"/>
  <c r="AA16" i="1"/>
  <c r="Z16" i="1"/>
  <c r="Y16" i="1"/>
  <c r="X16" i="1"/>
  <c r="W16" i="1"/>
  <c r="V16" i="1"/>
  <c r="U16" i="1"/>
  <c r="T16" i="1"/>
  <c r="S16" i="1"/>
  <c r="R16" i="1"/>
  <c r="Q16" i="1"/>
  <c r="P16" i="1"/>
  <c r="AB15" i="1"/>
  <c r="B14" i="19" s="1"/>
  <c r="AA15" i="1"/>
  <c r="Z15" i="1"/>
  <c r="Y15" i="1"/>
  <c r="X15" i="1"/>
  <c r="W15" i="1"/>
  <c r="V15" i="1"/>
  <c r="U15" i="1"/>
  <c r="T15" i="1"/>
  <c r="S15" i="1"/>
  <c r="R15" i="1"/>
  <c r="Q15" i="1"/>
  <c r="P15" i="1"/>
  <c r="AB11" i="1"/>
  <c r="AB10" i="1"/>
  <c r="AA10" i="1"/>
  <c r="Z10" i="1"/>
  <c r="Y10" i="1"/>
  <c r="Y12" i="1" s="1"/>
  <c r="X10" i="1"/>
  <c r="W10" i="1"/>
  <c r="V10" i="1"/>
  <c r="U10" i="1"/>
  <c r="T10" i="1"/>
  <c r="S10" i="1"/>
  <c r="R10" i="1"/>
  <c r="Q10" i="1"/>
  <c r="Q12" i="1" s="1"/>
  <c r="P10" i="1"/>
  <c r="AB9" i="1"/>
  <c r="AA9" i="1"/>
  <c r="Z9" i="1"/>
  <c r="Y9" i="1"/>
  <c r="X9" i="1"/>
  <c r="W9" i="1"/>
  <c r="V9" i="1"/>
  <c r="U9" i="1"/>
  <c r="T9" i="1"/>
  <c r="T12" i="1" s="1"/>
  <c r="S9" i="1"/>
  <c r="R9" i="1"/>
  <c r="Q9" i="1"/>
  <c r="P9" i="1"/>
  <c r="O96" i="1"/>
  <c r="O95" i="1"/>
  <c r="N94" i="1"/>
  <c r="M94" i="1"/>
  <c r="L94" i="1"/>
  <c r="K94" i="1"/>
  <c r="J94" i="1"/>
  <c r="I94" i="1"/>
  <c r="H94" i="1"/>
  <c r="G94" i="1"/>
  <c r="F94" i="1"/>
  <c r="E94" i="1"/>
  <c r="D94" i="1"/>
  <c r="C94" i="1"/>
  <c r="O89" i="1"/>
  <c r="O88" i="1"/>
  <c r="N87" i="1"/>
  <c r="M87" i="1"/>
  <c r="L87" i="1"/>
  <c r="K87" i="1"/>
  <c r="J87" i="1"/>
  <c r="I87" i="1"/>
  <c r="H87" i="1"/>
  <c r="G87" i="1"/>
  <c r="F87" i="1"/>
  <c r="E87" i="1"/>
  <c r="D87" i="1"/>
  <c r="C87" i="1"/>
  <c r="O79" i="1"/>
  <c r="O71" i="1"/>
  <c r="O87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O31" i="1"/>
  <c r="O30" i="1"/>
  <c r="O29" i="1"/>
  <c r="O28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O23" i="1"/>
  <c r="N23" i="1"/>
  <c r="M23" i="1"/>
  <c r="L23" i="1"/>
  <c r="K23" i="1"/>
  <c r="K25" i="1" s="1"/>
  <c r="J23" i="1"/>
  <c r="I23" i="1"/>
  <c r="H23" i="1"/>
  <c r="G23" i="1"/>
  <c r="F23" i="1"/>
  <c r="E23" i="1"/>
  <c r="D23" i="1"/>
  <c r="C23" i="1"/>
  <c r="C25" i="1" s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O11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O9" i="1"/>
  <c r="N9" i="1"/>
  <c r="M9" i="1"/>
  <c r="L9" i="1"/>
  <c r="K9" i="1"/>
  <c r="J9" i="1"/>
  <c r="I9" i="1"/>
  <c r="H9" i="1"/>
  <c r="G9" i="1"/>
  <c r="F9" i="1"/>
  <c r="E9" i="1"/>
  <c r="D9" i="1"/>
  <c r="C9" i="1"/>
  <c r="G26" i="3"/>
  <c r="G14" i="3"/>
  <c r="CI67" i="4"/>
  <c r="CI66" i="4"/>
  <c r="CI65" i="4"/>
  <c r="CI64" i="4"/>
  <c r="CI63" i="4"/>
  <c r="CI62" i="4"/>
  <c r="CI61" i="4"/>
  <c r="CI60" i="4"/>
  <c r="CI59" i="4"/>
  <c r="CI58" i="4"/>
  <c r="CI57" i="4"/>
  <c r="CI56" i="4"/>
  <c r="CI55" i="4"/>
  <c r="CI54" i="4"/>
  <c r="CI53" i="4"/>
  <c r="CI52" i="4"/>
  <c r="CI51" i="4"/>
  <c r="CI50" i="4"/>
  <c r="CI49" i="4"/>
  <c r="CI48" i="4"/>
  <c r="CI47" i="4"/>
  <c r="CI46" i="4"/>
  <c r="CI45" i="4"/>
  <c r="CI44" i="4"/>
  <c r="CI43" i="4"/>
  <c r="CI42" i="4"/>
  <c r="CI41" i="4"/>
  <c r="CI40" i="4"/>
  <c r="CI39" i="4"/>
  <c r="CI38" i="4"/>
  <c r="CI37" i="4"/>
  <c r="CI36" i="4"/>
  <c r="G38" i="3" s="1"/>
  <c r="CI35" i="4"/>
  <c r="G32" i="3" s="1"/>
  <c r="CI34" i="4"/>
  <c r="G23" i="3" s="1"/>
  <c r="CI33" i="4"/>
  <c r="G22" i="3" s="1"/>
  <c r="CI32" i="4"/>
  <c r="G18" i="3" s="1"/>
  <c r="CI31" i="4"/>
  <c r="G15" i="3" s="1"/>
  <c r="CI30" i="4"/>
  <c r="G37" i="3" s="1"/>
  <c r="CI29" i="4"/>
  <c r="G36" i="3" s="1"/>
  <c r="CI28" i="4"/>
  <c r="G34" i="3" s="1"/>
  <c r="CI27" i="4"/>
  <c r="G31" i="3" s="1"/>
  <c r="CI26" i="4"/>
  <c r="G27" i="3" s="1"/>
  <c r="CI25" i="4"/>
  <c r="G21" i="3" s="1"/>
  <c r="CI24" i="4"/>
  <c r="G20" i="3" s="1"/>
  <c r="CI23" i="4"/>
  <c r="G19" i="3" s="1"/>
  <c r="CI22" i="4"/>
  <c r="G17" i="3" s="1"/>
  <c r="CI21" i="4"/>
  <c r="G35" i="3" s="1"/>
  <c r="CI20" i="4"/>
  <c r="G33" i="3" s="1"/>
  <c r="CI19" i="4"/>
  <c r="G30" i="3" s="1"/>
  <c r="CI18" i="4"/>
  <c r="G29" i="3" s="1"/>
  <c r="CI17" i="4"/>
  <c r="G28" i="3" s="1"/>
  <c r="CI16" i="4"/>
  <c r="CI15" i="4"/>
  <c r="G25" i="3" s="1"/>
  <c r="CI14" i="4"/>
  <c r="G24" i="3" s="1"/>
  <c r="CI13" i="4"/>
  <c r="G16" i="3" s="1"/>
  <c r="CI12" i="4"/>
  <c r="G12" i="3" s="1"/>
  <c r="CI11" i="4"/>
  <c r="G11" i="3" s="1"/>
  <c r="CI10" i="4"/>
  <c r="G13" i="3" s="1"/>
  <c r="CI9" i="4"/>
  <c r="G10" i="3" s="1"/>
  <c r="CI8" i="4"/>
  <c r="G9" i="3" s="1"/>
  <c r="CI7" i="4"/>
  <c r="G8" i="3" s="1"/>
  <c r="H20" i="1" l="1"/>
  <c r="G25" i="1"/>
  <c r="O25" i="1"/>
  <c r="P20" i="1"/>
  <c r="X20" i="1"/>
  <c r="I62" i="1"/>
  <c r="Q25" i="1"/>
  <c r="Y25" i="1"/>
  <c r="J25" i="1"/>
  <c r="J62" i="1"/>
  <c r="R25" i="1"/>
  <c r="Z25" i="1"/>
  <c r="K20" i="1"/>
  <c r="S62" i="1"/>
  <c r="S86" i="1" s="1"/>
  <c r="AA62" i="1"/>
  <c r="C20" i="1"/>
  <c r="H12" i="1"/>
  <c r="D25" i="1"/>
  <c r="L25" i="1"/>
  <c r="U20" i="1"/>
  <c r="F25" i="1"/>
  <c r="N25" i="1"/>
  <c r="V25" i="1"/>
  <c r="G12" i="1"/>
  <c r="T20" i="1"/>
  <c r="Q57" i="1"/>
  <c r="Y57" i="1"/>
  <c r="S57" i="1"/>
  <c r="AA57" i="1"/>
  <c r="H25" i="1"/>
  <c r="E62" i="1"/>
  <c r="M62" i="1"/>
  <c r="U25" i="1"/>
  <c r="U62" i="1"/>
  <c r="F62" i="1"/>
  <c r="N62" i="1"/>
  <c r="S25" i="1"/>
  <c r="AA25" i="1"/>
  <c r="G57" i="1"/>
  <c r="O57" i="1"/>
  <c r="B11" i="18" s="1"/>
  <c r="M25" i="1"/>
  <c r="D62" i="1"/>
  <c r="L62" i="1"/>
  <c r="AA20" i="1"/>
  <c r="X25" i="1"/>
  <c r="AB57" i="1"/>
  <c r="AB92" i="1" s="1"/>
  <c r="B29" i="19"/>
  <c r="V62" i="1"/>
  <c r="F20" i="1"/>
  <c r="S20" i="1"/>
  <c r="P25" i="1"/>
  <c r="T57" i="1"/>
  <c r="T86" i="1" s="1"/>
  <c r="G20" i="1"/>
  <c r="O20" i="1"/>
  <c r="C57" i="1"/>
  <c r="C74" i="1" s="1"/>
  <c r="K57" i="1"/>
  <c r="K92" i="1" s="1"/>
  <c r="E57" i="1"/>
  <c r="E92" i="1" s="1"/>
  <c r="M57" i="1"/>
  <c r="M92" i="1" s="1"/>
  <c r="U57" i="1"/>
  <c r="D57" i="1"/>
  <c r="D92" i="1" s="1"/>
  <c r="V57" i="1"/>
  <c r="N20" i="1"/>
  <c r="J57" i="1"/>
  <c r="J92" i="1" s="1"/>
  <c r="I20" i="1"/>
  <c r="G62" i="1"/>
  <c r="O62" i="1"/>
  <c r="V20" i="1"/>
  <c r="W57" i="1"/>
  <c r="W92" i="1" s="1"/>
  <c r="Q62" i="1"/>
  <c r="Q86" i="1" s="1"/>
  <c r="Y62" i="1"/>
  <c r="Y86" i="1" s="1"/>
  <c r="E25" i="1"/>
  <c r="L57" i="1"/>
  <c r="L92" i="1" s="1"/>
  <c r="J20" i="1"/>
  <c r="I25" i="1"/>
  <c r="F57" i="1"/>
  <c r="N57" i="1"/>
  <c r="H62" i="1"/>
  <c r="H86" i="1" s="1"/>
  <c r="W20" i="1"/>
  <c r="R20" i="1"/>
  <c r="Z20" i="1"/>
  <c r="T25" i="1"/>
  <c r="AB25" i="1"/>
  <c r="P57" i="1"/>
  <c r="X57" i="1"/>
  <c r="R57" i="1"/>
  <c r="Z57" i="1"/>
  <c r="R62" i="1"/>
  <c r="Z62" i="1"/>
  <c r="D20" i="1"/>
  <c r="L20" i="1"/>
  <c r="H57" i="1"/>
  <c r="Q20" i="1"/>
  <c r="Y20" i="1"/>
  <c r="E20" i="1"/>
  <c r="M20" i="1"/>
  <c r="I57" i="1"/>
  <c r="I92" i="1" s="1"/>
  <c r="C62" i="1"/>
  <c r="K62" i="1"/>
  <c r="AB20" i="1"/>
  <c r="W25" i="1"/>
  <c r="B35" i="19"/>
  <c r="F12" i="1"/>
  <c r="N12" i="1"/>
  <c r="N68" i="1" s="1"/>
  <c r="N70" i="1" s="1"/>
  <c r="S12" i="1"/>
  <c r="AA12" i="1"/>
  <c r="C12" i="1"/>
  <c r="K12" i="1"/>
  <c r="D12" i="1"/>
  <c r="E12" i="1"/>
  <c r="R12" i="1"/>
  <c r="Z12" i="1"/>
  <c r="Z74" i="1" s="1"/>
  <c r="V12" i="1"/>
  <c r="W12" i="1"/>
  <c r="L12" i="1"/>
  <c r="M12" i="1"/>
  <c r="I12" i="1"/>
  <c r="U12" i="1"/>
  <c r="AB12" i="1"/>
  <c r="AB68" i="1" s="1"/>
  <c r="AB70" i="1" s="1"/>
  <c r="J12" i="1"/>
  <c r="P12" i="1"/>
  <c r="P74" i="1" s="1"/>
  <c r="X12" i="1"/>
  <c r="O12" i="1"/>
  <c r="B9" i="18" s="1"/>
  <c r="S92" i="1"/>
  <c r="AA92" i="1"/>
  <c r="AA86" i="1"/>
  <c r="Q92" i="1"/>
  <c r="T92" i="1"/>
  <c r="Y92" i="1"/>
  <c r="U86" i="1"/>
  <c r="U92" i="1"/>
  <c r="Q74" i="1"/>
  <c r="Y74" i="1"/>
  <c r="W86" i="1"/>
  <c r="P92" i="1"/>
  <c r="P86" i="1"/>
  <c r="X92" i="1"/>
  <c r="X86" i="1"/>
  <c r="Z92" i="1"/>
  <c r="Z86" i="1"/>
  <c r="AA68" i="1"/>
  <c r="AA70" i="1" s="1"/>
  <c r="F92" i="1"/>
  <c r="F86" i="1"/>
  <c r="N92" i="1"/>
  <c r="N86" i="1"/>
  <c r="G92" i="1"/>
  <c r="O92" i="1"/>
  <c r="H92" i="1"/>
  <c r="O94" i="1"/>
  <c r="G74" i="1" l="1"/>
  <c r="Y68" i="1"/>
  <c r="Y70" i="1" s="1"/>
  <c r="R74" i="1"/>
  <c r="AB86" i="1"/>
  <c r="T74" i="1"/>
  <c r="G86" i="1"/>
  <c r="G93" i="1" s="1"/>
  <c r="G97" i="1" s="1"/>
  <c r="G112" i="1" s="1"/>
  <c r="T68" i="1"/>
  <c r="T70" i="1" s="1"/>
  <c r="H68" i="1"/>
  <c r="H70" i="1" s="1"/>
  <c r="V86" i="1"/>
  <c r="I86" i="1"/>
  <c r="N74" i="1"/>
  <c r="H74" i="1"/>
  <c r="F68" i="1"/>
  <c r="F70" i="1" s="1"/>
  <c r="U74" i="1"/>
  <c r="X68" i="1"/>
  <c r="X70" i="1" s="1"/>
  <c r="O86" i="1"/>
  <c r="O90" i="1" s="1"/>
  <c r="D86" i="1"/>
  <c r="R68" i="1"/>
  <c r="R70" i="1" s="1"/>
  <c r="R72" i="1" s="1"/>
  <c r="D68" i="1"/>
  <c r="D70" i="1" s="1"/>
  <c r="F74" i="1"/>
  <c r="J74" i="1"/>
  <c r="J68" i="1"/>
  <c r="J70" i="1" s="1"/>
  <c r="K86" i="1"/>
  <c r="R86" i="1"/>
  <c r="R90" i="1" s="1"/>
  <c r="G68" i="1"/>
  <c r="G70" i="1" s="1"/>
  <c r="G72" i="1" s="1"/>
  <c r="J86" i="1"/>
  <c r="V92" i="1"/>
  <c r="Q68" i="1"/>
  <c r="Q70" i="1" s="1"/>
  <c r="Q72" i="1" s="1"/>
  <c r="AA74" i="1"/>
  <c r="C86" i="1"/>
  <c r="C90" i="1" s="1"/>
  <c r="C92" i="1"/>
  <c r="R92" i="1"/>
  <c r="C68" i="1"/>
  <c r="C70" i="1" s="1"/>
  <c r="C72" i="1" s="1"/>
  <c r="W74" i="1"/>
  <c r="S74" i="1"/>
  <c r="E74" i="1"/>
  <c r="B34" i="18"/>
  <c r="L86" i="1"/>
  <c r="L90" i="1" s="1"/>
  <c r="E86" i="1"/>
  <c r="E90" i="1" s="1"/>
  <c r="I74" i="1"/>
  <c r="D74" i="1"/>
  <c r="M86" i="1"/>
  <c r="M68" i="1"/>
  <c r="M70" i="1" s="1"/>
  <c r="M72" i="1" s="1"/>
  <c r="K68" i="1"/>
  <c r="K70" i="1" s="1"/>
  <c r="K72" i="1" s="1"/>
  <c r="C33" i="18"/>
  <c r="C10" i="18"/>
  <c r="B10" i="18"/>
  <c r="B33" i="18"/>
  <c r="C34" i="18"/>
  <c r="C11" i="18"/>
  <c r="L74" i="1"/>
  <c r="V74" i="1"/>
  <c r="S68" i="1"/>
  <c r="S70" i="1" s="1"/>
  <c r="E68" i="1"/>
  <c r="E70" i="1" s="1"/>
  <c r="E75" i="1" s="1"/>
  <c r="U68" i="1"/>
  <c r="U70" i="1" s="1"/>
  <c r="U72" i="1" s="1"/>
  <c r="K74" i="1"/>
  <c r="Z68" i="1"/>
  <c r="Z70" i="1" s="1"/>
  <c r="Z72" i="1" s="1"/>
  <c r="I68" i="1"/>
  <c r="I70" i="1" s="1"/>
  <c r="I75" i="1" s="1"/>
  <c r="X74" i="1"/>
  <c r="W68" i="1"/>
  <c r="W70" i="1" s="1"/>
  <c r="M74" i="1"/>
  <c r="L68" i="1"/>
  <c r="L70" i="1" s="1"/>
  <c r="L72" i="1" s="1"/>
  <c r="O68" i="1"/>
  <c r="O70" i="1" s="1"/>
  <c r="O72" i="1" s="1"/>
  <c r="P68" i="1"/>
  <c r="P70" i="1" s="1"/>
  <c r="P75" i="1" s="1"/>
  <c r="P76" i="1" s="1"/>
  <c r="P78" i="1" s="1"/>
  <c r="P80" i="1" s="1"/>
  <c r="P111" i="1" s="1"/>
  <c r="V68" i="1"/>
  <c r="V70" i="1" s="1"/>
  <c r="V75" i="1" s="1"/>
  <c r="O74" i="1"/>
  <c r="AB74" i="1"/>
  <c r="C9" i="18"/>
  <c r="P93" i="1"/>
  <c r="P97" i="1" s="1"/>
  <c r="P112" i="1" s="1"/>
  <c r="P90" i="1"/>
  <c r="Y90" i="1"/>
  <c r="Y93" i="1"/>
  <c r="Y97" i="1" s="1"/>
  <c r="Y112" i="1" s="1"/>
  <c r="V93" i="1"/>
  <c r="V97" i="1" s="1"/>
  <c r="V112" i="1" s="1"/>
  <c r="V90" i="1"/>
  <c r="AB75" i="1"/>
  <c r="AB72" i="1"/>
  <c r="Z90" i="1"/>
  <c r="Z93" i="1"/>
  <c r="Z97" i="1" s="1"/>
  <c r="Z112" i="1" s="1"/>
  <c r="Q90" i="1"/>
  <c r="Q93" i="1"/>
  <c r="Q97" i="1" s="1"/>
  <c r="Q112" i="1" s="1"/>
  <c r="R75" i="1"/>
  <c r="R76" i="1" s="1"/>
  <c r="R78" i="1" s="1"/>
  <c r="R80" i="1" s="1"/>
  <c r="R111" i="1" s="1"/>
  <c r="T75" i="1"/>
  <c r="T76" i="1" s="1"/>
  <c r="T78" i="1" s="1"/>
  <c r="T80" i="1" s="1"/>
  <c r="T111" i="1" s="1"/>
  <c r="T72" i="1"/>
  <c r="X72" i="1"/>
  <c r="X75" i="1"/>
  <c r="Y72" i="1"/>
  <c r="Y75" i="1"/>
  <c r="Y76" i="1" s="1"/>
  <c r="Y78" i="1" s="1"/>
  <c r="Y80" i="1" s="1"/>
  <c r="Y111" i="1" s="1"/>
  <c r="AA72" i="1"/>
  <c r="AA75" i="1"/>
  <c r="AA76" i="1" s="1"/>
  <c r="AA78" i="1" s="1"/>
  <c r="AA80" i="1" s="1"/>
  <c r="AA111" i="1" s="1"/>
  <c r="AB93" i="1"/>
  <c r="AB97" i="1" s="1"/>
  <c r="AB112" i="1" s="1"/>
  <c r="AB90" i="1"/>
  <c r="AA90" i="1"/>
  <c r="AA93" i="1"/>
  <c r="AA97" i="1" s="1"/>
  <c r="AA112" i="1" s="1"/>
  <c r="Q75" i="1"/>
  <c r="Q76" i="1" s="1"/>
  <c r="Q78" i="1" s="1"/>
  <c r="Q80" i="1" s="1"/>
  <c r="Q111" i="1" s="1"/>
  <c r="W93" i="1"/>
  <c r="W97" i="1" s="1"/>
  <c r="W112" i="1" s="1"/>
  <c r="W90" i="1"/>
  <c r="S72" i="1"/>
  <c r="S75" i="1"/>
  <c r="S76" i="1" s="1"/>
  <c r="S78" i="1" s="1"/>
  <c r="S80" i="1" s="1"/>
  <c r="S111" i="1" s="1"/>
  <c r="X90" i="1"/>
  <c r="X93" i="1"/>
  <c r="X97" i="1" s="1"/>
  <c r="X112" i="1" s="1"/>
  <c r="U93" i="1"/>
  <c r="U97" i="1" s="1"/>
  <c r="U112" i="1" s="1"/>
  <c r="U90" i="1"/>
  <c r="T93" i="1"/>
  <c r="T97" i="1" s="1"/>
  <c r="T112" i="1" s="1"/>
  <c r="T90" i="1"/>
  <c r="S90" i="1"/>
  <c r="S93" i="1"/>
  <c r="S97" i="1" s="1"/>
  <c r="S112" i="1" s="1"/>
  <c r="M90" i="1"/>
  <c r="M93" i="1"/>
  <c r="M97" i="1" s="1"/>
  <c r="M112" i="1" s="1"/>
  <c r="N93" i="1"/>
  <c r="N97" i="1" s="1"/>
  <c r="N112" i="1" s="1"/>
  <c r="N90" i="1"/>
  <c r="E93" i="1"/>
  <c r="E97" i="1" s="1"/>
  <c r="E112" i="1" s="1"/>
  <c r="H93" i="1"/>
  <c r="H97" i="1" s="1"/>
  <c r="H112" i="1" s="1"/>
  <c r="H90" i="1"/>
  <c r="D90" i="1"/>
  <c r="D93" i="1"/>
  <c r="D97" i="1" s="1"/>
  <c r="D112" i="1" s="1"/>
  <c r="D72" i="1"/>
  <c r="D75" i="1"/>
  <c r="J93" i="1"/>
  <c r="J97" i="1" s="1"/>
  <c r="J112" i="1" s="1"/>
  <c r="J90" i="1"/>
  <c r="F93" i="1"/>
  <c r="F97" i="1" s="1"/>
  <c r="F112" i="1" s="1"/>
  <c r="F90" i="1"/>
  <c r="H75" i="1"/>
  <c r="H76" i="1" s="1"/>
  <c r="H78" i="1" s="1"/>
  <c r="H80" i="1" s="1"/>
  <c r="H111" i="1" s="1"/>
  <c r="H72" i="1"/>
  <c r="N75" i="1"/>
  <c r="N76" i="1" s="1"/>
  <c r="N78" i="1" s="1"/>
  <c r="N80" i="1" s="1"/>
  <c r="N111" i="1" s="1"/>
  <c r="N72" i="1"/>
  <c r="I93" i="1"/>
  <c r="I97" i="1" s="1"/>
  <c r="I112" i="1" s="1"/>
  <c r="I90" i="1"/>
  <c r="K90" i="1"/>
  <c r="K93" i="1"/>
  <c r="K97" i="1" s="1"/>
  <c r="K112" i="1" s="1"/>
  <c r="F75" i="1"/>
  <c r="F76" i="1" s="1"/>
  <c r="F78" i="1" s="1"/>
  <c r="F80" i="1" s="1"/>
  <c r="F111" i="1" s="1"/>
  <c r="F72" i="1"/>
  <c r="G90" i="1" l="1"/>
  <c r="C93" i="1"/>
  <c r="C97" i="1" s="1"/>
  <c r="C112" i="1" s="1"/>
  <c r="U75" i="1"/>
  <c r="U76" i="1" s="1"/>
  <c r="U78" i="1" s="1"/>
  <c r="U80" i="1" s="1"/>
  <c r="U111" i="1" s="1"/>
  <c r="O93" i="1"/>
  <c r="O97" i="1" s="1"/>
  <c r="O112" i="1" s="1"/>
  <c r="L93" i="1"/>
  <c r="L97" i="1" s="1"/>
  <c r="L112" i="1" s="1"/>
  <c r="R93" i="1"/>
  <c r="R97" i="1" s="1"/>
  <c r="R112" i="1" s="1"/>
  <c r="R113" i="1" s="1"/>
  <c r="E72" i="1"/>
  <c r="Z75" i="1"/>
  <c r="Z76" i="1" s="1"/>
  <c r="Z78" i="1" s="1"/>
  <c r="Z80" i="1" s="1"/>
  <c r="Z111" i="1" s="1"/>
  <c r="Z113" i="1" s="1"/>
  <c r="D76" i="1"/>
  <c r="D78" i="1" s="1"/>
  <c r="D80" i="1" s="1"/>
  <c r="D111" i="1" s="1"/>
  <c r="G75" i="1"/>
  <c r="G76" i="1" s="1"/>
  <c r="G78" i="1" s="1"/>
  <c r="G80" i="1" s="1"/>
  <c r="G111" i="1" s="1"/>
  <c r="G113" i="1" s="1"/>
  <c r="C75" i="1"/>
  <c r="C76" i="1" s="1"/>
  <c r="C78" i="1" s="1"/>
  <c r="C80" i="1" s="1"/>
  <c r="C111" i="1" s="1"/>
  <c r="I76" i="1"/>
  <c r="I78" i="1" s="1"/>
  <c r="I80" i="1" s="1"/>
  <c r="I111" i="1" s="1"/>
  <c r="I113" i="1" s="1"/>
  <c r="V76" i="1"/>
  <c r="V78" i="1" s="1"/>
  <c r="V80" i="1" s="1"/>
  <c r="V111" i="1" s="1"/>
  <c r="V113" i="1" s="1"/>
  <c r="E76" i="1"/>
  <c r="E78" i="1" s="1"/>
  <c r="E80" i="1" s="1"/>
  <c r="E111" i="1" s="1"/>
  <c r="E113" i="1" s="1"/>
  <c r="K75" i="1"/>
  <c r="K76" i="1" s="1"/>
  <c r="K78" i="1" s="1"/>
  <c r="K80" i="1" s="1"/>
  <c r="K111" i="1" s="1"/>
  <c r="K113" i="1" s="1"/>
  <c r="M75" i="1"/>
  <c r="M76" i="1" s="1"/>
  <c r="M78" i="1" s="1"/>
  <c r="M80" i="1" s="1"/>
  <c r="X76" i="1"/>
  <c r="X78" i="1" s="1"/>
  <c r="X80" i="1" s="1"/>
  <c r="X111" i="1" s="1"/>
  <c r="X113" i="1" s="1"/>
  <c r="I72" i="1"/>
  <c r="I106" i="1" s="1"/>
  <c r="P72" i="1"/>
  <c r="P82" i="1" s="1"/>
  <c r="L75" i="1"/>
  <c r="L76" i="1" s="1"/>
  <c r="L78" i="1" s="1"/>
  <c r="L80" i="1" s="1"/>
  <c r="L111" i="1" s="1"/>
  <c r="L113" i="1" s="1"/>
  <c r="V72" i="1"/>
  <c r="V106" i="1" s="1"/>
  <c r="O75" i="1"/>
  <c r="AB76" i="1"/>
  <c r="AB78" i="1" s="1"/>
  <c r="AB80" i="1" s="1"/>
  <c r="AB111" i="1" s="1"/>
  <c r="AB113" i="1" s="1"/>
  <c r="C13" i="18"/>
  <c r="N113" i="1"/>
  <c r="P113" i="1"/>
  <c r="S113" i="1"/>
  <c r="AA113" i="1"/>
  <c r="Y113" i="1"/>
  <c r="T99" i="1"/>
  <c r="T107" i="1"/>
  <c r="Z106" i="1"/>
  <c r="Y82" i="1"/>
  <c r="Y106" i="1"/>
  <c r="U113" i="1"/>
  <c r="V99" i="1"/>
  <c r="V107" i="1"/>
  <c r="AA99" i="1"/>
  <c r="AA107" i="1"/>
  <c r="R99" i="1"/>
  <c r="R107" i="1"/>
  <c r="W75" i="1"/>
  <c r="W76" i="1" s="1"/>
  <c r="W78" i="1" s="1"/>
  <c r="W80" i="1" s="1"/>
  <c r="W111" i="1" s="1"/>
  <c r="W113" i="1" s="1"/>
  <c r="W72" i="1"/>
  <c r="U99" i="1"/>
  <c r="U107" i="1"/>
  <c r="AB99" i="1"/>
  <c r="AB107" i="1"/>
  <c r="U106" i="1"/>
  <c r="S106" i="1"/>
  <c r="S82" i="1"/>
  <c r="Q82" i="1"/>
  <c r="Q106" i="1"/>
  <c r="AA106" i="1"/>
  <c r="AA82" i="1"/>
  <c r="X106" i="1"/>
  <c r="Z99" i="1"/>
  <c r="Z107" i="1"/>
  <c r="Y107" i="1"/>
  <c r="Y99" i="1"/>
  <c r="S99" i="1"/>
  <c r="S107" i="1"/>
  <c r="Q113" i="1"/>
  <c r="W107" i="1"/>
  <c r="W99" i="1"/>
  <c r="R82" i="1"/>
  <c r="R106" i="1"/>
  <c r="AB106" i="1"/>
  <c r="P99" i="1"/>
  <c r="P107" i="1"/>
  <c r="T106" i="1"/>
  <c r="T82" i="1"/>
  <c r="X107" i="1"/>
  <c r="X99" i="1"/>
  <c r="T113" i="1"/>
  <c r="Q107" i="1"/>
  <c r="Q99" i="1"/>
  <c r="H113" i="1"/>
  <c r="D113" i="1"/>
  <c r="F113" i="1"/>
  <c r="J107" i="1"/>
  <c r="J99" i="1"/>
  <c r="M106" i="1"/>
  <c r="C82" i="1"/>
  <c r="C106" i="1"/>
  <c r="N99" i="1"/>
  <c r="N107" i="1"/>
  <c r="K107" i="1"/>
  <c r="K99" i="1"/>
  <c r="E82" i="1"/>
  <c r="E106" i="1"/>
  <c r="O106" i="1"/>
  <c r="D82" i="1"/>
  <c r="D106" i="1"/>
  <c r="H99" i="1"/>
  <c r="H107" i="1"/>
  <c r="E99" i="1"/>
  <c r="E107" i="1"/>
  <c r="I99" i="1"/>
  <c r="I107" i="1"/>
  <c r="H106" i="1"/>
  <c r="H82" i="1"/>
  <c r="G99" i="1"/>
  <c r="G107" i="1"/>
  <c r="N106" i="1"/>
  <c r="N82" i="1"/>
  <c r="F99" i="1"/>
  <c r="F107" i="1"/>
  <c r="J75" i="1"/>
  <c r="J76" i="1" s="1"/>
  <c r="J78" i="1" s="1"/>
  <c r="J80" i="1" s="1"/>
  <c r="J111" i="1" s="1"/>
  <c r="J113" i="1" s="1"/>
  <c r="J72" i="1"/>
  <c r="F106" i="1"/>
  <c r="F82" i="1"/>
  <c r="K106" i="1"/>
  <c r="L106" i="1"/>
  <c r="O99" i="1"/>
  <c r="O107" i="1"/>
  <c r="D99" i="1"/>
  <c r="D107" i="1"/>
  <c r="L99" i="1"/>
  <c r="L107" i="1"/>
  <c r="C113" i="1"/>
  <c r="M99" i="1"/>
  <c r="M107" i="1"/>
  <c r="G106" i="1"/>
  <c r="G82" i="1"/>
  <c r="C99" i="1"/>
  <c r="C107" i="1"/>
  <c r="U82" i="1" l="1"/>
  <c r="Z82" i="1"/>
  <c r="Z102" i="1" s="1"/>
  <c r="K82" i="1"/>
  <c r="M111" i="1"/>
  <c r="M113" i="1" s="1"/>
  <c r="M82" i="1"/>
  <c r="M102" i="1" s="1"/>
  <c r="L108" i="1"/>
  <c r="L115" i="1" s="1"/>
  <c r="P102" i="1"/>
  <c r="S108" i="1"/>
  <c r="S115" i="1" s="1"/>
  <c r="Y108" i="1"/>
  <c r="Y115" i="1" s="1"/>
  <c r="T108" i="1"/>
  <c r="T115" i="1" s="1"/>
  <c r="C108" i="1"/>
  <c r="C115" i="1" s="1"/>
  <c r="X108" i="1"/>
  <c r="X82" i="1"/>
  <c r="X102" i="1" s="1"/>
  <c r="P106" i="1"/>
  <c r="P108" i="1" s="1"/>
  <c r="P115" i="1" s="1"/>
  <c r="G102" i="1"/>
  <c r="I82" i="1"/>
  <c r="I102" i="1" s="1"/>
  <c r="AB82" i="1"/>
  <c r="AB102" i="1" s="1"/>
  <c r="L82" i="1"/>
  <c r="L102" i="1" s="1"/>
  <c r="V82" i="1"/>
  <c r="V102" i="1" s="1"/>
  <c r="B13" i="18"/>
  <c r="O76" i="1"/>
  <c r="O78" i="1" s="1"/>
  <c r="O80" i="1" s="1"/>
  <c r="S102" i="1"/>
  <c r="U102" i="1"/>
  <c r="Y102" i="1"/>
  <c r="T102" i="1"/>
  <c r="E102" i="1"/>
  <c r="N102" i="1"/>
  <c r="X115" i="1"/>
  <c r="U108" i="1"/>
  <c r="U115" i="1" s="1"/>
  <c r="V108" i="1"/>
  <c r="V115" i="1" s="1"/>
  <c r="AA102" i="1"/>
  <c r="F102" i="1"/>
  <c r="E108" i="1"/>
  <c r="E115" i="1" s="1"/>
  <c r="F108" i="1"/>
  <c r="F115" i="1" s="1"/>
  <c r="R102" i="1"/>
  <c r="Z108" i="1"/>
  <c r="Z115" i="1" s="1"/>
  <c r="W82" i="1"/>
  <c r="W102" i="1" s="1"/>
  <c r="W106" i="1"/>
  <c r="W108" i="1" s="1"/>
  <c r="W115" i="1" s="1"/>
  <c r="AB108" i="1"/>
  <c r="AB115" i="1" s="1"/>
  <c r="AA108" i="1"/>
  <c r="AA115" i="1" s="1"/>
  <c r="R108" i="1"/>
  <c r="R115" i="1" s="1"/>
  <c r="Q108" i="1"/>
  <c r="Q115" i="1" s="1"/>
  <c r="Q102" i="1"/>
  <c r="J82" i="1"/>
  <c r="J102" i="1" s="1"/>
  <c r="J106" i="1"/>
  <c r="J108" i="1" s="1"/>
  <c r="J115" i="1" s="1"/>
  <c r="H102" i="1"/>
  <c r="D108" i="1"/>
  <c r="D115" i="1" s="1"/>
  <c r="M108" i="1"/>
  <c r="M115" i="1" s="1"/>
  <c r="C102" i="1"/>
  <c r="H108" i="1"/>
  <c r="H115" i="1" s="1"/>
  <c r="O108" i="1"/>
  <c r="G108" i="1"/>
  <c r="G115" i="1" s="1"/>
  <c r="D102" i="1"/>
  <c r="I108" i="1"/>
  <c r="I115" i="1" s="1"/>
  <c r="K108" i="1"/>
  <c r="K115" i="1" s="1"/>
  <c r="K102" i="1"/>
  <c r="N108" i="1"/>
  <c r="N115" i="1" s="1"/>
  <c r="O111" i="1" l="1"/>
  <c r="O113" i="1" s="1"/>
  <c r="O115" i="1" s="1"/>
  <c r="O82" i="1"/>
  <c r="O102" i="1" s="1"/>
  <c r="C84" i="11"/>
  <c r="B84" i="11"/>
  <c r="C80" i="11"/>
  <c r="B80" i="11"/>
  <c r="C77" i="11"/>
  <c r="B77" i="11"/>
  <c r="C58" i="18" l="1"/>
  <c r="C51" i="18"/>
  <c r="AD60" i="6" l="1"/>
  <c r="AC60" i="6"/>
  <c r="AB60" i="6"/>
  <c r="AA60" i="6"/>
  <c r="Z60" i="6"/>
  <c r="Y60" i="6"/>
  <c r="X60" i="6"/>
  <c r="W60" i="6"/>
  <c r="V60" i="6"/>
  <c r="U60" i="6"/>
  <c r="T60" i="6"/>
  <c r="S60" i="6"/>
  <c r="R60" i="6"/>
  <c r="AD59" i="6"/>
  <c r="AC59" i="6"/>
  <c r="AC61" i="6" s="1"/>
  <c r="AC82" i="6" s="1"/>
  <c r="AB59" i="6"/>
  <c r="AA59" i="6"/>
  <c r="Z59" i="6"/>
  <c r="Y59" i="6"/>
  <c r="X59" i="6"/>
  <c r="W59" i="6"/>
  <c r="V59" i="6"/>
  <c r="U59" i="6"/>
  <c r="U61" i="6" s="1"/>
  <c r="U82" i="6" s="1"/>
  <c r="T59" i="6"/>
  <c r="S59" i="6"/>
  <c r="R59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AD55" i="6"/>
  <c r="AD77" i="6" s="1"/>
  <c r="AC55" i="6"/>
  <c r="AC77" i="6" s="1"/>
  <c r="AB55" i="6"/>
  <c r="AA55" i="6"/>
  <c r="Z55" i="6"/>
  <c r="Z77" i="6" s="1"/>
  <c r="Y55" i="6"/>
  <c r="X55" i="6"/>
  <c r="X77" i="6" s="1"/>
  <c r="W55" i="6"/>
  <c r="V55" i="6"/>
  <c r="V77" i="6" s="1"/>
  <c r="U55" i="6"/>
  <c r="T55" i="6"/>
  <c r="S55" i="6"/>
  <c r="R55" i="6"/>
  <c r="R77" i="6" s="1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AD46" i="6"/>
  <c r="AC46" i="6"/>
  <c r="AC71" i="6" s="1"/>
  <c r="AB46" i="6"/>
  <c r="AA46" i="6"/>
  <c r="Z46" i="6"/>
  <c r="Y46" i="6"/>
  <c r="X46" i="6"/>
  <c r="X71" i="6" s="1"/>
  <c r="W46" i="6"/>
  <c r="W71" i="6" s="1"/>
  <c r="V46" i="6"/>
  <c r="U46" i="6"/>
  <c r="U71" i="6" s="1"/>
  <c r="T46" i="6"/>
  <c r="S46" i="6"/>
  <c r="R46" i="6"/>
  <c r="AD45" i="6"/>
  <c r="AC45" i="6"/>
  <c r="AB45" i="6"/>
  <c r="AB76" i="6" s="1"/>
  <c r="AA45" i="6"/>
  <c r="Z45" i="6"/>
  <c r="Y45" i="6"/>
  <c r="Y47" i="6" s="1"/>
  <c r="X45" i="6"/>
  <c r="W45" i="6"/>
  <c r="W76" i="6" s="1"/>
  <c r="V45" i="6"/>
  <c r="U45" i="6"/>
  <c r="T45" i="6"/>
  <c r="T76" i="6" s="1"/>
  <c r="S45" i="6"/>
  <c r="R45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AD22" i="6"/>
  <c r="AC22" i="6"/>
  <c r="AB22" i="6"/>
  <c r="AA22" i="6"/>
  <c r="Z22" i="6"/>
  <c r="Z24" i="6" s="1"/>
  <c r="Y22" i="6"/>
  <c r="X22" i="6"/>
  <c r="X24" i="6" s="1"/>
  <c r="W22" i="6"/>
  <c r="V22" i="6"/>
  <c r="U22" i="6"/>
  <c r="T22" i="6"/>
  <c r="S22" i="6"/>
  <c r="R22" i="6"/>
  <c r="R24" i="6" s="1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AD17" i="6"/>
  <c r="AC17" i="6"/>
  <c r="AB17" i="6"/>
  <c r="AB31" i="6" s="1"/>
  <c r="AA17" i="6"/>
  <c r="Z17" i="6"/>
  <c r="Z31" i="6" s="1"/>
  <c r="Y17" i="6"/>
  <c r="X17" i="6"/>
  <c r="W17" i="6"/>
  <c r="V17" i="6"/>
  <c r="U17" i="6"/>
  <c r="T17" i="6"/>
  <c r="T31" i="6" s="1"/>
  <c r="S17" i="6"/>
  <c r="R17" i="6"/>
  <c r="R31" i="6" s="1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AD15" i="6"/>
  <c r="AC15" i="6"/>
  <c r="AB15" i="6"/>
  <c r="AB30" i="6" s="1"/>
  <c r="AA15" i="6"/>
  <c r="Z15" i="6"/>
  <c r="Y15" i="6"/>
  <c r="X15" i="6"/>
  <c r="W15" i="6"/>
  <c r="V15" i="6"/>
  <c r="U15" i="6"/>
  <c r="T15" i="6"/>
  <c r="T30" i="6" s="1"/>
  <c r="S15" i="6"/>
  <c r="R15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Q59" i="6"/>
  <c r="P59" i="6"/>
  <c r="P61" i="6" s="1"/>
  <c r="P82" i="6" s="1"/>
  <c r="O59" i="6"/>
  <c r="N59" i="6"/>
  <c r="M59" i="6"/>
  <c r="L59" i="6"/>
  <c r="K59" i="6"/>
  <c r="J59" i="6"/>
  <c r="I59" i="6"/>
  <c r="H59" i="6"/>
  <c r="H61" i="6" s="1"/>
  <c r="H82" i="6" s="1"/>
  <c r="G59" i="6"/>
  <c r="F59" i="6"/>
  <c r="E59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Q55" i="6"/>
  <c r="Q77" i="6" s="1"/>
  <c r="P55" i="6"/>
  <c r="P77" i="6" s="1"/>
  <c r="O55" i="6"/>
  <c r="N55" i="6"/>
  <c r="N77" i="6" s="1"/>
  <c r="M55" i="6"/>
  <c r="M77" i="6" s="1"/>
  <c r="L55" i="6"/>
  <c r="L77" i="6" s="1"/>
  <c r="K55" i="6"/>
  <c r="K77" i="6" s="1"/>
  <c r="J55" i="6"/>
  <c r="J77" i="6" s="1"/>
  <c r="I55" i="6"/>
  <c r="I77" i="6" s="1"/>
  <c r="H55" i="6"/>
  <c r="H77" i="6" s="1"/>
  <c r="G55" i="6"/>
  <c r="F55" i="6"/>
  <c r="F77" i="6" s="1"/>
  <c r="E55" i="6"/>
  <c r="E77" i="6" s="1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Q46" i="6"/>
  <c r="Q71" i="6" s="1"/>
  <c r="P46" i="6"/>
  <c r="O46" i="6"/>
  <c r="N46" i="6"/>
  <c r="M46" i="6"/>
  <c r="L46" i="6"/>
  <c r="L71" i="6" s="1"/>
  <c r="K46" i="6"/>
  <c r="K71" i="6" s="1"/>
  <c r="J46" i="6"/>
  <c r="J71" i="6" s="1"/>
  <c r="I46" i="6"/>
  <c r="I71" i="6" s="1"/>
  <c r="H46" i="6"/>
  <c r="G46" i="6"/>
  <c r="F46" i="6"/>
  <c r="E46" i="6"/>
  <c r="Q45" i="6"/>
  <c r="P45" i="6"/>
  <c r="O45" i="6"/>
  <c r="N45" i="6"/>
  <c r="M45" i="6"/>
  <c r="L45" i="6"/>
  <c r="K45" i="6"/>
  <c r="J45" i="6"/>
  <c r="J76" i="6" s="1"/>
  <c r="I45" i="6"/>
  <c r="H45" i="6"/>
  <c r="G45" i="6"/>
  <c r="F45" i="6"/>
  <c r="E45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Q9" i="6"/>
  <c r="P9" i="6"/>
  <c r="O9" i="6"/>
  <c r="N9" i="6"/>
  <c r="M9" i="6"/>
  <c r="L9" i="6"/>
  <c r="K9" i="6"/>
  <c r="J9" i="6"/>
  <c r="I9" i="6"/>
  <c r="H9" i="6"/>
  <c r="G9" i="6"/>
  <c r="F9" i="6"/>
  <c r="E9" i="6"/>
  <c r="D13" i="6"/>
  <c r="D10" i="6"/>
  <c r="F51" i="6" l="1"/>
  <c r="F81" i="6" s="1"/>
  <c r="N51" i="6"/>
  <c r="N81" i="6" s="1"/>
  <c r="R51" i="6"/>
  <c r="R81" i="6" s="1"/>
  <c r="Z51" i="6"/>
  <c r="Z81" i="6" s="1"/>
  <c r="V61" i="6"/>
  <c r="V82" i="6" s="1"/>
  <c r="AD61" i="6"/>
  <c r="AD82" i="6" s="1"/>
  <c r="H31" i="6"/>
  <c r="P31" i="6"/>
  <c r="P39" i="6" s="1"/>
  <c r="F24" i="6"/>
  <c r="N24" i="6"/>
  <c r="V30" i="6"/>
  <c r="AD30" i="6"/>
  <c r="I30" i="6"/>
  <c r="Q30" i="6"/>
  <c r="G31" i="6"/>
  <c r="O31" i="6"/>
  <c r="E24" i="6"/>
  <c r="M24" i="6"/>
  <c r="Y24" i="6"/>
  <c r="K30" i="6"/>
  <c r="U31" i="6"/>
  <c r="U39" i="6" s="1"/>
  <c r="AC31" i="6"/>
  <c r="AC39" i="6" s="1"/>
  <c r="S24" i="6"/>
  <c r="AA24" i="6"/>
  <c r="Y61" i="6"/>
  <c r="Y82" i="6" s="1"/>
  <c r="G61" i="6"/>
  <c r="G82" i="6" s="1"/>
  <c r="O61" i="6"/>
  <c r="O82" i="6" s="1"/>
  <c r="J31" i="6"/>
  <c r="K28" i="6"/>
  <c r="I28" i="6"/>
  <c r="Q28" i="6"/>
  <c r="E30" i="6"/>
  <c r="M30" i="6"/>
  <c r="K31" i="6"/>
  <c r="F31" i="6"/>
  <c r="N31" i="6"/>
  <c r="I24" i="6"/>
  <c r="Q24" i="6"/>
  <c r="Z37" i="6"/>
  <c r="AA37" i="6"/>
  <c r="O30" i="6"/>
  <c r="S30" i="6"/>
  <c r="T38" i="6" s="1"/>
  <c r="AA30" i="6"/>
  <c r="L61" i="6"/>
  <c r="L82" i="6" s="1"/>
  <c r="T51" i="6"/>
  <c r="T81" i="6" s="1"/>
  <c r="T57" i="6"/>
  <c r="AB57" i="6"/>
  <c r="R61" i="6"/>
  <c r="R82" i="6" s="1"/>
  <c r="R83" i="6" s="1"/>
  <c r="Z61" i="6"/>
  <c r="Z82" i="6" s="1"/>
  <c r="Z83" i="6" s="1"/>
  <c r="R71" i="6"/>
  <c r="Z71" i="6"/>
  <c r="H70" i="6"/>
  <c r="P70" i="6"/>
  <c r="I47" i="6"/>
  <c r="Q47" i="6"/>
  <c r="K61" i="6"/>
  <c r="K82" i="6" s="1"/>
  <c r="S51" i="6"/>
  <c r="S81" i="6" s="1"/>
  <c r="AA51" i="6"/>
  <c r="AA81" i="6" s="1"/>
  <c r="Y57" i="6"/>
  <c r="J78" i="6"/>
  <c r="E71" i="6"/>
  <c r="M71" i="6"/>
  <c r="Y71" i="6"/>
  <c r="U70" i="6"/>
  <c r="U72" i="6" s="1"/>
  <c r="H51" i="6"/>
  <c r="H81" i="6" s="1"/>
  <c r="H83" i="6" s="1"/>
  <c r="P51" i="6"/>
  <c r="P81" i="6" s="1"/>
  <c r="P83" i="6" s="1"/>
  <c r="V70" i="6"/>
  <c r="AD70" i="6"/>
  <c r="AB51" i="6"/>
  <c r="AB81" i="6" s="1"/>
  <c r="AC70" i="6"/>
  <c r="AC72" i="6" s="1"/>
  <c r="G57" i="6"/>
  <c r="O57" i="6"/>
  <c r="E61" i="6"/>
  <c r="E82" i="6" s="1"/>
  <c r="M61" i="6"/>
  <c r="M82" i="6" s="1"/>
  <c r="U51" i="6"/>
  <c r="U81" i="6" s="1"/>
  <c r="U83" i="6" s="1"/>
  <c r="AC51" i="6"/>
  <c r="AC81" i="6" s="1"/>
  <c r="AC83" i="6" s="1"/>
  <c r="W61" i="6"/>
  <c r="W82" i="6" s="1"/>
  <c r="L70" i="6"/>
  <c r="L72" i="6" s="1"/>
  <c r="J51" i="6"/>
  <c r="J81" i="6" s="1"/>
  <c r="F61" i="6"/>
  <c r="F82" i="6" s="1"/>
  <c r="F83" i="6" s="1"/>
  <c r="N61" i="6"/>
  <c r="N82" i="6" s="1"/>
  <c r="N83" i="6" s="1"/>
  <c r="X47" i="6"/>
  <c r="S57" i="6"/>
  <c r="AA57" i="6"/>
  <c r="X61" i="6"/>
  <c r="X82" i="6" s="1"/>
  <c r="O71" i="6"/>
  <c r="E70" i="6"/>
  <c r="M70" i="6"/>
  <c r="H71" i="6"/>
  <c r="P71" i="6"/>
  <c r="AD57" i="6"/>
  <c r="AD63" i="6" s="1"/>
  <c r="G71" i="6"/>
  <c r="L51" i="6"/>
  <c r="L81" i="6" s="1"/>
  <c r="G51" i="6"/>
  <c r="G81" i="6" s="1"/>
  <c r="G83" i="6" s="1"/>
  <c r="O51" i="6"/>
  <c r="O81" i="6" s="1"/>
  <c r="X51" i="6"/>
  <c r="X81" i="6" s="1"/>
  <c r="U57" i="6"/>
  <c r="U63" i="6" s="1"/>
  <c r="E51" i="6"/>
  <c r="E81" i="6" s="1"/>
  <c r="M51" i="6"/>
  <c r="M81" i="6" s="1"/>
  <c r="I61" i="6"/>
  <c r="I82" i="6" s="1"/>
  <c r="Q61" i="6"/>
  <c r="Q82" i="6" s="1"/>
  <c r="V71" i="6"/>
  <c r="AD71" i="6"/>
  <c r="Y51" i="6"/>
  <c r="Y81" i="6" s="1"/>
  <c r="F30" i="6"/>
  <c r="N30" i="6"/>
  <c r="L31" i="6"/>
  <c r="J24" i="6"/>
  <c r="G37" i="6"/>
  <c r="T24" i="6"/>
  <c r="AB24" i="6"/>
  <c r="E28" i="6"/>
  <c r="M28" i="6"/>
  <c r="G30" i="6"/>
  <c r="G38" i="6" s="1"/>
  <c r="E31" i="6"/>
  <c r="F39" i="6" s="1"/>
  <c r="M31" i="6"/>
  <c r="M32" i="6" s="1"/>
  <c r="K24" i="6"/>
  <c r="Y30" i="6"/>
  <c r="U24" i="6"/>
  <c r="AC24" i="6"/>
  <c r="R30" i="6"/>
  <c r="Z30" i="6"/>
  <c r="X31" i="6"/>
  <c r="U28" i="6"/>
  <c r="AC28" i="6"/>
  <c r="I19" i="6"/>
  <c r="Q19" i="6"/>
  <c r="I31" i="6"/>
  <c r="Q31" i="6"/>
  <c r="R39" i="6" s="1"/>
  <c r="G24" i="6"/>
  <c r="O24" i="6"/>
  <c r="Y31" i="6"/>
  <c r="Z39" i="6" s="1"/>
  <c r="W37" i="6"/>
  <c r="J19" i="6"/>
  <c r="L30" i="6"/>
  <c r="H24" i="6"/>
  <c r="P24" i="6"/>
  <c r="L28" i="6"/>
  <c r="Y28" i="6"/>
  <c r="X28" i="6"/>
  <c r="AB38" i="6"/>
  <c r="F28" i="6"/>
  <c r="N28" i="6"/>
  <c r="H30" i="6"/>
  <c r="P30" i="6"/>
  <c r="P38" i="6" s="1"/>
  <c r="L24" i="6"/>
  <c r="O37" i="6"/>
  <c r="V28" i="6"/>
  <c r="AD28" i="6"/>
  <c r="AD36" i="6" s="1"/>
  <c r="Y19" i="6"/>
  <c r="T28" i="6"/>
  <c r="T32" i="6" s="1"/>
  <c r="AB28" i="6"/>
  <c r="AB32" i="6" s="1"/>
  <c r="U30" i="6"/>
  <c r="U38" i="6" s="1"/>
  <c r="AC30" i="6"/>
  <c r="AC38" i="6" s="1"/>
  <c r="S31" i="6"/>
  <c r="T39" i="6" s="1"/>
  <c r="AA31" i="6"/>
  <c r="AA39" i="6" s="1"/>
  <c r="V31" i="6"/>
  <c r="V39" i="6" s="1"/>
  <c r="AD31" i="6"/>
  <c r="G19" i="6"/>
  <c r="O19" i="6"/>
  <c r="E19" i="6"/>
  <c r="M19" i="6"/>
  <c r="P37" i="6"/>
  <c r="W31" i="6"/>
  <c r="U37" i="6"/>
  <c r="AC37" i="6"/>
  <c r="H19" i="6"/>
  <c r="P19" i="6"/>
  <c r="J30" i="6"/>
  <c r="H39" i="6"/>
  <c r="I37" i="6"/>
  <c r="X76" i="6"/>
  <c r="X78" i="6" s="1"/>
  <c r="K70" i="6"/>
  <c r="K72" i="6" s="1"/>
  <c r="F47" i="6"/>
  <c r="F53" i="6" s="1"/>
  <c r="N47" i="6"/>
  <c r="N53" i="6" s="1"/>
  <c r="S71" i="6"/>
  <c r="AA71" i="6"/>
  <c r="Y76" i="6"/>
  <c r="W70" i="6"/>
  <c r="W72" i="6" s="1"/>
  <c r="T71" i="6"/>
  <c r="AB71" i="6"/>
  <c r="S77" i="6"/>
  <c r="I51" i="6"/>
  <c r="I81" i="6" s="1"/>
  <c r="Q51" i="6"/>
  <c r="Q81" i="6" s="1"/>
  <c r="J61" i="6"/>
  <c r="J82" i="6" s="1"/>
  <c r="W51" i="6"/>
  <c r="W81" i="6" s="1"/>
  <c r="T61" i="6"/>
  <c r="T82" i="6" s="1"/>
  <c r="AB61" i="6"/>
  <c r="AB82" i="6" s="1"/>
  <c r="T77" i="6"/>
  <c r="T78" i="6" s="1"/>
  <c r="F70" i="6"/>
  <c r="N70" i="6"/>
  <c r="F57" i="6"/>
  <c r="U77" i="6"/>
  <c r="G70" i="6"/>
  <c r="O70" i="6"/>
  <c r="K51" i="6"/>
  <c r="K81" i="6" s="1"/>
  <c r="N57" i="6"/>
  <c r="AA77" i="6"/>
  <c r="V57" i="6"/>
  <c r="V63" i="6" s="1"/>
  <c r="AB77" i="6"/>
  <c r="AB78" i="6" s="1"/>
  <c r="I70" i="6"/>
  <c r="I72" i="6" s="1"/>
  <c r="Q70" i="6"/>
  <c r="Q72" i="6" s="1"/>
  <c r="AC57" i="6"/>
  <c r="AC63" i="6" s="1"/>
  <c r="V37" i="6"/>
  <c r="L37" i="6"/>
  <c r="R37" i="6"/>
  <c r="T37" i="6"/>
  <c r="AB37" i="6"/>
  <c r="AD37" i="6"/>
  <c r="J37" i="6"/>
  <c r="K37" i="6"/>
  <c r="M37" i="6"/>
  <c r="S37" i="6"/>
  <c r="F37" i="6"/>
  <c r="N37" i="6"/>
  <c r="H37" i="6"/>
  <c r="R28" i="6"/>
  <c r="R19" i="6"/>
  <c r="V24" i="6"/>
  <c r="AD24" i="6"/>
  <c r="W24" i="6"/>
  <c r="AA28" i="6"/>
  <c r="AA19" i="6"/>
  <c r="R47" i="6"/>
  <c r="R70" i="6"/>
  <c r="R76" i="6"/>
  <c r="R78" i="6" s="1"/>
  <c r="V51" i="6"/>
  <c r="V81" i="6" s="1"/>
  <c r="V83" i="6" s="1"/>
  <c r="AD51" i="6"/>
  <c r="AD81" i="6" s="1"/>
  <c r="AD83" i="6" s="1"/>
  <c r="U19" i="6"/>
  <c r="AC19" i="6"/>
  <c r="W30" i="6"/>
  <c r="W38" i="6" s="1"/>
  <c r="X37" i="6"/>
  <c r="S70" i="6"/>
  <c r="AA70" i="6"/>
  <c r="Z28" i="6"/>
  <c r="Z19" i="6"/>
  <c r="T19" i="6"/>
  <c r="AB19" i="6"/>
  <c r="X19" i="6"/>
  <c r="Z47" i="6"/>
  <c r="Z53" i="6" s="1"/>
  <c r="Z70" i="6"/>
  <c r="Z76" i="6"/>
  <c r="Z78" i="6" s="1"/>
  <c r="W77" i="6"/>
  <c r="W78" i="6" s="1"/>
  <c r="W57" i="6"/>
  <c r="V19" i="6"/>
  <c r="AD19" i="6"/>
  <c r="X30" i="6"/>
  <c r="S61" i="6"/>
  <c r="S82" i="6" s="1"/>
  <c r="S83" i="6" s="1"/>
  <c r="AA61" i="6"/>
  <c r="AA82" i="6" s="1"/>
  <c r="S28" i="6"/>
  <c r="S19" i="6"/>
  <c r="W19" i="6"/>
  <c r="Y70" i="6"/>
  <c r="Y72" i="6" s="1"/>
  <c r="W28" i="6"/>
  <c r="Y37" i="6"/>
  <c r="S47" i="6"/>
  <c r="AA47" i="6"/>
  <c r="X57" i="6"/>
  <c r="S76" i="6"/>
  <c r="AA76" i="6"/>
  <c r="X70" i="6"/>
  <c r="X72" i="6" s="1"/>
  <c r="T47" i="6"/>
  <c r="T53" i="6" s="1"/>
  <c r="AB47" i="6"/>
  <c r="U47" i="6"/>
  <c r="AC47" i="6"/>
  <c r="R57" i="6"/>
  <c r="Z57" i="6"/>
  <c r="T70" i="6"/>
  <c r="AB70" i="6"/>
  <c r="U76" i="6"/>
  <c r="AC76" i="6"/>
  <c r="AC78" i="6" s="1"/>
  <c r="V47" i="6"/>
  <c r="AD47" i="6"/>
  <c r="V76" i="6"/>
  <c r="V78" i="6" s="1"/>
  <c r="AD76" i="6"/>
  <c r="AD78" i="6" s="1"/>
  <c r="Y77" i="6"/>
  <c r="W47" i="6"/>
  <c r="G39" i="6"/>
  <c r="O83" i="6"/>
  <c r="K19" i="6"/>
  <c r="G28" i="6"/>
  <c r="O28" i="6"/>
  <c r="K47" i="6"/>
  <c r="H57" i="6"/>
  <c r="H63" i="6" s="1"/>
  <c r="P57" i="6"/>
  <c r="P63" i="6" s="1"/>
  <c r="J70" i="6"/>
  <c r="J72" i="6" s="1"/>
  <c r="K76" i="6"/>
  <c r="K78" i="6" s="1"/>
  <c r="L19" i="6"/>
  <c r="H28" i="6"/>
  <c r="P28" i="6"/>
  <c r="L47" i="6"/>
  <c r="I57" i="6"/>
  <c r="Q57" i="6"/>
  <c r="F71" i="6"/>
  <c r="N71" i="6"/>
  <c r="L76" i="6"/>
  <c r="L78" i="6" s="1"/>
  <c r="G77" i="6"/>
  <c r="O77" i="6"/>
  <c r="E47" i="6"/>
  <c r="M47" i="6"/>
  <c r="J57" i="6"/>
  <c r="E76" i="6"/>
  <c r="E78" i="6" s="1"/>
  <c r="M76" i="6"/>
  <c r="M78" i="6" s="1"/>
  <c r="F19" i="6"/>
  <c r="N19" i="6"/>
  <c r="J28" i="6"/>
  <c r="K36" i="6" s="1"/>
  <c r="K57" i="6"/>
  <c r="F76" i="6"/>
  <c r="F78" i="6" s="1"/>
  <c r="N76" i="6"/>
  <c r="N78" i="6" s="1"/>
  <c r="G47" i="6"/>
  <c r="O47" i="6"/>
  <c r="O53" i="6" s="1"/>
  <c r="L57" i="6"/>
  <c r="G76" i="6"/>
  <c r="G78" i="6" s="1"/>
  <c r="O76" i="6"/>
  <c r="O78" i="6" s="1"/>
  <c r="H47" i="6"/>
  <c r="P47" i="6"/>
  <c r="P53" i="6" s="1"/>
  <c r="E57" i="6"/>
  <c r="M57" i="6"/>
  <c r="H76" i="6"/>
  <c r="H78" i="6" s="1"/>
  <c r="P76" i="6"/>
  <c r="P78" i="6" s="1"/>
  <c r="I76" i="6"/>
  <c r="I78" i="6" s="1"/>
  <c r="Q76" i="6"/>
  <c r="Q78" i="6" s="1"/>
  <c r="J47" i="6"/>
  <c r="AD38" i="6" l="1"/>
  <c r="Z72" i="6"/>
  <c r="R53" i="6"/>
  <c r="X83" i="6"/>
  <c r="M72" i="6"/>
  <c r="O63" i="6"/>
  <c r="E53" i="6"/>
  <c r="G63" i="6"/>
  <c r="E72" i="6"/>
  <c r="F36" i="6"/>
  <c r="G72" i="6"/>
  <c r="Z38" i="6"/>
  <c r="R38" i="6"/>
  <c r="L63" i="6"/>
  <c r="AA38" i="6"/>
  <c r="L39" i="6"/>
  <c r="N38" i="6"/>
  <c r="K32" i="6"/>
  <c r="L36" i="6"/>
  <c r="O38" i="6"/>
  <c r="I38" i="6"/>
  <c r="I32" i="6"/>
  <c r="J38" i="6"/>
  <c r="Q32" i="6"/>
  <c r="L38" i="6"/>
  <c r="AB39" i="6"/>
  <c r="N39" i="6"/>
  <c r="AA72" i="6"/>
  <c r="Y83" i="6"/>
  <c r="N63" i="6"/>
  <c r="N66" i="6" s="1"/>
  <c r="L117" i="1" s="1"/>
  <c r="L118" i="1" s="1"/>
  <c r="Q53" i="6"/>
  <c r="L83" i="6"/>
  <c r="Z63" i="6"/>
  <c r="Z66" i="6" s="1"/>
  <c r="X117" i="1" s="1"/>
  <c r="X118" i="1" s="1"/>
  <c r="E63" i="6"/>
  <c r="E66" i="6" s="1"/>
  <c r="C117" i="1" s="1"/>
  <c r="C118" i="1" s="1"/>
  <c r="I63" i="6"/>
  <c r="AC53" i="6"/>
  <c r="AC66" i="6" s="1"/>
  <c r="AA117" i="1" s="1"/>
  <c r="AA118" i="1" s="1"/>
  <c r="T83" i="6"/>
  <c r="Y63" i="6"/>
  <c r="K83" i="6"/>
  <c r="J53" i="6"/>
  <c r="H53" i="6"/>
  <c r="H66" i="6" s="1"/>
  <c r="F117" i="1" s="1"/>
  <c r="F118" i="1" s="1"/>
  <c r="S53" i="6"/>
  <c r="K53" i="6"/>
  <c r="J63" i="6"/>
  <c r="O66" i="6"/>
  <c r="M117" i="1" s="1"/>
  <c r="M118" i="1" s="1"/>
  <c r="K63" i="6"/>
  <c r="J83" i="6"/>
  <c r="F63" i="6"/>
  <c r="F66" i="6" s="1"/>
  <c r="D117" i="1" s="1"/>
  <c r="D118" i="1" s="1"/>
  <c r="Y78" i="6"/>
  <c r="T72" i="6"/>
  <c r="Y53" i="6"/>
  <c r="AB72" i="6"/>
  <c r="I83" i="6"/>
  <c r="P72" i="6"/>
  <c r="W53" i="6"/>
  <c r="R63" i="6"/>
  <c r="M63" i="6"/>
  <c r="O72" i="6"/>
  <c r="H72" i="6"/>
  <c r="M38" i="6"/>
  <c r="F38" i="6"/>
  <c r="K39" i="6"/>
  <c r="O39" i="6"/>
  <c r="AD39" i="6"/>
  <c r="AD40" i="6" s="1"/>
  <c r="N32" i="6"/>
  <c r="J39" i="6"/>
  <c r="E32" i="6"/>
  <c r="X39" i="6"/>
  <c r="AC36" i="6"/>
  <c r="AC40" i="6" s="1"/>
  <c r="H38" i="6"/>
  <c r="U32" i="6"/>
  <c r="M39" i="6"/>
  <c r="V32" i="6"/>
  <c r="M36" i="6"/>
  <c r="Y32" i="6"/>
  <c r="V38" i="6"/>
  <c r="AB36" i="6"/>
  <c r="S39" i="6"/>
  <c r="V36" i="6"/>
  <c r="AA78" i="6"/>
  <c r="R72" i="6"/>
  <c r="AA53" i="6"/>
  <c r="F72" i="6"/>
  <c r="AB83" i="6"/>
  <c r="U53" i="6"/>
  <c r="U66" i="6" s="1"/>
  <c r="S117" i="1" s="1"/>
  <c r="S118" i="1" s="1"/>
  <c r="M53" i="6"/>
  <c r="AA83" i="6"/>
  <c r="E83" i="6"/>
  <c r="X53" i="6"/>
  <c r="G53" i="6"/>
  <c r="G66" i="6" s="1"/>
  <c r="E117" i="1" s="1"/>
  <c r="E118" i="1" s="1"/>
  <c r="Q63" i="6"/>
  <c r="S78" i="6"/>
  <c r="AD72" i="6"/>
  <c r="S72" i="6"/>
  <c r="X63" i="6"/>
  <c r="M83" i="6"/>
  <c r="V72" i="6"/>
  <c r="L53" i="6"/>
  <c r="AB63" i="6"/>
  <c r="W83" i="6"/>
  <c r="AB53" i="6"/>
  <c r="W63" i="6"/>
  <c r="N72" i="6"/>
  <c r="U78" i="6"/>
  <c r="Q83" i="6"/>
  <c r="F32" i="6"/>
  <c r="L32" i="6"/>
  <c r="K38" i="6"/>
  <c r="W39" i="6"/>
  <c r="AC32" i="6"/>
  <c r="I39" i="6"/>
  <c r="S38" i="6"/>
  <c r="Y36" i="6"/>
  <c r="AD32" i="6"/>
  <c r="U36" i="6"/>
  <c r="U40" i="6" s="1"/>
  <c r="N36" i="6"/>
  <c r="Y39" i="6"/>
  <c r="T63" i="6"/>
  <c r="T66" i="6" s="1"/>
  <c r="R117" i="1" s="1"/>
  <c r="R118" i="1" s="1"/>
  <c r="I53" i="6"/>
  <c r="AA63" i="6"/>
  <c r="X38" i="6"/>
  <c r="Y38" i="6"/>
  <c r="R36" i="6"/>
  <c r="R40" i="6" s="1"/>
  <c r="R32" i="6"/>
  <c r="X32" i="6"/>
  <c r="AD53" i="6"/>
  <c r="AD66" i="6" s="1"/>
  <c r="S32" i="6"/>
  <c r="S36" i="6"/>
  <c r="V53" i="6"/>
  <c r="V66" i="6" s="1"/>
  <c r="T117" i="1" s="1"/>
  <c r="T118" i="1" s="1"/>
  <c r="Z36" i="6"/>
  <c r="Z32" i="6"/>
  <c r="AA32" i="6"/>
  <c r="AA36" i="6"/>
  <c r="S63" i="6"/>
  <c r="W32" i="6"/>
  <c r="W36" i="6"/>
  <c r="X36" i="6"/>
  <c r="T36" i="6"/>
  <c r="T40" i="6" s="1"/>
  <c r="O32" i="6"/>
  <c r="O36" i="6"/>
  <c r="J32" i="6"/>
  <c r="J36" i="6"/>
  <c r="P32" i="6"/>
  <c r="P36" i="6"/>
  <c r="P40" i="6" s="1"/>
  <c r="H32" i="6"/>
  <c r="H36" i="6"/>
  <c r="G32" i="6"/>
  <c r="G36" i="6"/>
  <c r="G40" i="6" s="1"/>
  <c r="I36" i="6"/>
  <c r="P66" i="6"/>
  <c r="N117" i="1" s="1"/>
  <c r="N118" i="1" s="1"/>
  <c r="L29" i="20"/>
  <c r="D19" i="20"/>
  <c r="D18" i="20"/>
  <c r="R66" i="6" l="1"/>
  <c r="P117" i="1" s="1"/>
  <c r="P118" i="1" s="1"/>
  <c r="AA40" i="6"/>
  <c r="F40" i="6"/>
  <c r="N40" i="6"/>
  <c r="L66" i="6"/>
  <c r="J117" i="1" s="1"/>
  <c r="J118" i="1" s="1"/>
  <c r="S66" i="6"/>
  <c r="Q117" i="1" s="1"/>
  <c r="Q118" i="1" s="1"/>
  <c r="L40" i="6"/>
  <c r="AB40" i="6"/>
  <c r="J66" i="6"/>
  <c r="H117" i="1" s="1"/>
  <c r="H118" i="1" s="1"/>
  <c r="Z40" i="6"/>
  <c r="Q66" i="6"/>
  <c r="O117" i="1" s="1"/>
  <c r="O118" i="1" s="1"/>
  <c r="K66" i="6"/>
  <c r="I117" i="1" s="1"/>
  <c r="I118" i="1" s="1"/>
  <c r="K40" i="6"/>
  <c r="O40" i="6"/>
  <c r="J40" i="6"/>
  <c r="I66" i="6"/>
  <c r="G117" i="1" s="1"/>
  <c r="G118" i="1" s="1"/>
  <c r="W66" i="6"/>
  <c r="U117" i="1" s="1"/>
  <c r="U118" i="1" s="1"/>
  <c r="Y66" i="6"/>
  <c r="W117" i="1" s="1"/>
  <c r="W118" i="1" s="1"/>
  <c r="AA66" i="6"/>
  <c r="Y117" i="1" s="1"/>
  <c r="Y118" i="1" s="1"/>
  <c r="M66" i="6"/>
  <c r="K117" i="1" s="1"/>
  <c r="K118" i="1" s="1"/>
  <c r="AB117" i="1"/>
  <c r="AB118" i="1" s="1"/>
  <c r="V40" i="6"/>
  <c r="M40" i="6"/>
  <c r="I40" i="6"/>
  <c r="H40" i="6"/>
  <c r="X40" i="6"/>
  <c r="S40" i="6"/>
  <c r="Y40" i="6"/>
  <c r="X66" i="6"/>
  <c r="V117" i="1" s="1"/>
  <c r="V118" i="1" s="1"/>
  <c r="AB66" i="6"/>
  <c r="Z117" i="1" s="1"/>
  <c r="Z118" i="1" s="1"/>
  <c r="W40" i="6"/>
  <c r="F21" i="20"/>
  <c r="B69" i="19"/>
  <c r="C69" i="19"/>
  <c r="C53" i="19"/>
  <c r="B53" i="19"/>
  <c r="F40" i="5" l="1"/>
  <c r="F38" i="5"/>
  <c r="F14" i="3" l="1"/>
  <c r="C31" i="18"/>
  <c r="B31" i="18"/>
  <c r="C60" i="18" l="1"/>
  <c r="B59" i="18" l="1"/>
  <c r="B52" i="18" l="1"/>
  <c r="C53" i="11" l="1"/>
  <c r="B53" i="11"/>
  <c r="C52" i="11"/>
  <c r="B52" i="11"/>
  <c r="C48" i="11"/>
  <c r="C72" i="11" s="1"/>
  <c r="B48" i="11"/>
  <c r="B72" i="11" s="1"/>
  <c r="C47" i="11"/>
  <c r="B47" i="11"/>
  <c r="C46" i="11"/>
  <c r="B46" i="11"/>
  <c r="C42" i="11"/>
  <c r="B42" i="11"/>
  <c r="C41" i="11"/>
  <c r="B41" i="11"/>
  <c r="C40" i="11"/>
  <c r="B40" i="11"/>
  <c r="C39" i="11"/>
  <c r="C71" i="11" s="1"/>
  <c r="B39" i="11"/>
  <c r="B71" i="11" s="1"/>
  <c r="C38" i="11"/>
  <c r="B38" i="11"/>
  <c r="C37" i="11"/>
  <c r="B37" i="11"/>
  <c r="C30" i="11"/>
  <c r="B30" i="11"/>
  <c r="C29" i="11"/>
  <c r="B29" i="11"/>
  <c r="C28" i="11"/>
  <c r="B28" i="11"/>
  <c r="C27" i="11"/>
  <c r="B27" i="11"/>
  <c r="C26" i="11"/>
  <c r="B26" i="11"/>
  <c r="B73" i="11" l="1"/>
  <c r="B74" i="11" s="1"/>
  <c r="B41" i="19"/>
  <c r="L11" i="20" s="1"/>
  <c r="C16" i="19"/>
  <c r="C30" i="19"/>
  <c r="H30" i="19" s="1"/>
  <c r="F30" i="19" s="1"/>
  <c r="E30" i="19"/>
  <c r="C15" i="19"/>
  <c r="E38" i="19"/>
  <c r="C38" i="19"/>
  <c r="H38" i="19" s="1"/>
  <c r="F38" i="19" s="1"/>
  <c r="C34" i="19"/>
  <c r="H34" i="19" s="1"/>
  <c r="F34" i="19" s="1"/>
  <c r="E34" i="19"/>
  <c r="E37" i="19"/>
  <c r="C37" i="19"/>
  <c r="H37" i="19" s="1"/>
  <c r="F37" i="19" s="1"/>
  <c r="E33" i="19"/>
  <c r="C33" i="19"/>
  <c r="H33" i="19" s="1"/>
  <c r="F33" i="19" s="1"/>
  <c r="C18" i="19"/>
  <c r="E31" i="19"/>
  <c r="C31" i="19"/>
  <c r="H31" i="19" s="1"/>
  <c r="F31" i="19" s="1"/>
  <c r="C14" i="19"/>
  <c r="B19" i="19"/>
  <c r="L12" i="20" s="1"/>
  <c r="C25" i="19"/>
  <c r="H25" i="19" s="1"/>
  <c r="F25" i="19" s="1"/>
  <c r="E25" i="19"/>
  <c r="E40" i="19"/>
  <c r="C32" i="19"/>
  <c r="H32" i="19" s="1"/>
  <c r="F32" i="19" s="1"/>
  <c r="E32" i="19"/>
  <c r="C36" i="19"/>
  <c r="H36" i="19" s="1"/>
  <c r="F36" i="19" s="1"/>
  <c r="E36" i="19"/>
  <c r="E39" i="19"/>
  <c r="C39" i="19"/>
  <c r="H39" i="19" s="1"/>
  <c r="F39" i="19" s="1"/>
  <c r="C29" i="19"/>
  <c r="E29" i="19"/>
  <c r="E24" i="19"/>
  <c r="B26" i="19"/>
  <c r="L10" i="20" s="1"/>
  <c r="B9" i="19"/>
  <c r="C9" i="19" s="1"/>
  <c r="F10" i="20"/>
  <c r="C73" i="11"/>
  <c r="C74" i="11" s="1"/>
  <c r="B54" i="11"/>
  <c r="C49" i="11"/>
  <c r="B49" i="11"/>
  <c r="C54" i="11"/>
  <c r="C31" i="11"/>
  <c r="C33" i="11" s="1"/>
  <c r="B43" i="11"/>
  <c r="C43" i="11"/>
  <c r="B31" i="11"/>
  <c r="B33" i="11" s="1"/>
  <c r="C35" i="19" l="1"/>
  <c r="H35" i="19" s="1"/>
  <c r="F35" i="19" s="1"/>
  <c r="E35" i="19"/>
  <c r="G33" i="19"/>
  <c r="G37" i="19"/>
  <c r="G34" i="19"/>
  <c r="G30" i="19"/>
  <c r="G39" i="19"/>
  <c r="G32" i="19"/>
  <c r="G36" i="19"/>
  <c r="C26" i="19"/>
  <c r="L18" i="20"/>
  <c r="H24" i="19"/>
  <c r="G31" i="19"/>
  <c r="B43" i="19"/>
  <c r="B59" i="19" s="1"/>
  <c r="E26" i="19"/>
  <c r="C19" i="19"/>
  <c r="H29" i="19"/>
  <c r="H40" i="19"/>
  <c r="F40" i="19" s="1"/>
  <c r="G40" i="19" s="1"/>
  <c r="L19" i="20"/>
  <c r="G25" i="19"/>
  <c r="G38" i="19"/>
  <c r="F11" i="20"/>
  <c r="B10" i="19"/>
  <c r="C10" i="19" s="1"/>
  <c r="C12" i="18"/>
  <c r="C32" i="18"/>
  <c r="B62" i="11"/>
  <c r="B68" i="11" s="1"/>
  <c r="C62" i="11"/>
  <c r="C68" i="11" s="1"/>
  <c r="B61" i="11"/>
  <c r="B67" i="11" s="1"/>
  <c r="C56" i="11"/>
  <c r="C58" i="11" s="1"/>
  <c r="B56" i="11"/>
  <c r="B58" i="11" s="1"/>
  <c r="B59" i="11" s="1"/>
  <c r="C61" i="11"/>
  <c r="F9" i="20" l="1"/>
  <c r="F12" i="20" s="1"/>
  <c r="B8" i="19"/>
  <c r="G35" i="19"/>
  <c r="L13" i="20"/>
  <c r="F13" i="20" s="1"/>
  <c r="E41" i="19"/>
  <c r="E43" i="19" s="1"/>
  <c r="C41" i="19"/>
  <c r="C43" i="19" s="1"/>
  <c r="L21" i="20"/>
  <c r="F15" i="20" s="1"/>
  <c r="F29" i="19"/>
  <c r="H41" i="19"/>
  <c r="B61" i="19"/>
  <c r="F24" i="19"/>
  <c r="H26" i="19"/>
  <c r="C35" i="18"/>
  <c r="C38" i="18" s="1"/>
  <c r="C40" i="18" s="1"/>
  <c r="C42" i="18" s="1"/>
  <c r="B69" i="11"/>
  <c r="B78" i="11" s="1"/>
  <c r="C63" i="11"/>
  <c r="C65" i="11" s="1"/>
  <c r="C67" i="11"/>
  <c r="C69" i="11" s="1"/>
  <c r="C78" i="11" s="1"/>
  <c r="B63" i="11"/>
  <c r="B65" i="11" s="1"/>
  <c r="F14" i="20" l="1"/>
  <c r="F16" i="20" s="1"/>
  <c r="B58" i="18"/>
  <c r="B60" i="18" s="1"/>
  <c r="H43" i="19"/>
  <c r="C16" i="18"/>
  <c r="C17" i="18" s="1"/>
  <c r="F26" i="19"/>
  <c r="G24" i="19"/>
  <c r="G26" i="19" s="1"/>
  <c r="C59" i="19"/>
  <c r="C61" i="19" s="1"/>
  <c r="F41" i="19"/>
  <c r="G29" i="19"/>
  <c r="G41" i="19" s="1"/>
  <c r="C8" i="19"/>
  <c r="C11" i="19" s="1"/>
  <c r="C46" i="19" s="1"/>
  <c r="C48" i="19" s="1"/>
  <c r="C55" i="19" s="1"/>
  <c r="C56" i="19" s="1"/>
  <c r="B11" i="19"/>
  <c r="B85" i="11"/>
  <c r="B81" i="11"/>
  <c r="C81" i="11"/>
  <c r="C85" i="11"/>
  <c r="F43" i="19" l="1"/>
  <c r="B51" i="18"/>
  <c r="B53" i="18" s="1"/>
  <c r="B62" i="18" s="1"/>
  <c r="D17" i="20"/>
  <c r="D20" i="20" s="1"/>
  <c r="G43" i="19"/>
  <c r="C21" i="18"/>
  <c r="C23" i="18" s="1"/>
  <c r="C25" i="18" s="1"/>
  <c r="C27" i="18" s="1"/>
  <c r="B62" i="19"/>
  <c r="B63" i="19" s="1"/>
  <c r="B71" i="19" s="1"/>
  <c r="B72" i="19" s="1"/>
  <c r="C63" i="19"/>
  <c r="B21" i="19"/>
  <c r="B46" i="19" s="1"/>
  <c r="B48" i="19" s="1"/>
  <c r="B55" i="19" s="1"/>
  <c r="B56" i="19" s="1"/>
  <c r="F28" i="20" l="1"/>
  <c r="F20" i="20"/>
  <c r="F22" i="20" s="1"/>
  <c r="F24" i="20" s="1"/>
  <c r="F26" i="20" s="1"/>
  <c r="F29" i="20" s="1"/>
  <c r="F30" i="20" s="1"/>
  <c r="C71" i="19"/>
  <c r="B74" i="19"/>
  <c r="D55" i="19"/>
  <c r="F31" i="20" l="1"/>
  <c r="C74" i="19"/>
  <c r="D74" i="19" s="1"/>
  <c r="D75" i="19" s="1"/>
  <c r="C72" i="19"/>
  <c r="D71" i="19"/>
  <c r="D9" i="6" l="1"/>
  <c r="D11" i="6"/>
  <c r="D12" i="6"/>
  <c r="D14" i="6"/>
  <c r="D15" i="6"/>
  <c r="D16" i="6"/>
  <c r="D17" i="6"/>
  <c r="D18" i="6"/>
  <c r="D22" i="6"/>
  <c r="D23" i="6"/>
  <c r="D29" i="6"/>
  <c r="D45" i="6"/>
  <c r="D46" i="6"/>
  <c r="D49" i="6"/>
  <c r="D50" i="6"/>
  <c r="D55" i="6"/>
  <c r="D56" i="6"/>
  <c r="D59" i="6"/>
  <c r="D60" i="6"/>
  <c r="F46" i="5"/>
  <c r="E46" i="5"/>
  <c r="F38" i="3" s="1"/>
  <c r="F45" i="5"/>
  <c r="E45" i="5"/>
  <c r="F37" i="3" s="1"/>
  <c r="F44" i="5"/>
  <c r="E44" i="5"/>
  <c r="F36" i="3" s="1"/>
  <c r="F43" i="5"/>
  <c r="E43" i="5"/>
  <c r="F35" i="3" s="1"/>
  <c r="F42" i="5"/>
  <c r="E42" i="5"/>
  <c r="F34" i="3" s="1"/>
  <c r="F41" i="5"/>
  <c r="E41" i="5"/>
  <c r="F33" i="3" s="1"/>
  <c r="F39" i="5"/>
  <c r="F32" i="3"/>
  <c r="F37" i="5"/>
  <c r="F31" i="3"/>
  <c r="F36" i="5"/>
  <c r="E36" i="5"/>
  <c r="F30" i="3" s="1"/>
  <c r="F35" i="5"/>
  <c r="E35" i="5"/>
  <c r="F29" i="3" s="1"/>
  <c r="F34" i="5"/>
  <c r="E34" i="5"/>
  <c r="F28" i="3" s="1"/>
  <c r="F33" i="5"/>
  <c r="E33" i="5"/>
  <c r="F27" i="3" s="1"/>
  <c r="F32" i="5"/>
  <c r="E32" i="5"/>
  <c r="F26" i="3" s="1"/>
  <c r="F31" i="5"/>
  <c r="E31" i="5"/>
  <c r="F25" i="3" s="1"/>
  <c r="F30" i="5"/>
  <c r="E30" i="5"/>
  <c r="F24" i="3" s="1"/>
  <c r="F29" i="5"/>
  <c r="E29" i="5"/>
  <c r="F23" i="3" s="1"/>
  <c r="F28" i="5"/>
  <c r="E28" i="5"/>
  <c r="F22" i="3" s="1"/>
  <c r="F27" i="5"/>
  <c r="E27" i="5"/>
  <c r="F21" i="3" s="1"/>
  <c r="F26" i="5"/>
  <c r="E26" i="5"/>
  <c r="F20" i="3" s="1"/>
  <c r="F25" i="5"/>
  <c r="E25" i="5"/>
  <c r="F19" i="3" s="1"/>
  <c r="F24" i="5"/>
  <c r="E24" i="5"/>
  <c r="F18" i="3" s="1"/>
  <c r="F23" i="5"/>
  <c r="E23" i="5"/>
  <c r="F17" i="3" s="1"/>
  <c r="F22" i="5"/>
  <c r="E22" i="5"/>
  <c r="F16" i="3" s="1"/>
  <c r="F21" i="5"/>
  <c r="E21" i="5"/>
  <c r="F15" i="3" s="1"/>
  <c r="F10" i="5"/>
  <c r="F11" i="5"/>
  <c r="F12" i="5"/>
  <c r="F13" i="5"/>
  <c r="F14" i="5"/>
  <c r="F15" i="5"/>
  <c r="F16" i="5"/>
  <c r="F17" i="5"/>
  <c r="E11" i="5"/>
  <c r="F9" i="3" s="1"/>
  <c r="E12" i="5"/>
  <c r="F10" i="3" s="1"/>
  <c r="E13" i="5"/>
  <c r="E14" i="5"/>
  <c r="F11" i="3" s="1"/>
  <c r="E15" i="5"/>
  <c r="F12" i="3" s="1"/>
  <c r="E16" i="5"/>
  <c r="F13" i="3" s="1"/>
  <c r="E17" i="5"/>
  <c r="E10" i="5"/>
  <c r="F8" i="3" s="1"/>
  <c r="C59" i="11"/>
  <c r="D28" i="6" l="1"/>
  <c r="Q36" i="6" s="1"/>
  <c r="D47" i="6"/>
  <c r="D30" i="6"/>
  <c r="Q38" i="6" s="1"/>
  <c r="Q37" i="6"/>
  <c r="E37" i="6"/>
  <c r="D76" i="6"/>
  <c r="D77" i="6"/>
  <c r="B32" i="18"/>
  <c r="D57" i="6"/>
  <c r="D31" i="6"/>
  <c r="D24" i="6"/>
  <c r="D61" i="6"/>
  <c r="D82" i="6" s="1"/>
  <c r="D51" i="6"/>
  <c r="D81" i="6" s="1"/>
  <c r="D71" i="6"/>
  <c r="D70" i="6"/>
  <c r="D19" i="6"/>
  <c r="E18" i="5"/>
  <c r="F18" i="5"/>
  <c r="E60" i="5"/>
  <c r="E59" i="5"/>
  <c r="E48" i="5"/>
  <c r="F59" i="5"/>
  <c r="F48" i="5"/>
  <c r="E58" i="5"/>
  <c r="F58" i="5"/>
  <c r="F60" i="5"/>
  <c r="E36" i="6" l="1"/>
  <c r="D83" i="6"/>
  <c r="E38" i="6"/>
  <c r="D32" i="6"/>
  <c r="E39" i="6"/>
  <c r="Q39" i="6"/>
  <c r="Q40" i="6" s="1"/>
  <c r="D78" i="6"/>
  <c r="D53" i="6"/>
  <c r="D72" i="6"/>
  <c r="D63" i="6"/>
  <c r="F50" i="5"/>
  <c r="F53" i="5" s="1"/>
  <c r="E50" i="5"/>
  <c r="E53" i="5" s="1"/>
  <c r="F61" i="5"/>
  <c r="E61" i="5"/>
  <c r="E40" i="6" l="1"/>
  <c r="D66" i="6"/>
  <c r="B12" i="18"/>
  <c r="B35" i="18"/>
  <c r="B38" i="18" s="1"/>
  <c r="B40" i="18" s="1"/>
  <c r="B42" i="18" s="1"/>
  <c r="B16" i="18" l="1"/>
  <c r="B17" i="18" s="1"/>
  <c r="B21" i="18" l="1"/>
  <c r="B23" i="18" s="1"/>
  <c r="B25" i="18" s="1"/>
  <c r="B27" i="18" s="1"/>
  <c r="C53" i="18" l="1"/>
  <c r="C62" i="18" s="1"/>
</calcChain>
</file>

<file path=xl/sharedStrings.xml><?xml version="1.0" encoding="utf-8"?>
<sst xmlns="http://schemas.openxmlformats.org/spreadsheetml/2006/main" count="2795" uniqueCount="928">
  <si>
    <t>Florida City Gas - #1570</t>
  </si>
  <si>
    <t>Tax Provision Calculation</t>
  </si>
  <si>
    <t>PTBI - Above the Line</t>
  </si>
  <si>
    <t>PTBI - Below the Line</t>
  </si>
  <si>
    <t>PreTax Book Income</t>
  </si>
  <si>
    <t>Permanent Items - Fed &amp; State</t>
  </si>
  <si>
    <t>EMPA01: Section 162(M) Disallowance</t>
  </si>
  <si>
    <t>MEL101: Business Meals</t>
  </si>
  <si>
    <t>MISC01: Misc Perm Diff</t>
  </si>
  <si>
    <t>POL101: Nondeductible Penalties</t>
  </si>
  <si>
    <t>POL201: Nondeductible Club Dues And Political Contributions</t>
  </si>
  <si>
    <t>Permanent Items - Federal Only</t>
  </si>
  <si>
    <t>SIT201: State Tax Deduction</t>
  </si>
  <si>
    <t>Temporary Items - Fed &amp; State</t>
  </si>
  <si>
    <t>Temporary Items - State Only</t>
  </si>
  <si>
    <t>Temporary Items - State Modification</t>
  </si>
  <si>
    <t>Deferred Only:</t>
  </si>
  <si>
    <t>MEL103: Capitalized Business Meals</t>
  </si>
  <si>
    <t>Current Tax Expense Calculation:</t>
  </si>
  <si>
    <t>State Taxable Income</t>
  </si>
  <si>
    <t>Tax Rate</t>
  </si>
  <si>
    <t>Current State Tax Expense - Current Year Provision</t>
  </si>
  <si>
    <t>Return to Provision/OOPA</t>
  </si>
  <si>
    <t>Current State Tax Expense - Total</t>
  </si>
  <si>
    <t>Federal Taxable Income</t>
  </si>
  <si>
    <t>State Tax Deduction</t>
  </si>
  <si>
    <t>Sub-Total</t>
  </si>
  <si>
    <t>Federal Tax Rate</t>
  </si>
  <si>
    <t>Current Federal Tax Expense - Current Year Provision</t>
  </si>
  <si>
    <t>Current Federal Tax Expense - Total</t>
  </si>
  <si>
    <t>Current Tax Expense - Total</t>
  </si>
  <si>
    <t>Deferred Tax Expense Calculation:</t>
  </si>
  <si>
    <t>State</t>
  </si>
  <si>
    <t>Capitalized Meals</t>
  </si>
  <si>
    <t>Amort of EADIT - State</t>
  </si>
  <si>
    <t>Deferred State Tax Expense - Total</t>
  </si>
  <si>
    <t>Federal</t>
  </si>
  <si>
    <t>FBOS</t>
  </si>
  <si>
    <t>Amort of EADIT - Fed</t>
  </si>
  <si>
    <t>Deferred Federal Tax Expense - Total</t>
  </si>
  <si>
    <t>Deferred Tax Expense - Total</t>
  </si>
  <si>
    <t>TOTAL TAX EXPENSE</t>
  </si>
  <si>
    <t>Summary of Tax Expense</t>
  </si>
  <si>
    <t>State:</t>
  </si>
  <si>
    <t>Current</t>
  </si>
  <si>
    <t>Deferred</t>
  </si>
  <si>
    <t>Total State Tax Expense</t>
  </si>
  <si>
    <t>Total Federal Tax Expense</t>
  </si>
  <si>
    <t>Per General Ledger</t>
  </si>
  <si>
    <t>check</t>
  </si>
  <si>
    <t>TAX: (01) Pre-Tax Book Income</t>
  </si>
  <si>
    <t>a-Jan - 2018</t>
  </si>
  <si>
    <t>a-Feb - 2018</t>
  </si>
  <si>
    <t>a-Mar - 2018</t>
  </si>
  <si>
    <t>a-Apr - 2018</t>
  </si>
  <si>
    <t>a-May - 2018</t>
  </si>
  <si>
    <t>a-Jun - 2018</t>
  </si>
  <si>
    <t>a-Jul - 2018</t>
  </si>
  <si>
    <t>a-Aug - 2018</t>
  </si>
  <si>
    <t>a-Sep - 2018</t>
  </si>
  <si>
    <t>a-Oct - 2018</t>
  </si>
  <si>
    <t>a-Nov - 2018</t>
  </si>
  <si>
    <t>a-Dec - 2018</t>
  </si>
  <si>
    <t>a-2018</t>
  </si>
  <si>
    <t>a-Jan - 2019</t>
  </si>
  <si>
    <t>a-Feb - 2019</t>
  </si>
  <si>
    <t>a-Mar - 2019</t>
  </si>
  <si>
    <t>a-Apr - 2019</t>
  </si>
  <si>
    <t>a-May - 2019</t>
  </si>
  <si>
    <t>a-Jun - 2019</t>
  </si>
  <si>
    <t>a-Jul - 2019</t>
  </si>
  <si>
    <t>a-Aug - 2019</t>
  </si>
  <si>
    <t>a-Sep - 2019</t>
  </si>
  <si>
    <t>a-Oct - 2019</t>
  </si>
  <si>
    <t>a-Nov - 2019</t>
  </si>
  <si>
    <t>a-Dec - 2019</t>
  </si>
  <si>
    <t>a-2019</t>
  </si>
  <si>
    <t>a-Jan - 2020</t>
  </si>
  <si>
    <t>a-Feb - 2020</t>
  </si>
  <si>
    <t>a-Mar - 2020</t>
  </si>
  <si>
    <t>a-Apr - 2020</t>
  </si>
  <si>
    <t>a-May - 2020</t>
  </si>
  <si>
    <t>a-Jun - 2020</t>
  </si>
  <si>
    <t>a-Jul - 2020</t>
  </si>
  <si>
    <t>a-Aug - 2020</t>
  </si>
  <si>
    <t>a-Sep - 2020</t>
  </si>
  <si>
    <t>a-Oct - 2020</t>
  </si>
  <si>
    <t>a-Nov - 2020</t>
  </si>
  <si>
    <t>a-Dec - 2020</t>
  </si>
  <si>
    <t>a-2020</t>
  </si>
  <si>
    <t>a-Jan - 2021</t>
  </si>
  <si>
    <t>a-Feb - 2021</t>
  </si>
  <si>
    <t>a-Mar - 2021</t>
  </si>
  <si>
    <t>a-Apr - 2021</t>
  </si>
  <si>
    <t>a-May - 2021</t>
  </si>
  <si>
    <t>a-Jun - 2021</t>
  </si>
  <si>
    <t>a-Jul - 2021</t>
  </si>
  <si>
    <t>a-Aug - 2021</t>
  </si>
  <si>
    <t>a-Sep - 2021</t>
  </si>
  <si>
    <t>a-Oct - 2021</t>
  </si>
  <si>
    <t>a-Nov - 2021</t>
  </si>
  <si>
    <t>a-Dec - 2021</t>
  </si>
  <si>
    <t>a-2021</t>
  </si>
  <si>
    <t>Jan - 2022</t>
  </si>
  <si>
    <t>Feb - 2022</t>
  </si>
  <si>
    <t>Mar - 2022</t>
  </si>
  <si>
    <t>Apr - 2022</t>
  </si>
  <si>
    <t>May - 2022</t>
  </si>
  <si>
    <t>Jun - 2022</t>
  </si>
  <si>
    <t>Jul - 2022</t>
  </si>
  <si>
    <t>Aug - 2022</t>
  </si>
  <si>
    <t>Sep - 2022</t>
  </si>
  <si>
    <t>Oct - 2022</t>
  </si>
  <si>
    <t>Nov - 2022</t>
  </si>
  <si>
    <t>Dec - 2022</t>
  </si>
  <si>
    <t>2022</t>
  </si>
  <si>
    <t>Jan - 2023</t>
  </si>
  <si>
    <t>Feb - 2023</t>
  </si>
  <si>
    <t>Mar - 2023</t>
  </si>
  <si>
    <t>Apr - 2023</t>
  </si>
  <si>
    <t>May - 2023</t>
  </si>
  <si>
    <t>Jun - 2023</t>
  </si>
  <si>
    <t>Jul - 2023</t>
  </si>
  <si>
    <t>Aug - 2023</t>
  </si>
  <si>
    <t>Sep - 2023</t>
  </si>
  <si>
    <t>Oct - 2023</t>
  </si>
  <si>
    <t>Nov - 2023</t>
  </si>
  <si>
    <t>Dec - 2023</t>
  </si>
  <si>
    <t>2023</t>
  </si>
  <si>
    <t>PE_FCG: Florida City Gas</t>
  </si>
  <si>
    <t>Net Income - ATL</t>
  </si>
  <si>
    <t>Addback: Income Taxes - ATL</t>
  </si>
  <si>
    <t>Addback: Other - ATL</t>
  </si>
  <si>
    <t>Pretax Book Income - ATL</t>
  </si>
  <si>
    <t>Pretax Book Income - ATL - YTD</t>
  </si>
  <si>
    <t>Net Income - BTL</t>
  </si>
  <si>
    <t>Addback: Income Taxes - BTL</t>
  </si>
  <si>
    <t>Addback: Other - BTL</t>
  </si>
  <si>
    <t>Pretax Book Income - BTL</t>
  </si>
  <si>
    <t>Pretax Book Income</t>
  </si>
  <si>
    <t>Total Net Income</t>
  </si>
  <si>
    <t>FM - Planning Entity</t>
  </si>
  <si>
    <t>Florida City Gas</t>
  </si>
  <si>
    <t>FM - TAX - Tax Juris</t>
  </si>
  <si>
    <t>FED: Federal</t>
  </si>
  <si>
    <t>Schedule M: Tax Juris Allocator of FM - TAX - Schedule M</t>
  </si>
  <si>
    <t>FLORIDA_ONLY: Florida Only</t>
  </si>
  <si>
    <t>FL: Florida</t>
  </si>
  <si>
    <t>Values</t>
  </si>
  <si>
    <t>FM - TAX - Schedule M Group</t>
  </si>
  <si>
    <t>FM - TAX - Schedule M</t>
  </si>
  <si>
    <t>vlookup</t>
  </si>
  <si>
    <t>PERM: Permanent</t>
  </si>
  <si>
    <t>TEMP: Temporary</t>
  </si>
  <si>
    <t>DEP101STFCG: State Tax Depreciation - FCG</t>
  </si>
  <si>
    <t>SAL101STFCG: State Tax Gain/Loss - FCG</t>
  </si>
  <si>
    <t>TEMP: Temporary Total</t>
  </si>
  <si>
    <t>Grand Total</t>
  </si>
  <si>
    <t>PERM: Permanent Total</t>
  </si>
  <si>
    <t>AMO326FCG: Reg Asset - Deferred Conversion and Piping - FCG</t>
  </si>
  <si>
    <t>BAD101FCG: Bad Debt Expense - FCG</t>
  </si>
  <si>
    <t>CAC101FCG: Method Life CIAC - FCG</t>
  </si>
  <si>
    <t>CAP301FCG: Rate Case Expenses - FCG</t>
  </si>
  <si>
    <t>DEP101FCG: Tax Depreciation - FCG</t>
  </si>
  <si>
    <t>DEP103FCG: Reversal of Book Depreciation - FCG</t>
  </si>
  <si>
    <t>DEP148FCG: Relocation Costs - FCG</t>
  </si>
  <si>
    <t>EMP102FCG: Pension SFAS 87 - FCG</t>
  </si>
  <si>
    <t>EMP107FCG: FAS158 Other Reg. Asset Pension - NC - FCG</t>
  </si>
  <si>
    <t>EMP201FCG: Employee Bonus Accrual - FCG</t>
  </si>
  <si>
    <t>EMP202FCG: Accrued FICA Taxes - FCG</t>
  </si>
  <si>
    <t>EMP802FCG: Post Retirement SFAS 112 - NC - FCG</t>
  </si>
  <si>
    <t>EMP803FCG: Welfare Capitalized - FCG</t>
  </si>
  <si>
    <t>EMP807FCG: Post Retirement Benefits - FAS106 NC - FCG</t>
  </si>
  <si>
    <t>EMP901FCG: Def Compensation</t>
  </si>
  <si>
    <t>INJ101FCG: Injuries and Damages - FCG</t>
  </si>
  <si>
    <t>INT101FCG: Method Life CPI - FCG</t>
  </si>
  <si>
    <t>LES202FCG: Financing Leases - Assets - FCG</t>
  </si>
  <si>
    <t>LES205FCG: Financing Leases - Liabilities - FCG</t>
  </si>
  <si>
    <t>REM101FCG: Cost of Removal - FCG</t>
  </si>
  <si>
    <t>RES128FCG: Accrued Medical Expenses - FCG</t>
  </si>
  <si>
    <t>SAL101FCG: Tax Gain/Loss - FCG</t>
  </si>
  <si>
    <t>SAL203FCG: Book Gain/Loss Sale of Assets</t>
  </si>
  <si>
    <t>STM409FCG: Storm-Reg Asset - Regulated - FCG</t>
  </si>
  <si>
    <t>Schedule M: ATL/BTL of FM - TAX - Schedule M</t>
  </si>
  <si>
    <t>Schedule M: Schedule M Type of FM - TAX - Schedule M</t>
  </si>
  <si>
    <t>ATL</t>
  </si>
  <si>
    <t>ALL: Federal and State</t>
  </si>
  <si>
    <t>None Assigned</t>
  </si>
  <si>
    <t>FEDERAL_ONLY: Federal Only</t>
  </si>
  <si>
    <t>BTL</t>
  </si>
  <si>
    <t>9190610/9190710</t>
  </si>
  <si>
    <t>9282610/9282710</t>
  </si>
  <si>
    <t>9283610/9283710</t>
  </si>
  <si>
    <t>Total</t>
  </si>
  <si>
    <t xml:space="preserve">Pre-Tax Schedule M </t>
  </si>
  <si>
    <t>Federal Only</t>
  </si>
  <si>
    <t>Account</t>
  </si>
  <si>
    <t>ATL/BTL</t>
  </si>
  <si>
    <t>Schedule M Code &amp; Description</t>
  </si>
  <si>
    <t>Permanent Differences:</t>
  </si>
  <si>
    <t>MISC01B: Misc Perm Diff - BTL</t>
  </si>
  <si>
    <t>SIT201B: State Tax Deduction - BTL</t>
  </si>
  <si>
    <t>Total Permanent Differences</t>
  </si>
  <si>
    <t>Temporary Differences - Federal &amp; State</t>
  </si>
  <si>
    <t>Total Temporary Differences</t>
  </si>
  <si>
    <t>Total Schedule M</t>
  </si>
  <si>
    <t>Total by FERC Account:</t>
  </si>
  <si>
    <t>Account 190</t>
  </si>
  <si>
    <t>Account 282</t>
  </si>
  <si>
    <t>Account 283</t>
  </si>
  <si>
    <t>2021</t>
  </si>
  <si>
    <t>2020</t>
  </si>
  <si>
    <t>BALANCE SHEET</t>
  </si>
  <si>
    <t>COMPANY</t>
  </si>
  <si>
    <t>FERC ACCOUNT DESCRIPTION</t>
  </si>
  <si>
    <t>FERC</t>
  </si>
  <si>
    <t>9190120: Accm Deferred Income Taxes-Fed-Storm Fd</t>
  </si>
  <si>
    <t>9190220: Accm Deferred Income Taxes-St-Storm Fd</t>
  </si>
  <si>
    <t>9190610: Accm Deferred Income Taxes-Federal-Gas</t>
  </si>
  <si>
    <t>9190620: Accm Deferred Income Taxes-Fed-Storm Fd-Gas</t>
  </si>
  <si>
    <t>9190710: Accm Deferred Income Taxes-State-Gas</t>
  </si>
  <si>
    <t>9190720: Accm Deferred Income Taxes-St-Storm Fd-Gas</t>
  </si>
  <si>
    <t>9282610: Accm Defer Income Taxes-Oth Prop-Fed-Gas</t>
  </si>
  <si>
    <t>9282710: Accm Defer Income Taxes-Oth Prop-St-Gas</t>
  </si>
  <si>
    <t>9283610: Accm Defer Income Taxes- Other-Fed-Gas</t>
  </si>
  <si>
    <t>9283710: Accm Deferred Income Taxes- Other-St-Gas</t>
  </si>
  <si>
    <t>9182600: Oth Reg Assets-FAS 109-Gas</t>
  </si>
  <si>
    <t>9254661: Other Regulatory Liabilities-FAS 109-GAS</t>
  </si>
  <si>
    <t>ADIT Balance by FERC Account</t>
  </si>
  <si>
    <t>Deferred Tax Asset</t>
  </si>
  <si>
    <t>Deferred Tax Liability - Pollution Control</t>
  </si>
  <si>
    <t>Deferred Tax Liability - Property</t>
  </si>
  <si>
    <t>Deferred Tax Liability - Other</t>
  </si>
  <si>
    <t>Total ADIT Balance</t>
  </si>
  <si>
    <t>ADIT Activity by FERC Account</t>
  </si>
  <si>
    <t>Total ADIT Activity</t>
  </si>
  <si>
    <t>INCOME TAX EXPENSE</t>
  </si>
  <si>
    <t>9409160: Income Taxes-Gas-Oper Income-Federal</t>
  </si>
  <si>
    <t>9409260: Income Taxes-Gas-OthInc&amp;Deduct-Fed-A06 BTL</t>
  </si>
  <si>
    <t>Total Current Tax Expense - Fed</t>
  </si>
  <si>
    <t>9410161: Prov DefTax-Gas-Oper Inc-Fed</t>
  </si>
  <si>
    <t>9411161: Prov Def Tax-Gas-Cr-Op Inc-Federal</t>
  </si>
  <si>
    <t>Total Deferred Tax Expense - Fed</t>
  </si>
  <si>
    <t>9409170: Income Taxes-Gas-Oper Income-State</t>
  </si>
  <si>
    <t>9409270: Income Taxes-Gas-OthInc&amp;Deduct-State-A06 BTL</t>
  </si>
  <si>
    <t>Total Current Tax Expense - State</t>
  </si>
  <si>
    <t>9410181: Prov Def Tax-Gas-Oper Income-State</t>
  </si>
  <si>
    <t>9411191: Prov Def Tax-Gas-Cr-Op Inc-State</t>
  </si>
  <si>
    <t>Total Deferred Tax Expense - State</t>
  </si>
  <si>
    <t>Total Tax Expense per Income Statement</t>
  </si>
  <si>
    <t>Total Tax Expense Summary</t>
  </si>
  <si>
    <t>Above the Line Tax Expense</t>
  </si>
  <si>
    <t>Below the Line Tax Expense</t>
  </si>
  <si>
    <t>Planning Entity</t>
  </si>
  <si>
    <t>SAP FERC Account: SAP Business Area of SAP FERC Account</t>
  </si>
  <si>
    <t>Ledger Account in Level 2 of Default Ledger Tree</t>
  </si>
  <si>
    <t>SAP FERC Account: SAP GAAP Account of SAP FERC Account</t>
  </si>
  <si>
    <t>SAP FERC Account</t>
  </si>
  <si>
    <t>Jan - 2018</t>
  </si>
  <si>
    <t>Feb - 2018</t>
  </si>
  <si>
    <t>Mar - 2018</t>
  </si>
  <si>
    <t>Apr - 2018</t>
  </si>
  <si>
    <t>May - 2018</t>
  </si>
  <si>
    <t>Jun - 2018</t>
  </si>
  <si>
    <t>Jul - 2018</t>
  </si>
  <si>
    <t>Aug - 2018</t>
  </si>
  <si>
    <t>Sep - 2018</t>
  </si>
  <si>
    <t>Oct - 2018</t>
  </si>
  <si>
    <t>Nov - 2018</t>
  </si>
  <si>
    <t>Dec - 2018</t>
  </si>
  <si>
    <t>2018</t>
  </si>
  <si>
    <t>Jan - 2019</t>
  </si>
  <si>
    <t>Feb - 2019</t>
  </si>
  <si>
    <t>Mar - 2019</t>
  </si>
  <si>
    <t>Apr - 2019</t>
  </si>
  <si>
    <t>May - 2019</t>
  </si>
  <si>
    <t>Jun - 2019</t>
  </si>
  <si>
    <t>Jul - 2019</t>
  </si>
  <si>
    <t>Aug - 2019</t>
  </si>
  <si>
    <t>Sep - 2019</t>
  </si>
  <si>
    <t>Oct - 2019</t>
  </si>
  <si>
    <t>Nov - 2019</t>
  </si>
  <si>
    <t>Dec - 2019</t>
  </si>
  <si>
    <t>2019</t>
  </si>
  <si>
    <t>Jan - 2020</t>
  </si>
  <si>
    <t>Feb - 2020</t>
  </si>
  <si>
    <t>Mar - 2020</t>
  </si>
  <si>
    <t>Apr - 2020</t>
  </si>
  <si>
    <t>May - 2020</t>
  </si>
  <si>
    <t>Jun - 2020</t>
  </si>
  <si>
    <t>Jul - 2020</t>
  </si>
  <si>
    <t>Aug - 2020</t>
  </si>
  <si>
    <t>Sep - 2020</t>
  </si>
  <si>
    <t>Oct - 2020</t>
  </si>
  <si>
    <t>Nov - 2020</t>
  </si>
  <si>
    <t>Dec - 2020</t>
  </si>
  <si>
    <t>Jan - 2021</t>
  </si>
  <si>
    <t>Feb - 2021</t>
  </si>
  <si>
    <t>Mar - 2021</t>
  </si>
  <si>
    <t>Apr - 2021</t>
  </si>
  <si>
    <t>May - 2021</t>
  </si>
  <si>
    <t>Jun - 2021</t>
  </si>
  <si>
    <t>Jul - 2021</t>
  </si>
  <si>
    <t>Aug - 2021</t>
  </si>
  <si>
    <t>Sep - 2021</t>
  </si>
  <si>
    <t>Oct - 2021</t>
  </si>
  <si>
    <t>Nov - 2021</t>
  </si>
  <si>
    <t>Dec - 2021</t>
  </si>
  <si>
    <t>A01: Base</t>
  </si>
  <si>
    <t>Depreciation &amp; Amortization</t>
  </si>
  <si>
    <t>5440264: Amortization Expense-Cloud Implementation</t>
  </si>
  <si>
    <t>9404302: Amortization-Cloud Implementation-Gas</t>
  </si>
  <si>
    <t>5960000: DEPRECIATION EXPENSE</t>
  </si>
  <si>
    <t>9403860: Depreciation Expense-Gas</t>
  </si>
  <si>
    <t>5961000: AMORTIZATION EXPENSE</t>
  </si>
  <si>
    <t>9404300: Amort Limited-Term Gas Plt</t>
  </si>
  <si>
    <t>9406100: Amortization Gas Plant Acq Adjs-Gas</t>
  </si>
  <si>
    <t>5961043: AMORTIZATION EXPENSE: Jurisdictional Gain</t>
  </si>
  <si>
    <t>9407460: Reg Credits-Jurisdictional Gain-GAS</t>
  </si>
  <si>
    <t>~: ~</t>
  </si>
  <si>
    <t>9407201: Amortizaton of Conversion Exp-A01-Gas</t>
  </si>
  <si>
    <t>Federal and State Income Taxes</t>
  </si>
  <si>
    <t>6800000: CURRENT FIT EXPENSE</t>
  </si>
  <si>
    <t>6801000: CURRENT SIT EXPENSE</t>
  </si>
  <si>
    <t>6802006: DEFERRED FIT EXP: Other Def Tax Debits-Fed</t>
  </si>
  <si>
    <t>6802020: DEFERRED FIT EXP: Other Debits-Federal</t>
  </si>
  <si>
    <t>6803020: DEFERRED SIT EXP: Oth Debits-Credits-State</t>
  </si>
  <si>
    <t>6803075: DEFERRED SIT EXP: Oth Deferred Tx Db-State</t>
  </si>
  <si>
    <t>Interest Charges - gross</t>
  </si>
  <si>
    <t>6700000: INTEREST EXPENSE</t>
  </si>
  <si>
    <t>9427600: Interest on Long-Term Debt-Gas</t>
  </si>
  <si>
    <t>6700200: INTEREST EXP: Intercompany</t>
  </si>
  <si>
    <t>9430600: Interest on Debt to Assoc Cos-Gas</t>
  </si>
  <si>
    <t>9430601: Interest on Debt to Assoc Cos-S/T-Gas</t>
  </si>
  <si>
    <t>6700300: INTEREST EXP: Interest on Customer Deposits</t>
  </si>
  <si>
    <t>9431041: Other Interest Expense-Gas</t>
  </si>
  <si>
    <t>6701105: AMORTIZATION OF LOSS ON REACQUIRED DEBT</t>
  </si>
  <si>
    <t>9428157: Amort of Loss on Reaquired Debt-Gas</t>
  </si>
  <si>
    <t>Other Operating Revenues</t>
  </si>
  <si>
    <t>4172400: OTHER BASE REVS: Late Pmts/Field Coll</t>
  </si>
  <si>
    <t>9487000: Oth Oper Revenues-Forfeighted Discounts - Gas</t>
  </si>
  <si>
    <t>4205000: Customer: OTHER OPERATING REVS</t>
  </si>
  <si>
    <t>9488000: Oth Oper Revenues-Misc Service Revs- Gas</t>
  </si>
  <si>
    <t>9495000: Other Gas Revenues-Gas</t>
  </si>
  <si>
    <t>Other Operation &amp; Maintenance</t>
  </si>
  <si>
    <t>4150011: Deriv: PMI Interbook Gas Rev-Physical</t>
  </si>
  <si>
    <t>9804001: Natural Gas City Gate Purchases-Base-A01-Gas</t>
  </si>
  <si>
    <t>5060000: COST OF GAS SOLD</t>
  </si>
  <si>
    <t>9812000: Gas Used for Other Utiil Opers-Credit-Gas</t>
  </si>
  <si>
    <t>5202000: PAYROLL EXPENSE: Non-Exempt</t>
  </si>
  <si>
    <t>9863000: Maintenance of Mains-Gas</t>
  </si>
  <si>
    <t>9874000: Distrib Exps-Opers-Mains &amp; Service-Gas</t>
  </si>
  <si>
    <t>9878000: Distrib Exps-Opers-Meter &amp; House Regulators-Gas</t>
  </si>
  <si>
    <t>9879000: Distrib Exps-Opers-Customer Install Exps-Gen-Gas</t>
  </si>
  <si>
    <t>9892000: Distrib Exps-Mtce-Services-Gas</t>
  </si>
  <si>
    <t>9893000: Distrib Exps-Mtce-Meters &amp; House Regulators-Gas</t>
  </si>
  <si>
    <t>9894000: Distrib Exps-Mtce-Other Equipment-Gas</t>
  </si>
  <si>
    <t>9911100: Sales Expense-Supervision-Gas</t>
  </si>
  <si>
    <t>9920600: Administrative &amp; General Salaries-Gas</t>
  </si>
  <si>
    <t>5203000: PAYROLL EXPENSE: Exempt</t>
  </si>
  <si>
    <t>9912125: Demonstrating &amp; Selling Expenses-Gas</t>
  </si>
  <si>
    <t>5310000: EMPLOYEE WELFARE</t>
  </si>
  <si>
    <t>9926604: Employee Pensions and Benefits-Gas</t>
  </si>
  <si>
    <t>5400100: MATERIALS &amp; SUPPLIES: General</t>
  </si>
  <si>
    <t>9843900: Oth Storage Exp-Mtce-Other Equip-Gas</t>
  </si>
  <si>
    <t>9857000: Measuring &amp; Regulating Station-Gas</t>
  </si>
  <si>
    <t>9902125: Meter Reading Expenses -Gas</t>
  </si>
  <si>
    <t>5400400: SITE TOOL &amp; EQUIPMENT EXPENSE</t>
  </si>
  <si>
    <t>9841000: Oth Storage Exp - Opers, Labor &amp; Exps - Gas</t>
  </si>
  <si>
    <t>9880000: Distrib Exps-Opers-Other-Gas</t>
  </si>
  <si>
    <t>5401710: VEHICLE: Fuel</t>
  </si>
  <si>
    <t>9930260: Miscellaneous General Exps-Gas</t>
  </si>
  <si>
    <t>5401720: VEHICLE: Maintenance</t>
  </si>
  <si>
    <t>9871000: Distrib Exps-Opers-Load Dispatching-Gas</t>
  </si>
  <si>
    <t>5405044: Gas:WO - Maint Other Equipment</t>
  </si>
  <si>
    <t>9888000: Distrib Exps-Mtce-Compressor Station Equip-Gas</t>
  </si>
  <si>
    <t>5440000: RENT EXP: Facility</t>
  </si>
  <si>
    <t>9931600: Rents-Administrative and General-Gas</t>
  </si>
  <si>
    <t>5450000: INSURANCE EXP: Property</t>
  </si>
  <si>
    <t>9924700: Property Insurance-Gas</t>
  </si>
  <si>
    <t>5450100: INSURANCE EXP: Excess Liability</t>
  </si>
  <si>
    <t>9925000: Injuries and Damages-Insurance</t>
  </si>
  <si>
    <t>5450120: INSURANCE EXP: Excess Liability-Intercompany</t>
  </si>
  <si>
    <t>9925106: Injuries and Damages-Insurance-Gas</t>
  </si>
  <si>
    <t>5450200: INSURANCE EXP: Workers Compensation</t>
  </si>
  <si>
    <t>9925105: Inj &amp; Damages-Emply WorkComp Ins-Gas</t>
  </si>
  <si>
    <t>5707100: FEES: FPSC</t>
  </si>
  <si>
    <t>9928701: Regulatory Commission Exps-Gas-FPSC Fee</t>
  </si>
  <si>
    <t>5750320: OUTSIDE SERVICES: Construction</t>
  </si>
  <si>
    <t>9887000: Distrib Exps-Mtce-Mains-Gas</t>
  </si>
  <si>
    <t>5750700: OUTSIDE SVCS: Other</t>
  </si>
  <si>
    <t>9889000: Distrib Exps-Mtce-Meas &amp; Reg Station Gen-Gas</t>
  </si>
  <si>
    <t>9903125: Customer Records &amp; Collection Expenses-Gas</t>
  </si>
  <si>
    <t>9905125: Miscellaneous Customer Accounts Expenses-Gas</t>
  </si>
  <si>
    <t>9909125: Information &amp;Instruction Advertising Exp-Gas</t>
  </si>
  <si>
    <t>5751000: OUTSIDE SVCS: Building Services</t>
  </si>
  <si>
    <t>9932600: Maintenance of Gen Plant-Gas</t>
  </si>
  <si>
    <t>5760300: OFFICE SUPPLIES</t>
  </si>
  <si>
    <t>9913125: Advertising Expenses-Gas</t>
  </si>
  <si>
    <t>9921600: Office Supplies and Expenses-Gas</t>
  </si>
  <si>
    <t>5772600: DSM Incentives Mtg Initiativ &amp; VAPS Cost Gds Sold</t>
  </si>
  <si>
    <t>9921000: Office Supplies and Expenses</t>
  </si>
  <si>
    <t>5800000: OTHER EXPENSE</t>
  </si>
  <si>
    <t>9928700: Regulatory Commission Exps-Gas</t>
  </si>
  <si>
    <t>5804000: ADMINISTRATIVE EXPENSES - CREDITS</t>
  </si>
  <si>
    <t>9923700: Outside Services Employed-Gas</t>
  </si>
  <si>
    <t>5903000: PROVISION FOR UNCOLLECTIBLE ACCOUNTS</t>
  </si>
  <si>
    <t>9904125: Uncollectible Accounts-Gas</t>
  </si>
  <si>
    <t>6501000: MISCELLANEOUS EXPENSE</t>
  </si>
  <si>
    <t>9922600: Admin Expenses Transferred-Other-Gas</t>
  </si>
  <si>
    <t>9817000: Underground Storage Line Exp-Gas</t>
  </si>
  <si>
    <t>9843600: Oth Storage Exp-Mtce Vaporizing Equip-Gas</t>
  </si>
  <si>
    <t>9846200: Other Expenses-Gas</t>
  </si>
  <si>
    <t>9870000: Maint Oper Superv &amp; Engineering-Gas</t>
  </si>
  <si>
    <t>9875000: Distrib Exps-Opers-Meas &amp; Reg Station-Gen-Gas</t>
  </si>
  <si>
    <t>9876000: Distrib Exps-Opers-Meas &amp; Reg Station-Indust-Gas</t>
  </si>
  <si>
    <t>9907125: Customer Service Supervision-Gas</t>
  </si>
  <si>
    <t>9908125: Customer Assistance Expenses-Gas</t>
  </si>
  <si>
    <t>9927125: A&amp;G-Franchise Requirments</t>
  </si>
  <si>
    <t>Taxes Other than Income Tax</t>
  </si>
  <si>
    <t>5971000: OTHER TAXES: Property Tax</t>
  </si>
  <si>
    <t>9408106: Tax Other Than Inc Tax- RealPer Prop Tax-Gas</t>
  </si>
  <si>
    <t>5974200: PAYROLL TAXES: FICA</t>
  </si>
  <si>
    <t>9408195: Tax Other Than Inc Tax- Payroll Taxes-Gas</t>
  </si>
  <si>
    <t>Total Sales of Gas</t>
  </si>
  <si>
    <t>4003001: Customer: TRADING ENERGY REVS-Gas Sales</t>
  </si>
  <si>
    <t>9480000: Residential Sales-Gas</t>
  </si>
  <si>
    <t>9480140: Residential Sales-CRA-Gas</t>
  </si>
  <si>
    <t>9481000: Comm &amp; Ind Sales-Gas</t>
  </si>
  <si>
    <t>9481120: Comm &amp; Ind Sales-CRA-Gas</t>
  </si>
  <si>
    <t>4770501: Customer: Pipeline Revs-Fixed</t>
  </si>
  <si>
    <t>9489200: Revenues from Trans of Gas-Transmission-Gas</t>
  </si>
  <si>
    <t>A02: ECCR</t>
  </si>
  <si>
    <t>9431043: Other Interest Exp-ECCR-A02-Gas</t>
  </si>
  <si>
    <t>9495001: Other Gas Revenues-ECCR-A02-Gas</t>
  </si>
  <si>
    <t>9495x01: 9495x01</t>
  </si>
  <si>
    <t>9489400: Revenues fr Trans of Gas-Transm-A02-Envr-Gas</t>
  </si>
  <si>
    <t>9926605: Employee Pensions and Benefits-Gas-A02-ECCR</t>
  </si>
  <si>
    <t>9925121: Inj &amp; Damages-Emply WorkComp Ins-Gas-A02-ECCR</t>
  </si>
  <si>
    <t>9909126: Information &amp;Instruction AdvertiExp-ECCR-A02-Gas</t>
  </si>
  <si>
    <t>9408193: Tax Other Than Inc Tax- PR Taxes-Gas-A02-ECCR</t>
  </si>
  <si>
    <t>A04: Fuel</t>
  </si>
  <si>
    <t>9431044: Other Interest Exp-Fuel-A04-Gas</t>
  </si>
  <si>
    <t>9495x02: 9495x02</t>
  </si>
  <si>
    <t>9804000: Natural Gas City Gate Purchases-A04-Gas</t>
  </si>
  <si>
    <t>9805000: Natural Gas Other Purchased Gas-A04-Gas</t>
  </si>
  <si>
    <t>9807000: Natural Gas Purchase Gas Exps-A04-Gas</t>
  </si>
  <si>
    <t>9812001: Gas Used-Oth Utiil Opers-Credit-A04-Gas</t>
  </si>
  <si>
    <t>9922601: Admin Expenses Transferred-Other-Gas-A04</t>
  </si>
  <si>
    <t>9926606: Employee Pensions and Benefits-Gas-A04-Fuel</t>
  </si>
  <si>
    <t>9931604: Rents-Administrative and General-Gas-A04</t>
  </si>
  <si>
    <t>9925122: Inj &amp; Damages-Emply WorkComp Ins-Gas-A04-Fuel</t>
  </si>
  <si>
    <t>9408194: Tax Other Than Inc Tax- PR Taxes-Gas-A04-Fuel</t>
  </si>
  <si>
    <t>9480130: Residential Sales-GPA-Gas-A04</t>
  </si>
  <si>
    <t>9481110: Comm &amp; Ind Sales-PGA-Gas-A04</t>
  </si>
  <si>
    <t>A06: Below the Line</t>
  </si>
  <si>
    <t>Other Income &amp; Deductions (incl Storm)</t>
  </si>
  <si>
    <t>5790000: Community Relations: Activities</t>
  </si>
  <si>
    <t>9426160: Donations-Gas-A06 BTL</t>
  </si>
  <si>
    <t>6750000: INTEREST INCOME: Taxable</t>
  </si>
  <si>
    <t>9419960: Int Div Inc-Other-Gas-A06 BTL</t>
  </si>
  <si>
    <t>9426310: Penalties -A06 BTL-Gas</t>
  </si>
  <si>
    <t>9426460: Civic &amp; Political Activities-Gas-A06 BTL</t>
  </si>
  <si>
    <t>Other Income Taxes</t>
  </si>
  <si>
    <t>6800050: CURRENT FIT EXP: Oth Inc &amp; Deductions</t>
  </si>
  <si>
    <t>6801050: CURRENT SIT EXP: Other Income &amp; Deductions</t>
  </si>
  <si>
    <t>A08: ECRC</t>
  </si>
  <si>
    <t>9403864: Depreciation Expense-Gas-ECRC-A08</t>
  </si>
  <si>
    <t>A14: Gross Receipts Tax</t>
  </si>
  <si>
    <t>5977000: OTHER TAXES: Gross Receipts Tax</t>
  </si>
  <si>
    <t>9408151: Tax Other Than Inc Tax- Gross Receipts Tax-Gas</t>
  </si>
  <si>
    <t>4178000: Customer: GROSS RECEIPTS TAX REVS</t>
  </si>
  <si>
    <t>9480110: Residential Sales-Gross Receipts-Gas</t>
  </si>
  <si>
    <t>A15: Franchise Tax</t>
  </si>
  <si>
    <t>5973000: OTHER TAXES: Franchise and Minimum</t>
  </si>
  <si>
    <t>9408111: Tax Other Than Inc Tax- FranchiseTax-Gas</t>
  </si>
  <si>
    <t>4179000: FRANCHISE TAX REVENUES</t>
  </si>
  <si>
    <t>9480120: Residential Sales-Franchise-Gas</t>
  </si>
  <si>
    <t>A23: Rider Programs-Base</t>
  </si>
  <si>
    <t>9483050: Sales for Resale SAFE-A23-Gas</t>
  </si>
  <si>
    <t>A24: Area Expansion Programs</t>
  </si>
  <si>
    <t>9407380: Reg Debits-Amort AEP Excess Costs-A24-Gas</t>
  </si>
  <si>
    <t>9407200: Amortizaton of Conversion Exp-A24-Gas</t>
  </si>
  <si>
    <t>9488001: Oth Oper Revs-Misc Service Revs- Gas-A24-AEP</t>
  </si>
  <si>
    <t>9495002: Other Gas Rev-AEP Billed &amp; O/U-A24-GAS</t>
  </si>
  <si>
    <t>9495100: Other Gas Revenues-AEP-A24-Gas</t>
  </si>
  <si>
    <t>A25: SAFE</t>
  </si>
  <si>
    <t>9403867: Depreciation Expense-SAFE-A25-Gas</t>
  </si>
  <si>
    <t>9431042: Other Interest Exp-SAFE-A25-Gas</t>
  </si>
  <si>
    <t>9488002: Oth Oper Revs-Misc Serv Revs- Gas-A25-SAFE O/U</t>
  </si>
  <si>
    <t>9488003: Oth Oper Revs-Misc Serv Revs- Gas-A25-SAFE</t>
  </si>
  <si>
    <t>9408198: Tax Oth Than Inc Tax-SAFE-A25-Gas</t>
  </si>
  <si>
    <t>9405300: AmortOther Gas Plant-Gas</t>
  </si>
  <si>
    <t>9408199: Tax Other Than Income Tax-Gas</t>
  </si>
  <si>
    <t>1400000: CASH: Consolidated NextEra Energy Resources</t>
  </si>
  <si>
    <t>9131600: Cash-Gas</t>
  </si>
  <si>
    <t>1810000: CASH: Temporary Investments</t>
  </si>
  <si>
    <t>9136601: Temporary Cash Investments-Gas</t>
  </si>
  <si>
    <t>2000070: ACCOUNTS RECEIVABLE: Non-Trade</t>
  </si>
  <si>
    <t>9143900: Other Accounts Receivable-Gas</t>
  </si>
  <si>
    <t>2000085: ACCOUNTS RECEIVABLE: Trade-Starnik</t>
  </si>
  <si>
    <t>9142600: Customer Accounts Receivable-Gas</t>
  </si>
  <si>
    <t>2000300: ACCOUNTS RECEIVABLE: Intercompany-Arms Length</t>
  </si>
  <si>
    <t>9146600: Accounts Receivable frm Associated Co's-Gas</t>
  </si>
  <si>
    <t>2000400: ACCOUNTS RECEIVABLE: I/C - Adv in lieu of div</t>
  </si>
  <si>
    <t>9123099: Investment in Associated Companies-Gas</t>
  </si>
  <si>
    <t>2005100: ACCOUNTS RECEIVABLE: Unbilled Rev Retail</t>
  </si>
  <si>
    <t>9173600: Accrued Utility Revenue-Unbld Rev-FPSC-Gas</t>
  </si>
  <si>
    <t>2005156: ACCOUNTS RECEIVABLE: Deferred Clause Revenue</t>
  </si>
  <si>
    <t>9173228: Accrued Utility Rev-Deferred Clause Revenue-GAS</t>
  </si>
  <si>
    <t>2006050: ACCUM PROV FOR UNCOLLECTIBLE ACCTS: Customer (DP)</t>
  </si>
  <si>
    <t>9144700: Accum Prov Uncollectible Accounts Cr - Gas</t>
  </si>
  <si>
    <t>2300000: INVENTORY: Fuel</t>
  </si>
  <si>
    <t>9164600: Gas Stored-Fuel-Current-Gas</t>
  </si>
  <si>
    <t>2305100: INVENTORY: M &amp; S Power Systems (ECC 6)</t>
  </si>
  <si>
    <t>9154600: Plant Materials &amp; Oper Supplies-Inv M&amp;S-Gas</t>
  </si>
  <si>
    <t>2400200: PREPAID: Insurance-Intercompany</t>
  </si>
  <si>
    <t>9165620: Prepayments-Insurance-Gas</t>
  </si>
  <si>
    <t>2404000: DEPOSITS</t>
  </si>
  <si>
    <t>9134600: Other Special Deposits-Gas</t>
  </si>
  <si>
    <t>2510321: UNDERREC EXP: PGA</t>
  </si>
  <si>
    <t>9191601: Undercovered Costs-PGA-Gas</t>
  </si>
  <si>
    <t>2510322: UNDERREC EXP: AEP</t>
  </si>
  <si>
    <t>9191602: Undercovered Costs-AEP-Gas</t>
  </si>
  <si>
    <t>2510325: UNDERREC EXP: Competive Rate Adj (CRA)</t>
  </si>
  <si>
    <t>9191603: Undercovered Costs-CRA-Gas</t>
  </si>
  <si>
    <t>2512000: OTHER REG ASSET: CURRENT</t>
  </si>
  <si>
    <t>9191600: Undercovered Purchased Gas Costs-Gas</t>
  </si>
  <si>
    <t>2520005: OTHER CURRENT ASSETS: Job Orders</t>
  </si>
  <si>
    <t>9174100: Misc Current &amp; Accrued Assets</t>
  </si>
  <si>
    <t>2602300: UTIL PLNT N REV-WORK ORDER PROBLEMS</t>
  </si>
  <si>
    <t>9106060: Compl Const Not Classifed-WO Problems-Gas</t>
  </si>
  <si>
    <t>2602351: Right of Use Asset-Financing Lease</t>
  </si>
  <si>
    <t>9101111: Plant-Capital Leases-Financing-Gas</t>
  </si>
  <si>
    <t>2602352: Right of Use Asset-Operating Lease</t>
  </si>
  <si>
    <t>9101112: Plant-Capital Leases-Operating-Gas</t>
  </si>
  <si>
    <t>2602400: UTILITY PLANT IN REVIEW</t>
  </si>
  <si>
    <t>9106600: Comp Const Not Class-Gas</t>
  </si>
  <si>
    <t>2602600: ELEC PLT ACQUISITION ADJUSTMENT</t>
  </si>
  <si>
    <t>9114601: Pant Acquistion Adjs-Gas</t>
  </si>
  <si>
    <t>2608160: NON-UTILITY PROPERTY GENERAL</t>
  </si>
  <si>
    <t>9121600: Non Utility Property-Gas</t>
  </si>
  <si>
    <t>2609300: CONSTRUCTION WORK IN PROGRESS - PowerPlant</t>
  </si>
  <si>
    <t>9107600: Construction Work in Progress-Gas</t>
  </si>
  <si>
    <t>2610106: Gas Plant In Service (Power Plan)</t>
  </si>
  <si>
    <t>9101060: Plt in Svc-Gas</t>
  </si>
  <si>
    <t>2650255: ACC. AMORTIZATION: Capital Software</t>
  </si>
  <si>
    <t>9111600: Accm Prov Amortiz-Util Plant-Gas</t>
  </si>
  <si>
    <t>2650270: ACC. AMORTIZATION: Elec Pl-Acquisition Adj</t>
  </si>
  <si>
    <t>9115600: Accm Prov Amort-Plt Acqu Adjmt-Gas</t>
  </si>
  <si>
    <t>2650280: ACC. AMORTIZATION: Financing Lease</t>
  </si>
  <si>
    <t>9111601: Accm Prov Amortization-Fin Leases-Gas</t>
  </si>
  <si>
    <t>2650281: ACC. AMORTIZATION: Operating Lease</t>
  </si>
  <si>
    <t>9111602: Accm Prov Amortization-Oper Leases-Gas</t>
  </si>
  <si>
    <t>2651006: ACC. DEPRECIATION: PowerPlan Gas Pipeline &amp; Comp</t>
  </si>
  <si>
    <t>9108600: Accum Prov Deprec Plant - Gas</t>
  </si>
  <si>
    <t>2707000: DEFERRED TAX ASSETS: Federal</t>
  </si>
  <si>
    <t>2707050: DEFERRED TAX ASSETS: Federal - Storm Fund</t>
  </si>
  <si>
    <t>2707100: DEFERRED TAX ASSETS: State</t>
  </si>
  <si>
    <t>2707150: DEFERRED TAX ASSETS: State-Storm Fund</t>
  </si>
  <si>
    <t>2708100: LONG TERM TAX RECEIVABLE: Federal</t>
  </si>
  <si>
    <t>9143930: Oth Accounts Recv -Federal Income Tax-Gas</t>
  </si>
  <si>
    <t>2801017: OTHER REG ASSETS: FAS 109 Federal</t>
  </si>
  <si>
    <t>2801049: OTHER REG ASSET:Conversion &amp; Piping Costs</t>
  </si>
  <si>
    <t>9182338: Other Regulatory Assets-Gas</t>
  </si>
  <si>
    <t>2801258: Other Reg Assets-Under Recovered ECP</t>
  </si>
  <si>
    <t>9182602: Other Reg Assets-Underrecovered -ECP-Gas</t>
  </si>
  <si>
    <t>2801720: OTHER REG ASSETS: NON-CURR FAS 158 PENSION</t>
  </si>
  <si>
    <t>9182339: Other Reg Assets-NonCur FAS 158 Pension-Gas</t>
  </si>
  <si>
    <t>2802000: OTHER ASSETS</t>
  </si>
  <si>
    <t>9165610: Prepayments-Gas</t>
  </si>
  <si>
    <t>2802042: OTHER ASSETS:Accum Amort Cloud Implementation</t>
  </si>
  <si>
    <t>9111603: Accm Provision Amort-Cloud-Gas</t>
  </si>
  <si>
    <t>2802044: OTHER ASSETS:Prepaid Cloud Implement-FERC 106</t>
  </si>
  <si>
    <t>9106601: Completed Const Not Class-Ppd Cloud-Gas</t>
  </si>
  <si>
    <t>2802087: OTHER ASSETS:Deferred 2016 Rate Case</t>
  </si>
  <si>
    <t>9182601: Oth Reg Assets-Rate Case-Gas</t>
  </si>
  <si>
    <t>2802092: Other Assets: Deferred 2022 FCG Rate Case</t>
  </si>
  <si>
    <t>9186932: Other Assets: Deferred 2022 FCG Rate Case</t>
  </si>
  <si>
    <t>2802100: DEFERRED PENSION ASSET</t>
  </si>
  <si>
    <t>9186700: Misc Deferred Debits-Gas</t>
  </si>
  <si>
    <t>2802115: Post Retirement Asset</t>
  </si>
  <si>
    <t>9186701: Misc Deferred Debits-Defer Pension-Gas</t>
  </si>
  <si>
    <t>2902100: UNAMORTIZED LOSS ON REACQUIRED DEBT</t>
  </si>
  <si>
    <t>9189600: Unamortized Loss on Reacquired Debt-Gas</t>
  </si>
  <si>
    <t>2905250: SERP Fund Unqualified</t>
  </si>
  <si>
    <t>9128601: Other Special Funds-SERP Fund UnQual-Gas</t>
  </si>
  <si>
    <t>3100096: ACCOUNTS PAYABLE: Tax Coll-Municipal</t>
  </si>
  <si>
    <t>9241600: Tax Collections Payable-Gas</t>
  </si>
  <si>
    <t>3100210: ACCOUNTS PAYABLE: Intercompany-Fed Income Tax</t>
  </si>
  <si>
    <t>9236600: Taxes Accr-Federal Inc Tax-Gas</t>
  </si>
  <si>
    <t>3100220: ACCTS PAYABLE: I/C-State Income Tax-NEE</t>
  </si>
  <si>
    <t>9236610: Taxes Accr-State Inc Tax-Gas</t>
  </si>
  <si>
    <t>3100300: ACCOUNTS PAYABLE: Intercompany-Armslength</t>
  </si>
  <si>
    <t>9234600: Accounts Payable to Associated Co's-Gas</t>
  </si>
  <si>
    <t>3100606: GR/IR SES ESTIMATED ACCRUAL OFFSET</t>
  </si>
  <si>
    <t>9232770: Accts Pay - Trade &amp; GRIR &amp; Disc &amp; Freight Clr-Gas</t>
  </si>
  <si>
    <t>3199995: ACCOUNTS PAYABLE RECLASS: Construction</t>
  </si>
  <si>
    <t>9232700: Accounts Payable-Gas</t>
  </si>
  <si>
    <t>3300200: ACCRUED INTEREST: Intercompany</t>
  </si>
  <si>
    <t>9237901: Interest Accrued-Intercompany-Gas</t>
  </si>
  <si>
    <t>3300250: ACCRUED INTEREST: Customer Deposits</t>
  </si>
  <si>
    <t>9237900: Interest Accrued-Gas</t>
  </si>
  <si>
    <t>3302000: ACCRUED VACATION</t>
  </si>
  <si>
    <t>9242900: Misc Curr &amp; Accr Liab-Accrued Expenses-Gas</t>
  </si>
  <si>
    <t>3303000: ACCRUED BONUS</t>
  </si>
  <si>
    <t>9242937: Misc Curr &amp; Accr Liab-Bonus-Gas</t>
  </si>
  <si>
    <t>3309000: ACCRUED TAXES: Property</t>
  </si>
  <si>
    <t>9236705: Taxes Accrued-Real &amp; Personal Property-Gas</t>
  </si>
  <si>
    <t>3309100: ACCRUED TAXES: Regulatory Assessment Fee</t>
  </si>
  <si>
    <t>9236615: Taxes Accrued-Regulatory Assessment Fee-Gas</t>
  </si>
  <si>
    <t>3309600: ACCR TAXES: Employer Payroll-FICA Payroll</t>
  </si>
  <si>
    <t>9236613: Taxes Accr-FICA-Gas</t>
  </si>
  <si>
    <t>3309615: ACCRUED TAXES: Federal Unemployment</t>
  </si>
  <si>
    <t>9236611: Taxes Accr-FUTA-Gas</t>
  </si>
  <si>
    <t>3309620: ACCRUED TAXES: State Unemployment</t>
  </si>
  <si>
    <t>9236612: Taxes Accr-SUTA-Gas</t>
  </si>
  <si>
    <t>3309700: ACCRUED TAXES: Gross Receipts</t>
  </si>
  <si>
    <t>9236614: Taxes Accrued-Gross Receipts Tax-Gas</t>
  </si>
  <si>
    <t>3320000: OTHER ACCRUED LIABILITIES</t>
  </si>
  <si>
    <t>9242920: Misc Curr &amp; Accr Liab-Other-Gas</t>
  </si>
  <si>
    <t>3320900: OTHER ACCRUED LIABILITIES: Construction Accrual</t>
  </si>
  <si>
    <t>9242680: Misc Curr &amp; Accr Liab-Capital-Gas</t>
  </si>
  <si>
    <t>3322000: CUSTOMER DEPOSITS (DP)</t>
  </si>
  <si>
    <t>9235700: Customer Deposits-Gas</t>
  </si>
  <si>
    <t>3327620: CURRENT REGULATORY LIAB-Deferred Clause Revenue</t>
  </si>
  <si>
    <t>9254665: Oth Reg Liab-Deferred Clause Revenue-GAS</t>
  </si>
  <si>
    <t>3327900: Current Regulatory Liability</t>
  </si>
  <si>
    <t>9254660: Other Regulatory Liabilities-GAS</t>
  </si>
  <si>
    <t>3500200: NOTES PAYABLE: Current Intercompany</t>
  </si>
  <si>
    <t>9233600: Notes Payable to Associated Co's-Gas</t>
  </si>
  <si>
    <t>3501001: Short-term Lease Obligation: Financing</t>
  </si>
  <si>
    <t>9243003: Obligations Capital Lease Cur-Financing-Gas</t>
  </si>
  <si>
    <t>3501002: Short-term Lease Obligation: Operating</t>
  </si>
  <si>
    <t>9243004: Obligations Capital Lease Cur-Operting-Gas</t>
  </si>
  <si>
    <t>3600006: DEF TAX LIAB: Accm Def Inc Tax-Fed Oth Def Tax Cr</t>
  </si>
  <si>
    <t>3600007: DEF TAX LIAB: Federal FAS 109 - Other Property</t>
  </si>
  <si>
    <t>3600100: DEFERRED TAX LIABILITY: State</t>
  </si>
  <si>
    <t>3600180: DEF TAX LIAB: Accm Def Inc Tx-ST-Oth Def Tax Credt</t>
  </si>
  <si>
    <t>3602750: OTHER REG LIAB: FAS 109</t>
  </si>
  <si>
    <t>3710001: Long-term Lease Obligation: Financing</t>
  </si>
  <si>
    <t>9227003: Oblig Capital Lease NonCur-Financing-Gas</t>
  </si>
  <si>
    <t>3710002: Long-term Lease Obligation: Operating</t>
  </si>
  <si>
    <t>9227004: Oblig Capital Lease NonCur-Operating-Gas</t>
  </si>
  <si>
    <t>3730662: OTH DEF CR-Exec Comp</t>
  </si>
  <si>
    <t>9253950: Oth Def Credits-Miscellaneous-Gas</t>
  </si>
  <si>
    <t>3749000: RESERVES: Injuries &amp; Damages</t>
  </si>
  <si>
    <t>9228210: Accm Provision for Injuries &amp; Damages-Gas</t>
  </si>
  <si>
    <t>3749120: Post Employment FAS 112 Liability</t>
  </si>
  <si>
    <t>9228350: Accm Provision Pensions &amp; Benefits-SERP-Gas</t>
  </si>
  <si>
    <t>3749600: RESERVES: Post-Retirement Benefits</t>
  </si>
  <si>
    <t>9228301: Accm Provision Pensions &amp; Benefits-Gas</t>
  </si>
  <si>
    <t>3749800: STORM DAMAGE RESERVE</t>
  </si>
  <si>
    <t>9228100: Accm Prov Property Insur-Storm FD</t>
  </si>
  <si>
    <t>9228600: Accm Prov Property Insur-Storm FD-GAS</t>
  </si>
  <si>
    <t>3750200: LONG TERM DEBT: Intercompany</t>
  </si>
  <si>
    <t>9223600: Advances from Assoc Cos-I/CO Notes Pay-Gas</t>
  </si>
  <si>
    <t>3800500: DIVIDENDS DECLARED TO NEE</t>
  </si>
  <si>
    <t>9438400: Dividends Declared-Gas</t>
  </si>
  <si>
    <t>3810000: ADDITIONAL PAID IN CAPITAL</t>
  </si>
  <si>
    <t>9211600: Miscellaneous Paid-in Capital-Gas</t>
  </si>
  <si>
    <t>3820000: RETAINED EARNINGS</t>
  </si>
  <si>
    <t>9216000: Unappropriated Retained Earnings-FERC</t>
  </si>
  <si>
    <t>CY_REBS: Current Year Earnings Balance Sheet</t>
  </si>
  <si>
    <t>9216999: Current Year Retained Earnings(BI Only)</t>
  </si>
  <si>
    <t>2510326: UNDERREC EXP: ECP</t>
  </si>
  <si>
    <t>9182614: Other Reg Assets-ECP Clause-Gas</t>
  </si>
  <si>
    <t>3327700: OVERRECOVERED REVS: ECP</t>
  </si>
  <si>
    <t>9254662: Other Regulatory Liabilities-ECP-Gas</t>
  </si>
  <si>
    <t>2510327: UNDERREC EXP: PGA</t>
  </si>
  <si>
    <t>9182615: Other Reg Assets-PGA Clause-Gas</t>
  </si>
  <si>
    <t>3327701: OVERRECOVERED REVS: PGA</t>
  </si>
  <si>
    <t>9254663: Other Regulatory Liabilities-PGA-Gas</t>
  </si>
  <si>
    <t>2510700: UNDERREC EXP: Franchise &amp; Other</t>
  </si>
  <si>
    <t>9182610: Other Reg Assets-Underrecov Franchise-Gas</t>
  </si>
  <si>
    <t>2801259: Other Reg Assets-Under Recovered AEP</t>
  </si>
  <si>
    <t>9182612: Other Reg Assets-AEP Clause-Gas</t>
  </si>
  <si>
    <t>2510701: UNDERREC EXP: SAFE Clause</t>
  </si>
  <si>
    <t>9182611: Other Reg Assets-SAFE Clause-Gas</t>
  </si>
  <si>
    <t>2650218: ACC. DEPRECIATION: SAFE Clause</t>
  </si>
  <si>
    <t>9108601: Accum Prov Deprec SAFE Clause-Gas</t>
  </si>
  <si>
    <t>3327702: OVERRECOVERED REVS: SAFE</t>
  </si>
  <si>
    <t>9254664: Other Regulatory Liabilities-SAFE-Gas</t>
  </si>
  <si>
    <t>9182613: Other Reg Assets-CRA Clause-Gas</t>
  </si>
  <si>
    <t>9182419: Oth Reg Assets-Accrued Vacation-FSG-Gas</t>
  </si>
  <si>
    <t>AMO334: Reg Asset - Area Expansion Program (AEP)</t>
  </si>
  <si>
    <t>AMO335: Reg Asset - Competive Rate Adj (CRA)</t>
  </si>
  <si>
    <t>AMO336: Reg Asset - ECP</t>
  </si>
  <si>
    <t>AMO337: Reg Asset - PGA</t>
  </si>
  <si>
    <t>PTBI - UI vs SAP Diff</t>
  </si>
  <si>
    <t>TAX: (02a) Federal Income Tax - FPL</t>
  </si>
  <si>
    <t>TAX: (03a) State Income Tax - FPL</t>
  </si>
  <si>
    <t>Net Income &amp; PTBI based on FERC Income Statement</t>
  </si>
  <si>
    <t>Row Labels</t>
  </si>
  <si>
    <t>LEDGER INCOME STATEMENT</t>
  </si>
  <si>
    <t>Revenue</t>
  </si>
  <si>
    <t>Operating Revenues</t>
  </si>
  <si>
    <t>Total Sales of Electricity</t>
  </si>
  <si>
    <t>Other Base Revenues</t>
  </si>
  <si>
    <t>Wholesale Base Revenue</t>
  </si>
  <si>
    <t>Expense</t>
  </si>
  <si>
    <t>Operating Expenses</t>
  </si>
  <si>
    <t>Fuel, Purchased Power and Interchange</t>
  </si>
  <si>
    <t>Storm Recovery Expenses</t>
  </si>
  <si>
    <t>Income Before Interest Charges</t>
  </si>
  <si>
    <t>419-Afudc</t>
  </si>
  <si>
    <t>Interest Charges</t>
  </si>
  <si>
    <t>ABFUDC</t>
  </si>
  <si>
    <t>Net Income</t>
  </si>
  <si>
    <t>Operating</t>
  </si>
  <si>
    <t>Non-Operating</t>
  </si>
  <si>
    <t>Per Cash Flow</t>
  </si>
  <si>
    <t>Pre-Tax Book Income</t>
  </si>
  <si>
    <t>PTBI per Taxable Income Reports</t>
  </si>
  <si>
    <t>Florida PTBI</t>
  </si>
  <si>
    <t>Federal PTBI</t>
  </si>
  <si>
    <t>Per PTBI Report</t>
  </si>
  <si>
    <t>Addback: Income Taxes</t>
  </si>
  <si>
    <t>Schedule Ms - Permanent</t>
  </si>
  <si>
    <t>Schedule Ms - Temporary</t>
  </si>
  <si>
    <t>Schedule Ms - Total</t>
  </si>
  <si>
    <t>Taxable Income Before State Tax Deduction</t>
  </si>
  <si>
    <t>Taxable Income Before NOL</t>
  </si>
  <si>
    <t>Taxable Income</t>
  </si>
  <si>
    <t>Current Income Tax Before Credits</t>
  </si>
  <si>
    <t>Current Income Tax</t>
  </si>
  <si>
    <t>Discrete Tax Adjustments</t>
  </si>
  <si>
    <t>Current Income Tax - After Discretes</t>
  </si>
  <si>
    <t>Deferred Income Tax</t>
  </si>
  <si>
    <t>Total Income Tax</t>
  </si>
  <si>
    <t>Above the Line/Utility</t>
  </si>
  <si>
    <t>Schedule Ms - Permanent - ATL</t>
  </si>
  <si>
    <t>Schedule Ms - Temporary - ATL</t>
  </si>
  <si>
    <t>Schedule Ms - Total - ATL</t>
  </si>
  <si>
    <t>Taxable Income Before State Tax Deduction - ATL</t>
  </si>
  <si>
    <t>State Tax Deduction - ATL</t>
  </si>
  <si>
    <t>Taxable Income Before NOL - ATL</t>
  </si>
  <si>
    <t>Taxable Income - ATL</t>
  </si>
  <si>
    <t>Tax Rate - ATL</t>
  </si>
  <si>
    <t>Current Income Tax Before Credits - ATL</t>
  </si>
  <si>
    <t>Current Income Tax - ATL</t>
  </si>
  <si>
    <t>Discrete Tax Adjustments - ATL</t>
  </si>
  <si>
    <t>Current Income Tax - After Discretes - ATL</t>
  </si>
  <si>
    <t>Deferred Income Tax - ATL</t>
  </si>
  <si>
    <t>Total Income Tax - ATL</t>
  </si>
  <si>
    <t>Below the Line/Non-Utility</t>
  </si>
  <si>
    <t>Schedule Ms - Permanent - BTL</t>
  </si>
  <si>
    <t>Schedule Ms - Total - BTL</t>
  </si>
  <si>
    <t>Taxable Income Before State Tax Deduction - BTL</t>
  </si>
  <si>
    <t>State Tax Deduction - BTL</t>
  </si>
  <si>
    <t>Taxable Income Before NOL - BTL</t>
  </si>
  <si>
    <t>Taxable Income - BTL</t>
  </si>
  <si>
    <t>Tax Rate - BTL</t>
  </si>
  <si>
    <t>Current Income Tax Before Credits - BTL</t>
  </si>
  <si>
    <t>Current Income Tax - BTL</t>
  </si>
  <si>
    <t>Discrete Tax Adjustments - BTL</t>
  </si>
  <si>
    <t>Current Income Tax - After Discretes - BTL</t>
  </si>
  <si>
    <t>Total Income Tax - BTL</t>
  </si>
  <si>
    <t>Florida</t>
  </si>
  <si>
    <t>Taxable Income Before Apportionment</t>
  </si>
  <si>
    <t>Apportionment Factor</t>
  </si>
  <si>
    <t>Misc Tax Adjustments</t>
  </si>
  <si>
    <t>Quarterly</t>
  </si>
  <si>
    <t>Extension</t>
  </si>
  <si>
    <t>Total Payments</t>
  </si>
  <si>
    <t>FEDERAL</t>
  </si>
  <si>
    <t>Permanent Differences</t>
  </si>
  <si>
    <t>Temporary Differences</t>
  </si>
  <si>
    <t>NOL Generated</t>
  </si>
  <si>
    <t>NOL Utilized</t>
  </si>
  <si>
    <t>Federal Tax Liability</t>
  </si>
  <si>
    <t>Tax Credit Utilized</t>
  </si>
  <si>
    <t>Federal Payment Due</t>
  </si>
  <si>
    <t>Total Federal Payments</t>
  </si>
  <si>
    <t>FLORIDA</t>
  </si>
  <si>
    <t>Florida NOL Generated</t>
  </si>
  <si>
    <t>Florida NOL Utilized</t>
  </si>
  <si>
    <t>Florida Taxable Income</t>
  </si>
  <si>
    <t>Misc Adj</t>
  </si>
  <si>
    <t>Total Florida Payments</t>
  </si>
  <si>
    <t>INCOME TAX PAYMENTS</t>
  </si>
  <si>
    <t>Federal Payments:</t>
  </si>
  <si>
    <t>Final Distribution</t>
  </si>
  <si>
    <t>Other Payments</t>
  </si>
  <si>
    <t>State Payments:</t>
  </si>
  <si>
    <t>Total State Payments</t>
  </si>
  <si>
    <t>Total Tax Expense</t>
  </si>
  <si>
    <t>Total ADIT</t>
  </si>
  <si>
    <t>Total FAS109</t>
  </si>
  <si>
    <t>LES201FCG: Operating Leases - Assets - FCG</t>
  </si>
  <si>
    <t>LES204FCG: Operating Leases - Liabilities - FCG</t>
  </si>
  <si>
    <t>Tax Depreciation</t>
  </si>
  <si>
    <t>Book Depreciation</t>
  </si>
  <si>
    <t>Other Timing Differences (Itemize):</t>
  </si>
  <si>
    <t>Pre-Tax</t>
  </si>
  <si>
    <t>Deferred Tax Expense</t>
  </si>
  <si>
    <t>Total Federal</t>
  </si>
  <si>
    <t>Description</t>
  </si>
  <si>
    <t>Description for MFR</t>
  </si>
  <si>
    <t>Nondeductible Compensation</t>
  </si>
  <si>
    <t>Business Meals</t>
  </si>
  <si>
    <t>State Taxes</t>
  </si>
  <si>
    <t>Bad Debt Reserve</t>
  </si>
  <si>
    <t>Relocation Costs</t>
  </si>
  <si>
    <t>Injuries and Damages</t>
  </si>
  <si>
    <t>Cost of Removal</t>
  </si>
  <si>
    <t>Total Temporary</t>
  </si>
  <si>
    <t>Total Schedule</t>
  </si>
  <si>
    <t>Total by FERC</t>
  </si>
  <si>
    <t>Leases</t>
  </si>
  <si>
    <t>Employee Benefits</t>
  </si>
  <si>
    <t>Construction Period Interest</t>
  </si>
  <si>
    <t>Tax Loss on Disposition of Property</t>
  </si>
  <si>
    <t>Book Loss on Disposition of Property</t>
  </si>
  <si>
    <t>Contribution in Aid of Construction</t>
  </si>
  <si>
    <t>Rate Case Expenses</t>
  </si>
  <si>
    <t>Deferred Compensation</t>
  </si>
  <si>
    <t>Regulatory Asset - Conversion &amp; Piping Costs</t>
  </si>
  <si>
    <t>Storm Reserve</t>
  </si>
  <si>
    <t>Club Dues</t>
  </si>
  <si>
    <t>not a timing diff</t>
  </si>
  <si>
    <t>MFR Description</t>
  </si>
  <si>
    <t>-</t>
  </si>
  <si>
    <t>-----</t>
  </si>
  <si>
    <t>/PPRSCHC22P1~A~</t>
  </si>
  <si>
    <t>Line No.</t>
  </si>
  <si>
    <t>Amount</t>
  </si>
  <si>
    <t>*Detail of Adjustments to Taxable Income - Line 5</t>
  </si>
  <si>
    <t>[ALT] C</t>
  </si>
  <si>
    <t>PRINT Page ONE FIRST THEN</t>
  </si>
  <si>
    <t>GP</t>
  </si>
  <si>
    <t>PRINT Page TWO FOLLOWING</t>
  </si>
  <si>
    <t xml:space="preserve">  $</t>
  </si>
  <si>
    <t>RSCHC22P2~A~</t>
  </si>
  <si>
    <t>ADD INCOME TAX ACCOUNTS</t>
  </si>
  <si>
    <t>GPPQ/XQ</t>
  </si>
  <si>
    <t xml:space="preserve"> 1)</t>
  </si>
  <si>
    <t xml:space="preserve"> 2)</t>
  </si>
  <si>
    <t>TAXABLE INCOME PER BOOKS</t>
  </si>
  <si>
    <t xml:space="preserve"> 3)</t>
  </si>
  <si>
    <t xml:space="preserve">                   $</t>
  </si>
  <si>
    <t>TAXABLE INCOME</t>
  </si>
  <si>
    <t>STATE TAXABLE INCOME</t>
  </si>
  <si>
    <t>STATE TAX -  CURRENT</t>
  </si>
  <si>
    <t>FEDERAL TAXABLE INCOME (LINE 6 - LINE 12 +/- LINE 13)</t>
  </si>
  <si>
    <t>LESS:  ITC REALIZED</t>
  </si>
  <si>
    <t>FEDERAL TAX - CURRENT</t>
  </si>
  <si>
    <t>SUMMARY:</t>
  </si>
  <si>
    <t xml:space="preserve">     STATE TAX - CURRENT</t>
  </si>
  <si>
    <t xml:space="preserve">     FEDERAL TAX - CURRENT</t>
  </si>
  <si>
    <t xml:space="preserve">     TOTAL CURRENT INCOME TAX EXPENSE</t>
  </si>
  <si>
    <t xml:space="preserve"> TAX DEPRECIATION / AMORTIZATION OVER BOOK</t>
  </si>
  <si>
    <t>Addback Income Tax Expense</t>
  </si>
  <si>
    <t xml:space="preserve"> OTHER TIMING DIFFERENCES</t>
  </si>
  <si>
    <t xml:space="preserve"> PERMANENT DIFFERENCES</t>
  </si>
  <si>
    <t>Interest Expense</t>
  </si>
  <si>
    <t>PERMANENT DIFFERENCES:</t>
  </si>
  <si>
    <t>TIMING DIFFERENCES:</t>
  </si>
  <si>
    <t>Tax Depr over Book Depr</t>
  </si>
  <si>
    <t>Permanent Differences Total</t>
  </si>
  <si>
    <t>Timing Differences Total</t>
  </si>
  <si>
    <t>Current Income Tax Expense</t>
  </si>
  <si>
    <t>Adjustments to Current Income Tax</t>
  </si>
  <si>
    <t>Return to Provision</t>
  </si>
  <si>
    <t>Out of Period</t>
  </si>
  <si>
    <t>Total Current Income Tax Expense</t>
  </si>
  <si>
    <t>Deferred Tax Expense based on Temps</t>
  </si>
  <si>
    <t>Adjustments to Deferred Income Tax</t>
  </si>
  <si>
    <t>Excess Deferred Taxes</t>
  </si>
  <si>
    <t>Total Deferred  Income Tax Expense</t>
  </si>
  <si>
    <t>Penalties</t>
  </si>
  <si>
    <t>TOTaL INCOME TAX EXPENSE</t>
  </si>
  <si>
    <t>*Detail of Adjustments to State Taxable Income - Line 7</t>
  </si>
  <si>
    <t xml:space="preserve"> STATE TAX DEPRECIATION MODIFICATION</t>
  </si>
  <si>
    <t xml:space="preserve"> STATE TAX LOSS ON DISPOSITION OF PROPERTY MODIFICATION</t>
  </si>
  <si>
    <t>*Detail of Adjustments to Federal Taxable Income - Line 13</t>
  </si>
  <si>
    <t>FEDERAL INCOME TAX RATE (21% OR APPLICABLE RATE)</t>
  </si>
  <si>
    <t>FEDERAL INCOME TAX BEFORE CREDITS (LINE 14 X LINE 15)</t>
  </si>
  <si>
    <t xml:space="preserve">TOTAL ADJUSTMENTS -  LINE 5 </t>
  </si>
  <si>
    <t xml:space="preserve">TOTAL ADJUSTMENTS - LINE 7 </t>
  </si>
  <si>
    <t xml:space="preserve">TOTAL ADJUSTMENTS - LINE 13 </t>
  </si>
  <si>
    <t>RETURN TO PROVISION</t>
  </si>
  <si>
    <t>PRIOR PERIOD ADJUSTMENT</t>
  </si>
  <si>
    <r>
      <t>ADJUSTMENTS TO TAXABLE INCOME (PROVIDE DETAIL)</t>
    </r>
    <r>
      <rPr>
        <b/>
        <sz val="10"/>
        <color rgb="FFFF0000"/>
        <rFont val="Calibri"/>
        <family val="2"/>
        <scheme val="minor"/>
      </rPr>
      <t>*</t>
    </r>
  </si>
  <si>
    <r>
      <t>ADJUSTMENTS TO STATE TAXABLE INCOME (PROVIDE DETAIL)</t>
    </r>
    <r>
      <rPr>
        <b/>
        <sz val="10"/>
        <color rgb="FFFF0000"/>
        <rFont val="Calibri"/>
        <family val="2"/>
        <scheme val="minor"/>
      </rPr>
      <t>*</t>
    </r>
  </si>
  <si>
    <r>
      <t>ADJUSTMENTS TO FEDERAL TAXABLE INCOME (PROVIDE DETAIL)</t>
    </r>
    <r>
      <rPr>
        <b/>
        <sz val="10"/>
        <color rgb="FFFF0000"/>
        <rFont val="Calibri"/>
        <family val="2"/>
        <scheme val="minor"/>
      </rPr>
      <t>*</t>
    </r>
  </si>
  <si>
    <t>Tax Expense Summary - Current - ATL</t>
  </si>
  <si>
    <t>Tax Expense Summary - Deferred - ATL</t>
  </si>
  <si>
    <t>Sum of 2022</t>
  </si>
  <si>
    <t>Sum of 2023</t>
  </si>
  <si>
    <t>Year 2022</t>
  </si>
  <si>
    <t>Year 2023</t>
  </si>
  <si>
    <t>Acct 190</t>
  </si>
  <si>
    <t>919011X</t>
  </si>
  <si>
    <t>Acct 190 9410203/9410253</t>
  </si>
  <si>
    <t>Acct 190 Storm</t>
  </si>
  <si>
    <t>Acct 282</t>
  </si>
  <si>
    <t>Acct 282 9410105/9410155</t>
  </si>
  <si>
    <t>ACCT 282 BTL (9410203/9411203)</t>
  </si>
  <si>
    <t>Acct 282 Gas Reserves</t>
  </si>
  <si>
    <t>Acct 283</t>
  </si>
  <si>
    <t>928311X</t>
  </si>
  <si>
    <t>2023 Tax Provision</t>
  </si>
  <si>
    <t>INCOME TAX (5.5% OF LINE 8)</t>
  </si>
  <si>
    <t>(G2 pg 31)</t>
  </si>
  <si>
    <t>Projected Test Year:  12/31/23</t>
  </si>
  <si>
    <t>Donations</t>
  </si>
  <si>
    <t>FPLM: 2022 FCG Rate Case - RSAM</t>
  </si>
  <si>
    <t xml:space="preserve">NET UTILITY OPERATING INCOME </t>
  </si>
  <si>
    <t xml:space="preserve">LESS INTEREST CHARGES </t>
  </si>
  <si>
    <t>20220069-GU</t>
  </si>
  <si>
    <t>FCG 002790</t>
  </si>
  <si>
    <t>FCG 002791</t>
  </si>
  <si>
    <t>FCG 002792</t>
  </si>
  <si>
    <t>FCG 002793</t>
  </si>
  <si>
    <t>FCG 002794</t>
  </si>
  <si>
    <t>FCG 002795</t>
  </si>
  <si>
    <t>FCG 002796</t>
  </si>
  <si>
    <t>FCG 002797</t>
  </si>
  <si>
    <t>FCG 002798</t>
  </si>
  <si>
    <t>FCG 002799</t>
  </si>
  <si>
    <t>FCG 002800</t>
  </si>
  <si>
    <t>FCG 002801</t>
  </si>
  <si>
    <t>FCG 002802</t>
  </si>
  <si>
    <t>FCG 002803</t>
  </si>
  <si>
    <t>FCG 002804</t>
  </si>
  <si>
    <t>FCG 002805</t>
  </si>
  <si>
    <t>FCG 002806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</si>
</sst>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(* #,##0_);_(* \(#,##0\);_(* &quot;-&quot;_);_(@_)"/>
    <numFmt numFmtId="43" formatCode="_(* #,##0.00_);_(* \(#,##0.00\);_(* &quot;-&quot;??_);_(@_)"/>
    <numFmt numFmtId="164" formatCode="mmm\ yyyy"/>
    <numFmt numFmtId="165" formatCode="0.000%"/>
    <numFmt numFmtId="166" formatCode="#,##0.000_);\(#,##0.000\)"/>
    <numFmt numFmtId="167" formatCode="#,##0_);[Red]\(#,##0\);&quot; &quot;"/>
    <numFmt numFmtId="168" formatCode="#,##0_);[Red]\(#,##0\);&quot;0&quot;"/>
    <numFmt numFmtId="169" formatCode="#,##0.00%_);[Red]\(#,##0.00%\);&quot; &quot;"/>
    <numFmt numFmtId="170" formatCode="_(* #,##0_);_(* \(#,##0\);_(* &quot;-&quot;??_);_(@_)"/>
    <numFmt numFmtId="171" formatCode="0.0%"/>
    <numFmt numFmtId="172" formatCode="[$$-409]#,##0"/>
  </numFmts>
  <fonts count="54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9"/>
      <color rgb="FF0000FF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  <scheme val="minor"/>
    </font>
    <font>
      <sz val="9"/>
      <color rgb="FF0000FF"/>
      <name val="Calibri"/>
      <family val="2"/>
      <scheme val="minor"/>
    </font>
    <font>
      <b/>
      <u/>
      <sz val="9"/>
      <color rgb="FFFF0000"/>
      <name val="Calibri"/>
      <family val="2"/>
      <scheme val="minor"/>
    </font>
    <font>
      <i/>
      <sz val="9"/>
      <color theme="3" tint="0.39997558519241921"/>
      <name val="Calibri"/>
      <family val="2"/>
      <scheme val="minor"/>
    </font>
    <font>
      <i/>
      <u/>
      <sz val="9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FF0000"/>
      <name val="Calibri"/>
      <family val="2"/>
      <scheme val="minor"/>
    </font>
    <font>
      <sz val="10"/>
      <color theme="1"/>
      <name val="Calibri"/>
      <family val="2"/>
    </font>
    <font>
      <b/>
      <i/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Arial"/>
      <family val="2"/>
    </font>
    <font>
      <b/>
      <u/>
      <sz val="9"/>
      <name val="Calibri"/>
      <family val="2"/>
      <scheme val="minor"/>
    </font>
    <font>
      <i/>
      <sz val="9"/>
      <color indexed="8"/>
      <name val="Calibri"/>
      <family val="2"/>
      <scheme val="minor"/>
    </font>
    <font>
      <sz val="9"/>
      <color indexed="8"/>
      <name val="Calibri"/>
      <family val="2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name val="Calibri"/>
      <family val="2"/>
    </font>
    <font>
      <sz val="9"/>
      <name val="Calibri"/>
      <family val="2"/>
    </font>
    <font>
      <b/>
      <i/>
      <sz val="9"/>
      <color theme="1"/>
      <name val="Calibri"/>
      <family val="2"/>
    </font>
    <font>
      <i/>
      <sz val="9"/>
      <color theme="1"/>
      <name val="Calibri"/>
      <family val="2"/>
    </font>
    <font>
      <i/>
      <sz val="9"/>
      <color rgb="FFFF0000"/>
      <name val="Calibri"/>
      <family val="2"/>
    </font>
    <font>
      <b/>
      <i/>
      <sz val="9"/>
      <color indexed="8"/>
      <name val="Calibri"/>
      <family val="2"/>
    </font>
    <font>
      <b/>
      <sz val="9"/>
      <color rgb="FF0000FF"/>
      <name val="Calibri"/>
      <family val="2"/>
      <scheme val="minor"/>
    </font>
    <font>
      <b/>
      <sz val="9"/>
      <color rgb="FF0033FF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rgb="FF3366FF"/>
      <name val="Calibri"/>
      <family val="2"/>
      <scheme val="minor"/>
    </font>
    <font>
      <sz val="9"/>
      <color rgb="FF0000FF"/>
      <name val="Calibri"/>
      <family val="2"/>
    </font>
    <font>
      <b/>
      <i/>
      <u/>
      <sz val="9"/>
      <color rgb="FFFF0000"/>
      <name val="Calibri"/>
      <family val="2"/>
      <scheme val="minor"/>
    </font>
    <font>
      <b/>
      <i/>
      <u/>
      <sz val="9"/>
      <name val="Calibri"/>
      <family val="2"/>
      <scheme val="minor"/>
    </font>
    <font>
      <sz val="8"/>
      <name val="Arial"/>
      <family val="2"/>
    </font>
    <font>
      <sz val="12"/>
      <name val="Arial"/>
      <family val="2"/>
    </font>
    <font>
      <b/>
      <u/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/>
      <diagonal/>
    </border>
  </borders>
  <cellStyleXfs count="20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Protection="0">
      <alignment horizontal="left" indent="1"/>
    </xf>
    <xf numFmtId="0" fontId="7" fillId="0" borderId="0"/>
    <xf numFmtId="0" fontId="10" fillId="0" borderId="0"/>
    <xf numFmtId="9" fontId="2" fillId="0" borderId="0" applyFont="0" applyFill="0" applyBorder="0" applyAlignment="0" applyProtection="0"/>
    <xf numFmtId="0" fontId="18" fillId="0" borderId="0"/>
    <xf numFmtId="0" fontId="23" fillId="0" borderId="0"/>
    <xf numFmtId="0" fontId="1" fillId="0" borderId="0"/>
    <xf numFmtId="0" fontId="18" fillId="0" borderId="0"/>
    <xf numFmtId="43" fontId="10" fillId="0" borderId="0" applyFont="0" applyFill="0" applyBorder="0" applyAlignment="0" applyProtection="0"/>
    <xf numFmtId="0" fontId="26" fillId="0" borderId="0"/>
    <xf numFmtId="0" fontId="10" fillId="0" borderId="0"/>
    <xf numFmtId="9" fontId="10" fillId="0" borderId="0" applyFont="0" applyFill="0" applyBorder="0" applyAlignment="0" applyProtection="0"/>
    <xf numFmtId="41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/>
    <xf numFmtId="0" fontId="50" fillId="0" borderId="0"/>
    <xf numFmtId="0" fontId="47" fillId="0" borderId="0"/>
  </cellStyleXfs>
  <cellXfs count="242">
    <xf numFmtId="0" fontId="0" fillId="0" borderId="0" xfId="0"/>
    <xf numFmtId="0" fontId="3" fillId="0" borderId="0" xfId="2" applyFont="1"/>
    <xf numFmtId="37" fontId="4" fillId="0" borderId="0" xfId="2" applyNumberFormat="1" applyFont="1"/>
    <xf numFmtId="0" fontId="4" fillId="0" borderId="0" xfId="2" applyFont="1"/>
    <xf numFmtId="164" fontId="3" fillId="0" borderId="0" xfId="2" applyNumberFormat="1" applyFont="1" applyAlignment="1">
      <alignment horizontal="center"/>
    </xf>
    <xf numFmtId="0" fontId="4" fillId="0" borderId="0" xfId="3" applyFont="1">
      <alignment horizontal="left" indent="1"/>
    </xf>
    <xf numFmtId="164" fontId="3" fillId="0" borderId="0" xfId="2" applyNumberFormat="1" applyFont="1" applyAlignment="1">
      <alignment horizontal="left"/>
    </xf>
    <xf numFmtId="37" fontId="4" fillId="0" borderId="1" xfId="2" applyNumberFormat="1" applyFont="1" applyBorder="1"/>
    <xf numFmtId="0" fontId="8" fillId="0" borderId="0" xfId="4" applyFont="1"/>
    <xf numFmtId="0" fontId="9" fillId="0" borderId="0" xfId="4" applyFont="1"/>
    <xf numFmtId="0" fontId="8" fillId="0" borderId="0" xfId="5" applyFont="1"/>
    <xf numFmtId="0" fontId="11" fillId="0" borderId="0" xfId="5" applyFont="1" applyAlignment="1">
      <alignment horizontal="left" indent="2"/>
    </xf>
    <xf numFmtId="0" fontId="4" fillId="0" borderId="0" xfId="3" applyFont="1" applyFill="1">
      <alignment horizontal="left" indent="1"/>
    </xf>
    <xf numFmtId="37" fontId="12" fillId="0" borderId="0" xfId="2" applyNumberFormat="1" applyFont="1"/>
    <xf numFmtId="0" fontId="13" fillId="0" borderId="0" xfId="2" applyFont="1"/>
    <xf numFmtId="0" fontId="4" fillId="0" borderId="0" xfId="2" applyFont="1" applyAlignment="1">
      <alignment horizontal="left" indent="1"/>
    </xf>
    <xf numFmtId="165" fontId="4" fillId="0" borderId="0" xfId="6" applyNumberFormat="1" applyFont="1"/>
    <xf numFmtId="0" fontId="3" fillId="2" borderId="0" xfId="2" applyFont="1" applyFill="1" applyAlignment="1">
      <alignment horizontal="left" indent="1"/>
    </xf>
    <xf numFmtId="37" fontId="3" fillId="2" borderId="3" xfId="2" applyNumberFormat="1" applyFont="1" applyFill="1" applyBorder="1"/>
    <xf numFmtId="9" fontId="4" fillId="0" borderId="0" xfId="6" applyFont="1"/>
    <xf numFmtId="37" fontId="4" fillId="0" borderId="1" xfId="6" applyNumberFormat="1" applyFont="1" applyBorder="1"/>
    <xf numFmtId="0" fontId="3" fillId="3" borderId="2" xfId="2" applyFont="1" applyFill="1" applyBorder="1" applyAlignment="1">
      <alignment horizontal="left" indent="1"/>
    </xf>
    <xf numFmtId="37" fontId="3" fillId="3" borderId="2" xfId="2" applyNumberFormat="1" applyFont="1" applyFill="1" applyBorder="1"/>
    <xf numFmtId="166" fontId="14" fillId="0" borderId="0" xfId="2" applyNumberFormat="1" applyFont="1"/>
    <xf numFmtId="0" fontId="3" fillId="3" borderId="2" xfId="2" applyFont="1" applyFill="1" applyBorder="1"/>
    <xf numFmtId="0" fontId="15" fillId="0" borderId="0" xfId="2" applyFont="1"/>
    <xf numFmtId="0" fontId="16" fillId="0" borderId="0" xfId="2" applyFont="1" applyAlignment="1">
      <alignment horizontal="right"/>
    </xf>
    <xf numFmtId="37" fontId="17" fillId="4" borderId="0" xfId="2" applyNumberFormat="1" applyFont="1" applyFill="1"/>
    <xf numFmtId="0" fontId="19" fillId="0" borderId="4" xfId="7" applyFont="1" applyBorder="1"/>
    <xf numFmtId="0" fontId="19" fillId="0" borderId="0" xfId="7" applyFont="1"/>
    <xf numFmtId="0" fontId="4" fillId="0" borderId="0" xfId="5" applyFont="1"/>
    <xf numFmtId="0" fontId="19" fillId="0" borderId="0" xfId="5" applyFont="1"/>
    <xf numFmtId="0" fontId="19" fillId="0" borderId="4" xfId="5" applyFont="1" applyBorder="1"/>
    <xf numFmtId="0" fontId="3" fillId="0" borderId="0" xfId="5" applyFont="1" applyAlignment="1">
      <alignment horizontal="left"/>
    </xf>
    <xf numFmtId="167" fontId="4" fillId="0" borderId="0" xfId="5" applyNumberFormat="1" applyFont="1" applyAlignment="1">
      <alignment horizontal="right"/>
    </xf>
    <xf numFmtId="0" fontId="4" fillId="0" borderId="0" xfId="5" applyFont="1" applyAlignment="1">
      <alignment horizontal="left" indent="1"/>
    </xf>
    <xf numFmtId="0" fontId="4" fillId="2" borderId="0" xfId="5" applyFont="1" applyFill="1" applyAlignment="1">
      <alignment horizontal="left" indent="1"/>
    </xf>
    <xf numFmtId="167" fontId="4" fillId="2" borderId="0" xfId="5" applyNumberFormat="1" applyFont="1" applyFill="1" applyAlignment="1">
      <alignment horizontal="right"/>
    </xf>
    <xf numFmtId="167" fontId="19" fillId="0" borderId="0" xfId="5" applyNumberFormat="1" applyFont="1"/>
    <xf numFmtId="0" fontId="4" fillId="0" borderId="0" xfId="0" applyFont="1"/>
    <xf numFmtId="0" fontId="19" fillId="0" borderId="0" xfId="0" applyFont="1"/>
    <xf numFmtId="0" fontId="19" fillId="0" borderId="4" xfId="0" applyFont="1" applyBorder="1"/>
    <xf numFmtId="0" fontId="4" fillId="0" borderId="5" xfId="0" applyFont="1" applyBorder="1" applyAlignment="1">
      <alignment horizontal="center" vertical="center" wrapText="1"/>
    </xf>
    <xf numFmtId="0" fontId="20" fillId="0" borderId="0" xfId="5" applyFont="1"/>
    <xf numFmtId="0" fontId="11" fillId="0" borderId="0" xfId="5" applyFont="1"/>
    <xf numFmtId="0" fontId="22" fillId="0" borderId="0" xfId="5" applyFont="1" applyAlignment="1">
      <alignment horizontal="center"/>
    </xf>
    <xf numFmtId="37" fontId="20" fillId="0" borderId="0" xfId="5" applyNumberFormat="1" applyFont="1"/>
    <xf numFmtId="37" fontId="11" fillId="0" borderId="0" xfId="5" applyNumberFormat="1" applyFont="1"/>
    <xf numFmtId="0" fontId="19" fillId="0" borderId="4" xfId="8" applyFont="1" applyBorder="1"/>
    <xf numFmtId="0" fontId="19" fillId="0" borderId="0" xfId="8" applyFont="1"/>
    <xf numFmtId="0" fontId="4" fillId="5" borderId="5" xfId="5" applyFont="1" applyFill="1" applyBorder="1" applyAlignment="1">
      <alignment horizontal="center" vertical="center" wrapText="1"/>
    </xf>
    <xf numFmtId="0" fontId="11" fillId="0" borderId="0" xfId="8" applyFont="1"/>
    <xf numFmtId="0" fontId="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167" fontId="4" fillId="0" borderId="0" xfId="0" applyNumberFormat="1" applyFont="1" applyAlignment="1">
      <alignment horizontal="right"/>
    </xf>
    <xf numFmtId="0" fontId="11" fillId="0" borderId="0" xfId="0" applyFont="1"/>
    <xf numFmtId="0" fontId="5" fillId="0" borderId="0" xfId="0" applyFont="1"/>
    <xf numFmtId="37" fontId="11" fillId="0" borderId="0" xfId="0" applyNumberFormat="1" applyFont="1"/>
    <xf numFmtId="0" fontId="3" fillId="0" borderId="0" xfId="5" applyFont="1"/>
    <xf numFmtId="37" fontId="6" fillId="0" borderId="0" xfId="5" applyNumberFormat="1" applyFont="1"/>
    <xf numFmtId="0" fontId="3" fillId="2" borderId="2" xfId="5" applyFont="1" applyFill="1" applyBorder="1" applyAlignment="1">
      <alignment horizontal="center"/>
    </xf>
    <xf numFmtId="0" fontId="3" fillId="0" borderId="0" xfId="5" applyFont="1" applyAlignment="1">
      <alignment horizontal="center"/>
    </xf>
    <xf numFmtId="0" fontId="27" fillId="0" borderId="0" xfId="5" applyFont="1" applyAlignment="1">
      <alignment horizontal="left"/>
    </xf>
    <xf numFmtId="0" fontId="19" fillId="0" borderId="0" xfId="5" applyFont="1" applyAlignment="1">
      <alignment horizontal="center"/>
    </xf>
    <xf numFmtId="0" fontId="19" fillId="0" borderId="0" xfId="5" applyFont="1" applyAlignment="1">
      <alignment horizontal="left" indent="1"/>
    </xf>
    <xf numFmtId="37" fontId="19" fillId="0" borderId="0" xfId="5" applyNumberFormat="1" applyFont="1"/>
    <xf numFmtId="0" fontId="28" fillId="0" borderId="0" xfId="5" applyFont="1" applyAlignment="1">
      <alignment horizontal="left" indent="2"/>
    </xf>
    <xf numFmtId="37" fontId="19" fillId="0" borderId="1" xfId="5" applyNumberFormat="1" applyFont="1" applyBorder="1"/>
    <xf numFmtId="0" fontId="29" fillId="0" borderId="0" xfId="5" applyFont="1" applyAlignment="1">
      <alignment horizontal="center"/>
    </xf>
    <xf numFmtId="0" fontId="30" fillId="0" borderId="0" xfId="5" applyFont="1"/>
    <xf numFmtId="0" fontId="29" fillId="0" borderId="0" xfId="5" applyFont="1"/>
    <xf numFmtId="0" fontId="31" fillId="2" borderId="0" xfId="5" applyFont="1" applyFill="1" applyAlignment="1">
      <alignment horizontal="left" indent="1"/>
    </xf>
    <xf numFmtId="37" fontId="9" fillId="2" borderId="6" xfId="5" applyNumberFormat="1" applyFont="1" applyFill="1" applyBorder="1"/>
    <xf numFmtId="0" fontId="28" fillId="0" borderId="0" xfId="5" applyFont="1" applyAlignment="1">
      <alignment horizontal="left" indent="1"/>
    </xf>
    <xf numFmtId="0" fontId="30" fillId="4" borderId="0" xfId="5" applyFont="1" applyFill="1" applyAlignment="1">
      <alignment horizontal="right"/>
    </xf>
    <xf numFmtId="37" fontId="28" fillId="4" borderId="0" xfId="5" applyNumberFormat="1" applyFont="1" applyFill="1"/>
    <xf numFmtId="0" fontId="30" fillId="0" borderId="0" xfId="5" applyFont="1" applyAlignment="1">
      <alignment horizontal="left" indent="1"/>
    </xf>
    <xf numFmtId="37" fontId="11" fillId="0" borderId="3" xfId="5" applyNumberFormat="1" applyFont="1" applyBorder="1"/>
    <xf numFmtId="0" fontId="5" fillId="0" borderId="0" xfId="2" applyFont="1"/>
    <xf numFmtId="0" fontId="21" fillId="0" borderId="0" xfId="9" applyFont="1"/>
    <xf numFmtId="0" fontId="25" fillId="2" borderId="2" xfId="9" applyFont="1" applyFill="1" applyBorder="1" applyAlignment="1">
      <alignment horizontal="center"/>
    </xf>
    <xf numFmtId="0" fontId="32" fillId="2" borderId="2" xfId="5" quotePrefix="1" applyFont="1" applyFill="1" applyBorder="1" applyAlignment="1">
      <alignment horizontal="center"/>
    </xf>
    <xf numFmtId="0" fontId="33" fillId="0" borderId="0" xfId="10" applyFont="1" applyAlignment="1">
      <alignment horizontal="left"/>
    </xf>
    <xf numFmtId="0" fontId="20" fillId="0" borderId="0" xfId="9" applyFont="1" applyAlignment="1">
      <alignment horizontal="center"/>
    </xf>
    <xf numFmtId="0" fontId="20" fillId="0" borderId="0" xfId="9" applyFont="1"/>
    <xf numFmtId="0" fontId="34" fillId="0" borderId="0" xfId="9" applyFont="1" applyAlignment="1">
      <alignment horizontal="left" indent="1"/>
    </xf>
    <xf numFmtId="0" fontId="25" fillId="2" borderId="2" xfId="9" applyFont="1" applyFill="1" applyBorder="1"/>
    <xf numFmtId="37" fontId="25" fillId="2" borderId="2" xfId="9" applyNumberFormat="1" applyFont="1" applyFill="1" applyBorder="1" applyAlignment="1">
      <alignment horizontal="right"/>
    </xf>
    <xf numFmtId="0" fontId="33" fillId="0" borderId="0" xfId="5" applyFont="1" applyAlignment="1">
      <alignment horizontal="left"/>
    </xf>
    <xf numFmtId="0" fontId="33" fillId="0" borderId="0" xfId="5" applyFont="1" applyAlignment="1">
      <alignment horizontal="center"/>
    </xf>
    <xf numFmtId="0" fontId="25" fillId="2" borderId="2" xfId="5" applyFont="1" applyFill="1" applyBorder="1"/>
    <xf numFmtId="0" fontId="20" fillId="2" borderId="2" xfId="5" applyFont="1" applyFill="1" applyBorder="1" applyAlignment="1">
      <alignment horizontal="center"/>
    </xf>
    <xf numFmtId="0" fontId="32" fillId="0" borderId="7" xfId="5" applyFont="1" applyBorder="1"/>
    <xf numFmtId="0" fontId="20" fillId="0" borderId="0" xfId="5" applyFont="1" applyAlignment="1">
      <alignment horizontal="left" indent="1"/>
    </xf>
    <xf numFmtId="0" fontId="35" fillId="0" borderId="0" xfId="5" applyFont="1"/>
    <xf numFmtId="37" fontId="20" fillId="0" borderId="3" xfId="5" applyNumberFormat="1" applyFont="1" applyBorder="1"/>
    <xf numFmtId="0" fontId="20" fillId="7" borderId="0" xfId="9" applyFont="1" applyFill="1"/>
    <xf numFmtId="0" fontId="20" fillId="7" borderId="0" xfId="9" applyFont="1" applyFill="1" applyAlignment="1">
      <alignment horizontal="center"/>
    </xf>
    <xf numFmtId="0" fontId="20" fillId="7" borderId="0" xfId="5" applyFont="1" applyFill="1"/>
    <xf numFmtId="0" fontId="36" fillId="0" borderId="0" xfId="5" applyFont="1" applyAlignment="1">
      <alignment horizontal="left" indent="1"/>
    </xf>
    <xf numFmtId="0" fontId="37" fillId="2" borderId="2" xfId="5" applyFont="1" applyFill="1" applyBorder="1" applyAlignment="1">
      <alignment horizontal="left" indent="1"/>
    </xf>
    <xf numFmtId="0" fontId="37" fillId="2" borderId="2" xfId="5" applyFont="1" applyFill="1" applyBorder="1" applyAlignment="1">
      <alignment horizontal="center"/>
    </xf>
    <xf numFmtId="37" fontId="37" fillId="2" borderId="2" xfId="5" applyNumberFormat="1" applyFont="1" applyFill="1" applyBorder="1" applyAlignment="1">
      <alignment horizontal="right"/>
    </xf>
    <xf numFmtId="0" fontId="33" fillId="0" borderId="0" xfId="5" applyFont="1"/>
    <xf numFmtId="0" fontId="33" fillId="0" borderId="0" xfId="5" applyFont="1" applyAlignment="1">
      <alignment horizontal="left" indent="1"/>
    </xf>
    <xf numFmtId="37" fontId="4" fillId="0" borderId="0" xfId="0" applyNumberFormat="1" applyFont="1" applyAlignment="1">
      <alignment horizontal="right"/>
    </xf>
    <xf numFmtId="0" fontId="9" fillId="0" borderId="0" xfId="5" applyFont="1"/>
    <xf numFmtId="37" fontId="5" fillId="0" borderId="0" xfId="12" applyNumberFormat="1" applyFont="1"/>
    <xf numFmtId="0" fontId="5" fillId="0" borderId="2" xfId="5" applyFont="1" applyBorder="1"/>
    <xf numFmtId="168" fontId="38" fillId="0" borderId="2" xfId="5" applyNumberFormat="1" applyFont="1" applyBorder="1" applyAlignment="1">
      <alignment horizontal="center"/>
    </xf>
    <xf numFmtId="0" fontId="39" fillId="0" borderId="0" xfId="5" applyFont="1" applyAlignment="1">
      <alignment horizontal="left"/>
    </xf>
    <xf numFmtId="0" fontId="24" fillId="0" borderId="0" xfId="5" applyFont="1" applyAlignment="1">
      <alignment horizontal="left" indent="1"/>
    </xf>
    <xf numFmtId="0" fontId="4" fillId="0" borderId="0" xfId="5" applyFont="1" applyAlignment="1">
      <alignment horizontal="left" indent="2"/>
    </xf>
    <xf numFmtId="0" fontId="3" fillId="0" borderId="0" xfId="5" applyFont="1" applyAlignment="1">
      <alignment horizontal="left" indent="1"/>
    </xf>
    <xf numFmtId="0" fontId="4" fillId="3" borderId="0" xfId="5" applyFont="1" applyFill="1" applyAlignment="1">
      <alignment horizontal="left" indent="2"/>
    </xf>
    <xf numFmtId="37" fontId="19" fillId="3" borderId="0" xfId="5" applyNumberFormat="1" applyFont="1" applyFill="1"/>
    <xf numFmtId="37" fontId="40" fillId="0" borderId="6" xfId="5" applyNumberFormat="1" applyFont="1" applyBorder="1"/>
    <xf numFmtId="0" fontId="30" fillId="0" borderId="0" xfId="5" applyFont="1" applyAlignment="1">
      <alignment horizontal="right"/>
    </xf>
    <xf numFmtId="37" fontId="19" fillId="4" borderId="0" xfId="5" applyNumberFormat="1" applyFont="1" applyFill="1"/>
    <xf numFmtId="0" fontId="41" fillId="0" borderId="0" xfId="5" applyFont="1"/>
    <xf numFmtId="37" fontId="40" fillId="0" borderId="3" xfId="5" applyNumberFormat="1" applyFont="1" applyBorder="1"/>
    <xf numFmtId="37" fontId="12" fillId="0" borderId="0" xfId="5" applyNumberFormat="1" applyFont="1"/>
    <xf numFmtId="37" fontId="11" fillId="4" borderId="0" xfId="5" applyNumberFormat="1" applyFont="1" applyFill="1"/>
    <xf numFmtId="0" fontId="38" fillId="0" borderId="0" xfId="5" applyFont="1"/>
    <xf numFmtId="0" fontId="11" fillId="0" borderId="0" xfId="5" applyFont="1" applyAlignment="1">
      <alignment horizontal="left" indent="1"/>
    </xf>
    <xf numFmtId="0" fontId="42" fillId="0" borderId="0" xfId="5" applyFont="1" applyAlignment="1">
      <alignment horizontal="left"/>
    </xf>
    <xf numFmtId="0" fontId="4" fillId="0" borderId="0" xfId="5" applyFont="1" applyAlignment="1">
      <alignment horizontal="left" indent="3"/>
    </xf>
    <xf numFmtId="167" fontId="4" fillId="0" borderId="8" xfId="5" applyNumberFormat="1" applyFont="1" applyBorder="1" applyAlignment="1">
      <alignment horizontal="right"/>
    </xf>
    <xf numFmtId="169" fontId="4" fillId="0" borderId="0" xfId="5" applyNumberFormat="1" applyFont="1" applyAlignment="1">
      <alignment horizontal="right"/>
    </xf>
    <xf numFmtId="167" fontId="4" fillId="0" borderId="9" xfId="5" applyNumberFormat="1" applyFont="1" applyBorder="1" applyAlignment="1">
      <alignment horizontal="right"/>
    </xf>
    <xf numFmtId="0" fontId="4" fillId="2" borderId="0" xfId="5" applyFont="1" applyFill="1" applyAlignment="1">
      <alignment horizontal="left" indent="3"/>
    </xf>
    <xf numFmtId="37" fontId="20" fillId="0" borderId="0" xfId="13" applyNumberFormat="1" applyFont="1"/>
    <xf numFmtId="37" fontId="20" fillId="0" borderId="1" xfId="13" applyNumberFormat="1" applyFont="1" applyBorder="1"/>
    <xf numFmtId="37" fontId="20" fillId="3" borderId="3" xfId="13" applyNumberFormat="1" applyFont="1" applyFill="1" applyBorder="1"/>
    <xf numFmtId="0" fontId="44" fillId="0" borderId="0" xfId="0" applyFont="1"/>
    <xf numFmtId="37" fontId="4" fillId="0" borderId="0" xfId="0" applyNumberFormat="1" applyFont="1"/>
    <xf numFmtId="0" fontId="45" fillId="0" borderId="0" xfId="0" applyFont="1"/>
    <xf numFmtId="0" fontId="4" fillId="0" borderId="0" xfId="0" applyFont="1" applyAlignment="1">
      <alignment horizontal="left" indent="2"/>
    </xf>
    <xf numFmtId="41" fontId="4" fillId="0" borderId="0" xfId="15" applyFont="1"/>
    <xf numFmtId="0" fontId="3" fillId="2" borderId="0" xfId="0" applyFont="1" applyFill="1" applyAlignment="1">
      <alignment horizontal="left" indent="1"/>
    </xf>
    <xf numFmtId="41" fontId="3" fillId="2" borderId="3" xfId="15" applyFont="1" applyFill="1" applyBorder="1"/>
    <xf numFmtId="0" fontId="3" fillId="3" borderId="2" xfId="0" applyFont="1" applyFill="1" applyBorder="1" applyAlignment="1">
      <alignment horizontal="left" indent="1"/>
    </xf>
    <xf numFmtId="41" fontId="3" fillId="3" borderId="2" xfId="15" applyFont="1" applyFill="1" applyBorder="1"/>
    <xf numFmtId="0" fontId="3" fillId="2" borderId="5" xfId="7" applyFont="1" applyFill="1" applyBorder="1" applyAlignment="1">
      <alignment horizontal="center" vertical="center" wrapText="1"/>
    </xf>
    <xf numFmtId="0" fontId="4" fillId="0" borderId="0" xfId="13" applyFont="1" applyAlignment="1">
      <alignment horizontal="left" indent="1"/>
    </xf>
    <xf numFmtId="37" fontId="11" fillId="0" borderId="0" xfId="13" applyNumberFormat="1" applyFont="1"/>
    <xf numFmtId="0" fontId="4" fillId="0" borderId="0" xfId="13" applyFont="1" applyAlignment="1">
      <alignment horizontal="left" indent="2"/>
    </xf>
    <xf numFmtId="37" fontId="11" fillId="0" borderId="1" xfId="13" applyNumberFormat="1" applyFont="1" applyBorder="1"/>
    <xf numFmtId="0" fontId="3" fillId="0" borderId="0" xfId="13" applyFont="1" applyAlignment="1">
      <alignment horizontal="left" indent="1"/>
    </xf>
    <xf numFmtId="37" fontId="11" fillId="0" borderId="3" xfId="13" applyNumberFormat="1" applyFont="1" applyBorder="1"/>
    <xf numFmtId="0" fontId="11" fillId="0" borderId="0" xfId="13" applyFont="1" applyAlignment="1">
      <alignment horizontal="left" indent="1"/>
    </xf>
    <xf numFmtId="37" fontId="4" fillId="0" borderId="0" xfId="7" applyNumberFormat="1" applyFont="1" applyAlignment="1">
      <alignment horizontal="right" wrapText="1"/>
    </xf>
    <xf numFmtId="9" fontId="4" fillId="0" borderId="0" xfId="14" applyFont="1" applyBorder="1" applyAlignment="1">
      <alignment horizontal="right" wrapText="1"/>
    </xf>
    <xf numFmtId="0" fontId="11" fillId="0" borderId="0" xfId="13" applyFont="1"/>
    <xf numFmtId="0" fontId="31" fillId="3" borderId="0" xfId="13" applyFont="1" applyFill="1" applyAlignment="1">
      <alignment horizontal="left" indent="1"/>
    </xf>
    <xf numFmtId="37" fontId="11" fillId="3" borderId="3" xfId="13" applyNumberFormat="1" applyFont="1" applyFill="1" applyBorder="1"/>
    <xf numFmtId="165" fontId="43" fillId="0" borderId="0" xfId="14" applyNumberFormat="1" applyFont="1" applyBorder="1" applyAlignment="1">
      <alignment horizontal="right" wrapText="1"/>
    </xf>
    <xf numFmtId="0" fontId="3" fillId="2" borderId="5" xfId="7" applyNumberFormat="1" applyFont="1" applyFill="1" applyBorder="1" applyAlignment="1">
      <alignment horizontal="center" vertical="center" wrapText="1"/>
    </xf>
    <xf numFmtId="170" fontId="11" fillId="4" borderId="0" xfId="1" applyNumberFormat="1" applyFont="1" applyFill="1"/>
    <xf numFmtId="0" fontId="30" fillId="4" borderId="0" xfId="0" applyFont="1" applyFill="1" applyAlignment="1">
      <alignment horizontal="right"/>
    </xf>
    <xf numFmtId="0" fontId="34" fillId="2" borderId="2" xfId="9" applyFont="1" applyFill="1" applyBorder="1" applyAlignment="1">
      <alignment horizontal="center"/>
    </xf>
    <xf numFmtId="0" fontId="34" fillId="2" borderId="2" xfId="5" applyFont="1" applyFill="1" applyBorder="1" applyAlignment="1">
      <alignment horizontal="center"/>
    </xf>
    <xf numFmtId="0" fontId="3" fillId="2" borderId="2" xfId="5" quotePrefix="1" applyNumberFormat="1" applyFont="1" applyFill="1" applyBorder="1" applyAlignment="1">
      <alignment horizontal="center"/>
    </xf>
    <xf numFmtId="0" fontId="32" fillId="2" borderId="2" xfId="5" quotePrefix="1" applyNumberFormat="1" applyFont="1" applyFill="1" applyBorder="1" applyAlignment="1">
      <alignment horizontal="center"/>
    </xf>
    <xf numFmtId="9" fontId="11" fillId="0" borderId="0" xfId="16" applyFont="1"/>
    <xf numFmtId="0" fontId="16" fillId="0" borderId="0" xfId="3" applyFont="1" applyFill="1">
      <alignment horizontal="left" indent="1"/>
    </xf>
    <xf numFmtId="164" fontId="3" fillId="2" borderId="1" xfId="2" applyNumberFormat="1" applyFont="1" applyFill="1" applyBorder="1" applyAlignment="1">
      <alignment horizontal="center"/>
    </xf>
    <xf numFmtId="37" fontId="11" fillId="0" borderId="1" xfId="0" applyNumberFormat="1" applyFont="1" applyBorder="1"/>
    <xf numFmtId="0" fontId="9" fillId="0" borderId="7" xfId="0" applyFont="1" applyBorder="1" applyAlignment="1">
      <alignment horizontal="center"/>
    </xf>
    <xf numFmtId="0" fontId="4" fillId="10" borderId="0" xfId="17" applyFont="1" applyFill="1" applyAlignment="1">
      <alignment horizontal="left"/>
    </xf>
    <xf numFmtId="0" fontId="4" fillId="10" borderId="0" xfId="17" applyFont="1" applyFill="1" applyAlignment="1">
      <alignment vertical="center"/>
    </xf>
    <xf numFmtId="0" fontId="29" fillId="3" borderId="0" xfId="5" applyFont="1" applyFill="1" applyAlignment="1">
      <alignment horizontal="center"/>
    </xf>
    <xf numFmtId="0" fontId="4" fillId="3" borderId="0" xfId="5" applyFont="1" applyFill="1" applyAlignment="1">
      <alignment horizontal="left" indent="1"/>
    </xf>
    <xf numFmtId="9" fontId="30" fillId="0" borderId="0" xfId="16" applyFont="1" applyAlignment="1">
      <alignment horizontal="center"/>
    </xf>
    <xf numFmtId="171" fontId="30" fillId="0" borderId="0" xfId="16" applyNumberFormat="1" applyFont="1" applyAlignment="1">
      <alignment horizontal="center"/>
    </xf>
    <xf numFmtId="0" fontId="30" fillId="0" borderId="0" xfId="0" applyFont="1" applyAlignment="1">
      <alignment horizontal="left" indent="1"/>
    </xf>
    <xf numFmtId="0" fontId="48" fillId="0" borderId="0" xfId="0" applyFont="1"/>
    <xf numFmtId="0" fontId="20" fillId="0" borderId="0" xfId="0" applyFont="1"/>
    <xf numFmtId="0" fontId="20" fillId="0" borderId="0" xfId="0" applyFont="1" applyAlignment="1">
      <alignment horizontal="left" indent="2"/>
    </xf>
    <xf numFmtId="0" fontId="25" fillId="2" borderId="0" xfId="0" applyFont="1" applyFill="1"/>
    <xf numFmtId="37" fontId="25" fillId="2" borderId="6" xfId="0" applyNumberFormat="1" applyFont="1" applyFill="1" applyBorder="1"/>
    <xf numFmtId="37" fontId="20" fillId="0" borderId="0" xfId="0" applyNumberFormat="1" applyFont="1"/>
    <xf numFmtId="9" fontId="20" fillId="0" borderId="0" xfId="16" applyFont="1"/>
    <xf numFmtId="37" fontId="20" fillId="0" borderId="1" xfId="0" applyNumberFormat="1" applyFont="1" applyBorder="1"/>
    <xf numFmtId="37" fontId="11" fillId="0" borderId="0" xfId="0" applyNumberFormat="1" applyFont="1" applyBorder="1"/>
    <xf numFmtId="0" fontId="11" fillId="0" borderId="0" xfId="0" applyFont="1" applyAlignment="1">
      <alignment horizontal="left" indent="1"/>
    </xf>
    <xf numFmtId="165" fontId="11" fillId="0" borderId="0" xfId="16" applyNumberFormat="1" applyFont="1"/>
    <xf numFmtId="37" fontId="11" fillId="4" borderId="0" xfId="0" applyNumberFormat="1" applyFont="1" applyFill="1"/>
    <xf numFmtId="171" fontId="20" fillId="0" borderId="0" xfId="16" applyNumberFormat="1" applyFont="1"/>
    <xf numFmtId="37" fontId="34" fillId="2" borderId="6" xfId="0" applyNumberFormat="1" applyFont="1" applyFill="1" applyBorder="1"/>
    <xf numFmtId="0" fontId="4" fillId="10" borderId="0" xfId="17" applyFont="1" applyFill="1"/>
    <xf numFmtId="0" fontId="4" fillId="10" borderId="0" xfId="17" applyFont="1" applyFill="1" applyAlignment="1">
      <alignment horizontal="right"/>
    </xf>
    <xf numFmtId="0" fontId="4" fillId="10" borderId="7" xfId="17" applyFont="1" applyFill="1" applyBorder="1" applyAlignment="1">
      <alignment horizontal="left"/>
    </xf>
    <xf numFmtId="0" fontId="4" fillId="10" borderId="7" xfId="17" applyFont="1" applyFill="1" applyBorder="1" applyAlignment="1">
      <alignment horizontal="fill"/>
    </xf>
    <xf numFmtId="0" fontId="4" fillId="10" borderId="7" xfId="17" applyFont="1" applyFill="1" applyBorder="1" applyAlignment="1">
      <alignment horizontal="right"/>
    </xf>
    <xf numFmtId="0" fontId="4" fillId="10" borderId="7" xfId="17" applyFont="1" applyFill="1" applyBorder="1"/>
    <xf numFmtId="0" fontId="4" fillId="10" borderId="0" xfId="17" applyFont="1" applyFill="1" applyAlignment="1">
      <alignment horizontal="fill"/>
    </xf>
    <xf numFmtId="0" fontId="4" fillId="10" borderId="0" xfId="17" applyFont="1" applyFill="1" applyAlignment="1">
      <alignment horizontal="center"/>
    </xf>
    <xf numFmtId="0" fontId="4" fillId="10" borderId="7" xfId="17" applyFont="1" applyFill="1" applyBorder="1" applyAlignment="1">
      <alignment horizontal="center"/>
    </xf>
    <xf numFmtId="0" fontId="4" fillId="10" borderId="0" xfId="17" applyNumberFormat="1" applyFont="1" applyFill="1" applyAlignment="1">
      <alignment horizontal="left"/>
    </xf>
    <xf numFmtId="37" fontId="4" fillId="10" borderId="0" xfId="17" applyNumberFormat="1" applyFont="1" applyFill="1" applyAlignment="1">
      <alignment horizontal="right"/>
    </xf>
    <xf numFmtId="37" fontId="4" fillId="10" borderId="0" xfId="17" applyNumberFormat="1" applyFont="1" applyFill="1"/>
    <xf numFmtId="37" fontId="4" fillId="10" borderId="0" xfId="1" applyNumberFormat="1" applyFont="1" applyFill="1" applyAlignment="1">
      <alignment horizontal="right"/>
    </xf>
    <xf numFmtId="3" fontId="4" fillId="10" borderId="1" xfId="17" applyNumberFormat="1" applyFont="1" applyFill="1" applyBorder="1"/>
    <xf numFmtId="37" fontId="4" fillId="10" borderId="3" xfId="17" applyNumberFormat="1" applyFont="1" applyFill="1" applyBorder="1"/>
    <xf numFmtId="3" fontId="4" fillId="10" borderId="0" xfId="17" applyNumberFormat="1" applyFont="1" applyFill="1"/>
    <xf numFmtId="165" fontId="16" fillId="10" borderId="0" xfId="16" applyNumberFormat="1" applyFont="1" applyFill="1"/>
    <xf numFmtId="37" fontId="4" fillId="10" borderId="1" xfId="17" applyNumberFormat="1" applyFont="1" applyFill="1" applyBorder="1"/>
    <xf numFmtId="9" fontId="4" fillId="10" borderId="0" xfId="17" applyNumberFormat="1" applyFont="1" applyFill="1"/>
    <xf numFmtId="172" fontId="4" fillId="10" borderId="0" xfId="17" applyNumberFormat="1" applyFont="1" applyFill="1"/>
    <xf numFmtId="0" fontId="9" fillId="0" borderId="0" xfId="0" applyFont="1"/>
    <xf numFmtId="0" fontId="4" fillId="10" borderId="0" xfId="17" applyFont="1" applyFill="1" applyAlignment="1">
      <alignment horizontal="center"/>
    </xf>
    <xf numFmtId="167" fontId="4" fillId="2" borderId="8" xfId="5" applyNumberFormat="1" applyFont="1" applyFill="1" applyBorder="1" applyAlignment="1">
      <alignment horizontal="right"/>
    </xf>
    <xf numFmtId="170" fontId="4" fillId="4" borderId="0" xfId="1" applyNumberFormat="1" applyFont="1" applyFill="1"/>
    <xf numFmtId="39" fontId="11" fillId="0" borderId="0" xfId="0" applyNumberFormat="1" applyFont="1"/>
    <xf numFmtId="0" fontId="4" fillId="10" borderId="0" xfId="17" applyFont="1" applyFill="1" applyAlignment="1">
      <alignment horizontal="left"/>
    </xf>
    <xf numFmtId="0" fontId="4" fillId="10" borderId="0" xfId="17" applyFont="1" applyFill="1" applyAlignment="1">
      <alignment horizontal="right"/>
    </xf>
    <xf numFmtId="0" fontId="51" fillId="0" borderId="0" xfId="0" pivotButton="1" applyFont="1"/>
    <xf numFmtId="0" fontId="51" fillId="0" borderId="0" xfId="0" applyFont="1"/>
    <xf numFmtId="0" fontId="52" fillId="0" borderId="0" xfId="0" applyFont="1"/>
    <xf numFmtId="37" fontId="51" fillId="0" borderId="0" xfId="0" applyNumberFormat="1" applyFont="1"/>
    <xf numFmtId="0" fontId="11" fillId="0" borderId="0" xfId="0" pivotButton="1" applyFont="1"/>
    <xf numFmtId="0" fontId="11" fillId="3" borderId="0" xfId="0" applyFont="1" applyFill="1" applyAlignment="1">
      <alignment horizontal="left"/>
    </xf>
    <xf numFmtId="37" fontId="11" fillId="3" borderId="0" xfId="0" applyNumberFormat="1" applyFont="1" applyFill="1"/>
    <xf numFmtId="0" fontId="11" fillId="6" borderId="0" xfId="0" applyFont="1" applyFill="1" applyAlignment="1">
      <alignment horizontal="left"/>
    </xf>
    <xf numFmtId="37" fontId="11" fillId="6" borderId="0" xfId="0" applyNumberFormat="1" applyFont="1" applyFill="1"/>
    <xf numFmtId="0" fontId="11" fillId="8" borderId="0" xfId="0" applyFont="1" applyFill="1" applyAlignment="1">
      <alignment horizontal="left"/>
    </xf>
    <xf numFmtId="37" fontId="11" fillId="8" borderId="0" xfId="0" applyNumberFormat="1" applyFont="1" applyFill="1"/>
    <xf numFmtId="0" fontId="11" fillId="9" borderId="0" xfId="0" applyFont="1" applyFill="1" applyAlignment="1">
      <alignment horizontal="left"/>
    </xf>
    <xf numFmtId="37" fontId="11" fillId="9" borderId="0" xfId="0" applyNumberFormat="1" applyFont="1" applyFill="1"/>
    <xf numFmtId="0" fontId="11" fillId="0" borderId="0" xfId="0" applyFont="1" applyAlignment="1">
      <alignment horizontal="left"/>
    </xf>
    <xf numFmtId="0" fontId="4" fillId="10" borderId="0" xfId="17" applyFont="1" applyFill="1" applyAlignment="1">
      <alignment horizontal="right"/>
    </xf>
    <xf numFmtId="0" fontId="4" fillId="10" borderId="0" xfId="17" applyFont="1" applyFill="1" applyAlignment="1">
      <alignment horizontal="left"/>
    </xf>
    <xf numFmtId="0" fontId="4" fillId="10" borderId="0" xfId="17" applyFont="1" applyFill="1" applyAlignment="1">
      <alignment horizontal="right" vertical="center"/>
    </xf>
    <xf numFmtId="0" fontId="4" fillId="10" borderId="10" xfId="17" applyFont="1" applyFill="1" applyBorder="1" applyAlignment="1">
      <alignment horizontal="center"/>
    </xf>
    <xf numFmtId="0" fontId="4" fillId="10" borderId="0" xfId="17" applyFont="1" applyFill="1" applyAlignment="1">
      <alignment horizontal="left" vertical="center"/>
    </xf>
    <xf numFmtId="0" fontId="4" fillId="10" borderId="0" xfId="17" applyFont="1" applyFill="1" applyAlignment="1">
      <alignment horizontal="right"/>
    </xf>
    <xf numFmtId="0" fontId="4" fillId="10" borderId="7" xfId="17" applyFont="1" applyFill="1" applyBorder="1" applyAlignment="1">
      <alignment horizontal="center"/>
    </xf>
    <xf numFmtId="0" fontId="4" fillId="10" borderId="0" xfId="17" applyFont="1" applyFill="1" applyAlignment="1">
      <alignment horizontal="center"/>
    </xf>
    <xf numFmtId="0" fontId="9" fillId="0" borderId="0" xfId="0" applyFont="1" applyAlignment="1">
      <alignment horizontal="center"/>
    </xf>
    <xf numFmtId="0" fontId="53" fillId="0" borderId="0" xfId="19" applyFont="1"/>
  </cellXfs>
  <cellStyles count="20">
    <cellStyle name="Comma" xfId="1" builtinId="3"/>
    <cellStyle name="Comma [0] 2" xfId="15" xr:uid="{6923D574-B2B6-4DBF-A5F4-4547798059EE}"/>
    <cellStyle name="Comma 2" xfId="11" xr:uid="{B7018322-E633-4961-A24B-B0237E8D093F}"/>
    <cellStyle name="DetailIndented" xfId="3" xr:uid="{A6EAB976-CB1E-42EE-BDD9-79DA79CD8FC4}"/>
    <cellStyle name="Normal" xfId="0" builtinId="0"/>
    <cellStyle name="Normal 10" xfId="2" xr:uid="{007D64F8-4F78-46DF-8520-1C04D0B8E16D}"/>
    <cellStyle name="Normal 14 2" xfId="4" xr:uid="{9B0D2A6E-7778-4121-8492-1F93C76B90AB}"/>
    <cellStyle name="Normal 16" xfId="9" xr:uid="{8C77D832-83AE-4681-8B7B-0B731F2182C8}"/>
    <cellStyle name="Normal 2" xfId="5" xr:uid="{B1829C6B-EFC2-46DC-86D6-3494689E2C65}"/>
    <cellStyle name="Normal 2 2" xfId="7" xr:uid="{6FF1D592-1FCB-4821-94E5-FF69A8050454}"/>
    <cellStyle name="Normal 2 2 2" xfId="12" xr:uid="{67424674-2C87-4039-8FC1-BFD3FFECDD9D}"/>
    <cellStyle name="Normal 3" xfId="17" xr:uid="{B1DA53C0-C05A-42E5-8C3C-6BB98D290D87}"/>
    <cellStyle name="Normal 3 2" xfId="13" xr:uid="{BA710CC7-80DD-4B57-A8C4-17CAA91C2D52}"/>
    <cellStyle name="Normal 3 4" xfId="10" xr:uid="{CFBE4DD9-E0C8-4898-B16C-68B427E482AD}"/>
    <cellStyle name="Normal 4" xfId="18" xr:uid="{90E434D4-10C5-48A2-AC7B-4428A745AFD6}"/>
    <cellStyle name="Normal 5" xfId="8" xr:uid="{01398D59-243A-4FF7-815B-A84EDD1EFFA1}"/>
    <cellStyle name="Normal 8" xfId="19" xr:uid="{6B1A6297-A5BA-4E96-8D1F-A184D4C87D93}"/>
    <cellStyle name="Percent" xfId="16" builtinId="5"/>
    <cellStyle name="Percent 2" xfId="6" xr:uid="{A6B6AC52-387D-4C2A-8657-9766544D12CD}"/>
    <cellStyle name="Percent 3" xfId="14" xr:uid="{F006A574-13A9-4051-A8B7-5A2B2B7C701D}"/>
  </cellStyles>
  <dxfs count="71"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color rgb="FFFF0000"/>
      </font>
    </dxf>
    <dxf>
      <font>
        <b/>
      </font>
    </dxf>
    <dxf>
      <numFmt numFmtId="5" formatCode="#,##0_);\(#,##0\)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b/>
      </font>
    </dxf>
    <dxf>
      <font>
        <color rgb="FFFF0000"/>
      </font>
    </dxf>
    <dxf>
      <numFmt numFmtId="5" formatCode="#,##0_);\(#,##0\)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numFmt numFmtId="5" formatCode="#,##0_);\(#,##0\)"/>
    </dxf>
  </dxfs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678.376057754627" missingItemsLimit="0" createdVersion="6" refreshedVersion="6" minRefreshableVersion="3" recordCount="61" xr:uid="{068B68C8-A9CE-4C58-8862-2B586E4D19B0}">
  <cacheSource type="worksheet">
    <worksheetSource ref="A6:CG67" sheet="  Sched Ms"/>
  </cacheSource>
  <cacheFields count="85">
    <cacheField name="FM - Planning Entity" numFmtId="0">
      <sharedItems count="1">
        <s v="Florida City Gas"/>
      </sharedItems>
    </cacheField>
    <cacheField name="FM - TAX - Tax Juris" numFmtId="0">
      <sharedItems count="2">
        <s v="FED: Federal"/>
        <s v="FL: Florida"/>
      </sharedItems>
    </cacheField>
    <cacheField name="FM - TAX - Schedule M Group" numFmtId="0">
      <sharedItems count="2">
        <s v="PERM: Permanent"/>
        <s v="TEMP: Temporary"/>
      </sharedItems>
    </cacheField>
    <cacheField name="Schedule M: ATL/BTL of FM - TAX - Schedule M" numFmtId="0">
      <sharedItems/>
    </cacheField>
    <cacheField name="Schedule M: Tax Juris Allocator of FM - TAX - Schedule M" numFmtId="0">
      <sharedItems count="3">
        <s v="ALL: Federal and State"/>
        <s v="FEDERAL_ONLY: Federal Only"/>
        <s v="FLORIDA_ONLY: Florida Only"/>
      </sharedItems>
    </cacheField>
    <cacheField name="Schedule M: Schedule M Type of FM - TAX - Schedule M" numFmtId="0">
      <sharedItems/>
    </cacheField>
    <cacheField name="FM - TAX - Schedule M" numFmtId="0">
      <sharedItems count="32">
        <s v="EMPA01: Section 162(M) Disallowance"/>
        <s v="MEL101: Business Meals"/>
        <s v="MISC01: Misc Perm Diff"/>
        <s v="SIT201: State Tax Deduction"/>
        <s v="POL101: Nondeductible Penalties"/>
        <s v="POL201: Nondeductible Club Dues And Political Contributions"/>
        <s v="BAD101FCG: Bad Debt Expense - FCG"/>
        <s v="EMP201FCG: Employee Bonus Accrual - FCG"/>
        <s v="EMP202FCG: Accrued FICA Taxes - FCG"/>
        <s v="EMP802FCG: Post Retirement SFAS 112 - NC - FCG"/>
        <s v="EMP807FCG: Post Retirement Benefits - FAS106 NC - FCG"/>
        <s v="EMP901FCG: Def Compensation"/>
        <s v="INJ101FCG: Injuries and Damages - FCG"/>
        <s v="LES205FCG: Financing Leases - Liabilities - FCG"/>
        <s v="RES128FCG: Accrued Medical Expenses - FCG"/>
        <s v="CAC101FCG: Method Life CIAC - FCG"/>
        <s v="DEP101FCG: Tax Depreciation - FCG"/>
        <s v="DEP103FCG: Reversal of Book Depreciation - FCG"/>
        <s v="DEP148FCG: Relocation Costs - FCG"/>
        <s v="EMP803FCG: Welfare Capitalized - FCG"/>
        <s v="INT101FCG: Method Life CPI - FCG"/>
        <s v="REM101FCG: Cost of Removal - FCG"/>
        <s v="SAL101FCG: Tax Gain/Loss - FCG"/>
        <s v="SAL203FCG: Book Gain/Loss Sale of Assets"/>
        <s v="AMO326FCG: Reg Asset - Deferred Conversion and Piping - FCG"/>
        <s v="CAP301FCG: Rate Case Expenses - FCG"/>
        <s v="EMP102FCG: Pension SFAS 87 - FCG"/>
        <s v="EMP107FCG: FAS158 Other Reg. Asset Pension - NC - FCG"/>
        <s v="LES202FCG: Financing Leases - Assets - FCG"/>
        <s v="STM409FCG: Storm-Reg Asset - Regulated - FCG"/>
        <s v="DEP101STFCG: State Tax Depreciation - FCG"/>
        <s v="SAL101STFCG: State Tax Gain/Loss - FCG"/>
      </sharedItems>
    </cacheField>
    <cacheField name="a-Jan - 2018" numFmtId="167">
      <sharedItems containsSemiMixedTypes="0" containsString="0" containsNumber="1" containsInteger="1" minValue="0" maxValue="0"/>
    </cacheField>
    <cacheField name="a-Feb - 2018" numFmtId="167">
      <sharedItems containsSemiMixedTypes="0" containsString="0" containsNumber="1" containsInteger="1" minValue="0" maxValue="0"/>
    </cacheField>
    <cacheField name="a-Mar - 2018" numFmtId="167">
      <sharedItems containsSemiMixedTypes="0" containsString="0" containsNumber="1" containsInteger="1" minValue="0" maxValue="0"/>
    </cacheField>
    <cacheField name="a-Apr - 2018" numFmtId="167">
      <sharedItems containsSemiMixedTypes="0" containsString="0" containsNumber="1" containsInteger="1" minValue="0" maxValue="0"/>
    </cacheField>
    <cacheField name="a-May - 2018" numFmtId="167">
      <sharedItems containsSemiMixedTypes="0" containsString="0" containsNumber="1" containsInteger="1" minValue="0" maxValue="0"/>
    </cacheField>
    <cacheField name="a-Jun - 2018" numFmtId="167">
      <sharedItems containsSemiMixedTypes="0" containsString="0" containsNumber="1" containsInteger="1" minValue="0" maxValue="0"/>
    </cacheField>
    <cacheField name="a-Jul - 2018" numFmtId="167">
      <sharedItems containsSemiMixedTypes="0" containsString="0" containsNumber="1" containsInteger="1" minValue="0" maxValue="0"/>
    </cacheField>
    <cacheField name="a-Aug - 2018" numFmtId="167">
      <sharedItems containsSemiMixedTypes="0" containsString="0" containsNumber="1" containsInteger="1" minValue="0" maxValue="0"/>
    </cacheField>
    <cacheField name="a-Sep - 2018" numFmtId="167">
      <sharedItems containsSemiMixedTypes="0" containsString="0" containsNumber="1" containsInteger="1" minValue="0" maxValue="0"/>
    </cacheField>
    <cacheField name="a-Oct - 2018" numFmtId="167">
      <sharedItems containsSemiMixedTypes="0" containsString="0" containsNumber="1" containsInteger="1" minValue="0" maxValue="0"/>
    </cacheField>
    <cacheField name="a-Nov - 2018" numFmtId="167">
      <sharedItems containsSemiMixedTypes="0" containsString="0" containsNumber="1" containsInteger="1" minValue="0" maxValue="0"/>
    </cacheField>
    <cacheField name="a-Dec - 2018" numFmtId="167">
      <sharedItems containsSemiMixedTypes="0" containsString="0" containsNumber="1" containsInteger="1" minValue="0" maxValue="0"/>
    </cacheField>
    <cacheField name="a-2018" numFmtId="167">
      <sharedItems containsSemiMixedTypes="0" containsString="0" containsNumber="1" containsInteger="1" minValue="0" maxValue="0"/>
    </cacheField>
    <cacheField name="a-Jan - 2019" numFmtId="167">
      <sharedItems containsSemiMixedTypes="0" containsString="0" containsNumber="1" containsInteger="1" minValue="0" maxValue="0"/>
    </cacheField>
    <cacheField name="a-Feb - 2019" numFmtId="167">
      <sharedItems containsSemiMixedTypes="0" containsString="0" containsNumber="1" containsInteger="1" minValue="0" maxValue="0"/>
    </cacheField>
    <cacheField name="a-Mar - 2019" numFmtId="167">
      <sharedItems containsSemiMixedTypes="0" containsString="0" containsNumber="1" containsInteger="1" minValue="0" maxValue="0"/>
    </cacheField>
    <cacheField name="a-Apr - 2019" numFmtId="167">
      <sharedItems containsSemiMixedTypes="0" containsString="0" containsNumber="1" containsInteger="1" minValue="0" maxValue="0"/>
    </cacheField>
    <cacheField name="a-May - 2019" numFmtId="167">
      <sharedItems containsSemiMixedTypes="0" containsString="0" containsNumber="1" containsInteger="1" minValue="0" maxValue="0"/>
    </cacheField>
    <cacheField name="a-Jun - 2019" numFmtId="167">
      <sharedItems containsSemiMixedTypes="0" containsString="0" containsNumber="1" containsInteger="1" minValue="0" maxValue="0"/>
    </cacheField>
    <cacheField name="a-Jul - 2019" numFmtId="167">
      <sharedItems containsSemiMixedTypes="0" containsString="0" containsNumber="1" containsInteger="1" minValue="0" maxValue="0"/>
    </cacheField>
    <cacheField name="a-Aug - 2019" numFmtId="167">
      <sharedItems containsSemiMixedTypes="0" containsString="0" containsNumber="1" containsInteger="1" minValue="0" maxValue="0"/>
    </cacheField>
    <cacheField name="a-Sep - 2019" numFmtId="167">
      <sharedItems containsSemiMixedTypes="0" containsString="0" containsNumber="1" containsInteger="1" minValue="0" maxValue="0"/>
    </cacheField>
    <cacheField name="a-Oct - 2019" numFmtId="167">
      <sharedItems containsSemiMixedTypes="0" containsString="0" containsNumber="1" containsInteger="1" minValue="0" maxValue="0"/>
    </cacheField>
    <cacheField name="a-Nov - 2019" numFmtId="167">
      <sharedItems containsSemiMixedTypes="0" containsString="0" containsNumber="1" containsInteger="1" minValue="0" maxValue="0"/>
    </cacheField>
    <cacheField name="a-Dec - 2019" numFmtId="167">
      <sharedItems containsSemiMixedTypes="0" containsString="0" containsNumber="1" containsInteger="1" minValue="0" maxValue="0"/>
    </cacheField>
    <cacheField name="a-2019" numFmtId="167">
      <sharedItems containsSemiMixedTypes="0" containsString="0" containsNumber="1" containsInteger="1" minValue="0" maxValue="0"/>
    </cacheField>
    <cacheField name="a-Jan - 2020" numFmtId="167">
      <sharedItems containsSemiMixedTypes="0" containsString="0" containsNumber="1" containsInteger="1" minValue="-1361436" maxValue="1091530"/>
    </cacheField>
    <cacheField name="a-Feb - 2020" numFmtId="167">
      <sharedItems containsSemiMixedTypes="0" containsString="0" containsNumber="1" containsInteger="1" minValue="-1361436" maxValue="1103331"/>
    </cacheField>
    <cacheField name="a-Mar - 2020" numFmtId="167">
      <sharedItems containsSemiMixedTypes="0" containsString="0" containsNumber="1" containsInteger="1" minValue="-1361436" maxValue="1118845"/>
    </cacheField>
    <cacheField name="a-Apr - 2020" numFmtId="167">
      <sharedItems containsSemiMixedTypes="0" containsString="0" containsNumber="1" containsInteger="1" minValue="-1361436" maxValue="1126657"/>
    </cacheField>
    <cacheField name="a-May - 2020" numFmtId="167">
      <sharedItems containsSemiMixedTypes="0" containsString="0" containsNumber="1" containsInteger="1" minValue="-1545068" maxValue="1134083"/>
    </cacheField>
    <cacheField name="a-Jun - 2020" numFmtId="167">
      <sharedItems containsSemiMixedTypes="0" containsString="0" containsNumber="1" containsInteger="1" minValue="-1186195" maxValue="1156663"/>
    </cacheField>
    <cacheField name="a-Jul - 2020" numFmtId="167">
      <sharedItems containsSemiMixedTypes="0" containsString="0" containsNumber="1" containsInteger="1" minValue="-1186195" maxValue="1177829"/>
    </cacheField>
    <cacheField name="a-Aug - 2020" numFmtId="167">
      <sharedItems containsSemiMixedTypes="0" containsString="0" containsNumber="1" containsInteger="1" minValue="-1186195" maxValue="1187996"/>
    </cacheField>
    <cacheField name="a-Sep - 2020" numFmtId="167">
      <sharedItems containsSemiMixedTypes="0" containsString="0" containsNumber="1" containsInteger="1" minValue="-1186195" maxValue="1196166"/>
    </cacheField>
    <cacheField name="a-Oct - 2020" numFmtId="167">
      <sharedItems containsSemiMixedTypes="0" containsString="0" containsNumber="1" containsInteger="1" minValue="-1186195" maxValue="1204536"/>
    </cacheField>
    <cacheField name="a-Nov - 2020" numFmtId="167">
      <sharedItems containsSemiMixedTypes="0" containsString="0" containsNumber="1" containsInteger="1" minValue="-1186195" maxValue="1214755"/>
    </cacheField>
    <cacheField name="a-Dec - 2020" numFmtId="167">
      <sharedItems containsSemiMixedTypes="0" containsString="0" containsNumber="1" containsInteger="1" minValue="-2983521" maxValue="1176263"/>
    </cacheField>
    <cacheField name="a-2020" numFmtId="167">
      <sharedItems containsSemiMixedTypes="0" containsString="0" containsNumber="1" containsInteger="1" minValue="-15389112" maxValue="13888654"/>
    </cacheField>
    <cacheField name="a-Jan - 2021" numFmtId="167">
      <sharedItems containsSemiMixedTypes="0" containsString="0" containsNumber="1" containsInteger="1" minValue="-1678719" maxValue="1179475"/>
    </cacheField>
    <cacheField name="a-Feb - 2021" numFmtId="167">
      <sharedItems containsSemiMixedTypes="0" containsString="0" containsNumber="1" containsInteger="1" minValue="-1678719" maxValue="1171242"/>
    </cacheField>
    <cacheField name="a-Mar - 2021" numFmtId="167">
      <sharedItems containsSemiMixedTypes="0" containsString="0" containsNumber="1" containsInteger="1" minValue="-1678719" maxValue="856449"/>
    </cacheField>
    <cacheField name="a-Apr - 2021" numFmtId="167">
      <sharedItems containsSemiMixedTypes="0" containsString="0" containsNumber="1" containsInteger="1" minValue="-1678719" maxValue="1359580"/>
    </cacheField>
    <cacheField name="a-May - 2021" numFmtId="167">
      <sharedItems containsSemiMixedTypes="0" containsString="0" containsNumber="1" containsInteger="1" minValue="-1678719" maxValue="1239045"/>
    </cacheField>
    <cacheField name="a-Jun - 2021" numFmtId="167">
      <sharedItems containsSemiMixedTypes="0" containsString="0" containsNumber="1" containsInteger="1" minValue="-8237200" maxValue="8237200"/>
    </cacheField>
    <cacheField name="a-Jul - 2021" numFmtId="167">
      <sharedItems containsSemiMixedTypes="0" containsString="0" containsNumber="1" containsInteger="1" minValue="-1328994" maxValue="1257109"/>
    </cacheField>
    <cacheField name="a-Aug - 2021" numFmtId="167">
      <sharedItems containsSemiMixedTypes="0" containsString="0" containsNumber="1" containsInteger="1" minValue="-1328994" maxValue="1264397"/>
    </cacheField>
    <cacheField name="a-Sep - 2021" numFmtId="167">
      <sharedItems containsSemiMixedTypes="0" containsString="0" containsNumber="1" containsInteger="1" minValue="-1328994" maxValue="1268654"/>
    </cacheField>
    <cacheField name="a-Oct - 2021" numFmtId="167">
      <sharedItems containsSemiMixedTypes="0" containsString="0" containsNumber="1" containsInteger="1" minValue="-1328994" maxValue="1272958"/>
    </cacheField>
    <cacheField name="a-Nov - 2021" numFmtId="167">
      <sharedItems containsSemiMixedTypes="0" containsString="0" containsNumber="1" containsInteger="1" minValue="-1328994" maxValue="1267690"/>
    </cacheField>
    <cacheField name="a-Dec - 2021" numFmtId="167">
      <sharedItems containsSemiMixedTypes="0" containsString="0" containsNumber="1" containsInteger="1" minValue="-1299059" maxValue="1379068"/>
    </cacheField>
    <cacheField name="a-2021" numFmtId="167">
      <sharedItems containsSemiMixedTypes="0" containsString="0" containsNumber="1" containsInteger="1" minValue="-18016343" maxValue="14741678"/>
    </cacheField>
    <cacheField name="Jan - 2022" numFmtId="167">
      <sharedItems containsSemiMixedTypes="0" containsString="0" containsNumber="1" minValue="-1655492.5570441417" maxValue="1293678.293777281"/>
    </cacheField>
    <cacheField name="Feb - 2022" numFmtId="167">
      <sharedItems containsSemiMixedTypes="0" containsString="0" containsNumber="1" minValue="-1655492.5570441417" maxValue="1301049.8096996679"/>
    </cacheField>
    <cacheField name="Mar - 2022" numFmtId="167">
      <sharedItems containsSemiMixedTypes="0" containsString="0" containsNumber="1" minValue="-1655492.5570441417" maxValue="1308924.6642884829"/>
    </cacheField>
    <cacheField name="Apr - 2022" numFmtId="167">
      <sharedItems containsSemiMixedTypes="0" containsString="0" containsNumber="1" minValue="-1655492.5570441417" maxValue="1317450.9568327982"/>
    </cacheField>
    <cacheField name="May - 2022" numFmtId="167">
      <sharedItems containsSemiMixedTypes="0" containsString="0" containsNumber="1" minValue="-1655492.5570441417" maxValue="1326417.3088279646"/>
    </cacheField>
    <cacheField name="Jun - 2022" numFmtId="167">
      <sharedItems containsSemiMixedTypes="0" containsString="0" containsNumber="1" minValue="-1655492.5570441417" maxValue="1335775.2892846996"/>
    </cacheField>
    <cacheField name="Jul - 2022" numFmtId="167">
      <sharedItems containsSemiMixedTypes="0" containsString="0" containsNumber="1" minValue="-1655492.5570441417" maxValue="1345429.504992957"/>
    </cacheField>
    <cacheField name="Aug - 2022" numFmtId="167">
      <sharedItems containsSemiMixedTypes="0" containsString="0" containsNumber="1" minValue="-1655492.5570441417" maxValue="1355372.4048422521"/>
    </cacheField>
    <cacheField name="Sep - 2022" numFmtId="167">
      <sharedItems containsSemiMixedTypes="0" containsString="0" containsNumber="1" minValue="-1655492.5570441417" maxValue="1365699.4133783577"/>
    </cacheField>
    <cacheField name="Oct - 2022" numFmtId="167">
      <sharedItems containsSemiMixedTypes="0" containsString="0" containsNumber="1" minValue="-1655492.5570441417" maxValue="1376209.8465608757"/>
    </cacheField>
    <cacheField name="Nov - 2022" numFmtId="167">
      <sharedItems containsSemiMixedTypes="0" containsString="0" containsNumber="1" minValue="-1655492.5570441417" maxValue="1386739.7918282356"/>
    </cacheField>
    <cacheField name="Dec - 2022" numFmtId="167">
      <sharedItems containsSemiMixedTypes="0" containsString="0" containsNumber="1" minValue="-1655492.5570441417" maxValue="1397736.2492990436"/>
    </cacheField>
    <cacheField name="2022" numFmtId="167">
      <sharedItems containsSemiMixedTypes="0" containsString="0" containsNumber="1" minValue="-19865910.684529696" maxValue="16110483.533612616"/>
    </cacheField>
    <cacheField name="Jan - 2023" numFmtId="167">
      <sharedItems containsSemiMixedTypes="0" containsString="0" containsNumber="1" minValue="-1947006.2218149372" maxValue="1408221.4823565295"/>
    </cacheField>
    <cacheField name="Feb - 2023" numFmtId="167">
      <sharedItems containsSemiMixedTypes="0" containsString="0" containsNumber="1" minValue="-1947006.2218149372" maxValue="1420983.1370453103"/>
    </cacheField>
    <cacheField name="Mar - 2023" numFmtId="167">
      <sharedItems containsSemiMixedTypes="0" containsString="0" containsNumber="1" minValue="-1947006.2218149372" maxValue="1483374.4156400301"/>
    </cacheField>
    <cacheField name="Apr - 2023" numFmtId="167">
      <sharedItems containsSemiMixedTypes="0" containsString="0" containsNumber="1" minValue="-1947006.2218149372" maxValue="1543456.6525527295"/>
    </cacheField>
    <cacheField name="May - 2023" numFmtId="167">
      <sharedItems containsSemiMixedTypes="0" containsString="0" containsNumber="1" minValue="-1947006.2218149372" maxValue="1554232.6082125127"/>
    </cacheField>
    <cacheField name="Jun - 2023" numFmtId="167">
      <sharedItems containsSemiMixedTypes="0" containsString="0" containsNumber="1" minValue="-1947006.2218149372" maxValue="1564383.7961567165"/>
    </cacheField>
    <cacheField name="Jul - 2023" numFmtId="167">
      <sharedItems containsSemiMixedTypes="0" containsString="0" containsNumber="1" minValue="-1947006.2218149372" maxValue="1574468.454948728"/>
    </cacheField>
    <cacheField name="Aug - 2023" numFmtId="167">
      <sharedItems containsSemiMixedTypes="0" containsString="0" containsNumber="1" minValue="-1947006.2218149372" maxValue="1584536.2106348262"/>
    </cacheField>
    <cacheField name="Sep - 2023" numFmtId="167">
      <sharedItems containsSemiMixedTypes="0" containsString="0" containsNumber="1" minValue="-1947006.2218149372" maxValue="1594683.3156251656"/>
    </cacheField>
    <cacheField name="Oct - 2023" numFmtId="167">
      <sharedItems containsSemiMixedTypes="0" containsString="0" containsNumber="1" minValue="-1947006.2218149372" maxValue="1605066.079850937"/>
    </cacheField>
    <cacheField name="Nov - 2023" numFmtId="167">
      <sharedItems containsSemiMixedTypes="0" containsString="0" containsNumber="1" minValue="-1947006.2218149372" maxValue="1615643.0132991245"/>
    </cacheField>
    <cacheField name="Dec - 2023" numFmtId="167">
      <sharedItems containsSemiMixedTypes="0" containsString="0" containsNumber="1" minValue="-1947006.2218149372" maxValue="1626194.5373059104"/>
    </cacheField>
    <cacheField name="2023" numFmtId="167">
      <sharedItems containsSemiMixedTypes="0" containsString="0" containsNumber="1" minValue="-23364074.661779251" maxValue="18575243.7036285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678.389057060187" missingItemsLimit="0" createdVersion="6" refreshedVersion="6" minRefreshableVersion="3" recordCount="121" xr:uid="{52EF4CEA-462D-4814-8C85-80C6ECAF140A}">
  <cacheSource type="worksheet">
    <worksheetSource ref="A6:CE127" sheet="  Income Statement"/>
  </cacheSource>
  <cacheFields count="83">
    <cacheField name="Planning Entity" numFmtId="0">
      <sharedItems count="1">
        <s v="PE_FCG: Florida City Gas"/>
      </sharedItems>
    </cacheField>
    <cacheField name="SAP FERC Account: SAP Business Area of SAP FERC Account" numFmtId="0">
      <sharedItems/>
    </cacheField>
    <cacheField name="Ledger Account in Level 2 of Default Ledger Tree" numFmtId="0">
      <sharedItems count="9">
        <s v="Depreciation &amp; Amortization"/>
        <s v="Federal and State Income Taxes"/>
        <s v="Interest Charges - gross"/>
        <s v="Other Operating Revenues"/>
        <s v="Other Operation &amp; Maintenance"/>
        <s v="Taxes Other than Income Tax"/>
        <s v="Total Sales of Gas"/>
        <s v="Other Income &amp; Deductions (incl Storm)"/>
        <s v="Other Income Taxes"/>
      </sharedItems>
    </cacheField>
    <cacheField name="SAP FERC Account: SAP GAAP Account of SAP FERC Account" numFmtId="0">
      <sharedItems/>
    </cacheField>
    <cacheField name="SAP FERC Account" numFmtId="0">
      <sharedItems/>
    </cacheField>
    <cacheField name="Jan - 2018" numFmtId="167">
      <sharedItems containsSemiMixedTypes="0" containsString="0" containsNumber="1" containsInteger="1" minValue="0" maxValue="0"/>
    </cacheField>
    <cacheField name="Feb - 2018" numFmtId="167">
      <sharedItems containsSemiMixedTypes="0" containsString="0" containsNumber="1" containsInteger="1" minValue="0" maxValue="0"/>
    </cacheField>
    <cacheField name="Mar - 2018" numFmtId="167">
      <sharedItems containsSemiMixedTypes="0" containsString="0" containsNumber="1" containsInteger="1" minValue="0" maxValue="0"/>
    </cacheField>
    <cacheField name="Apr - 2018" numFmtId="167">
      <sharedItems containsSemiMixedTypes="0" containsString="0" containsNumber="1" containsInteger="1" minValue="0" maxValue="0"/>
    </cacheField>
    <cacheField name="May - 2018" numFmtId="167">
      <sharedItems containsSemiMixedTypes="0" containsString="0" containsNumber="1" containsInteger="1" minValue="0" maxValue="0"/>
    </cacheField>
    <cacheField name="Jun - 2018" numFmtId="167">
      <sharedItems containsSemiMixedTypes="0" containsString="0" containsNumber="1" containsInteger="1" minValue="0" maxValue="0"/>
    </cacheField>
    <cacheField name="Jul - 2018" numFmtId="167">
      <sharedItems containsSemiMixedTypes="0" containsString="0" containsNumber="1" containsInteger="1" minValue="0" maxValue="0"/>
    </cacheField>
    <cacheField name="Aug - 2018" numFmtId="167">
      <sharedItems containsSemiMixedTypes="0" containsString="0" containsNumber="1" minValue="-368589" maxValue="1853701"/>
    </cacheField>
    <cacheField name="Sep - 2018" numFmtId="167">
      <sharedItems containsSemiMixedTypes="0" containsString="0" containsNumber="1" minValue="-208328" maxValue="1800182.83"/>
    </cacheField>
    <cacheField name="Oct - 2018" numFmtId="167">
      <sharedItems containsSemiMixedTypes="0" containsString="0" containsNumber="1" minValue="-299243" maxValue="1888917.97"/>
    </cacheField>
    <cacheField name="Nov - 2018" numFmtId="167">
      <sharedItems containsSemiMixedTypes="0" containsString="0" containsNumber="1" minValue="-337095.99" maxValue="1837411.11"/>
    </cacheField>
    <cacheField name="Dec - 2018" numFmtId="167">
      <sharedItems containsSemiMixedTypes="0" containsString="0" containsNumber="1" minValue="-507258" maxValue="2095117.23"/>
    </cacheField>
    <cacheField name="2018" numFmtId="167">
      <sharedItems containsSemiMixedTypes="0" containsString="0" containsNumber="1" minValue="-1673386" maxValue="9444850.1400000006"/>
    </cacheField>
    <cacheField name="Jan - 2019" numFmtId="167">
      <sharedItems containsSemiMixedTypes="0" containsString="0" containsNumber="1" minValue="-416025" maxValue="2238814.09"/>
    </cacheField>
    <cacheField name="Feb - 2019" numFmtId="167">
      <sharedItems containsSemiMixedTypes="0" containsString="0" containsNumber="1" minValue="-467950" maxValue="2205068.54"/>
    </cacheField>
    <cacheField name="Mar - 2019" numFmtId="167">
      <sharedItems containsSemiMixedTypes="0" containsString="0" containsNumber="1" minValue="-325662" maxValue="1970279.97"/>
    </cacheField>
    <cacheField name="Apr - 2019" numFmtId="167">
      <sharedItems containsSemiMixedTypes="0" containsString="0" containsNumber="1" minValue="-336576" maxValue="2080657.7599999998"/>
    </cacheField>
    <cacheField name="May - 2019" numFmtId="167">
      <sharedItems containsSemiMixedTypes="0" containsString="0" containsNumber="1" minValue="-356539" maxValue="2037102.66"/>
    </cacheField>
    <cacheField name="Jun - 2019" numFmtId="167">
      <sharedItems containsSemiMixedTypes="0" containsString="0" containsNumber="1" minValue="-2801380" maxValue="3080288"/>
    </cacheField>
    <cacheField name="Jul - 2019" numFmtId="167">
      <sharedItems containsSemiMixedTypes="0" containsString="0" containsNumber="1" minValue="-199196" maxValue="1838281.8"/>
    </cacheField>
    <cacheField name="Aug - 2019" numFmtId="167">
      <sharedItems containsSemiMixedTypes="0" containsString="0" containsNumber="1" minValue="-692835" maxValue="1868712.55"/>
    </cacheField>
    <cacheField name="Sep - 2019" numFmtId="167">
      <sharedItems containsSemiMixedTypes="0" containsString="0" containsNumber="1" minValue="-379471" maxValue="2314090.58"/>
    </cacheField>
    <cacheField name="Oct - 2019" numFmtId="167">
      <sharedItems containsSemiMixedTypes="0" containsString="0" containsNumber="1" minValue="-799238.03" maxValue="1967349.87"/>
    </cacheField>
    <cacheField name="Nov - 2019" numFmtId="167">
      <sharedItems containsSemiMixedTypes="0" containsString="0" containsNumber="1" minValue="-1573396" maxValue="1698144.1"/>
    </cacheField>
    <cacheField name="Dec - 2019" numFmtId="167">
      <sharedItems containsSemiMixedTypes="0" containsString="0" containsNumber="1" minValue="-1892364.13" maxValue="3929339.96"/>
    </cacheField>
    <cacheField name="2019" numFmtId="167">
      <sharedItems containsSemiMixedTypes="0" containsString="0" containsNumber="1" minValue="-5085733" maxValue="23470032.490000002"/>
    </cacheField>
    <cacheField name="Jan - 2020" numFmtId="167">
      <sharedItems containsSemiMixedTypes="0" containsString="0" containsNumber="1" minValue="-360881" maxValue="2271466.42"/>
    </cacheField>
    <cacheField name="Feb - 2020" numFmtId="167">
      <sharedItems containsSemiMixedTypes="0" containsString="0" containsNumber="1" minValue="-403799" maxValue="2006504.5"/>
    </cacheField>
    <cacheField name="Mar - 2020" numFmtId="167">
      <sharedItems containsSemiMixedTypes="0" containsString="0" containsNumber="1" minValue="-250984" maxValue="2207371.59"/>
    </cacheField>
    <cacheField name="Apr - 2020" numFmtId="167">
      <sharedItems containsSemiMixedTypes="0" containsString="0" containsNumber="1" minValue="-345399" maxValue="2102507.12"/>
    </cacheField>
    <cacheField name="May - 2020" numFmtId="167">
      <sharedItems containsSemiMixedTypes="0" containsString="0" containsNumber="1" minValue="-301259" maxValue="2011449.89"/>
    </cacheField>
    <cacheField name="Jun - 2020" numFmtId="167">
      <sharedItems containsSemiMixedTypes="0" containsString="0" containsNumber="1" minValue="-624253.69999999995" maxValue="1532953.42"/>
    </cacheField>
    <cacheField name="Jul - 2020" numFmtId="167">
      <sharedItems containsSemiMixedTypes="0" containsString="0" containsNumber="1" minValue="-388196" maxValue="1869280.95"/>
    </cacheField>
    <cacheField name="Aug - 2020" numFmtId="167">
      <sharedItems containsSemiMixedTypes="0" containsString="0" containsNumber="1" minValue="-368408" maxValue="2137564.11"/>
    </cacheField>
    <cacheField name="Sep - 2020" numFmtId="167">
      <sharedItems containsSemiMixedTypes="0" containsString="0" containsNumber="1" minValue="-6575028" maxValue="7583647.1799999997"/>
    </cacheField>
    <cacheField name="Oct - 2020" numFmtId="167">
      <sharedItems containsSemiMixedTypes="0" containsString="0" containsNumber="1" minValue="-350821" maxValue="2086167.42"/>
    </cacheField>
    <cacheField name="Nov - 2020" numFmtId="167">
      <sharedItems containsSemiMixedTypes="0" containsString="0" containsNumber="1" minValue="-411842" maxValue="1987017.39"/>
    </cacheField>
    <cacheField name="Dec - 2020" numFmtId="167">
      <sharedItems containsSemiMixedTypes="0" containsString="0" containsNumber="1" minValue="-5362432.1500000004" maxValue="5320109.3099999996"/>
    </cacheField>
    <cacheField name="2020" numFmtId="167">
      <sharedItems containsSemiMixedTypes="0" containsString="0" containsNumber="1" minValue="-10329955" maxValue="24753668.400000002"/>
    </cacheField>
    <cacheField name="Jan - 2021" numFmtId="167">
      <sharedItems containsSemiMixedTypes="0" containsString="0" containsNumber="1" minValue="-461978" maxValue="2413782.64"/>
    </cacheField>
    <cacheField name="Feb - 2021" numFmtId="167">
      <sharedItems containsSemiMixedTypes="0" containsString="0" containsNumber="1" minValue="-526708.72" maxValue="2242043.1800000002"/>
    </cacheField>
    <cacheField name="Mar - 2021" numFmtId="167">
      <sharedItems containsSemiMixedTypes="0" containsString="0" containsNumber="1" minValue="-394248" maxValue="2813685.86"/>
    </cacheField>
    <cacheField name="Apr - 2021" numFmtId="167">
      <sharedItems containsSemiMixedTypes="0" containsString="0" containsNumber="1" minValue="-426820" maxValue="2108387.39"/>
    </cacheField>
    <cacheField name="May - 2021" numFmtId="167">
      <sharedItems containsSemiMixedTypes="0" containsString="0" containsNumber="1" minValue="-356098" maxValue="2193808.96"/>
    </cacheField>
    <cacheField name="Jun - 2021" numFmtId="167">
      <sharedItems containsSemiMixedTypes="0" containsString="0" containsNumber="1" minValue="-2048371" maxValue="2138628.48"/>
    </cacheField>
    <cacheField name="Jul - 2021" numFmtId="167">
      <sharedItems containsSemiMixedTypes="0" containsString="0" containsNumber="1" minValue="-409585" maxValue="2425002.39"/>
    </cacheField>
    <cacheField name="Aug - 2021" numFmtId="167">
      <sharedItems containsSemiMixedTypes="0" containsString="0" containsNumber="1" minValue="-568178" maxValue="2234392.2000000002"/>
    </cacheField>
    <cacheField name="Sep - 2021" numFmtId="167">
      <sharedItems containsSemiMixedTypes="0" containsString="0" containsNumber="1" minValue="-4411892" maxValue="6729709.75"/>
    </cacheField>
    <cacheField name="Oct - 2021" numFmtId="167">
      <sharedItems containsSemiMixedTypes="0" containsString="0" containsNumber="1" minValue="-406289" maxValue="2286495.11"/>
    </cacheField>
    <cacheField name="Nov - 2021" numFmtId="167">
      <sharedItems containsSemiMixedTypes="0" containsString="0" containsNumber="1" minValue="-434391.06" maxValue="2134127.46"/>
    </cacheField>
    <cacheField name="Dec - 2021" numFmtId="167">
      <sharedItems containsSemiMixedTypes="0" containsString="0" containsNumber="1" minValue="-424388" maxValue="2647522.3299999996"/>
    </cacheField>
    <cacheField name="2021" numFmtId="167">
      <sharedItems containsSemiMixedTypes="0" containsString="0" containsNumber="1" minValue="-10564459" maxValue="26808548.500000004"/>
    </cacheField>
    <cacheField name="Jan - 2022" numFmtId="167">
      <sharedItems containsSemiMixedTypes="0" containsString="0" containsNumber="1" minValue="-139364" maxValue="3137766"/>
    </cacheField>
    <cacheField name="Feb - 2022" numFmtId="167">
      <sharedItems containsSemiMixedTypes="0" containsString="0" containsNumber="1" minValue="-293009" maxValue="2905863"/>
    </cacheField>
    <cacheField name="Mar - 2022" numFmtId="167">
      <sharedItems containsSemiMixedTypes="0" containsString="0" containsNumber="1" minValue="-119494" maxValue="2930483"/>
    </cacheField>
    <cacheField name="Apr - 2022" numFmtId="167">
      <sharedItems containsSemiMixedTypes="0" containsString="0" containsNumber="1" minValue="-750300" maxValue="2136473"/>
    </cacheField>
    <cacheField name="May - 2022" numFmtId="167">
      <sharedItems containsSemiMixedTypes="0" containsString="0" containsNumber="1" minValue="-758836" maxValue="2189293.8838774534"/>
    </cacheField>
    <cacheField name="Jun - 2022" numFmtId="167">
      <sharedItems containsSemiMixedTypes="0" containsString="0" containsNumber="1" minValue="-643367" maxValue="2044225.578403285"/>
    </cacheField>
    <cacheField name="Jul - 2022" numFmtId="167">
      <sharedItems containsSemiMixedTypes="0" containsString="0" containsNumber="1" minValue="-497362" maxValue="2083966.6932732402"/>
    </cacheField>
    <cacheField name="Aug - 2022" numFmtId="167">
      <sharedItems containsSemiMixedTypes="0" containsString="0" containsNumber="1" minValue="-523273" maxValue="2068798.2764922467"/>
    </cacheField>
    <cacheField name="Sep - 2022" numFmtId="167">
      <sharedItems containsSemiMixedTypes="0" containsString="0" containsNumber="1" minValue="-490347" maxValue="2043754.4363173053"/>
    </cacheField>
    <cacheField name="Oct - 2022" numFmtId="167">
      <sharedItems containsSemiMixedTypes="0" containsString="0" containsNumber="1" minValue="-237298" maxValue="2316530"/>
    </cacheField>
    <cacheField name="Nov - 2022" numFmtId="167">
      <sharedItems containsSemiMixedTypes="0" containsString="0" containsNumber="1" minValue="-58890.323519555583" maxValue="2727410"/>
    </cacheField>
    <cacheField name="Dec - 2022" numFmtId="167">
      <sharedItems containsSemiMixedTypes="0" containsString="0" containsNumber="1" minValue="-197551" maxValue="2887664"/>
    </cacheField>
    <cacheField name="2022" numFmtId="167">
      <sharedItems containsSemiMixedTypes="0" containsString="0" containsNumber="1" minValue="-4545809" maxValue="28955184"/>
    </cacheField>
    <cacheField name="Jan - 2023" numFmtId="167">
      <sharedItems containsSemiMixedTypes="0" containsString="0" containsNumber="1" minValue="-131758" maxValue="3912043"/>
    </cacheField>
    <cacheField name="Feb - 2023" numFmtId="167">
      <sharedItems containsSemiMixedTypes="0" containsString="0" containsNumber="1" minValue="-109808" maxValue="3703214"/>
    </cacheField>
    <cacheField name="Mar - 2023" numFmtId="167">
      <sharedItems containsSemiMixedTypes="0" containsString="0" containsNumber="1" minValue="-214359.79755354795" maxValue="3576955"/>
    </cacheField>
    <cacheField name="Apr - 2023" numFmtId="167">
      <sharedItems containsSemiMixedTypes="0" containsString="0" containsNumber="1" minValue="-379803" maxValue="2537511"/>
    </cacheField>
    <cacheField name="May - 2023" numFmtId="167">
      <sharedItems containsSemiMixedTypes="0" containsString="0" containsNumber="1" minValue="-434033" maxValue="2344127"/>
    </cacheField>
    <cacheField name="Jun - 2023" numFmtId="167">
      <sharedItems containsSemiMixedTypes="0" containsString="0" containsNumber="1" minValue="-385196" maxValue="2267805"/>
    </cacheField>
    <cacheField name="Jul - 2023" numFmtId="167">
      <sharedItems containsSemiMixedTypes="0" containsString="0" containsNumber="1" minValue="-283488" maxValue="2230858"/>
    </cacheField>
    <cacheField name="Aug - 2023" numFmtId="167">
      <sharedItems containsSemiMixedTypes="0" containsString="0" containsNumber="1" minValue="-289208" maxValue="2237750"/>
    </cacheField>
    <cacheField name="Sep - 2023" numFmtId="167">
      <sharedItems containsSemiMixedTypes="0" containsString="0" containsNumber="1" minValue="-297690" maxValue="2195338"/>
    </cacheField>
    <cacheField name="Oct - 2023" numFmtId="167">
      <sharedItems containsSemiMixedTypes="0" containsString="0" containsNumber="1" minValue="-29984.367005871703" maxValue="2565022"/>
    </cacheField>
    <cacheField name="Nov - 2023" numFmtId="167">
      <sharedItems containsSemiMixedTypes="0" containsString="0" containsNumber="1" minValue="-31785.653595644202" maxValue="3063002"/>
    </cacheField>
    <cacheField name="Dec - 2023" numFmtId="167">
      <sharedItems containsSemiMixedTypes="0" containsString="0" containsNumber="1" minValue="-88459" maxValue="3442287"/>
    </cacheField>
    <cacheField name="2023" numFmtId="167">
      <sharedItems containsSemiMixedTypes="0" containsString="0" containsNumber="1" minValue="-459253.81089373113" maxValue="340759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">
  <r>
    <x v="0"/>
    <x v="0"/>
    <x v="0"/>
    <s v="ATL"/>
    <x v="0"/>
    <s v="None Assigned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40"/>
    <n v="13440"/>
    <n v="13440"/>
    <n v="13440"/>
    <n v="13440"/>
    <n v="13440"/>
    <n v="13440"/>
    <n v="13440"/>
    <n v="13440"/>
    <n v="13440"/>
    <n v="13440"/>
    <n v="13440"/>
    <n v="161280"/>
    <n v="16193"/>
    <n v="16193"/>
    <n v="16193"/>
    <n v="16193"/>
    <n v="7572"/>
    <n v="14469"/>
    <n v="14469"/>
    <n v="14469"/>
    <n v="14469"/>
    <n v="14469"/>
    <n v="14469"/>
    <n v="5522"/>
    <n v="164680"/>
    <n v="15487"/>
    <n v="24444"/>
    <n v="19965"/>
    <n v="19965"/>
    <n v="19965"/>
    <n v="19965"/>
    <n v="151065"/>
    <n v="19965"/>
    <n v="19965"/>
    <n v="19965"/>
    <n v="19965"/>
    <n v="19965"/>
    <n v="370681"/>
    <n v="11845"/>
    <n v="11845"/>
    <n v="11845"/>
    <n v="11845"/>
    <n v="11845"/>
    <n v="11845"/>
    <n v="11845"/>
    <n v="11845"/>
    <n v="11845"/>
    <n v="11845"/>
    <n v="11845"/>
    <n v="11845"/>
    <n v="142140"/>
  </r>
  <r>
    <x v="0"/>
    <x v="0"/>
    <x v="0"/>
    <s v="ATL"/>
    <x v="0"/>
    <s v="None Assigned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91"/>
    <n v="2506"/>
    <n v="5216"/>
    <n v="1989"/>
    <n v="638"/>
    <n v="1845"/>
    <n v="1353"/>
    <n v="796"/>
    <n v="400"/>
    <n v="2544"/>
    <n v="2358"/>
    <n v="1843"/>
    <n v="24479"/>
    <n v="845"/>
    <n v="491"/>
    <n v="591"/>
    <n v="781"/>
    <n v="1642"/>
    <n v="2266"/>
    <n v="1461"/>
    <n v="2498"/>
    <n v="1859"/>
    <n v="1654"/>
    <n v="4425"/>
    <n v="3000"/>
    <n v="21513"/>
    <n v="1726"/>
    <n v="1726"/>
    <n v="1726"/>
    <n v="1726"/>
    <n v="1726"/>
    <n v="1726"/>
    <n v="1726"/>
    <n v="1726"/>
    <n v="1726"/>
    <n v="1726"/>
    <n v="1726"/>
    <n v="1726"/>
    <n v="20712"/>
    <n v="1726"/>
    <n v="1726"/>
    <n v="1726"/>
    <n v="1726"/>
    <n v="1726"/>
    <n v="1726"/>
    <n v="1726"/>
    <n v="1726"/>
    <n v="1726"/>
    <n v="1726"/>
    <n v="1726"/>
    <n v="1726"/>
    <n v="20712"/>
  </r>
  <r>
    <x v="0"/>
    <x v="0"/>
    <x v="0"/>
    <s v="ATL"/>
    <x v="0"/>
    <s v="None Assigned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7928"/>
    <n v="7928"/>
    <n v="138601"/>
    <n v="-1386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ATL"/>
    <x v="1"/>
    <s v="None Assigned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7989"/>
    <n v="0"/>
    <n v="0"/>
    <n v="0"/>
    <n v="-557309"/>
    <n v="0"/>
    <n v="0"/>
    <n v="0"/>
    <n v="-479320"/>
    <n v="0"/>
    <n v="0"/>
    <n v="0"/>
    <n v="0"/>
    <n v="0"/>
    <n v="0"/>
    <n v="0"/>
    <n v="0"/>
    <n v="10131"/>
    <n v="0"/>
    <n v="0"/>
    <n v="0"/>
    <n v="101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BTL"/>
    <x v="0"/>
    <s v="None Assigned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0"/>
    <n v="0"/>
    <n v="0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BTL"/>
    <x v="0"/>
    <s v="None Assigned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667"/>
    <n v="8333"/>
    <n v="8333"/>
    <n v="8333"/>
    <n v="8334"/>
    <n v="8333"/>
    <n v="8333"/>
    <n v="8333"/>
    <n v="8334"/>
    <n v="8333"/>
    <n v="8333"/>
    <n v="99999"/>
    <n v="0"/>
    <n v="1200"/>
    <n v="0"/>
    <n v="0"/>
    <n v="0"/>
    <n v="0"/>
    <n v="0"/>
    <n v="0"/>
    <n v="0"/>
    <n v="0"/>
    <n v="0"/>
    <n v="0"/>
    <n v="1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74"/>
    <n v="10264"/>
    <n v="18599"/>
    <n v="13331"/>
    <n v="13896"/>
    <n v="12966"/>
    <n v="35859"/>
    <n v="38426"/>
    <n v="-133"/>
    <n v="-13702"/>
    <n v="139919"/>
    <n v="-141813"/>
    <n v="143586"/>
    <n v="188066"/>
    <n v="-528856"/>
    <n v="38123"/>
    <n v="-44611"/>
    <n v="77397"/>
    <n v="14315"/>
    <n v="-6056"/>
    <n v="-61812"/>
    <n v="37604"/>
    <n v="33807"/>
    <n v="-1826"/>
    <n v="-88429"/>
    <n v="-342278"/>
    <n v="-56274.462610000046"/>
    <n v="-20763.243789999979"/>
    <n v="-205.53692009998485"/>
    <n v="-43202.514330000035"/>
    <n v="-41055.727809999953"/>
    <n v="-34139.099640000029"/>
    <n v="-35591.456770000048"/>
    <n v="-33245.667029999895"/>
    <n v="-30256.100169999991"/>
    <n v="-16479.484760000021"/>
    <n v="-3285.4098059999524"/>
    <n v="-22525.886340000026"/>
    <n v="-337024.58997609996"/>
    <n v="-15925.632930000022"/>
    <n v="-29779.146280000044"/>
    <n v="-34495.407690000022"/>
    <n v="-4331.4289499999722"/>
    <n v="-9929.1882279999554"/>
    <n v="-5096.5947950000991"/>
    <n v="-11127.585999999952"/>
    <n v="-16293.322090000031"/>
    <n v="-16060.451769999985"/>
    <n v="-4042.8636259999475"/>
    <n v="7428.3303699999815"/>
    <n v="-16758.756780000054"/>
    <n v="-156412.0487690001"/>
  </r>
  <r>
    <x v="0"/>
    <x v="0"/>
    <x v="1"/>
    <s v="ATL"/>
    <x v="0"/>
    <s v="9190610/919071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337"/>
    <n v="108167"/>
    <n v="-1110823"/>
    <n v="165594"/>
    <n v="118037"/>
    <n v="120593"/>
    <n v="135269"/>
    <n v="122757"/>
    <n v="122679"/>
    <n v="122757"/>
    <n v="122679"/>
    <n v="120998"/>
    <n v="257044"/>
    <n v="129243"/>
    <n v="130241"/>
    <n v="-1347358"/>
    <n v="173752"/>
    <n v="134113"/>
    <n v="133878"/>
    <n v="134113"/>
    <n v="134113"/>
    <n v="133878"/>
    <n v="134113"/>
    <n v="133878"/>
    <n v="141821"/>
    <n v="165785"/>
    <n v="111075.52000000002"/>
    <n v="107694.40999999992"/>
    <n v="-992539.02"/>
    <n v="110718.16000000015"/>
    <n v="120861.03000000003"/>
    <n v="120468.95999999996"/>
    <n v="115975.09999999986"/>
    <n v="125746.98999999999"/>
    <n v="115604.10999999987"/>
    <n v="115975.10000000009"/>
    <n v="120468.9600000002"/>
    <n v="118951.36999999988"/>
    <n v="291000.68999999994"/>
    <n v="117285.2100000002"/>
    <n v="113582.2100000002"/>
    <n v="-1276760.9400000002"/>
    <n v="116818.19999999995"/>
    <n v="127469.5"/>
    <n v="126984.66000000015"/>
    <n v="122364.37000000011"/>
    <n v="132530.85999999987"/>
    <n v="121901.43999999994"/>
    <n v="122386.23999999999"/>
    <n v="126984.66000000038"/>
    <n v="124239.77000000002"/>
    <n v="75786.180000000633"/>
  </r>
  <r>
    <x v="0"/>
    <x v="0"/>
    <x v="1"/>
    <s v="ATL"/>
    <x v="0"/>
    <s v="9190610/919071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8005"/>
    <n v="-84423"/>
    <n v="12113"/>
    <n v="9030"/>
    <n v="9225"/>
    <n v="12495"/>
    <n v="9391"/>
    <n v="9385"/>
    <n v="9391"/>
    <n v="9385"/>
    <n v="11448"/>
    <n v="24445"/>
    <n v="8861"/>
    <n v="8486"/>
    <n v="-100022"/>
    <n v="10241"/>
    <n v="10260"/>
    <n v="10242"/>
    <n v="10259"/>
    <n v="10260"/>
    <n v="10242"/>
    <n v="10259"/>
    <n v="10242"/>
    <n v="10572"/>
    <n v="99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000"/>
    <n v="0"/>
    <n v="0"/>
    <n v="0"/>
    <n v="0"/>
    <n v="-125000"/>
    <n v="0"/>
    <n v="0"/>
    <n v="0"/>
    <n v="0"/>
    <n v="0"/>
    <n v="1000"/>
    <n v="-126000"/>
    <n v="0"/>
    <n v="0"/>
    <n v="0"/>
    <n v="0"/>
    <n v="0"/>
    <n v="-4000"/>
    <n v="0"/>
    <n v="0"/>
    <n v="0"/>
    <n v="0"/>
    <n v="3000"/>
    <n v="0"/>
    <n v="-1000"/>
    <n v="1239.999600000001"/>
    <n v="0"/>
    <n v="0"/>
    <n v="0"/>
    <n v="0"/>
    <n v="-4080.0000000000009"/>
    <n v="0"/>
    <n v="0"/>
    <n v="0"/>
    <n v="0"/>
    <n v="3059.9999999999991"/>
    <n v="0"/>
    <n v="219.99960000000101"/>
    <n v="1264.7995919999994"/>
    <n v="0"/>
    <n v="0"/>
    <n v="0"/>
    <n v="0"/>
    <n v="-4161.6000000000004"/>
    <n v="0"/>
    <n v="0"/>
    <n v="0"/>
    <n v="0"/>
    <n v="3121.2000000000007"/>
    <n v="0"/>
    <n v="224.39959199999976"/>
  </r>
  <r>
    <x v="0"/>
    <x v="0"/>
    <x v="1"/>
    <s v="ATL"/>
    <x v="0"/>
    <s v="9190610/91907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0"/>
    <n v="-1302"/>
    <n v="-1302"/>
    <n v="-1302"/>
    <n v="-1302"/>
    <n v="-1302"/>
    <n v="-1302"/>
    <n v="-1302"/>
    <n v="-1302"/>
    <n v="-1302"/>
    <n v="-1302"/>
    <n v="-1302"/>
    <n v="-15622"/>
    <n v="-1198"/>
    <n v="-1192"/>
    <n v="-1192"/>
    <n v="-1192"/>
    <n v="-1192"/>
    <n v="-1192"/>
    <n v="-1192"/>
    <n v="-1192"/>
    <n v="-1192"/>
    <n v="-1192"/>
    <n v="-1192"/>
    <n v="-1192"/>
    <n v="-14310"/>
    <n v="1100.6399999999994"/>
    <n v="1103"/>
    <n v="1103"/>
    <n v="1103"/>
    <n v="1103"/>
    <n v="1103"/>
    <n v="1103"/>
    <n v="1103"/>
    <n v="1103"/>
    <n v="1103"/>
    <n v="1103"/>
    <n v="1103"/>
    <n v="13233.64"/>
    <n v="2487.0799999999981"/>
    <n v="2487.08"/>
    <n v="2487.08"/>
    <n v="2487.0799999999981"/>
    <n v="2487.0800000000017"/>
    <n v="2487.0800000000017"/>
    <n v="2487.1033333000046"/>
    <n v="2487.083333"/>
    <n v="2487.0833329999996"/>
    <n v="2487.0833330000005"/>
    <n v="2487.0833330000005"/>
    <n v="2487.0833330000005"/>
    <n v="29844.999998300005"/>
  </r>
  <r>
    <x v="0"/>
    <x v="0"/>
    <x v="1"/>
    <s v="ATL"/>
    <x v="0"/>
    <s v="9190610/919071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9171"/>
    <n v="216"/>
    <n v="0"/>
    <n v="0"/>
    <n v="163"/>
    <n v="-18792"/>
    <n v="0"/>
    <n v="0"/>
    <n v="0"/>
    <n v="0"/>
    <n v="0"/>
    <n v="0"/>
    <n v="0"/>
    <n v="-20065.580000000002"/>
    <n v="0"/>
    <n v="0"/>
    <n v="0"/>
    <n v="0"/>
    <n v="-20065.580000000002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00"/>
    <n v="0"/>
    <n v="5000"/>
    <n v="-5000"/>
    <n v="5000"/>
    <n v="0"/>
    <n v="0"/>
    <n v="-10000"/>
    <n v="0"/>
    <n v="0"/>
    <n v="15000"/>
    <n v="0"/>
    <n v="0"/>
    <n v="0"/>
    <n v="7500"/>
    <n v="0"/>
    <n v="0"/>
    <n v="-22500"/>
    <n v="0"/>
    <n v="0"/>
    <n v="0"/>
    <n v="0"/>
    <n v="0"/>
    <n v="-1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37200"/>
    <n v="0"/>
    <n v="-87284"/>
    <n v="-43853"/>
    <n v="-43993"/>
    <n v="-44134"/>
    <n v="-44276"/>
    <n v="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58"/>
    <n v="-696"/>
    <n v="-10970"/>
    <n v="7381"/>
    <n v="11123"/>
    <n v="-14246"/>
    <n v="5870"/>
    <n v="-10557"/>
    <n v="4791"/>
    <n v="15794"/>
    <n v="-15949"/>
    <n v="42728"/>
    <n v="22211"/>
    <n v="-16644"/>
    <n v="2087"/>
    <n v="-20311"/>
    <n v="40976"/>
    <n v="-15732"/>
    <n v="2123"/>
    <n v="9915"/>
    <n v="-18857"/>
    <n v="23001"/>
    <n v="5127"/>
    <n v="-20052"/>
    <n v="23893"/>
    <n v="155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97"/>
    <n v="30198"/>
    <n v="110282"/>
    <n v="126540"/>
    <n v="118413"/>
    <n v="65538"/>
    <n v="155230"/>
    <n v="61077"/>
    <n v="60688"/>
    <n v="99019"/>
    <n v="144455"/>
    <n v="99806"/>
    <n v="1076643"/>
    <n v="182106"/>
    <n v="20386"/>
    <n v="856449"/>
    <n v="248046"/>
    <n v="89257"/>
    <n v="231279"/>
    <n v="385401"/>
    <n v="1116333"/>
    <n v="1245097"/>
    <n v="346210"/>
    <n v="46457"/>
    <n v="37476"/>
    <n v="4804497"/>
    <n v="164062"/>
    <n v="164062"/>
    <n v="164062"/>
    <n v="164062"/>
    <n v="164062"/>
    <n v="164062"/>
    <n v="164062"/>
    <n v="164062"/>
    <n v="164062"/>
    <n v="164062"/>
    <n v="164062"/>
    <n v="164062"/>
    <n v="1968744"/>
    <n v="164062"/>
    <n v="164062"/>
    <n v="164062"/>
    <n v="164062"/>
    <n v="164062"/>
    <n v="164062"/>
    <n v="164062"/>
    <n v="164062"/>
    <n v="164062"/>
    <n v="164062"/>
    <n v="164062"/>
    <n v="164062"/>
    <n v="1968744"/>
  </r>
  <r>
    <x v="0"/>
    <x v="0"/>
    <x v="1"/>
    <s v="ATL"/>
    <x v="0"/>
    <s v="9282610/9282710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61436"/>
    <n v="-1361436"/>
    <n v="-1361436"/>
    <n v="-1361436"/>
    <n v="-1186195"/>
    <n v="-1186195"/>
    <n v="-1186195"/>
    <n v="-1186195"/>
    <n v="-1186195"/>
    <n v="-1186195"/>
    <n v="-1186195"/>
    <n v="-1640003"/>
    <n v="-15389112"/>
    <n v="-1678719"/>
    <n v="-1678719"/>
    <n v="-1678719"/>
    <n v="-1678719"/>
    <n v="-1678719"/>
    <n v="-1678719"/>
    <n v="-1328994"/>
    <n v="-1328994"/>
    <n v="-1328994"/>
    <n v="-1328994"/>
    <n v="-1328994"/>
    <n v="-1299059"/>
    <n v="-18016343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9865910.684529696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23364074.661779251"/>
  </r>
  <r>
    <x v="0"/>
    <x v="0"/>
    <x v="1"/>
    <s v="ATL"/>
    <x v="0"/>
    <s v="9282610/9282710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1530"/>
    <n v="1103331"/>
    <n v="1118845"/>
    <n v="1126657"/>
    <n v="1134083"/>
    <n v="1156663"/>
    <n v="1177829"/>
    <n v="1187996"/>
    <n v="1196166"/>
    <n v="1204536"/>
    <n v="1214755"/>
    <n v="1176263"/>
    <n v="13888654"/>
    <n v="1179475"/>
    <n v="1171242"/>
    <n v="835953"/>
    <n v="1359580"/>
    <n v="1239045"/>
    <n v="1246507"/>
    <n v="1257109"/>
    <n v="1264397"/>
    <n v="1268654"/>
    <n v="1272958"/>
    <n v="1267690"/>
    <n v="1379068"/>
    <n v="14741678"/>
    <n v="1293678.293777281"/>
    <n v="1301049.8096996679"/>
    <n v="1308924.6642884829"/>
    <n v="1317450.9568327982"/>
    <n v="1326417.3088279646"/>
    <n v="1335775.2892846996"/>
    <n v="1345429.504992957"/>
    <n v="1355372.4048422521"/>
    <n v="1365699.4133783577"/>
    <n v="1376209.8465608757"/>
    <n v="1386739.7918282356"/>
    <n v="1397736.2492990436"/>
    <n v="16110483.533612616"/>
    <n v="1408221.4823565295"/>
    <n v="1420983.1370453103"/>
    <n v="1483374.4156400301"/>
    <n v="1543456.6525527295"/>
    <n v="1554232.6082125127"/>
    <n v="1564383.7961567165"/>
    <n v="1574468.454948728"/>
    <n v="1584536.2106348262"/>
    <n v="1594683.3156251656"/>
    <n v="1605066.079850937"/>
    <n v="1615643.0132991245"/>
    <n v="1626194.5373059104"/>
    <n v="18575243.703628518"/>
  </r>
  <r>
    <x v="0"/>
    <x v="0"/>
    <x v="1"/>
    <s v="ATL"/>
    <x v="0"/>
    <s v="9282610/928271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58810"/>
    <n v="-6804"/>
    <n v="-13000"/>
    <n v="-61878"/>
    <n v="-1545068"/>
    <n v="-20644"/>
    <n v="8217"/>
    <n v="-321818"/>
    <n v="-87814"/>
    <n v="-30337"/>
    <n v="-27102"/>
    <n v="8068"/>
    <n v="-2256990"/>
    <n v="-12882"/>
    <n v="-566378"/>
    <n v="-114240"/>
    <n v="-30004"/>
    <n v="-48176"/>
    <n v="-33978"/>
    <n v="-87486"/>
    <n v="-2345"/>
    <n v="-23948"/>
    <n v="-14814"/>
    <n v="-556980"/>
    <n v="-42672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</r>
  <r>
    <x v="0"/>
    <x v="0"/>
    <x v="1"/>
    <s v="ATL"/>
    <x v="0"/>
    <s v="9282610/928271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52"/>
    <n v="12353"/>
    <n v="13719"/>
    <n v="14136"/>
    <n v="17791"/>
    <n v="28104"/>
    <n v="16429"/>
    <n v="16975"/>
    <n v="13471"/>
    <n v="12238"/>
    <n v="9742"/>
    <n v="14982"/>
    <n v="179792"/>
    <n v="12063"/>
    <n v="13267"/>
    <n v="15285"/>
    <n v="16978"/>
    <n v="370"/>
    <n v="13347"/>
    <n v="13290"/>
    <n v="16237"/>
    <n v="12181"/>
    <n v="11475"/>
    <n v="10245"/>
    <n v="10376"/>
    <n v="145114"/>
    <n v="10165"/>
    <n v="10165"/>
    <n v="10165"/>
    <n v="10165"/>
    <n v="10165"/>
    <n v="10165"/>
    <n v="10165"/>
    <n v="10165"/>
    <n v="10165"/>
    <n v="10165"/>
    <n v="10165"/>
    <n v="10165"/>
    <n v="121980"/>
    <n v="10165"/>
    <n v="10165"/>
    <n v="10165"/>
    <n v="10165"/>
    <n v="10165"/>
    <n v="10165"/>
    <n v="10165"/>
    <n v="10165"/>
    <n v="10165"/>
    <n v="10165"/>
    <n v="10165"/>
    <n v="10165"/>
    <n v="121980"/>
  </r>
  <r>
    <x v="0"/>
    <x v="0"/>
    <x v="1"/>
    <s v="ATL"/>
    <x v="0"/>
    <s v="9282610/928271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76"/>
    <n v="98057"/>
    <n v="88011"/>
    <n v="76881"/>
    <n v="45843"/>
    <n v="72576"/>
    <n v="121737"/>
    <n v="95761"/>
    <n v="123976"/>
    <n v="130886"/>
    <n v="85476"/>
    <n v="140576"/>
    <n v="1085056"/>
    <n v="133454"/>
    <n v="95291"/>
    <n v="132302"/>
    <n v="106860"/>
    <n v="27143"/>
    <n v="63867"/>
    <n v="62508"/>
    <n v="71625"/>
    <n v="68260"/>
    <n v="90588"/>
    <n v="60654"/>
    <n v="91651"/>
    <n v="1004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8781"/>
    <n v="-126605"/>
    <n v="-137363"/>
    <n v="-223507"/>
    <n v="-108331"/>
    <n v="-196095"/>
    <n v="-20314"/>
    <n v="-70782"/>
    <n v="-33805"/>
    <n v="-19462"/>
    <n v="-49867"/>
    <n v="-313513"/>
    <n v="-1388425"/>
    <n v="-20076"/>
    <n v="-47163"/>
    <n v="-723065"/>
    <n v="-100846"/>
    <n v="-430110"/>
    <n v="-130214"/>
    <n v="-301754"/>
    <n v="-410319"/>
    <n v="496841"/>
    <n v="-55137"/>
    <n v="133131"/>
    <n v="-703156"/>
    <n v="-2291868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499999.9850000001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550449.9850000003"/>
  </r>
  <r>
    <x v="0"/>
    <x v="0"/>
    <x v="1"/>
    <s v="ATL"/>
    <x v="0"/>
    <s v="9282610/928271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32843"/>
    <n v="-32843"/>
    <n v="-32843"/>
    <n v="-32843"/>
    <n v="-52662"/>
    <n v="-52662"/>
    <n v="-52662"/>
    <n v="-52662"/>
    <n v="-52662"/>
    <n v="-52662"/>
    <n v="-52662"/>
    <n v="122395"/>
    <n v="-377611"/>
    <n v="-27216"/>
    <n v="-27216"/>
    <n v="-27216"/>
    <n v="-27216"/>
    <n v="-27216"/>
    <n v="-27216"/>
    <n v="-314828"/>
    <n v="-314828"/>
    <n v="-314828"/>
    <n v="-314828"/>
    <n v="-314828"/>
    <n v="-263964"/>
    <n v="-2001400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45029.44990327244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351127.83787287673"/>
  </r>
  <r>
    <x v="0"/>
    <x v="0"/>
    <x v="1"/>
    <s v="ATL"/>
    <x v="0"/>
    <s v="9282610/9282710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481"/>
    <n v="-9481"/>
    <n v="-9481"/>
    <n v="-9481"/>
    <n v="-9481"/>
    <n v="-9473"/>
    <n v="0"/>
    <n v="0"/>
    <n v="0"/>
    <n v="0"/>
    <n v="0"/>
    <n v="0"/>
    <n v="-568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129"/>
    <n v="19129"/>
    <n v="-1401"/>
    <n v="5722"/>
    <n v="16528"/>
    <n v="15078"/>
    <n v="-4421"/>
    <n v="25478"/>
    <n v="15621"/>
    <n v="19462"/>
    <n v="14330"/>
    <n v="-2983521"/>
    <n v="-2843866"/>
    <n v="68628"/>
    <n v="19078"/>
    <n v="33703"/>
    <n v="40798"/>
    <n v="24166"/>
    <n v="34714"/>
    <n v="35235"/>
    <n v="38366"/>
    <n v="40949"/>
    <n v="34696"/>
    <n v="40396"/>
    <n v="34096"/>
    <n v="444825"/>
    <n v="40396.087083329912"/>
    <n v="40396.087083329912"/>
    <n v="40396.087083329912"/>
    <n v="40396.087083330378"/>
    <n v="40396.087083329912"/>
    <n v="40396.087083329912"/>
    <n v="40396.087083329912"/>
    <n v="40396.087083329912"/>
    <n v="40396.087083330378"/>
    <n v="38290.087083329912"/>
    <n v="38290.087083329912"/>
    <n v="38290.087083329912"/>
    <n v="478435.04499995988"/>
    <n v="38290.087083329912"/>
    <n v="38290.087083329912"/>
    <n v="38290.087083330378"/>
    <n v="38290.087083329912"/>
    <n v="38290.087083329912"/>
    <n v="38290.087083329912"/>
    <n v="38290.087083329912"/>
    <n v="38290.087083329912"/>
    <n v="38290.087083330378"/>
    <n v="35386.087083329912"/>
    <n v="35386.087083329912"/>
    <n v="35386.087083330378"/>
    <n v="450769.04499996034"/>
  </r>
  <r>
    <x v="0"/>
    <x v="0"/>
    <x v="1"/>
    <s v="ATL"/>
    <x v="0"/>
    <s v="9283610/928371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453"/>
    <n v="25454"/>
    <n v="25453"/>
    <n v="25454"/>
    <n v="25453"/>
    <n v="25454"/>
    <n v="25453"/>
    <n v="25454"/>
    <n v="25453"/>
    <n v="25454"/>
    <n v="25453"/>
    <n v="25453"/>
    <n v="305441"/>
    <n v="25453"/>
    <n v="25454"/>
    <n v="25453"/>
    <n v="25454"/>
    <n v="25453"/>
    <n v="25454"/>
    <n v="25453"/>
    <n v="25454"/>
    <n v="25453"/>
    <n v="35811"/>
    <n v="-4240"/>
    <n v="-17847"/>
    <n v="242805"/>
    <n v="-77042.680000000008"/>
    <n v="-154538.81"/>
    <n v="-234034.94000000006"/>
    <n v="-234034.93999999989"/>
    <n v="-192537.25999999995"/>
    <n v="-190992.26"/>
    <n v="-195992.26"/>
    <n v="-167993.81000000006"/>
    <n v="-118496.12999999989"/>
    <n v="-186193.81000000029"/>
    <n v="-38998.449999999953"/>
    <n v="0"/>
    <n v="-1790855.35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56315"/>
    <n v="-56310"/>
    <n v="-56310"/>
    <n v="-336986"/>
    <n v="-56310"/>
    <n v="-56310"/>
    <n v="-56310"/>
    <n v="-56310"/>
    <n v="-56310"/>
    <n v="-56310"/>
    <n v="-56310"/>
    <n v="-56310"/>
    <n v="-956401"/>
    <n v="-81086"/>
    <n v="-81091"/>
    <n v="-81091"/>
    <n v="-81091"/>
    <n v="-81091"/>
    <n v="-81091"/>
    <n v="-81091"/>
    <n v="-81091"/>
    <n v="-81091"/>
    <n v="-81091"/>
    <n v="-81091"/>
    <n v="-81091"/>
    <n v="-973087"/>
    <n v="-110207.33000000007"/>
    <n v="-110213"/>
    <n v="-110213"/>
    <n v="-110213"/>
    <n v="-110213"/>
    <n v="-110213"/>
    <n v="-110213"/>
    <n v="-110213"/>
    <n v="-110213"/>
    <n v="-110213"/>
    <n v="-110213"/>
    <n v="-110213"/>
    <n v="-1322550.33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357211.7467999998"/>
  </r>
  <r>
    <x v="0"/>
    <x v="0"/>
    <x v="1"/>
    <s v="ATL"/>
    <x v="0"/>
    <s v="9283610/9283710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791"/>
    <n v="9895"/>
    <n v="9895"/>
    <n v="9895"/>
    <n v="9896"/>
    <n v="9895"/>
    <n v="9895"/>
    <n v="9895"/>
    <n v="9896"/>
    <n v="9895"/>
    <n v="9895"/>
    <n v="9895"/>
    <n v="128638"/>
    <n v="9895"/>
    <n v="9896"/>
    <n v="9895"/>
    <n v="9895"/>
    <n v="9895"/>
    <n v="9896"/>
    <n v="9895"/>
    <n v="9895"/>
    <n v="9895"/>
    <n v="9896"/>
    <n v="9895"/>
    <n v="9895"/>
    <n v="118743"/>
    <n v="9895.25"/>
    <n v="9895.25"/>
    <n v="9895.25"/>
    <n v="9895.25"/>
    <n v="9895.25"/>
    <n v="9895.25"/>
    <n v="9895.25"/>
    <n v="9895.25"/>
    <n v="9895.25"/>
    <n v="9895.25"/>
    <n v="9895.25"/>
    <n v="9895.25"/>
    <n v="118743"/>
    <n v="9895.25"/>
    <n v="9895.25"/>
    <n v="0"/>
    <n v="0"/>
    <n v="0"/>
    <n v="0"/>
    <n v="0"/>
    <n v="0"/>
    <n v="0"/>
    <n v="0"/>
    <n v="0"/>
    <n v="0"/>
    <n v="19790.5"/>
  </r>
  <r>
    <x v="0"/>
    <x v="0"/>
    <x v="1"/>
    <s v="ATL"/>
    <x v="0"/>
    <s v="9283610/9283710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237200"/>
    <n v="0"/>
    <n v="87284"/>
    <n v="43853"/>
    <n v="43993"/>
    <n v="44134"/>
    <n v="44276"/>
    <n v="-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835"/>
    <n v="4792"/>
    <n v="4792"/>
    <n v="4791"/>
    <n v="4792"/>
    <n v="4792"/>
    <n v="4791"/>
    <n v="4792"/>
    <n v="4792"/>
    <n v="4791"/>
    <n v="4792"/>
    <n v="4792"/>
    <n v="8874"/>
    <n v="4792"/>
    <n v="4791"/>
    <n v="4792"/>
    <n v="4792"/>
    <n v="4791"/>
    <n v="4792"/>
    <n v="4792"/>
    <n v="-4709"/>
    <n v="4792"/>
    <n v="4792"/>
    <n v="4791"/>
    <n v="4792"/>
    <n v="48000"/>
    <n v="4791.6700000000128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57500.040000000008"/>
    <n v="4791.6699999999837"/>
    <n v="4791.6700000000128"/>
    <n v="4791.6700000000128"/>
    <n v="4791.6699999999837"/>
    <n v="4791.6699999999837"/>
    <n v="4791.6700000000128"/>
    <n v="4791.6700000000128"/>
    <n v="4791.6699999999837"/>
    <n v="4791.6699999999837"/>
    <n v="4791.6700000000128"/>
    <n v="4791.6700000000128"/>
    <n v="4791.6699999999837"/>
    <n v="57500.039999999979"/>
  </r>
  <r>
    <x v="0"/>
    <x v="1"/>
    <x v="0"/>
    <s v="ATL"/>
    <x v="0"/>
    <s v="None Assigned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40"/>
    <n v="13440"/>
    <n v="13440"/>
    <n v="13440"/>
    <n v="13440"/>
    <n v="13440"/>
    <n v="13440"/>
    <n v="13440"/>
    <n v="13440"/>
    <n v="13440"/>
    <n v="13440"/>
    <n v="13440"/>
    <n v="161280"/>
    <n v="16193"/>
    <n v="16193"/>
    <n v="16193"/>
    <n v="16193"/>
    <n v="7572"/>
    <n v="14469"/>
    <n v="14469"/>
    <n v="14469"/>
    <n v="14469"/>
    <n v="14469"/>
    <n v="14469"/>
    <n v="5522"/>
    <n v="164680"/>
    <n v="15487"/>
    <n v="24444"/>
    <n v="19965"/>
    <n v="19965"/>
    <n v="19965"/>
    <n v="19965"/>
    <n v="151065"/>
    <n v="19965"/>
    <n v="19965"/>
    <n v="19965"/>
    <n v="19965"/>
    <n v="19965"/>
    <n v="370681"/>
    <n v="11845"/>
    <n v="11845"/>
    <n v="11845"/>
    <n v="11845"/>
    <n v="11845"/>
    <n v="11845"/>
    <n v="11845"/>
    <n v="11845"/>
    <n v="11845"/>
    <n v="11845"/>
    <n v="11845"/>
    <n v="11845"/>
    <n v="142140"/>
  </r>
  <r>
    <x v="0"/>
    <x v="1"/>
    <x v="0"/>
    <s v="ATL"/>
    <x v="0"/>
    <s v="None Assigned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91"/>
    <n v="2506"/>
    <n v="5216"/>
    <n v="1989"/>
    <n v="638"/>
    <n v="1845"/>
    <n v="1353"/>
    <n v="796"/>
    <n v="400"/>
    <n v="2544"/>
    <n v="2358"/>
    <n v="1843"/>
    <n v="24479"/>
    <n v="845"/>
    <n v="491"/>
    <n v="591"/>
    <n v="781"/>
    <n v="1642"/>
    <n v="2266"/>
    <n v="1461"/>
    <n v="2498"/>
    <n v="1859"/>
    <n v="1654"/>
    <n v="4425"/>
    <n v="3000"/>
    <n v="21513"/>
    <n v="1726"/>
    <n v="1726"/>
    <n v="1726"/>
    <n v="1726"/>
    <n v="1726"/>
    <n v="1726"/>
    <n v="1726"/>
    <n v="1726"/>
    <n v="1726"/>
    <n v="1726"/>
    <n v="1726"/>
    <n v="1726"/>
    <n v="20712"/>
    <n v="1726"/>
    <n v="1726"/>
    <n v="1726"/>
    <n v="1726"/>
    <n v="1726"/>
    <n v="1726"/>
    <n v="1726"/>
    <n v="1726"/>
    <n v="1726"/>
    <n v="1726"/>
    <n v="1726"/>
    <n v="1726"/>
    <n v="20712"/>
  </r>
  <r>
    <x v="0"/>
    <x v="1"/>
    <x v="0"/>
    <s v="ATL"/>
    <x v="0"/>
    <s v="None Assigned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7928"/>
    <n v="7928"/>
    <n v="138601"/>
    <n v="-1386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BTL"/>
    <x v="0"/>
    <s v="None Assigned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0"/>
    <n v="0"/>
    <n v="0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BTL"/>
    <x v="0"/>
    <s v="None Assigned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667"/>
    <n v="8333"/>
    <n v="8333"/>
    <n v="8333"/>
    <n v="8334"/>
    <n v="8333"/>
    <n v="8333"/>
    <n v="8333"/>
    <n v="8334"/>
    <n v="8333"/>
    <n v="8333"/>
    <n v="99999"/>
    <n v="0"/>
    <n v="1200"/>
    <n v="0"/>
    <n v="0"/>
    <n v="0"/>
    <n v="0"/>
    <n v="0"/>
    <n v="0"/>
    <n v="0"/>
    <n v="0"/>
    <n v="0"/>
    <n v="0"/>
    <n v="1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74"/>
    <n v="10264"/>
    <n v="18599"/>
    <n v="13331"/>
    <n v="13896"/>
    <n v="12966"/>
    <n v="35859"/>
    <n v="38426"/>
    <n v="-133"/>
    <n v="-13702"/>
    <n v="139919"/>
    <n v="-141813"/>
    <n v="143586"/>
    <n v="188066"/>
    <n v="-528856"/>
    <n v="38123"/>
    <n v="-44611"/>
    <n v="77397"/>
    <n v="14315"/>
    <n v="-6056"/>
    <n v="-61812"/>
    <n v="37604"/>
    <n v="33807"/>
    <n v="-1826"/>
    <n v="-88429"/>
    <n v="-342278"/>
    <n v="-56274.462610000046"/>
    <n v="-20763.243789999979"/>
    <n v="-205.53692009998485"/>
    <n v="-43202.514330000035"/>
    <n v="-41055.727809999953"/>
    <n v="-34139.099640000029"/>
    <n v="-35591.456770000048"/>
    <n v="-33245.667029999895"/>
    <n v="-30256.100169999991"/>
    <n v="-16479.484760000021"/>
    <n v="-3285.4098059999524"/>
    <n v="-22525.886340000026"/>
    <n v="-337024.58997609996"/>
    <n v="-15925.632930000022"/>
    <n v="-29779.146280000044"/>
    <n v="-34495.407690000022"/>
    <n v="-4331.4289499999722"/>
    <n v="-9929.1882279999554"/>
    <n v="-5096.5947950000991"/>
    <n v="-11127.585999999952"/>
    <n v="-16293.322090000031"/>
    <n v="-16060.451769999985"/>
    <n v="-4042.8636259999475"/>
    <n v="7428.3303699999815"/>
    <n v="-16758.756780000054"/>
    <n v="-156412.0487690001"/>
  </r>
  <r>
    <x v="0"/>
    <x v="1"/>
    <x v="1"/>
    <s v="ATL"/>
    <x v="0"/>
    <s v="9190610/919071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337"/>
    <n v="108167"/>
    <n v="-1110823"/>
    <n v="165594"/>
    <n v="118037"/>
    <n v="120593"/>
    <n v="135269"/>
    <n v="122757"/>
    <n v="122679"/>
    <n v="122757"/>
    <n v="122679"/>
    <n v="120998"/>
    <n v="257044"/>
    <n v="129243"/>
    <n v="130241"/>
    <n v="-1347358"/>
    <n v="173752"/>
    <n v="134113"/>
    <n v="133878"/>
    <n v="134113"/>
    <n v="134113"/>
    <n v="133878"/>
    <n v="134113"/>
    <n v="133878"/>
    <n v="141821"/>
    <n v="165785"/>
    <n v="111075.52000000002"/>
    <n v="107694.40999999992"/>
    <n v="-992539.02"/>
    <n v="110718.16000000015"/>
    <n v="120861.03000000003"/>
    <n v="120468.95999999996"/>
    <n v="115975.09999999986"/>
    <n v="125746.98999999999"/>
    <n v="115604.10999999987"/>
    <n v="115975.10000000009"/>
    <n v="120468.9600000002"/>
    <n v="118951.36999999988"/>
    <n v="291000.68999999994"/>
    <n v="117285.2100000002"/>
    <n v="113582.2100000002"/>
    <n v="-1276760.9400000002"/>
    <n v="116818.19999999995"/>
    <n v="127469.5"/>
    <n v="126984.66000000015"/>
    <n v="122364.37000000011"/>
    <n v="132530.85999999987"/>
    <n v="121901.43999999994"/>
    <n v="122386.23999999999"/>
    <n v="126984.66000000038"/>
    <n v="124239.77000000002"/>
    <n v="75786.180000000633"/>
  </r>
  <r>
    <x v="0"/>
    <x v="1"/>
    <x v="1"/>
    <s v="ATL"/>
    <x v="0"/>
    <s v="9190610/919071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8005"/>
    <n v="-84423"/>
    <n v="12113"/>
    <n v="9030"/>
    <n v="9225"/>
    <n v="12495"/>
    <n v="9391"/>
    <n v="9385"/>
    <n v="9391"/>
    <n v="9385"/>
    <n v="11448"/>
    <n v="24445"/>
    <n v="8861"/>
    <n v="8486"/>
    <n v="-100022"/>
    <n v="10241"/>
    <n v="10260"/>
    <n v="10242"/>
    <n v="10259"/>
    <n v="10260"/>
    <n v="10242"/>
    <n v="10259"/>
    <n v="10242"/>
    <n v="10572"/>
    <n v="99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000"/>
    <n v="0"/>
    <n v="0"/>
    <n v="0"/>
    <n v="0"/>
    <n v="-125000"/>
    <n v="0"/>
    <n v="0"/>
    <n v="0"/>
    <n v="0"/>
    <n v="0"/>
    <n v="1000"/>
    <n v="-126000"/>
    <n v="0"/>
    <n v="0"/>
    <n v="0"/>
    <n v="0"/>
    <n v="0"/>
    <n v="-4000"/>
    <n v="0"/>
    <n v="0"/>
    <n v="0"/>
    <n v="0"/>
    <n v="3000"/>
    <n v="0"/>
    <n v="-1000"/>
    <n v="1239.999600000001"/>
    <n v="0"/>
    <n v="0"/>
    <n v="0"/>
    <n v="0"/>
    <n v="-4080.0000000000009"/>
    <n v="0"/>
    <n v="0"/>
    <n v="0"/>
    <n v="0"/>
    <n v="3059.9999999999991"/>
    <n v="0"/>
    <n v="219.99960000000101"/>
    <n v="1264.7995919999994"/>
    <n v="0"/>
    <n v="0"/>
    <n v="0"/>
    <n v="0"/>
    <n v="-4161.6000000000004"/>
    <n v="0"/>
    <n v="0"/>
    <n v="0"/>
    <n v="0"/>
    <n v="3121.2000000000007"/>
    <n v="0"/>
    <n v="224.39959199999976"/>
  </r>
  <r>
    <x v="0"/>
    <x v="1"/>
    <x v="1"/>
    <s v="ATL"/>
    <x v="0"/>
    <s v="9190610/91907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0"/>
    <n v="-1302"/>
    <n v="-1302"/>
    <n v="-1302"/>
    <n v="-1302"/>
    <n v="-1302"/>
    <n v="-1302"/>
    <n v="-1302"/>
    <n v="-1302"/>
    <n v="-1302"/>
    <n v="-1302"/>
    <n v="-1302"/>
    <n v="-15622"/>
    <n v="-1198"/>
    <n v="-1192"/>
    <n v="-1192"/>
    <n v="-1192"/>
    <n v="-1192"/>
    <n v="-1192"/>
    <n v="-1192"/>
    <n v="-1192"/>
    <n v="-1192"/>
    <n v="-1192"/>
    <n v="-1192"/>
    <n v="-1192"/>
    <n v="-14310"/>
    <n v="1100.6399999999994"/>
    <n v="1103"/>
    <n v="1103"/>
    <n v="1103"/>
    <n v="1103"/>
    <n v="1103"/>
    <n v="1103"/>
    <n v="1103"/>
    <n v="1103"/>
    <n v="1103"/>
    <n v="1103"/>
    <n v="1103"/>
    <n v="13233.64"/>
    <n v="2487.0799999999981"/>
    <n v="2487.08"/>
    <n v="2487.08"/>
    <n v="2487.0799999999981"/>
    <n v="2487.0800000000017"/>
    <n v="2487.0800000000017"/>
    <n v="2487.1033333000046"/>
    <n v="2487.083333"/>
    <n v="2487.0833329999996"/>
    <n v="2487.0833330000005"/>
    <n v="2487.0833330000005"/>
    <n v="2487.0833330000005"/>
    <n v="29844.999998300005"/>
  </r>
  <r>
    <x v="0"/>
    <x v="1"/>
    <x v="1"/>
    <s v="ATL"/>
    <x v="0"/>
    <s v="9190610/919071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9171"/>
    <n v="216"/>
    <n v="0"/>
    <n v="0"/>
    <n v="163"/>
    <n v="-18792"/>
    <n v="0"/>
    <n v="0"/>
    <n v="0"/>
    <n v="0"/>
    <n v="0"/>
    <n v="0"/>
    <n v="0"/>
    <n v="-20065.580000000002"/>
    <n v="0"/>
    <n v="0"/>
    <n v="0"/>
    <n v="0"/>
    <n v="-20065.580000000002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00"/>
    <n v="0"/>
    <n v="5000"/>
    <n v="-5000"/>
    <n v="5000"/>
    <n v="0"/>
    <n v="0"/>
    <n v="-10000"/>
    <n v="0"/>
    <n v="0"/>
    <n v="15000"/>
    <n v="0"/>
    <n v="0"/>
    <n v="0"/>
    <n v="7500"/>
    <n v="0"/>
    <n v="0"/>
    <n v="-22500"/>
    <n v="0"/>
    <n v="0"/>
    <n v="0"/>
    <n v="0"/>
    <n v="0"/>
    <n v="-1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37200"/>
    <n v="0"/>
    <n v="-87284"/>
    <n v="-43853"/>
    <n v="-43993"/>
    <n v="-44134"/>
    <n v="-44276"/>
    <n v="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58"/>
    <n v="-696"/>
    <n v="-10970"/>
    <n v="7381"/>
    <n v="11123"/>
    <n v="-14246"/>
    <n v="5870"/>
    <n v="-10557"/>
    <n v="4791"/>
    <n v="15794"/>
    <n v="-15949"/>
    <n v="42728"/>
    <n v="22211"/>
    <n v="-16644"/>
    <n v="2087"/>
    <n v="-20311"/>
    <n v="40976"/>
    <n v="-15732"/>
    <n v="2123"/>
    <n v="9915"/>
    <n v="-18857"/>
    <n v="23001"/>
    <n v="5127"/>
    <n v="-20052"/>
    <n v="23893"/>
    <n v="155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97"/>
    <n v="30198"/>
    <n v="110282"/>
    <n v="126540"/>
    <n v="118413"/>
    <n v="65538"/>
    <n v="155230"/>
    <n v="61077"/>
    <n v="60688"/>
    <n v="99019"/>
    <n v="144455"/>
    <n v="99806"/>
    <n v="1076643"/>
    <n v="182106"/>
    <n v="20386"/>
    <n v="856449"/>
    <n v="248046"/>
    <n v="89257"/>
    <n v="231279"/>
    <n v="385401"/>
    <n v="1116333"/>
    <n v="1245097"/>
    <n v="346210"/>
    <n v="46457"/>
    <n v="37476"/>
    <n v="4804497"/>
    <n v="164062"/>
    <n v="164062"/>
    <n v="164062"/>
    <n v="164062"/>
    <n v="164062"/>
    <n v="164062"/>
    <n v="164062"/>
    <n v="164062"/>
    <n v="164062"/>
    <n v="164062"/>
    <n v="164062"/>
    <n v="164062"/>
    <n v="1968744"/>
    <n v="164062"/>
    <n v="164062"/>
    <n v="164062"/>
    <n v="164062"/>
    <n v="164062"/>
    <n v="164062"/>
    <n v="164062"/>
    <n v="164062"/>
    <n v="164062"/>
    <n v="164062"/>
    <n v="164062"/>
    <n v="164062"/>
    <n v="1968744"/>
  </r>
  <r>
    <x v="0"/>
    <x v="1"/>
    <x v="1"/>
    <s v="ATL"/>
    <x v="0"/>
    <s v="9282610/9282710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61436"/>
    <n v="-1361436"/>
    <n v="-1361436"/>
    <n v="-1361436"/>
    <n v="-1186195"/>
    <n v="-1186195"/>
    <n v="-1186195"/>
    <n v="-1186195"/>
    <n v="-1186195"/>
    <n v="-1186195"/>
    <n v="-1186195"/>
    <n v="-1640003"/>
    <n v="-15389112"/>
    <n v="-1678719"/>
    <n v="-1678719"/>
    <n v="-1678719"/>
    <n v="-1678719"/>
    <n v="-1678719"/>
    <n v="-1678719"/>
    <n v="-1328994"/>
    <n v="-1328994"/>
    <n v="-1328994"/>
    <n v="-1328994"/>
    <n v="-1328994"/>
    <n v="-1299059"/>
    <n v="-18016343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9865910.684529696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23364074.661779251"/>
  </r>
  <r>
    <x v="0"/>
    <x v="1"/>
    <x v="1"/>
    <s v="ATL"/>
    <x v="0"/>
    <s v="9282610/9282710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1530"/>
    <n v="1103331"/>
    <n v="1118845"/>
    <n v="1126657"/>
    <n v="1134083"/>
    <n v="1156663"/>
    <n v="1177829"/>
    <n v="1187996"/>
    <n v="1196166"/>
    <n v="1204536"/>
    <n v="1214755"/>
    <n v="1176263"/>
    <n v="13888654"/>
    <n v="1179475"/>
    <n v="1171242"/>
    <n v="835953"/>
    <n v="1359580"/>
    <n v="1239045"/>
    <n v="1246507"/>
    <n v="1257109"/>
    <n v="1264397"/>
    <n v="1268654"/>
    <n v="1272958"/>
    <n v="1267690"/>
    <n v="1379068"/>
    <n v="14741678"/>
    <n v="1293678.293777281"/>
    <n v="1301049.8096996679"/>
    <n v="1308924.6642884829"/>
    <n v="1317450.9568327982"/>
    <n v="1326417.3088279646"/>
    <n v="1335775.2892846996"/>
    <n v="1345429.504992957"/>
    <n v="1355372.4048422521"/>
    <n v="1365699.4133783577"/>
    <n v="1376209.8465608757"/>
    <n v="1386739.7918282356"/>
    <n v="1397736.2492990436"/>
    <n v="16110483.533612616"/>
    <n v="1408221.4823565295"/>
    <n v="1420983.1370453103"/>
    <n v="1483374.4156400301"/>
    <n v="1543456.6525527295"/>
    <n v="1554232.6082125127"/>
    <n v="1564383.7961567165"/>
    <n v="1574468.454948728"/>
    <n v="1584536.2106348262"/>
    <n v="1594683.3156251656"/>
    <n v="1605066.079850937"/>
    <n v="1615643.0132991245"/>
    <n v="1626194.5373059104"/>
    <n v="18575243.703628518"/>
  </r>
  <r>
    <x v="0"/>
    <x v="1"/>
    <x v="1"/>
    <s v="ATL"/>
    <x v="0"/>
    <s v="9282610/928271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58810"/>
    <n v="-6804"/>
    <n v="-13000"/>
    <n v="-61878"/>
    <n v="-1545068"/>
    <n v="-20644"/>
    <n v="8217"/>
    <n v="-321818"/>
    <n v="-87814"/>
    <n v="-30337"/>
    <n v="-27102"/>
    <n v="8068"/>
    <n v="-2256990"/>
    <n v="-12882"/>
    <n v="-566378"/>
    <n v="-114240"/>
    <n v="-30004"/>
    <n v="-48176"/>
    <n v="-33978"/>
    <n v="-87486"/>
    <n v="-2345"/>
    <n v="-23948"/>
    <n v="-14814"/>
    <n v="-556980"/>
    <n v="-42672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</r>
  <r>
    <x v="0"/>
    <x v="1"/>
    <x v="1"/>
    <s v="ATL"/>
    <x v="0"/>
    <s v="9282610/928271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52"/>
    <n v="12353"/>
    <n v="13719"/>
    <n v="14136"/>
    <n v="17791"/>
    <n v="28104"/>
    <n v="16429"/>
    <n v="16975"/>
    <n v="13471"/>
    <n v="12238"/>
    <n v="9742"/>
    <n v="14982"/>
    <n v="179792"/>
    <n v="12063"/>
    <n v="13267"/>
    <n v="15285"/>
    <n v="16978"/>
    <n v="370"/>
    <n v="13347"/>
    <n v="13290"/>
    <n v="16237"/>
    <n v="12181"/>
    <n v="11475"/>
    <n v="10245"/>
    <n v="10376"/>
    <n v="145114"/>
    <n v="10165"/>
    <n v="10165"/>
    <n v="10165"/>
    <n v="10165"/>
    <n v="10165"/>
    <n v="10165"/>
    <n v="10165"/>
    <n v="10165"/>
    <n v="10165"/>
    <n v="10165"/>
    <n v="10165"/>
    <n v="10165"/>
    <n v="121980"/>
    <n v="10165"/>
    <n v="10165"/>
    <n v="10165"/>
    <n v="10165"/>
    <n v="10165"/>
    <n v="10165"/>
    <n v="10165"/>
    <n v="10165"/>
    <n v="10165"/>
    <n v="10165"/>
    <n v="10165"/>
    <n v="10165"/>
    <n v="121980"/>
  </r>
  <r>
    <x v="0"/>
    <x v="1"/>
    <x v="1"/>
    <s v="ATL"/>
    <x v="0"/>
    <s v="9282610/928271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76"/>
    <n v="98057"/>
    <n v="88011"/>
    <n v="76881"/>
    <n v="45843"/>
    <n v="72576"/>
    <n v="121737"/>
    <n v="95761"/>
    <n v="123976"/>
    <n v="130886"/>
    <n v="85476"/>
    <n v="140576"/>
    <n v="1085056"/>
    <n v="133454"/>
    <n v="95291"/>
    <n v="132302"/>
    <n v="106860"/>
    <n v="27143"/>
    <n v="63867"/>
    <n v="62508"/>
    <n v="71625"/>
    <n v="68260"/>
    <n v="90588"/>
    <n v="60654"/>
    <n v="91651"/>
    <n v="1004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8781"/>
    <n v="-126605"/>
    <n v="-137363"/>
    <n v="-223507"/>
    <n v="-108331"/>
    <n v="-196095"/>
    <n v="-20314"/>
    <n v="-70782"/>
    <n v="-33805"/>
    <n v="-19462"/>
    <n v="-49867"/>
    <n v="-313513"/>
    <n v="-1388425"/>
    <n v="-20076"/>
    <n v="-47163"/>
    <n v="-723065"/>
    <n v="-100846"/>
    <n v="-430110"/>
    <n v="-130214"/>
    <n v="-301754"/>
    <n v="-410319"/>
    <n v="496841"/>
    <n v="-55137"/>
    <n v="133131"/>
    <n v="-703156"/>
    <n v="-2291868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499999.9850000001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550449.9850000003"/>
  </r>
  <r>
    <x v="0"/>
    <x v="1"/>
    <x v="1"/>
    <s v="ATL"/>
    <x v="0"/>
    <s v="9282610/928271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32843"/>
    <n v="-32843"/>
    <n v="-32843"/>
    <n v="-32843"/>
    <n v="-52662"/>
    <n v="-52662"/>
    <n v="-52662"/>
    <n v="-52662"/>
    <n v="-52662"/>
    <n v="-52662"/>
    <n v="-52662"/>
    <n v="122395"/>
    <n v="-377611"/>
    <n v="-27216"/>
    <n v="-27216"/>
    <n v="-27216"/>
    <n v="-27216"/>
    <n v="-27216"/>
    <n v="-27216"/>
    <n v="-314828"/>
    <n v="-314828"/>
    <n v="-314828"/>
    <n v="-314828"/>
    <n v="-314828"/>
    <n v="-263964"/>
    <n v="-2001400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45029.44990327244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351127.83787287673"/>
  </r>
  <r>
    <x v="0"/>
    <x v="1"/>
    <x v="1"/>
    <s v="ATL"/>
    <x v="0"/>
    <s v="9282610/9282710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481"/>
    <n v="-9481"/>
    <n v="-9481"/>
    <n v="-9481"/>
    <n v="-9481"/>
    <n v="-9473"/>
    <n v="0"/>
    <n v="0"/>
    <n v="0"/>
    <n v="0"/>
    <n v="0"/>
    <n v="0"/>
    <n v="-568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129"/>
    <n v="19129"/>
    <n v="-1401"/>
    <n v="5722"/>
    <n v="16528"/>
    <n v="15078"/>
    <n v="-4421"/>
    <n v="25478"/>
    <n v="15621"/>
    <n v="19462"/>
    <n v="14330"/>
    <n v="-2983521"/>
    <n v="-2843866"/>
    <n v="68628"/>
    <n v="19078"/>
    <n v="33703"/>
    <n v="40798"/>
    <n v="24166"/>
    <n v="34714"/>
    <n v="35235"/>
    <n v="38366"/>
    <n v="40949"/>
    <n v="34696"/>
    <n v="40396"/>
    <n v="34096"/>
    <n v="444825"/>
    <n v="40396.087083329912"/>
    <n v="40396.087083329912"/>
    <n v="40396.087083329912"/>
    <n v="40396.087083330378"/>
    <n v="40396.087083329912"/>
    <n v="40396.087083329912"/>
    <n v="40396.087083329912"/>
    <n v="40396.087083329912"/>
    <n v="40396.087083330378"/>
    <n v="38290.087083329912"/>
    <n v="38290.087083329912"/>
    <n v="38290.087083329912"/>
    <n v="478435.04499995988"/>
    <n v="38290.087083329912"/>
    <n v="38290.087083329912"/>
    <n v="38290.087083330378"/>
    <n v="38290.087083329912"/>
    <n v="38290.087083329912"/>
    <n v="38290.087083329912"/>
    <n v="38290.087083329912"/>
    <n v="38290.087083329912"/>
    <n v="38290.087083330378"/>
    <n v="35386.087083329912"/>
    <n v="35386.087083329912"/>
    <n v="35386.087083330378"/>
    <n v="450769.04499996034"/>
  </r>
  <r>
    <x v="0"/>
    <x v="1"/>
    <x v="1"/>
    <s v="ATL"/>
    <x v="0"/>
    <s v="9283610/928371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453"/>
    <n v="25454"/>
    <n v="25453"/>
    <n v="25454"/>
    <n v="25453"/>
    <n v="25454"/>
    <n v="25453"/>
    <n v="25454"/>
    <n v="25453"/>
    <n v="25454"/>
    <n v="25453"/>
    <n v="25453"/>
    <n v="305441"/>
    <n v="25453"/>
    <n v="25454"/>
    <n v="25453"/>
    <n v="25454"/>
    <n v="25453"/>
    <n v="25454"/>
    <n v="25453"/>
    <n v="25454"/>
    <n v="25453"/>
    <n v="35811"/>
    <n v="-4240"/>
    <n v="-17847"/>
    <n v="242805"/>
    <n v="-77042.680000000008"/>
    <n v="-154538.81"/>
    <n v="-234034.94000000006"/>
    <n v="-234034.93999999989"/>
    <n v="-192537.25999999995"/>
    <n v="-190992.26"/>
    <n v="-195992.26"/>
    <n v="-167993.81000000006"/>
    <n v="-118496.12999999989"/>
    <n v="-186193.81000000029"/>
    <n v="-38998.449999999953"/>
    <n v="0"/>
    <n v="-1790855.35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56315"/>
    <n v="-56310"/>
    <n v="-56310"/>
    <n v="-336986"/>
    <n v="-56310"/>
    <n v="-56310"/>
    <n v="-56310"/>
    <n v="-56310"/>
    <n v="-56310"/>
    <n v="-56310"/>
    <n v="-56310"/>
    <n v="-56310"/>
    <n v="-956401"/>
    <n v="-81086"/>
    <n v="-81091"/>
    <n v="-81091"/>
    <n v="-81091"/>
    <n v="-81091"/>
    <n v="-81091"/>
    <n v="-81091"/>
    <n v="-81091"/>
    <n v="-81091"/>
    <n v="-81091"/>
    <n v="-81091"/>
    <n v="-81091"/>
    <n v="-973087"/>
    <n v="-110207.33000000007"/>
    <n v="-110213"/>
    <n v="-110213"/>
    <n v="-110213"/>
    <n v="-110213"/>
    <n v="-110213"/>
    <n v="-110213"/>
    <n v="-110213"/>
    <n v="-110213"/>
    <n v="-110213"/>
    <n v="-110213"/>
    <n v="-110213"/>
    <n v="-1322550.33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357211.7467999998"/>
  </r>
  <r>
    <x v="0"/>
    <x v="1"/>
    <x v="1"/>
    <s v="ATL"/>
    <x v="0"/>
    <s v="9283610/9283710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791"/>
    <n v="9895"/>
    <n v="9895"/>
    <n v="9895"/>
    <n v="9896"/>
    <n v="9895"/>
    <n v="9895"/>
    <n v="9895"/>
    <n v="9896"/>
    <n v="9895"/>
    <n v="9895"/>
    <n v="9895"/>
    <n v="128638"/>
    <n v="9895"/>
    <n v="9896"/>
    <n v="9895"/>
    <n v="9895"/>
    <n v="9895"/>
    <n v="9896"/>
    <n v="9895"/>
    <n v="9895"/>
    <n v="9895"/>
    <n v="9896"/>
    <n v="9895"/>
    <n v="9895"/>
    <n v="118743"/>
    <n v="9895.25"/>
    <n v="9895.25"/>
    <n v="9895.25"/>
    <n v="9895.25"/>
    <n v="9895.25"/>
    <n v="9895.25"/>
    <n v="9895.25"/>
    <n v="9895.25"/>
    <n v="9895.25"/>
    <n v="9895.25"/>
    <n v="9895.25"/>
    <n v="9895.25"/>
    <n v="118743"/>
    <n v="9895.25"/>
    <n v="9895.25"/>
    <n v="0"/>
    <n v="0"/>
    <n v="0"/>
    <n v="0"/>
    <n v="0"/>
    <n v="0"/>
    <n v="0"/>
    <n v="0"/>
    <n v="0"/>
    <n v="0"/>
    <n v="19790.5"/>
  </r>
  <r>
    <x v="0"/>
    <x v="1"/>
    <x v="1"/>
    <s v="ATL"/>
    <x v="0"/>
    <s v="9283610/9283710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237200"/>
    <n v="0"/>
    <n v="87284"/>
    <n v="43853"/>
    <n v="43993"/>
    <n v="44134"/>
    <n v="44276"/>
    <n v="-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835"/>
    <n v="4792"/>
    <n v="4792"/>
    <n v="4791"/>
    <n v="4792"/>
    <n v="4792"/>
    <n v="4791"/>
    <n v="4792"/>
    <n v="4792"/>
    <n v="4791"/>
    <n v="4792"/>
    <n v="4792"/>
    <n v="8874"/>
    <n v="4792"/>
    <n v="4791"/>
    <n v="4792"/>
    <n v="4792"/>
    <n v="4791"/>
    <n v="4792"/>
    <n v="4792"/>
    <n v="-4709"/>
    <n v="4792"/>
    <n v="4792"/>
    <n v="4791"/>
    <n v="4792"/>
    <n v="48000"/>
    <n v="4791.6700000000128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57500.040000000008"/>
    <n v="4791.6699999999837"/>
    <n v="4791.6700000000128"/>
    <n v="4791.6700000000128"/>
    <n v="4791.6699999999837"/>
    <n v="4791.6699999999837"/>
    <n v="4791.6700000000128"/>
    <n v="4791.6700000000128"/>
    <n v="4791.6699999999837"/>
    <n v="4791.6699999999837"/>
    <n v="4791.6700000000128"/>
    <n v="4791.6700000000128"/>
    <n v="4791.6699999999837"/>
    <n v="57500.039999999979"/>
  </r>
  <r>
    <x v="0"/>
    <x v="1"/>
    <x v="1"/>
    <s v="ATL"/>
    <x v="2"/>
    <s v="9282610/928271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9039"/>
    <n v="-439039"/>
    <n v="-439039"/>
    <n v="-439039"/>
    <n v="-436712"/>
    <n v="-436712"/>
    <n v="-436712"/>
    <n v="-436712"/>
    <n v="-436712"/>
    <n v="-436712"/>
    <n v="-436712"/>
    <n v="-447827"/>
    <n v="-5260967"/>
    <n v="-404806"/>
    <n v="-404806"/>
    <n v="-404806"/>
    <n v="-404806"/>
    <n v="-404806"/>
    <n v="-404806"/>
    <n v="-387079"/>
    <n v="-387079"/>
    <n v="-387079"/>
    <n v="-387079"/>
    <n v="-387079"/>
    <n v="-404271"/>
    <n v="-4768502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4563138.6679955898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925723.442470239"/>
  </r>
  <r>
    <x v="0"/>
    <x v="1"/>
    <x v="1"/>
    <s v="ATL"/>
    <x v="2"/>
    <s v="9282610/9282710"/>
    <x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0473"/>
    <n v="-10473"/>
    <n v="-10473"/>
    <n v="-10473"/>
    <n v="-58705"/>
    <n v="-58705"/>
    <n v="-58705"/>
    <n v="-58705"/>
    <n v="-58705"/>
    <n v="-58705"/>
    <n v="-58705"/>
    <n v="86073"/>
    <n v="-366754"/>
    <n v="-25767"/>
    <n v="-25767"/>
    <n v="-25767"/>
    <n v="-25767"/>
    <n v="-25767"/>
    <n v="-25767"/>
    <n v="-208877"/>
    <n v="-208877"/>
    <n v="-208877"/>
    <n v="-208877"/>
    <n v="-208877"/>
    <n v="-111169"/>
    <n v="-131015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48933.86679663367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355874.2906450651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1">
  <r>
    <x v="0"/>
    <s v="A01: Base"/>
    <x v="0"/>
    <s v="5440264: Amortization Expense-Cloud Implementation"/>
    <s v="9404302: Amortization-Cloud Implementation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479.240000000002"/>
    <n v="35249.71"/>
    <n v="35610.06"/>
    <n v="37154.720000000001"/>
    <n v="38676.07"/>
    <n v="38893.730000000003"/>
    <n v="-36396.33"/>
    <n v="166667.20000000001"/>
    <n v="23558.66"/>
    <n v="23885.599999999999"/>
    <n v="24053.56"/>
    <n v="23318.55"/>
    <n v="22583.56"/>
    <n v="22583.57"/>
    <n v="22583.53"/>
    <n v="22583.55"/>
    <n v="22583.56"/>
    <n v="22583.54"/>
    <n v="22583.54"/>
    <n v="22919.68"/>
    <n v="275820.90000000002"/>
    <n v="23016.378929411214"/>
    <n v="23201.176754411212"/>
    <n v="23370.542789411211"/>
    <n v="23527.563392411215"/>
    <n v="23674.707649811215"/>
    <n v="23813.950830731214"/>
    <n v="23946.873150467211"/>
    <n v="24074.738781256012"/>
    <n v="24198.559060887055"/>
    <n v="24319.143059591886"/>
    <n v="24451.7435705934"/>
    <n v="24662.264168980713"/>
    <n v="286257.64213796356"/>
    <n v="24829.338998152914"/>
    <n v="24884.669780237906"/>
    <n v="24933.101072572572"/>
    <n v="24976.012773106962"/>
    <n v="25014.508800201147"/>
    <n v="25049.472288543158"/>
    <n v="25081.609745883434"/>
    <n v="25111.48637842232"/>
    <n v="25139.554351120103"/>
    <n v="25166.175395944989"/>
    <n v="25194.757528381928"/>
    <n v="25238.948735594764"/>
    <n v="300619.63584816223"/>
  </r>
  <r>
    <x v="0"/>
    <s v="A01: Base"/>
    <x v="0"/>
    <s v="5960000: DEPRECIATION EXPENSE"/>
    <s v="9403860: Depreciation Expense-Gas"/>
    <n v="0"/>
    <n v="0"/>
    <n v="0"/>
    <n v="0"/>
    <n v="0"/>
    <n v="0"/>
    <n v="0"/>
    <n v="1272145"/>
    <n v="654603.73"/>
    <n v="966552.77"/>
    <n v="969786.95"/>
    <n v="969682.1"/>
    <n v="4832770.55"/>
    <n v="975179.88"/>
    <n v="980836.98"/>
    <n v="984048.62"/>
    <n v="992603.74"/>
    <n v="997247.03"/>
    <n v="995609.97"/>
    <n v="997700.46"/>
    <n v="1015689.04"/>
    <n v="1032586.01"/>
    <n v="1043882.26"/>
    <n v="1053858.3799999999"/>
    <n v="1066927.94"/>
    <n v="12136170.310000001"/>
    <n v="1074972"/>
    <n v="1079245.32"/>
    <n v="1092019.51"/>
    <n v="1097366.45"/>
    <n v="1104091.1200000001"/>
    <n v="1126035.76"/>
    <n v="1146886.47"/>
    <n v="1156493.17"/>
    <n v="1163715.95"/>
    <n v="1171516.3799999999"/>
    <n v="1181522.77"/>
    <n v="1142672.6200000001"/>
    <n v="13536537.52"/>
    <n v="1145274.81"/>
    <n v="1136660.29"/>
    <n v="801510.06"/>
    <n v="1136083.69"/>
    <n v="1141413.47"/>
    <n v="1147375.6000000001"/>
    <n v="1153276.56"/>
    <n v="1156154.51"/>
    <n v="1155121.81"/>
    <n v="1156765.8799999999"/>
    <n v="1159986.51"/>
    <n v="1163591.78"/>
    <n v="13453214.969999999"/>
    <n v="1160611.0190191786"/>
    <n v="1164467.2222508586"/>
    <n v="1168856.1369579914"/>
    <n v="1173899.3288739652"/>
    <n v="1179416.7504939882"/>
    <n v="1185298.8344717801"/>
    <n v="1191494.9212890498"/>
    <n v="1197970.2045992876"/>
    <n v="1204719.7401281246"/>
    <n v="1211714.1272688038"/>
    <n v="1218827.9541201694"/>
    <n v="1225942.0531399322"/>
    <n v="14283218.29261313"/>
    <n v="1233122.3008038132"/>
    <n v="1240873.1174063399"/>
    <n v="1298291.796594854"/>
    <n v="1356198.6917120535"/>
    <n v="1364823.7783315682"/>
    <n v="1372843.6754396886"/>
    <n v="1380812.7059589643"/>
    <n v="1388777.3634230054"/>
    <n v="1396831.3942318303"/>
    <n v="1405129.1035085213"/>
    <n v="1413620.1459452838"/>
    <n v="1422059.7300217466"/>
    <n v="16273383.803377667"/>
  </r>
  <r>
    <x v="0"/>
    <s v="A01: Base"/>
    <x v="0"/>
    <s v="5961000: AMORTIZATION EXPENSE"/>
    <s v="9404300: Amort Limited-Term Gas Pl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148.74"/>
    <n v="45148.74"/>
    <n v="45148.74"/>
    <n v="45148.74"/>
    <n v="45148.7"/>
    <n v="45148.7"/>
    <n v="45148.74"/>
    <n v="45148.72"/>
    <n v="45148.71"/>
    <n v="45148.75"/>
    <n v="49225.51"/>
    <n v="49571.5"/>
    <n v="37610.6"/>
    <n v="141425.47"/>
    <n v="639022.88"/>
    <n v="56872.057222014279"/>
    <n v="59884.396760364281"/>
    <n v="62478.719042044286"/>
    <n v="64742.777518388277"/>
    <n v="66742.624950463476"/>
    <n v="68531.103547123639"/>
    <n v="70150.487075451761"/>
    <n v="71634.594549114263"/>
    <n v="73010.481179044276"/>
    <n v="74299.79113398827"/>
    <n v="75668.497973591278"/>
    <n v="77762.476595438784"/>
    <n v="821778.00754702685"/>
    <n v="79383.301593768978"/>
    <n v="82636.215759934712"/>
    <n v="85791.880426200616"/>
    <n v="86103.078825880017"/>
    <n v="86352.037545623534"/>
    <n v="86551.204521418345"/>
    <n v="86710.538102054212"/>
    <n v="86838.00496656289"/>
    <n v="86939.978458169848"/>
    <n v="87021.557251455379"/>
    <n v="87094.071734375888"/>
    <n v="87184.714838026513"/>
    <n v="1028606.584023471"/>
  </r>
  <r>
    <x v="0"/>
    <s v="A01: Base"/>
    <x v="0"/>
    <s v="5961000: AMORTIZATION EXPENSE"/>
    <s v="9406100: Amortization Gas Plant Acq Adjs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0947.22"/>
    <n v="60157.87"/>
    <n v="60157.87"/>
    <n v="60157.87"/>
    <n v="60157.87"/>
    <n v="60157.87"/>
    <n v="60157.87"/>
    <n v="721894.44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</r>
  <r>
    <x v="0"/>
    <s v="A01: Base"/>
    <x v="0"/>
    <s v="5961043: AMORTIZATION EXPENSE: Jurisdictional Gain"/>
    <s v="9407460: Reg Credits-Jurisdictional Gain-GAS"/>
    <n v="0"/>
    <n v="0"/>
    <n v="0"/>
    <n v="0"/>
    <n v="0"/>
    <n v="0"/>
    <n v="0"/>
    <n v="-9085.56"/>
    <n v="-9480.58"/>
    <n v="-9480.58"/>
    <n v="-9480.58"/>
    <n v="-9480.58"/>
    <n v="-47007.880000000005"/>
    <n v="-9480.58"/>
    <n v="-9480.58"/>
    <n v="-9480.58"/>
    <n v="-9480.58"/>
    <n v="-9480.58"/>
    <n v="-9480.58"/>
    <n v="-9480.58"/>
    <n v="-9480.58"/>
    <n v="-9480.58"/>
    <n v="-9875.6"/>
    <n v="-9480.58"/>
    <n v="-9480.58"/>
    <n v="-114161.98000000001"/>
    <n v="-9480.58"/>
    <n v="-9480.58"/>
    <n v="-9480.58"/>
    <n v="-9480.58"/>
    <n v="-9480.58"/>
    <n v="-9480.6200000000008"/>
    <n v="0"/>
    <n v="0"/>
    <n v="0"/>
    <n v="0"/>
    <n v="0"/>
    <n v="0"/>
    <n v="-56883.520000000004"/>
    <n v="0"/>
    <n v="0"/>
    <n v="-85325.22"/>
    <n v="-9480.58"/>
    <n v="-9480.58"/>
    <n v="-9480.58"/>
    <n v="0"/>
    <n v="0"/>
    <n v="0"/>
    <n v="0"/>
    <n v="0"/>
    <n v="0"/>
    <n v="-113766.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0"/>
    <s v="~: ~"/>
    <s v="9407201: Amortizaton of Conversion Exp-A01-Gas"/>
    <n v="0"/>
    <n v="0"/>
    <n v="0"/>
    <n v="0"/>
    <n v="0"/>
    <n v="0"/>
    <n v="0"/>
    <n v="0"/>
    <n v="0"/>
    <n v="0"/>
    <n v="447164.52"/>
    <n v="110068.53"/>
    <n v="557233.05000000005"/>
    <n v="107749.59"/>
    <n v="107749.59"/>
    <n v="107749.59"/>
    <n v="107749.59"/>
    <n v="107749.59"/>
    <n v="107749.59"/>
    <n v="125093.95"/>
    <n v="107749.59"/>
    <n v="110619.94"/>
    <n v="105853.07"/>
    <n v="104893.59"/>
    <n v="105299.68"/>
    <n v="1306007.3599999999"/>
    <n v="105039.69"/>
    <n v="105039.69"/>
    <n v="105039.69"/>
    <n v="105039.69"/>
    <n v="105039.69"/>
    <n v="-408628.23"/>
    <n v="19428.37"/>
    <n v="19428.37"/>
    <n v="19428.37"/>
    <n v="19461.509999999998"/>
    <n v="16478.900000000001"/>
    <n v="16478.900000000001"/>
    <n v="227274.63999999996"/>
    <n v="16478.900000000001"/>
    <n v="-16478.900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0000: CURRENT FIT EXPENSE"/>
    <s v="9409160: Income Taxes-Gas-Oper Income-Federal"/>
    <n v="0"/>
    <n v="0"/>
    <n v="0"/>
    <n v="0"/>
    <n v="0"/>
    <n v="0"/>
    <n v="0"/>
    <n v="263939"/>
    <n v="278139"/>
    <n v="243142"/>
    <n v="235967"/>
    <n v="499442"/>
    <n v="1520629"/>
    <n v="515341"/>
    <n v="543306"/>
    <n v="114335"/>
    <n v="99035"/>
    <n v="173455"/>
    <n v="-2801380"/>
    <n v="24805"/>
    <n v="-692835"/>
    <n v="149440"/>
    <n v="-605937"/>
    <n v="-52883"/>
    <n v="110524"/>
    <n v="-2422794"/>
    <n v="183532"/>
    <n v="249836"/>
    <n v="-100438"/>
    <n v="69635"/>
    <n v="-301259"/>
    <n v="80946"/>
    <n v="222267"/>
    <n v="214077"/>
    <n v="2592348"/>
    <n v="111820"/>
    <n v="320931"/>
    <n v="-556809"/>
    <n v="3086886"/>
    <n v="325878"/>
    <n v="91507"/>
    <n v="-72679"/>
    <n v="352896"/>
    <n v="117047"/>
    <n v="216411"/>
    <n v="283363"/>
    <n v="391092"/>
    <n v="616019"/>
    <n v="346193"/>
    <n v="291965"/>
    <n v="193228"/>
    <n v="3152920"/>
    <n v="186092.51135959799"/>
    <n v="190893.22087098294"/>
    <n v="-105887.0958790689"/>
    <n v="146840.35912458209"/>
    <n v="147181.99948135714"/>
    <n v="102721.11316868382"/>
    <n v="113980.64056787078"/>
    <n v="100682.83468571825"/>
    <n v="112112.85691470421"/>
    <n v="169296.6841187611"/>
    <n v="181410.71451608962"/>
    <n v="255318.00429832865"/>
    <n v="1600643.8432276077"/>
    <n v="112001.97832716689"/>
    <n v="137337.15381216822"/>
    <n v="-214359.79755354795"/>
    <n v="116846.09711057539"/>
    <n v="107984.9418880943"/>
    <n v="81061.348571275885"/>
    <n v="70830.181310935921"/>
    <n v="81936.900741112389"/>
    <n v="95074.873870939162"/>
    <n v="165137.7285477744"/>
    <n v="136995.59665142916"/>
    <n v="225547.39240349826"/>
    <n v="1116394.395681422"/>
  </r>
  <r>
    <x v="0"/>
    <s v="A01: Base"/>
    <x v="1"/>
    <s v="6801000: CURRENT SIT EXPENSE"/>
    <s v="9409170: Income Taxes-Gas-Oper Income-State"/>
    <n v="0"/>
    <n v="0"/>
    <n v="0"/>
    <n v="0"/>
    <n v="0"/>
    <n v="0"/>
    <n v="0"/>
    <n v="56375"/>
    <n v="60311"/>
    <n v="50611"/>
    <n v="48623"/>
    <n v="37167"/>
    <n v="253087"/>
    <n v="115006"/>
    <n v="122757"/>
    <n v="3868"/>
    <n v="-372"/>
    <n v="20253"/>
    <n v="-743626"/>
    <n v="-16564"/>
    <n v="-173846"/>
    <n v="9711"/>
    <n v="-48159"/>
    <n v="-41630"/>
    <n v="14820"/>
    <n v="-737782"/>
    <n v="19805"/>
    <n v="34537"/>
    <n v="-43291"/>
    <n v="-5502"/>
    <n v="-119239"/>
    <n v="-5131"/>
    <n v="26270"/>
    <n v="24449"/>
    <n v="554972"/>
    <n v="1729"/>
    <n v="48192"/>
    <n v="-140598"/>
    <n v="396193"/>
    <n v="52317"/>
    <n v="241"/>
    <n v="-36239"/>
    <n v="58320"/>
    <n v="5916"/>
    <n v="27994"/>
    <n v="35153"/>
    <n v="44159"/>
    <n v="76697"/>
    <n v="38572"/>
    <n v="29109"/>
    <n v="14830"/>
    <n v="347069"/>
    <n v="28236.171882289633"/>
    <n v="29566.678423615762"/>
    <n v="-52685.361995899744"/>
    <n v="17357.520469208866"/>
    <n v="17452.205375344547"/>
    <n v="5129.9642707991479"/>
    <n v="8250.5186016396074"/>
    <n v="4565.059677384641"/>
    <n v="7732.8662916161047"/>
    <n v="23581.243697628357"/>
    <n v="26938.621736696474"/>
    <n v="47421.871613356285"/>
    <n v="163547.36004367966"/>
    <n v="10274.986091563094"/>
    <n v="17296.57667697543"/>
    <n v="-80175.493492409252"/>
    <n v="11617.523421305936"/>
    <n v="9161.6728935334013"/>
    <n v="1699.8556477535406"/>
    <n v="-1135.6908340740949"/>
    <n v="1942.5130896331598"/>
    <n v="5583.6747028378477"/>
    <n v="25001.44747797486"/>
    <n v="17201.91482844609"/>
    <n v="41743.858725467006"/>
    <n v="60212.839229007026"/>
  </r>
  <r>
    <x v="0"/>
    <s v="A01: Base"/>
    <x v="1"/>
    <s v="6802006: DEFERRED FIT EXP: Other Def Tax Debits-Fed"/>
    <s v="9410161: Prov DefTax-Gas-Oper Inc-Fed"/>
    <n v="0"/>
    <n v="0"/>
    <n v="0"/>
    <n v="0"/>
    <n v="0"/>
    <n v="0"/>
    <n v="0"/>
    <n v="322423"/>
    <n v="237635"/>
    <n v="242596"/>
    <n v="233359"/>
    <n v="222569"/>
    <n v="1258582"/>
    <n v="310919"/>
    <n v="329538"/>
    <n v="390118"/>
    <n v="318191"/>
    <n v="325611"/>
    <n v="3080288"/>
    <n v="502409"/>
    <n v="1127660"/>
    <n v="339256"/>
    <n v="944038"/>
    <n v="1688315"/>
    <n v="-822489"/>
    <n v="8533854"/>
    <n v="386470"/>
    <n v="347634"/>
    <n v="516297"/>
    <n v="375353"/>
    <n v="515478"/>
    <n v="315346"/>
    <n v="239811"/>
    <n v="321237"/>
    <n v="4037063"/>
    <n v="246136"/>
    <n v="282357"/>
    <n v="935868"/>
    <n v="8519050"/>
    <n v="380102"/>
    <n v="554352"/>
    <n v="763268"/>
    <n v="358430"/>
    <n v="422793"/>
    <n v="2010118"/>
    <n v="409838"/>
    <n v="414237"/>
    <n v="4060635"/>
    <n v="321999"/>
    <n v="406529"/>
    <n v="485247"/>
    <n v="10587548"/>
    <n v="101709.18968393155"/>
    <n v="109495.93404242482"/>
    <n v="337970.82340294291"/>
    <n v="125870.14344351798"/>
    <n v="113416.67395768326"/>
    <n v="110767.85491720776"/>
    <n v="110214.5765993526"/>
    <n v="104262.37652835692"/>
    <n v="89827.72772999981"/>
    <n v="98786.880267314671"/>
    <n v="63368.865745385694"/>
    <n v="58174.071661476191"/>
    <n v="1423865.1179795943"/>
    <n v="116111.9433181021"/>
    <n v="117314.48249845322"/>
    <n v="383746.18581814563"/>
    <n v="89281.043988867634"/>
    <n v="86139.680431902729"/>
    <n v="84088.235035596401"/>
    <n v="83374.807102960651"/>
    <n v="80384.465342674681"/>
    <n v="80433.967641337775"/>
    <n v="76468.707953556499"/>
    <n v="70561.298473257397"/>
    <n v="74431.40153952851"/>
    <n v="1342336.2191443832"/>
  </r>
  <r>
    <x v="0"/>
    <s v="A01: Base"/>
    <x v="1"/>
    <s v="6802020: DEFERRED FIT EXP: Other Debits-Federal"/>
    <s v="9411161: Prov Def Tax-Gas-Cr-Op Inc-Federal"/>
    <n v="0"/>
    <n v="0"/>
    <n v="0"/>
    <n v="0"/>
    <n v="0"/>
    <n v="0"/>
    <n v="0"/>
    <n v="-368589"/>
    <n v="-208328"/>
    <n v="-299243"/>
    <n v="-289968"/>
    <n v="-507258"/>
    <n v="-1673386"/>
    <n v="-416025"/>
    <n v="-467950"/>
    <n v="-325662"/>
    <n v="-336576"/>
    <n v="-356539"/>
    <n v="-335215"/>
    <n v="-199196"/>
    <n v="-313701"/>
    <n v="-379471"/>
    <n v="-361747"/>
    <n v="-1573396"/>
    <n v="-20255"/>
    <n v="-5085733"/>
    <n v="-360881"/>
    <n v="-403799"/>
    <n v="-250984"/>
    <n v="-345399"/>
    <n v="-272750"/>
    <n v="-357045"/>
    <n v="-388196"/>
    <n v="-368408"/>
    <n v="-6575028"/>
    <n v="-350821"/>
    <n v="-411842"/>
    <n v="-244802"/>
    <n v="-10329955"/>
    <n v="-461978"/>
    <n v="-318068"/>
    <n v="-394248"/>
    <n v="-426820"/>
    <n v="-356098"/>
    <n v="-2048371"/>
    <n v="-409585"/>
    <n v="-568178"/>
    <n v="-4411892"/>
    <n v="-406289"/>
    <n v="-338544"/>
    <n v="-424388"/>
    <n v="-10564459"/>
    <n v="-27255.341120449535"/>
    <n v="-44072.250279510852"/>
    <n v="-46084.730597081521"/>
    <n v="-42214.165176976778"/>
    <n v="-54694.809282234935"/>
    <n v="-63084.726959601343"/>
    <n v="-71261.680311743723"/>
    <n v="-72780.086953131307"/>
    <n v="-13029.803738002131"/>
    <n v="-56824.379199963543"/>
    <n v="-58890.323519555583"/>
    <n v="-55011.614372609562"/>
    <n v="-605203.91151086078"/>
    <n v="-48860.983050990522"/>
    <n v="-32862.158132699959"/>
    <n v="-75176.004016345716"/>
    <n v="-32441.553388982262"/>
    <n v="-39896.859574534043"/>
    <n v="-40742.062151782629"/>
    <n v="-44041.619102882374"/>
    <n v="-44674.392994807131"/>
    <n v="-7077.0399062290389"/>
    <n v="-29984.367005871703"/>
    <n v="-31785.653595644202"/>
    <n v="-31711.117972961452"/>
    <n v="-459253.81089373113"/>
  </r>
  <r>
    <x v="0"/>
    <s v="A01: Base"/>
    <x v="1"/>
    <s v="6803020: DEFERRED SIT EXP: Oth Debits-Credits-State"/>
    <s v="9411191: Prov Def Tax-Gas-Cr-Op Inc-State"/>
    <n v="0"/>
    <n v="0"/>
    <n v="0"/>
    <n v="0"/>
    <n v="0"/>
    <n v="0"/>
    <n v="0"/>
    <n v="-78678"/>
    <n v="-34261"/>
    <n v="-59460"/>
    <n v="-56886"/>
    <n v="-81946"/>
    <n v="-311231"/>
    <n v="-86531"/>
    <n v="-100918"/>
    <n v="-61490"/>
    <n v="-64509"/>
    <n v="-70042"/>
    <n v="-64133"/>
    <n v="-64079"/>
    <n v="-63549"/>
    <n v="-81775"/>
    <n v="-76864"/>
    <n v="-730838"/>
    <n v="-76683"/>
    <n v="-1541411"/>
    <n v="-81027"/>
    <n v="-87667"/>
    <n v="-60193"/>
    <n v="-81462"/>
    <n v="-57329"/>
    <n v="-75968"/>
    <n v="-84890"/>
    <n v="-80333"/>
    <n v="-2166173"/>
    <n v="-82214"/>
    <n v="-97910"/>
    <n v="-73971"/>
    <n v="-3029137"/>
    <n v="-106812"/>
    <n v="-72053"/>
    <n v="-90037"/>
    <n v="-100430"/>
    <n v="-77770"/>
    <n v="-542688"/>
    <n v="-98374"/>
    <n v="-134633"/>
    <n v="-1549482"/>
    <n v="-97216"/>
    <n v="-77223"/>
    <n v="-91985"/>
    <n v="-3038703"/>
    <n v="7.7558726878636111E-4"/>
    <n v="1.2541349628498425E-3"/>
    <n v="1.3114027881209723E-3"/>
    <n v="1.201260660397403E-3"/>
    <n v="1.5564141193658209E-3"/>
    <n v="1.7951604739967954E-3"/>
    <n v="2.0278466432637528E-3"/>
    <n v="2.0710549397476019E-3"/>
    <n v="3.7078053249522958E-4"/>
    <n v="1.6170138861741502E-3"/>
    <n v="1.6758031012940756E-3"/>
    <n v="1.5654292329061528E-3"/>
    <n v="1.7221888609398158E-2"/>
    <n v="9.1090028091011625E-3"/>
    <n v="6.1263910804148711E-3"/>
    <n v="1.4014831241673336E-2"/>
    <n v="6.0479790315200038E-3"/>
    <n v="7.4378488365550374E-3"/>
    <n v="7.595417353798789E-3"/>
    <n v="8.2105436091381781E-3"/>
    <n v="8.328509699854228E-3"/>
    <n v="1.3193507858547671E-3"/>
    <n v="5.5898933306473692E-3"/>
    <n v="5.9257016501220311E-3"/>
    <n v="5.9118062032030433E-3"/>
    <n v="8.5617275631882817E-2"/>
  </r>
  <r>
    <x v="0"/>
    <s v="A01: Base"/>
    <x v="1"/>
    <s v="6803075: DEFERRED SIT EXP: Oth Deferred Tx Db-State"/>
    <s v="9410181: Prov Def Tax-Gas-Oper Income-State"/>
    <n v="0"/>
    <n v="0"/>
    <n v="0"/>
    <n v="0"/>
    <n v="0"/>
    <n v="0"/>
    <n v="0"/>
    <n v="104188"/>
    <n v="80688"/>
    <n v="82063"/>
    <n v="79503"/>
    <n v="152330"/>
    <n v="498772"/>
    <n v="110311"/>
    <n v="115473"/>
    <n v="132260"/>
    <n v="112330"/>
    <n v="114381"/>
    <n v="877835"/>
    <n v="119006"/>
    <n v="335209"/>
    <n v="116709"/>
    <n v="149466"/>
    <n v="763947"/>
    <n v="-171972"/>
    <n v="2774955"/>
    <n v="128133"/>
    <n v="112118"/>
    <n v="173739"/>
    <n v="127196"/>
    <n v="167522"/>
    <n v="111314"/>
    <n v="90441"/>
    <n v="113206"/>
    <n v="1496769"/>
    <n v="93837"/>
    <n v="103615"/>
    <n v="278587"/>
    <n v="2996477"/>
    <n v="124762"/>
    <n v="174415"/>
    <n v="231489"/>
    <n v="119647"/>
    <n v="136671"/>
    <n v="575510"/>
    <n v="141919"/>
    <n v="143028"/>
    <n v="1505038"/>
    <n v="119341"/>
    <n v="142392"/>
    <n v="161807"/>
    <n v="3576019"/>
    <n v="51527.464083415252"/>
    <n v="53685.543900583973"/>
    <n v="117006.8788203546"/>
    <n v="58223.621587961759"/>
    <n v="54772.168719627633"/>
    <n v="54038.054095157218"/>
    <n v="53884.714173353073"/>
    <n v="52235.07444594182"/>
    <n v="48234.541899156007"/>
    <n v="50717.552176567551"/>
    <n v="40901.523964392727"/>
    <n v="39461.797712868305"/>
    <n v="674688.93557938002"/>
    <n v="52946.307385331776"/>
    <n v="53279.58858925879"/>
    <n v="127120.57464409918"/>
    <n v="45510.18008320083"/>
    <n v="44639.557782202755"/>
    <n v="44071.004006456453"/>
    <n v="43873.278955839334"/>
    <n v="43044.512028070494"/>
    <n v="43058.231486001809"/>
    <n v="41959.268105664305"/>
    <n v="40322.041996234009"/>
    <n v="41394.632919110831"/>
    <n v="621219.1779814706"/>
  </r>
  <r>
    <x v="0"/>
    <s v="A01: Base"/>
    <x v="2"/>
    <s v="6700000: INTEREST EXPENSE"/>
    <s v="9427600: Interest on Long-Term Debt-Gas"/>
    <n v="0"/>
    <n v="0"/>
    <n v="0"/>
    <n v="0"/>
    <n v="0"/>
    <n v="0"/>
    <n v="0"/>
    <n v="3672.58"/>
    <n v="9137.35"/>
    <n v="11386.75"/>
    <n v="9698.7099999999991"/>
    <n v="14928.18"/>
    <n v="48823.57"/>
    <n v="6783.94"/>
    <n v="6690.2"/>
    <n v="4839.47"/>
    <n v="6160.44"/>
    <n v="7215.06"/>
    <n v="-32651.46"/>
    <n v="1763.18"/>
    <n v="2221.5"/>
    <n v="2631.5"/>
    <n v="1854.63"/>
    <n v="1085.1400000000001"/>
    <n v="2449.02"/>
    <n v="11042.620000000003"/>
    <n v="-686.99"/>
    <n v="-791.31"/>
    <n v="-694.62"/>
    <n v="-541.71"/>
    <n v="-60.71"/>
    <n v="2842.92"/>
    <n v="18.38"/>
    <n v="-10114.74"/>
    <n v="43.74"/>
    <n v="285.14999999999998"/>
    <n v="-20060.07"/>
    <n v="0"/>
    <n v="-29759.96"/>
    <n v="376.05"/>
    <n v="332.71"/>
    <n v="0"/>
    <n v="0"/>
    <n v="0"/>
    <n v="0"/>
    <n v="0"/>
    <n v="0"/>
    <n v="0"/>
    <n v="0"/>
    <n v="0"/>
    <n v="-708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2"/>
    <s v="6700200: INTEREST EXP: Intercompany"/>
    <s v="9430600: Interest on Debt to Assoc Cos-Gas"/>
    <n v="0"/>
    <n v="0"/>
    <n v="0"/>
    <n v="0"/>
    <n v="0"/>
    <n v="0"/>
    <n v="0"/>
    <n v="0"/>
    <n v="0"/>
    <n v="0"/>
    <n v="0"/>
    <n v="0"/>
    <n v="0"/>
    <n v="0"/>
    <n v="22050"/>
    <n v="683550"/>
    <n v="667500"/>
    <n v="645450"/>
    <n v="667500"/>
    <n v="666000"/>
    <n v="666000"/>
    <n v="666000"/>
    <n v="836194.44"/>
    <n v="816083.34"/>
    <n v="816083.33"/>
    <n v="7152411.1099999994"/>
    <n v="829066.67"/>
    <n v="562950"/>
    <n v="559377.78"/>
    <n v="-287272.23"/>
    <n v="292777.78000000003"/>
    <n v="264266.65999999997"/>
    <n v="278000"/>
    <n v="278000"/>
    <n v="278000"/>
    <n v="272000"/>
    <n v="272000"/>
    <n v="272000"/>
    <n v="3871166.66"/>
    <n v="265333.33"/>
    <n v="265333.33"/>
    <n v="374783.33"/>
    <n v="260666.67"/>
    <n v="260666.67"/>
    <n v="260666.67"/>
    <n v="254000"/>
    <n v="254000"/>
    <n v="254000"/>
    <n v="248000"/>
    <n v="294500"/>
    <n v="294500"/>
    <n v="3286450"/>
    <n v="474550.78125000006"/>
    <n v="506026.98973099591"/>
    <n v="512980.11473099591"/>
    <n v="488248.69791666663"/>
    <n v="458769.53124999994"/>
    <n v="466139.32291666663"/>
    <n v="502968.75"/>
    <n v="518385.41666666669"/>
    <n v="541510.41666666663"/>
    <n v="587031.25"/>
    <n v="598406.25"/>
    <n v="622781.25"/>
    <n v="6277798.7711286582"/>
    <n v="668385.41666666674"/>
    <n v="731947.13237646141"/>
    <n v="747822.99521967547"/>
    <n v="594683.35531221121"/>
    <n v="461480.23031221138"/>
    <n v="461480.23031221138"/>
    <n v="465920.33447887801"/>
    <n v="470360.43864554469"/>
    <n v="479240.64697887789"/>
    <n v="488120.85531221126"/>
    <n v="499665.12614554458"/>
    <n v="515649.50114554458"/>
    <n v="6584756.2629060382"/>
  </r>
  <r>
    <x v="0"/>
    <s v="A01: Base"/>
    <x v="2"/>
    <s v="6700200: INTEREST EXP: Intercompany"/>
    <s v="9430601: Interest on Debt to Assoc Cos-S/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99272.23"/>
    <n v="236288.89"/>
    <n v="212622.23"/>
    <n v="210666.67"/>
    <n v="210666.67"/>
    <n v="210666.67"/>
    <n v="175333.33"/>
    <n v="180447.22"/>
    <n v="197250"/>
    <n v="2433213.91"/>
    <n v="131250"/>
    <n v="131250"/>
    <n v="83125"/>
    <n v="24000"/>
    <n v="24000"/>
    <n v="24000"/>
    <n v="22500"/>
    <n v="22500"/>
    <n v="22500"/>
    <n v="33750"/>
    <n v="35625"/>
    <n v="35625"/>
    <n v="590125"/>
    <n v="7359.1053500794105"/>
    <n v="7595.9828502379551"/>
    <n v="8055.1979661387923"/>
    <n v="11416.357905792471"/>
    <n v="13315.963458276599"/>
    <n v="14491.39136431656"/>
    <n v="15595.850400147418"/>
    <n v="17962.693594421209"/>
    <n v="19389.997772779061"/>
    <n v="23220.259812311098"/>
    <n v="28029.343053562243"/>
    <n v="29931.342475704914"/>
    <n v="196363.48600376773"/>
    <n v="33372.400905885646"/>
    <n v="36203.22953024297"/>
    <n v="36585.436321560846"/>
    <n v="31486.501130822267"/>
    <n v="25554.547258421379"/>
    <n v="27398.177282841523"/>
    <n v="28092.127428939395"/>
    <n v="28483.496694228295"/>
    <n v="28047.77934251654"/>
    <n v="28880.827602990874"/>
    <n v="30419.81027358221"/>
    <n v="32470.667166150255"/>
    <n v="366995.00093818217"/>
  </r>
  <r>
    <x v="0"/>
    <s v="A01: Base"/>
    <x v="2"/>
    <s v="6700300: INTEREST EXP: Interest on Customer Deposits"/>
    <s v="9431041: Other Interest Expense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536.83"/>
    <n v="6824.65"/>
    <n v="7073.53"/>
    <n v="7088.96"/>
    <n v="6698.43"/>
    <n v="7053.07"/>
    <n v="6084.4"/>
    <n v="82359.87"/>
    <n v="1067.73"/>
    <n v="6897.11"/>
    <n v="6173.08"/>
    <n v="6958.22"/>
    <n v="6520.43"/>
    <n v="13136.85"/>
    <n v="6619.37"/>
    <n v="0"/>
    <n v="-1897.69"/>
    <n v="22408.53"/>
    <n v="6217.16"/>
    <n v="6984.33"/>
    <n v="81085.12000000001"/>
    <n v="10205.93"/>
    <n v="7047.07"/>
    <n v="8054.95"/>
    <n v="7755.92"/>
    <n v="7672.52"/>
    <n v="7890.4"/>
    <n v="8258.4699999999993"/>
    <n v="8370.0499999999993"/>
    <n v="8146.22"/>
    <n v="8664.24"/>
    <n v="10035.81"/>
    <n v="7856.88"/>
    <n v="99958.46"/>
    <n v="8490.58"/>
    <n v="8296.33"/>
    <n v="8420.99"/>
    <n v="8537.86"/>
    <n v="8538.1299999999992"/>
    <n v="8550.09"/>
    <n v="8512.2199999999993"/>
    <n v="8470.33"/>
    <n v="8468"/>
    <n v="7954.82"/>
    <n v="7955.99"/>
    <n v="7972.61"/>
    <n v="100167.95000000001"/>
    <n v="7912.06"/>
    <n v="8002.23"/>
    <n v="8113.26"/>
    <n v="8192.11"/>
    <n v="8311.81"/>
    <n v="8433.74"/>
    <n v="8564.64"/>
    <n v="8711.07"/>
    <n v="8859.08"/>
    <n v="9015.93"/>
    <n v="9180.11"/>
    <n v="9335.58"/>
    <n v="102631.62"/>
  </r>
  <r>
    <x v="0"/>
    <s v="A01: Base"/>
    <x v="2"/>
    <s v="6701105: AMORTIZATION OF LOSS ON REACQUIRED DEBT"/>
    <s v="9428157: Amort of Loss on Reaquired Debt-Gas"/>
    <n v="0"/>
    <n v="0"/>
    <n v="0"/>
    <n v="0"/>
    <n v="0"/>
    <n v="0"/>
    <n v="0"/>
    <n v="0"/>
    <n v="69186"/>
    <n v="-30603.42"/>
    <n v="12848.62"/>
    <n v="12860.86"/>
    <n v="64292.060000000005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</r>
  <r>
    <x v="0"/>
    <s v="A01: Base"/>
    <x v="3"/>
    <s v="4172400: OTHER BASE REVS: Late Pmts/Field Coll"/>
    <s v="9487000: Oth Oper Revenues-Forfeighted Discounts - 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2213.61"/>
    <n v="712213.61"/>
    <n v="123192.72"/>
    <n v="105967.29"/>
    <n v="103945.21"/>
    <n v="98149.42"/>
    <n v="92962.22"/>
    <n v="102273.18"/>
    <n v="95893.98"/>
    <n v="82995.22"/>
    <n v="93753.02"/>
    <n v="74929.440000000002"/>
    <n v="82795.490000000005"/>
    <n v="104832.55"/>
    <n v="1161689.74"/>
    <n v="103088.53333332999"/>
    <n v="103088.53333332999"/>
    <n v="103088.53333332999"/>
    <n v="103088.53333332999"/>
    <n v="103088.53333332999"/>
    <n v="103088.53333332999"/>
    <n v="103088.53333332999"/>
    <n v="103088.53333332999"/>
    <n v="103088.53333332999"/>
    <n v="103088.53333332999"/>
    <n v="103088.53333332999"/>
    <n v="103088.53333332999"/>
    <n v="1237062.3999999596"/>
    <n v="103721.45583332999"/>
    <n v="103721.45583332999"/>
    <n v="103721.45583332999"/>
    <n v="103721.45583332999"/>
    <n v="103721.45583332999"/>
    <n v="103721.45583332999"/>
    <n v="103721.45583332999"/>
    <n v="103721.45583332999"/>
    <n v="103721.45583332999"/>
    <n v="103721.45583332999"/>
    <n v="103721.45583332999"/>
    <n v="103721.45583332999"/>
    <n v="1244657.4699999602"/>
  </r>
  <r>
    <x v="0"/>
    <s v="A01: Base"/>
    <x v="3"/>
    <s v="4205000: Customer: OTHER OPERATING REVS"/>
    <s v="9488000: Oth Oper Revenues-Misc Service Revs- Gas"/>
    <n v="0"/>
    <n v="0"/>
    <n v="0"/>
    <n v="0"/>
    <n v="0"/>
    <n v="0"/>
    <n v="0"/>
    <n v="273633"/>
    <n v="288055.93"/>
    <n v="255283.43"/>
    <n v="270354.49"/>
    <n v="254060"/>
    <n v="1341386.8499999999"/>
    <n v="261401.05"/>
    <n v="242512.92"/>
    <n v="260323.53"/>
    <n v="266755.57"/>
    <n v="270151.19"/>
    <n v="250029.43"/>
    <n v="263689.81"/>
    <n v="245375.87"/>
    <n v="232920.36"/>
    <n v="255952.89"/>
    <n v="256378.95"/>
    <n v="276367.03999999998"/>
    <n v="3081858.6100000003"/>
    <n v="264366.27"/>
    <n v="233619.91"/>
    <n v="230016.71"/>
    <n v="196761.71"/>
    <n v="197531.09"/>
    <n v="138358.70000000001"/>
    <n v="149417.81"/>
    <n v="82881.53"/>
    <n v="174189.55"/>
    <n v="102726.92"/>
    <n v="132292.37"/>
    <n v="-1451781.1"/>
    <n v="450381.46999999974"/>
    <n v="98345.279999999999"/>
    <n v="-314783.07"/>
    <n v="198470.02"/>
    <n v="2048.23"/>
    <n v="1474.69"/>
    <n v="-2421.9699999999998"/>
    <n v="43717.72"/>
    <n v="7890.78"/>
    <n v="-21582.42"/>
    <n v="5663.67"/>
    <n v="6903.63"/>
    <n v="6861.3"/>
    <n v="32587.8599999999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3"/>
    <s v="4205000: Customer: OTHER OPERATING REVS"/>
    <s v="9495000: Other Gas Revenues-Gas"/>
    <n v="0"/>
    <n v="0"/>
    <n v="0"/>
    <n v="0"/>
    <n v="0"/>
    <n v="0"/>
    <n v="0"/>
    <n v="0"/>
    <n v="90"/>
    <n v="90"/>
    <n v="90"/>
    <n v="90"/>
    <n v="360"/>
    <n v="90"/>
    <n v="90"/>
    <n v="90"/>
    <n v="90"/>
    <n v="90"/>
    <n v="90"/>
    <n v="90"/>
    <n v="90"/>
    <n v="90"/>
    <n v="90"/>
    <n v="90"/>
    <n v="90"/>
    <n v="1080"/>
    <n v="90"/>
    <n v="90"/>
    <n v="90"/>
    <n v="90"/>
    <n v="90"/>
    <n v="90"/>
    <n v="120"/>
    <n v="211.63"/>
    <n v="217.9"/>
    <n v="201.34"/>
    <n v="205.82"/>
    <n v="976562.08"/>
    <n v="978058.7699999999"/>
    <n v="230.74000000000501"/>
    <n v="195121.96"/>
    <n v="73897.81"/>
    <n v="61566.48"/>
    <n v="56181.919999999998"/>
    <n v="59375.39"/>
    <n v="79199.259999999995"/>
    <n v="79633.78"/>
    <n v="67858.62999999999"/>
    <n v="74027.900000000009"/>
    <n v="66476.72"/>
    <n v="66106.67"/>
    <n v="879677.26"/>
    <n v="92528.84"/>
    <n v="92528.84"/>
    <n v="92528.84"/>
    <n v="92528.84"/>
    <n v="92528.84"/>
    <n v="92528.84"/>
    <n v="92528.84"/>
    <n v="92528.84"/>
    <n v="92528.84"/>
    <n v="92528.84"/>
    <n v="92528.84"/>
    <n v="92528.84"/>
    <n v="1110346.0799999998"/>
    <n v="93224.870833330002"/>
    <n v="93224.870833330002"/>
    <n v="93224.870833330002"/>
    <n v="93224.870833330002"/>
    <n v="93224.870833330002"/>
    <n v="93224.870833330002"/>
    <n v="93224.870833330002"/>
    <n v="93224.870833330002"/>
    <n v="93224.870833330002"/>
    <n v="93224.870833330002"/>
    <n v="93224.870833330002"/>
    <n v="93224.870833330002"/>
    <n v="1118698.4499999599"/>
  </r>
  <r>
    <x v="0"/>
    <s v="A01: Base"/>
    <x v="4"/>
    <s v="4150011: Deriv: PMI Interbook Gas Rev-Physical"/>
    <s v="9804001: Natural Gas City Gate Purchases-Base-A01-Gas"/>
    <n v="0"/>
    <n v="0"/>
    <n v="0"/>
    <n v="0"/>
    <n v="0"/>
    <n v="0"/>
    <n v="0"/>
    <n v="0"/>
    <n v="0"/>
    <n v="0"/>
    <n v="0"/>
    <n v="0"/>
    <n v="0"/>
    <n v="0"/>
    <n v="0"/>
    <n v="0"/>
    <n v="-24646.95"/>
    <n v="-46214.74"/>
    <n v="-53119.77"/>
    <n v="-61902.89"/>
    <n v="-78631.11"/>
    <n v="-59282.38"/>
    <n v="-67164.86"/>
    <n v="-17004.28"/>
    <n v="-21252.84"/>
    <n v="-429219.82"/>
    <n v="-32864.99"/>
    <n v="-22657.09"/>
    <n v="-9654.2800000000007"/>
    <n v="-13010.07"/>
    <n v="-12660.96"/>
    <n v="-22143.06"/>
    <n v="-37841.68"/>
    <n v="-27751.87"/>
    <n v="-15333.19"/>
    <n v="-26194.69"/>
    <n v="-23828.720000000001"/>
    <n v="-50160.31"/>
    <n v="-294100.90999999997"/>
    <n v="-58419.19"/>
    <n v="-42849.279999999999"/>
    <n v="-59998.76"/>
    <n v="-42616.28"/>
    <n v="-39065"/>
    <n v="-103608.5"/>
    <n v="-66182.210000000006"/>
    <n v="-78212.02"/>
    <n v="-71451.25"/>
    <n v="-75631.02"/>
    <n v="-39679.230000000003"/>
    <n v="-43608.24"/>
    <n v="-721320.98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500000.00000000006"/>
    <n v="0"/>
    <n v="0"/>
    <n v="0"/>
    <n v="0"/>
    <n v="0"/>
    <n v="0"/>
    <n v="0"/>
    <n v="0"/>
    <n v="0"/>
    <n v="0"/>
    <n v="0"/>
    <n v="0"/>
    <n v="0"/>
  </r>
  <r>
    <x v="0"/>
    <s v="A01: Base"/>
    <x v="4"/>
    <s v="5060000: COST OF GAS SOLD"/>
    <s v="9812000: Gas Used for Other Utiil Opers-Credit-Gas"/>
    <n v="0"/>
    <n v="0"/>
    <n v="0"/>
    <n v="0"/>
    <n v="0"/>
    <n v="0"/>
    <n v="0"/>
    <n v="0"/>
    <n v="1335.16"/>
    <n v="1373.67"/>
    <n v="1437.1"/>
    <n v="1067.17"/>
    <n v="5213.1000000000004"/>
    <n v="667.8"/>
    <n v="597.70000000000005"/>
    <n v="534.01"/>
    <n v="796.38"/>
    <n v="726.31"/>
    <n v="1132.33"/>
    <n v="1269.01"/>
    <n v="1328.52"/>
    <n v="1343.09"/>
    <n v="1474.69"/>
    <n v="1052.72"/>
    <n v="-10922.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63000: Maintenance of Mains-Gas"/>
    <n v="0"/>
    <n v="0"/>
    <n v="0"/>
    <n v="0"/>
    <n v="0"/>
    <n v="0"/>
    <n v="0"/>
    <n v="8522.58"/>
    <n v="4233.8599999999997"/>
    <n v="5709"/>
    <n v="5081.03"/>
    <n v="29472.69"/>
    <n v="53019.159999999996"/>
    <n v="84740.27"/>
    <n v="7435.48"/>
    <n v="4613.5600000000004"/>
    <n v="4953.95"/>
    <n v="3902.06"/>
    <n v="7869.24"/>
    <n v="15523.28"/>
    <n v="11352.7"/>
    <n v="22257.599999999999"/>
    <n v="14574.15"/>
    <n v="6748.44"/>
    <n v="2279.34"/>
    <n v="186250.07"/>
    <n v="2367.1799999999998"/>
    <n v="4996.33"/>
    <n v="5906.65"/>
    <n v="2761.19"/>
    <n v="1339.03"/>
    <n v="2073.73"/>
    <n v="390.62"/>
    <n v="519.41"/>
    <n v="2278.66"/>
    <n v="2236.5500000000002"/>
    <n v="693.2"/>
    <n v="408.09"/>
    <n v="25970.639999999999"/>
    <n v="238.6"/>
    <n v="1075.04"/>
    <n v="376.46"/>
    <n v="400.84"/>
    <n v="561.37"/>
    <n v="0"/>
    <n v="0"/>
    <n v="0"/>
    <n v="0"/>
    <n v="0"/>
    <n v="0"/>
    <n v="-2652.3"/>
    <n v="9.9999999997635314E-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74000: Distrib Exps-Opers-Mains &amp; Service-Gas"/>
    <n v="0"/>
    <n v="0"/>
    <n v="0"/>
    <n v="0"/>
    <n v="0"/>
    <n v="0"/>
    <n v="0"/>
    <n v="52980.45"/>
    <n v="62936.06"/>
    <n v="91052.71"/>
    <n v="77085.899999999994"/>
    <n v="62524.82"/>
    <n v="346579.94"/>
    <n v="79234.649999999994"/>
    <n v="100501.6"/>
    <n v="72123.039999999994"/>
    <n v="74542.97"/>
    <n v="66470.149999999994"/>
    <n v="82316.61"/>
    <n v="70673.48"/>
    <n v="79955.08"/>
    <n v="71387.03"/>
    <n v="81087.41"/>
    <n v="68612.77"/>
    <n v="121310.53"/>
    <n v="968215.32000000007"/>
    <n v="85957.07"/>
    <n v="107121.24"/>
    <n v="181697.31"/>
    <n v="129210.27"/>
    <n v="120503.65"/>
    <n v="93598.81"/>
    <n v="83842.66"/>
    <n v="84493.4"/>
    <n v="78931.31"/>
    <n v="84646.36"/>
    <n v="79935.87"/>
    <n v="75850.62"/>
    <n v="1205788.5700000003"/>
    <n v="56470"/>
    <n v="78424.44"/>
    <n v="103803.3"/>
    <n v="101813.82"/>
    <n v="87420.24"/>
    <n v="99423.6"/>
    <n v="96983.07"/>
    <n v="93375.06"/>
    <n v="82331.23"/>
    <n v="104257.35"/>
    <n v="84443.01"/>
    <n v="111288.18"/>
    <n v="1100033.3"/>
    <n v="136982.17000000001"/>
    <n v="131275.29"/>
    <n v="148429.29999999999"/>
    <n v="131346.39000000001"/>
    <n v="142719.74"/>
    <n v="142719.74"/>
    <n v="137010.19"/>
    <n v="148429.29999999999"/>
    <n v="137055.96"/>
    <n v="137010.19"/>
    <n v="142719.74"/>
    <n v="137055.96"/>
    <n v="1672753.97"/>
    <n v="140820.18"/>
    <n v="134887.64000000001"/>
    <n v="152568.38"/>
    <n v="134915.15"/>
    <n v="146738.51999999999"/>
    <n v="146691.31"/>
    <n v="140803.22"/>
    <n v="152579.35999999999"/>
    <n v="140803.22"/>
    <n v="140850.44"/>
    <n v="146691.31"/>
    <n v="140803.22"/>
    <n v="1719151.9499999997"/>
  </r>
  <r>
    <x v="0"/>
    <s v="A01: Base"/>
    <x v="4"/>
    <s v="5202000: PAYROLL EXPENSE: Non-Exempt"/>
    <s v="9878000: Distrib Exps-Opers-Meter &amp; House Regulators-Gas"/>
    <n v="0"/>
    <n v="0"/>
    <n v="0"/>
    <n v="0"/>
    <n v="0"/>
    <n v="0"/>
    <n v="0"/>
    <n v="19010.09"/>
    <n v="51550.2"/>
    <n v="44070.85"/>
    <n v="44120.27"/>
    <n v="62631.89"/>
    <n v="221383.3"/>
    <n v="53825.14"/>
    <n v="54212.95"/>
    <n v="47685.45"/>
    <n v="69145.69"/>
    <n v="93731.21"/>
    <n v="84487.26"/>
    <n v="86197.37"/>
    <n v="99717.87"/>
    <n v="91345.17"/>
    <n v="104424.54"/>
    <n v="94935.18"/>
    <n v="90866.36"/>
    <n v="970574.19000000006"/>
    <n v="99106.89"/>
    <n v="92983.24"/>
    <n v="80192.289999999994"/>
    <n v="77319.42"/>
    <n v="81535"/>
    <n v="73863.44"/>
    <n v="111896.93"/>
    <n v="88312.16"/>
    <n v="78137.42"/>
    <n v="87720"/>
    <n v="79665.14"/>
    <n v="109953.46"/>
    <n v="1060685.3900000001"/>
    <n v="105160.99"/>
    <n v="123950.46"/>
    <n v="76643.17"/>
    <n v="74227.87"/>
    <n v="77299.960000000006"/>
    <n v="77185.509999999995"/>
    <n v="70566.03"/>
    <n v="92767.1"/>
    <n v="74591.789999999994"/>
    <n v="75731.289999999994"/>
    <n v="63120"/>
    <n v="55829.33"/>
    <n v="967073.5"/>
    <n v="77351.41"/>
    <n v="77316.58"/>
    <n v="85165.65"/>
    <n v="74316.539999999994"/>
    <n v="81967.41"/>
    <n v="80712.429999999993"/>
    <n v="77037.42"/>
    <n v="84678.96"/>
    <n v="77055.88"/>
    <n v="77381.490000000005"/>
    <n v="81030.31"/>
    <n v="76961.38"/>
    <n v="950975.45999999985"/>
    <n v="79779.460000000006"/>
    <n v="79601.89"/>
    <n v="87784.150000000009"/>
    <n v="76574.25"/>
    <n v="84509.819999999992"/>
    <n v="83224.989999999991"/>
    <n v="79437.040000000008"/>
    <n v="87304.42"/>
    <n v="79426.539999999994"/>
    <n v="79810.97"/>
    <n v="83542.87"/>
    <n v="79332.039999999994"/>
    <n v="980328.44000000006"/>
  </r>
  <r>
    <x v="0"/>
    <s v="A01: Base"/>
    <x v="4"/>
    <s v="5202000: PAYROLL EXPENSE: Non-Exempt"/>
    <s v="9879000: Distrib Exps-Opers-Customer Install Exps-Gen-Gas"/>
    <n v="0"/>
    <n v="0"/>
    <n v="0"/>
    <n v="0"/>
    <n v="0"/>
    <n v="0"/>
    <n v="0"/>
    <n v="0"/>
    <n v="0"/>
    <n v="0"/>
    <n v="0"/>
    <n v="0"/>
    <n v="0"/>
    <n v="0"/>
    <n v="0"/>
    <n v="0"/>
    <n v="990.78"/>
    <n v="3135.49"/>
    <n v="2032.08"/>
    <n v="623.88"/>
    <n v="4193.3500000000004"/>
    <n v="6545.63"/>
    <n v="12534.98"/>
    <n v="76200.25"/>
    <n v="11127.31"/>
    <n v="117383.75"/>
    <n v="10250.99"/>
    <n v="8805.75"/>
    <n v="13785.38"/>
    <n v="793.17"/>
    <n v="3657.79"/>
    <n v="2219.42"/>
    <n v="2453.0700000000002"/>
    <n v="4313.53"/>
    <n v="2431.41"/>
    <n v="2613.29"/>
    <n v="1339.33"/>
    <n v="2166.91"/>
    <n v="54830.039999999994"/>
    <n v="1934.81"/>
    <n v="4474.5600000000004"/>
    <n v="2511.66"/>
    <n v="481.82"/>
    <n v="4219.99"/>
    <n v="810.98"/>
    <n v="4231.7"/>
    <n v="597.03"/>
    <n v="420.69"/>
    <n v="2688.7"/>
    <n v="1690.02"/>
    <n v="-24061.85"/>
    <n v="0.110000000000582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92000: Distrib Exps-Mtce-Services-Gas"/>
    <n v="0"/>
    <n v="0"/>
    <n v="0"/>
    <n v="0"/>
    <n v="0"/>
    <n v="0"/>
    <n v="0"/>
    <n v="1970.57"/>
    <n v="3327.52"/>
    <n v="6991.41"/>
    <n v="3809.16"/>
    <n v="5538.35"/>
    <n v="21637.010000000002"/>
    <n v="5770.56"/>
    <n v="4472.25"/>
    <n v="10379.98"/>
    <n v="7607.08"/>
    <n v="8296.5400000000009"/>
    <n v="5179.7"/>
    <n v="9745.51"/>
    <n v="10947.76"/>
    <n v="10460.6"/>
    <n v="5075.99"/>
    <n v="17646.39"/>
    <n v="8937.74"/>
    <n v="104520.10000000002"/>
    <n v="9203.82"/>
    <n v="17601.310000000001"/>
    <n v="14671.82"/>
    <n v="11921.47"/>
    <n v="22069.23"/>
    <n v="22787.41"/>
    <n v="8464.5499999999993"/>
    <n v="38438.03"/>
    <n v="24976.59"/>
    <n v="9711.57"/>
    <n v="15578.93"/>
    <n v="31619.08"/>
    <n v="227043.81"/>
    <n v="30539.15"/>
    <n v="23352.52"/>
    <n v="13503.15"/>
    <n v="12378.05"/>
    <n v="34092.78"/>
    <n v="17763.13"/>
    <n v="15478.82"/>
    <n v="11344.83"/>
    <n v="17579.669999999998"/>
    <n v="10639.91"/>
    <n v="10467.1"/>
    <n v="14718.2"/>
    <n v="211857.31"/>
    <n v="18369"/>
    <n v="17626.96"/>
    <n v="19857.400000000001"/>
    <n v="17636.21"/>
    <n v="19115.02"/>
    <n v="19115.02"/>
    <n v="18372.66"/>
    <n v="19857.400000000001"/>
    <n v="18378.59"/>
    <n v="18372.66"/>
    <n v="19115.02"/>
    <n v="18378.59"/>
    <n v="224194.53"/>
    <n v="18868.04"/>
    <n v="18096.669999999998"/>
    <n v="20395.61"/>
    <n v="18100.25"/>
    <n v="19637.580000000002"/>
    <n v="19631.43"/>
    <n v="18865.830000000002"/>
    <n v="20397.03"/>
    <n v="18865.830000000002"/>
    <n v="18871.97"/>
    <n v="19631.43"/>
    <n v="18865.830000000002"/>
    <n v="230227.5"/>
  </r>
  <r>
    <x v="0"/>
    <s v="A01: Base"/>
    <x v="4"/>
    <s v="5202000: PAYROLL EXPENSE: Non-Exempt"/>
    <s v="9893000: Distrib Exps-Mtce-Meters &amp; House Regulators-Gas"/>
    <n v="0"/>
    <n v="0"/>
    <n v="0"/>
    <n v="0"/>
    <n v="0"/>
    <n v="0"/>
    <n v="0"/>
    <n v="18537.919999999998"/>
    <n v="32444.39"/>
    <n v="34800.99"/>
    <n v="20019.02"/>
    <n v="24547.75"/>
    <n v="130350.06999999999"/>
    <n v="31611.63"/>
    <n v="29492.959999999999"/>
    <n v="45100.66"/>
    <n v="28634.03"/>
    <n v="12352.21"/>
    <n v="17139.46"/>
    <n v="15168.97"/>
    <n v="12020.95"/>
    <n v="3608.55"/>
    <n v="12791.46"/>
    <n v="4134.92"/>
    <n v="2338.46"/>
    <n v="214394.25999999998"/>
    <n v="4024.93"/>
    <n v="3862.42"/>
    <n v="1419.07"/>
    <n v="30396.18"/>
    <n v="26732.26"/>
    <n v="13743.16"/>
    <n v="10965.48"/>
    <n v="19101.37"/>
    <n v="26040.58"/>
    <n v="26114.78"/>
    <n v="17502.54"/>
    <n v="17863.07"/>
    <n v="197765.84000000003"/>
    <n v="26237.17"/>
    <n v="21567.040000000001"/>
    <n v="25452.43"/>
    <n v="19703.2"/>
    <n v="17810.72"/>
    <n v="24409.94"/>
    <n v="18979.419999999998"/>
    <n v="18723.21"/>
    <n v="20008.46"/>
    <n v="23746.07"/>
    <n v="14356.66"/>
    <n v="21757.439999999999"/>
    <n v="252751.75999999998"/>
    <n v="22502.880000000001"/>
    <n v="21444.06"/>
    <n v="24626.67"/>
    <n v="21457.25"/>
    <n v="23567.37"/>
    <n v="23567.37"/>
    <n v="22508.07"/>
    <n v="24626.67"/>
    <n v="22516.55"/>
    <n v="22508.07"/>
    <n v="23567.37"/>
    <n v="22516.55"/>
    <n v="275408.88"/>
    <n v="23214.959999999999"/>
    <n v="22114.28"/>
    <n v="25394.61"/>
    <n v="22119.38"/>
    <n v="24312.99"/>
    <n v="24304.23"/>
    <n v="23211.81"/>
    <n v="25396.65"/>
    <n v="23211.81"/>
    <n v="23220.57"/>
    <n v="24304.23"/>
    <n v="23211.81"/>
    <n v="284017.33"/>
  </r>
  <r>
    <x v="0"/>
    <s v="A01: Base"/>
    <x v="4"/>
    <s v="5202000: PAYROLL EXPENSE: Non-Exempt"/>
    <s v="9894000: Distrib Exps-Mtce-Other Equipment-Gas"/>
    <n v="0"/>
    <n v="0"/>
    <n v="0"/>
    <n v="0"/>
    <n v="0"/>
    <n v="0"/>
    <n v="0"/>
    <n v="10869.27"/>
    <n v="33063.03"/>
    <n v="28237.439999999999"/>
    <n v="34629.120000000003"/>
    <n v="41916.949999999997"/>
    <n v="148715.81"/>
    <n v="45746.96"/>
    <n v="43191.21"/>
    <n v="45598.53"/>
    <n v="27954.01"/>
    <n v="11109.19"/>
    <n v="12675.66"/>
    <n v="21341.45"/>
    <n v="6398.05"/>
    <n v="2656.25"/>
    <n v="4047.11"/>
    <n v="4566.91"/>
    <n v="1935.96"/>
    <n v="227221.29"/>
    <n v="4600.5"/>
    <n v="1997.55"/>
    <n v="12156.31"/>
    <n v="3234.97"/>
    <n v="0"/>
    <n v="1986"/>
    <n v="1110.07"/>
    <n v="1078.49"/>
    <n v="3171.18"/>
    <n v="1272.73"/>
    <n v="2541.4"/>
    <n v="3909.13"/>
    <n v="37058.33"/>
    <n v="1072.53"/>
    <n v="2108.9699999999998"/>
    <n v="2151.86"/>
    <n v="490.99"/>
    <n v="343.62"/>
    <n v="0"/>
    <n v="0"/>
    <n v="0"/>
    <n v="0"/>
    <n v="0"/>
    <n v="0"/>
    <n v="-6104.39"/>
    <n v="63.5799999999999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911100: Sales Expense-Supervision-Gas"/>
    <n v="0"/>
    <n v="0"/>
    <n v="0"/>
    <n v="0"/>
    <n v="0"/>
    <n v="0"/>
    <n v="0"/>
    <n v="0"/>
    <n v="0"/>
    <n v="0"/>
    <n v="12"/>
    <n v="0"/>
    <n v="12"/>
    <n v="0"/>
    <n v="0"/>
    <n v="3700"/>
    <n v="800"/>
    <n v="1900"/>
    <n v="3050"/>
    <n v="400"/>
    <n v="1450"/>
    <n v="9298.5499999999993"/>
    <n v="228"/>
    <n v="4095"/>
    <n v="650"/>
    <n v="25571.55"/>
    <n v="2899.92"/>
    <n v="5588.86"/>
    <n v="1050"/>
    <n v="750"/>
    <n v="2690"/>
    <n v="8855"/>
    <n v="3900"/>
    <n v="21300"/>
    <n v="4200"/>
    <n v="1871.75"/>
    <n v="13700.27"/>
    <n v="26500"/>
    <n v="93305.8"/>
    <n v="0"/>
    <n v="0"/>
    <n v="0"/>
    <n v="13650"/>
    <n v="11950"/>
    <n v="-25600"/>
    <n v="11533.33"/>
    <n v="5600"/>
    <n v="2900"/>
    <n v="17200"/>
    <n v="3850"/>
    <n v="-41100"/>
    <n v="-16.6699999999982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920600: Administrative &amp; General Salaries-Gas"/>
    <n v="0"/>
    <n v="0"/>
    <n v="0"/>
    <n v="0"/>
    <n v="0"/>
    <n v="0"/>
    <n v="0"/>
    <n v="635387.67000000004"/>
    <n v="414144.59"/>
    <n v="445712.54"/>
    <n v="486398.71999999997"/>
    <n v="529563.46000000008"/>
    <n v="2511206.98"/>
    <n v="499763.66000000003"/>
    <n v="424542.2"/>
    <n v="523894.73000000004"/>
    <n v="496602.44000000006"/>
    <n v="513506.41000000003"/>
    <n v="557745.06000000006"/>
    <n v="617480.19999999995"/>
    <n v="497517.13"/>
    <n v="571253.64"/>
    <n v="551007.19000000006"/>
    <n v="539264.44999999995"/>
    <n v="635773.06000000006"/>
    <n v="6428350.1699999999"/>
    <n v="631393.89"/>
    <n v="533322.37"/>
    <n v="614770.77"/>
    <n v="607333.02"/>
    <n v="553638.31000000006"/>
    <n v="578237.97"/>
    <n v="490163.25"/>
    <n v="1011689.54"/>
    <n v="615007.72"/>
    <n v="626898.52"/>
    <n v="652258.54"/>
    <n v="678689.51"/>
    <n v="7593403.4099999992"/>
    <n v="618607.02"/>
    <n v="547125.56000000006"/>
    <n v="393067.33999999997"/>
    <n v="640862.63"/>
    <n v="603406.90999999992"/>
    <n v="680711.79"/>
    <n v="652585.76"/>
    <n v="535998.05000000005"/>
    <n v="652349.51"/>
    <n v="642335.26"/>
    <n v="747463.5"/>
    <n v="855812.67999999993"/>
    <n v="7570326.0099999988"/>
    <n v="662494.61"/>
    <n v="633239.66"/>
    <n v="729107.68"/>
    <n v="636677.06000000006"/>
    <n v="698332.37"/>
    <n v="697940.29999999993"/>
    <n v="667557.07999999996"/>
    <n v="729107.68"/>
    <n v="667452.36"/>
    <n v="667557.07999999996"/>
    <n v="697940.29999999993"/>
    <n v="670799.62"/>
    <n v="8158205.7999999998"/>
    <n v="685101"/>
    <n v="654491.07999999996"/>
    <n v="753476.66"/>
    <n v="657886.78"/>
    <n v="722109.69"/>
    <n v="721350.72"/>
    <n v="690081.67999999993"/>
    <n v="753545.63"/>
    <n v="689618.75"/>
    <n v="690377.71"/>
    <n v="721350.72"/>
    <n v="691957.07999999984"/>
    <n v="8431347.5"/>
  </r>
  <r>
    <x v="0"/>
    <s v="A01: Base"/>
    <x v="4"/>
    <s v="5203000: PAYROLL EXPENSE: Exempt"/>
    <s v="9912125: Demonstrating &amp; Selling Expenses-Gas"/>
    <n v="0"/>
    <n v="0"/>
    <n v="0"/>
    <n v="0"/>
    <n v="0"/>
    <n v="0"/>
    <n v="0"/>
    <n v="27671.56"/>
    <n v="38164.03"/>
    <n v="32608.12"/>
    <n v="33775.65"/>
    <n v="32536.18"/>
    <n v="164755.53999999998"/>
    <n v="30367.25"/>
    <n v="31696.86"/>
    <n v="39357.78"/>
    <n v="33036.86"/>
    <n v="34951.61"/>
    <n v="33927.83"/>
    <n v="40139.03"/>
    <n v="46207.9"/>
    <n v="40518.199999999997"/>
    <n v="34526.660000000003"/>
    <n v="39130.26"/>
    <n v="38689.9"/>
    <n v="442550.14"/>
    <n v="22707.35"/>
    <n v="23776.46"/>
    <n v="29114"/>
    <n v="20830.05"/>
    <n v="21938.76"/>
    <n v="21682.880000000001"/>
    <n v="25070.18"/>
    <n v="28589.85"/>
    <n v="20988.13"/>
    <n v="21522.91"/>
    <n v="23026.66"/>
    <n v="23870.66"/>
    <n v="283117.89"/>
    <n v="27934.19"/>
    <n v="19734.259999999998"/>
    <n v="21159.81"/>
    <n v="20806.12"/>
    <n v="21463.86"/>
    <n v="22050.14"/>
    <n v="22221.37"/>
    <n v="25202.53"/>
    <n v="18651.89"/>
    <n v="19448.25"/>
    <n v="22772.03"/>
    <n v="17945.7"/>
    <n v="259390.15"/>
    <n v="23976.2"/>
    <n v="22847.9"/>
    <n v="26232.77"/>
    <n v="22847.9"/>
    <n v="25104.49"/>
    <n v="25104.49"/>
    <n v="23976.2"/>
    <n v="26232.77"/>
    <n v="23976.2"/>
    <n v="23976.2"/>
    <n v="25104.49"/>
    <n v="23976.2"/>
    <n v="293355.81000000006"/>
    <n v="24724.57"/>
    <n v="23561.05"/>
    <n v="27051.57"/>
    <n v="23561.05"/>
    <n v="25888.07"/>
    <n v="25888.07"/>
    <n v="24724.57"/>
    <n v="27051.57"/>
    <n v="24724.57"/>
    <n v="24724.57"/>
    <n v="25888.07"/>
    <n v="24724.57"/>
    <n v="302512.30000000005"/>
  </r>
  <r>
    <x v="0"/>
    <s v="A01: Base"/>
    <x v="4"/>
    <s v="5310000: EMPLOYEE WELFARE"/>
    <s v="9926604: Employee Pensions and Benefits-Gas"/>
    <n v="0"/>
    <n v="0"/>
    <n v="0"/>
    <n v="0"/>
    <n v="0"/>
    <n v="0"/>
    <n v="0"/>
    <n v="115747.62"/>
    <n v="115892.17"/>
    <n v="153596.25"/>
    <n v="157649"/>
    <n v="210071.52"/>
    <n v="752956.56"/>
    <n v="-188697.71000000002"/>
    <n v="-37950.659999999989"/>
    <n v="54080.07"/>
    <n v="52444.669999999991"/>
    <n v="45374.05999999999"/>
    <n v="230762.01"/>
    <n v="68529.670000000013"/>
    <n v="91169.540000000008"/>
    <n v="369698.19"/>
    <n v="70765.919999999998"/>
    <n v="193936.13"/>
    <n v="51742.729999999996"/>
    <n v="1001854.6200000001"/>
    <n v="133773.74"/>
    <n v="45673.64"/>
    <n v="33239.19"/>
    <n v="-245890.43"/>
    <n v="54187.09"/>
    <n v="-136089.84"/>
    <n v="45183.09"/>
    <n v="94076.5"/>
    <n v="70008.100000000006"/>
    <n v="71659.850000000006"/>
    <n v="79146.490000000005"/>
    <n v="228334.38999999998"/>
    <n v="473301.81000000006"/>
    <n v="100056.76999999999"/>
    <n v="66819.64"/>
    <n v="39829.35"/>
    <n v="91908.76"/>
    <n v="28366.01999999999"/>
    <n v="105920.29000000001"/>
    <n v="108743.16999999998"/>
    <n v="63416.7"/>
    <n v="91730.77"/>
    <n v="93468.59"/>
    <n v="69890.02"/>
    <n v="117715.89000000001"/>
    <n v="977865.97"/>
    <n v="55024.66"/>
    <n v="26800.27"/>
    <n v="63951.63"/>
    <n v="39406.089999999997"/>
    <n v="66888.33"/>
    <n v="63640.33"/>
    <n v="72761.55"/>
    <n v="70191.63"/>
    <n v="75081.429999999993"/>
    <n v="63184.05"/>
    <n v="61601.33"/>
    <n v="76217.429999999993"/>
    <n v="734748.73"/>
    <n v="48883.4"/>
    <n v="20141.439999999999"/>
    <n v="57487.95"/>
    <n v="33003.800000000003"/>
    <n v="60627.58"/>
    <n v="57348.86"/>
    <n v="67192.34"/>
    <n v="63797.91"/>
    <n v="69526.84"/>
    <n v="57373.56"/>
    <n v="55348.86"/>
    <n v="70885.84"/>
    <n v="661618.37999999989"/>
  </r>
  <r>
    <x v="0"/>
    <s v="A01: Base"/>
    <x v="4"/>
    <s v="5400100: MATERIALS &amp; SUPPLIES: General"/>
    <s v="9843900: Oth Storage Exp-Mtce-Other Equip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.979999999999997"/>
    <n v="0"/>
    <n v="0"/>
    <n v="0"/>
    <n v="0"/>
    <n v="0"/>
    <n v="0"/>
    <n v="0"/>
    <n v="0"/>
    <n v="0"/>
    <n v="0"/>
    <n v="-36.9799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100: MATERIALS &amp; SUPPLIES: General"/>
    <s v="9857000: Measuring &amp; Regulating Station-Gas"/>
    <n v="0"/>
    <n v="0"/>
    <n v="0"/>
    <n v="0"/>
    <n v="0"/>
    <n v="0"/>
    <n v="0"/>
    <n v="11764.2"/>
    <n v="7213.86"/>
    <n v="8996.9599999999991"/>
    <n v="3243.96"/>
    <n v="3593.44"/>
    <n v="34812.42"/>
    <n v="3614.66"/>
    <n v="3292.22"/>
    <n v="7286.83"/>
    <n v="3762.22"/>
    <n v="3942.87"/>
    <n v="714.52"/>
    <n v="5"/>
    <n v="3382.69"/>
    <n v="-2306.38"/>
    <n v="239.74"/>
    <n v="51.72"/>
    <n v="1260.7"/>
    <n v="25246.79"/>
    <n v="25.67"/>
    <n v="1366.51"/>
    <n v="12374.23"/>
    <n v="639.92999999999995"/>
    <n v="3353.89"/>
    <n v="24805.759999999998"/>
    <n v="0"/>
    <n v="-159"/>
    <n v="0"/>
    <n v="0"/>
    <n v="0"/>
    <n v="22061.17"/>
    <n v="64468.159999999996"/>
    <n v="-122.69"/>
    <n v="0"/>
    <n v="0"/>
    <n v="0"/>
    <n v="0"/>
    <n v="0"/>
    <n v="0"/>
    <n v="0"/>
    <n v="0"/>
    <n v="0"/>
    <n v="0"/>
    <n v="0"/>
    <n v="-122.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100: MATERIALS &amp; SUPPLIES: General"/>
    <s v="9902125: Meter Reading Expenses 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526.45"/>
    <n v="4900.8900000000003"/>
    <n v="14474.56"/>
    <n v="41901.9"/>
    <n v="-2022.61"/>
    <n v="0"/>
    <n v="2016.15"/>
    <n v="0"/>
    <n v="556.54999999999995"/>
    <n v="227.93"/>
    <n v="989.02"/>
    <n v="0"/>
    <n v="732.13"/>
    <n v="0"/>
    <n v="0"/>
    <n v="0"/>
    <n v="2499.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400: SITE TOOL &amp; EQUIPMENT EXPENSE"/>
    <s v="9841000: Oth Storage Exp - Opers, Labor &amp; Exps - Gas"/>
    <n v="0"/>
    <n v="0"/>
    <n v="0"/>
    <n v="0"/>
    <n v="0"/>
    <n v="0"/>
    <n v="0"/>
    <n v="0"/>
    <n v="0"/>
    <n v="10903.26"/>
    <n v="11509.83"/>
    <n v="4761.3100000000004"/>
    <n v="27174.400000000001"/>
    <n v="20825.580000000002"/>
    <n v="8102.06"/>
    <n v="25064.38"/>
    <n v="19300.29"/>
    <n v="23302.15"/>
    <n v="15360.56"/>
    <n v="44971.31"/>
    <n v="26663.35"/>
    <n v="42965.37"/>
    <n v="43786.06"/>
    <n v="27341.57"/>
    <n v="26014.92"/>
    <n v="323697.59999999998"/>
    <n v="51350.5"/>
    <n v="11012.17"/>
    <n v="2788.8"/>
    <n v="38607.730000000003"/>
    <n v="33298.11"/>
    <n v="13269.61"/>
    <n v="8706.81"/>
    <n v="1585.93"/>
    <n v="0"/>
    <n v="35.049999999999997"/>
    <n v="0"/>
    <n v="0"/>
    <n v="160654.70999999996"/>
    <n v="0"/>
    <n v="0"/>
    <n v="0"/>
    <n v="0"/>
    <n v="0"/>
    <n v="0"/>
    <n v="0"/>
    <n v="0"/>
    <n v="0"/>
    <n v="0"/>
    <n v="451.58"/>
    <n v="-451.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400: SITE TOOL &amp; EQUIPMENT EXPENSE"/>
    <s v="9880000: Distrib Exps-Opers-Other-Gas"/>
    <n v="0"/>
    <n v="0"/>
    <n v="0"/>
    <n v="0"/>
    <n v="0"/>
    <n v="0"/>
    <n v="0"/>
    <n v="21027.07"/>
    <n v="149585.53"/>
    <n v="160361.25"/>
    <n v="143365.13"/>
    <n v="82928.67"/>
    <n v="557267.65"/>
    <n v="166495.44"/>
    <n v="68774.7"/>
    <n v="133391.04000000001"/>
    <n v="53986.8"/>
    <n v="137205.25"/>
    <n v="116414.49"/>
    <n v="218635.6"/>
    <n v="78378.67"/>
    <n v="163315.88"/>
    <n v="166839.25"/>
    <n v="-13294.6"/>
    <n v="200025.27"/>
    <n v="1490167.79"/>
    <n v="74729.039999999994"/>
    <n v="83840.789999999994"/>
    <n v="115171.47"/>
    <n v="211687.74"/>
    <n v="79067.45"/>
    <n v="-16550.96"/>
    <n v="52413.08"/>
    <n v="13000.57"/>
    <n v="83978.99"/>
    <n v="121472.1"/>
    <n v="104119.21"/>
    <n v="102567.96"/>
    <n v="1025497.4399999998"/>
    <n v="81287.62"/>
    <n v="105170.67"/>
    <n v="209094.68"/>
    <n v="103747.92"/>
    <n v="84813.28"/>
    <n v="90410.22"/>
    <n v="69704.23"/>
    <n v="143294.95000000001"/>
    <n v="55556.13"/>
    <n v="45520.92"/>
    <n v="65466.87"/>
    <n v="76830.86"/>
    <n v="1130898.3500000001"/>
    <n v="80202.48"/>
    <n v="102006.96"/>
    <n v="84038.84"/>
    <n v="83303.72"/>
    <n v="86421.38"/>
    <n v="78712.22"/>
    <n v="78165.740000000005"/>
    <n v="81049.22"/>
    <n v="78102.52"/>
    <n v="80279.320000000007"/>
    <n v="80664.88"/>
    <n v="77522.02"/>
    <n v="990469.29999999993"/>
    <n v="81976.346666666665"/>
    <n v="103774.50666666667"/>
    <n v="85821.106666666674"/>
    <n v="85070.046666666676"/>
    <n v="88200.286666666667"/>
    <n v="80489.826666666675"/>
    <n v="79938.346666666665"/>
    <n v="82831.806666666671"/>
    <n v="79873.846666666665"/>
    <n v="82053.246666666673"/>
    <n v="82442.486666666679"/>
    <n v="79293.346666666665"/>
    <n v="1011765.2000000002"/>
  </r>
  <r>
    <x v="0"/>
    <s v="A01: Base"/>
    <x v="4"/>
    <s v="5401710: VEHICLE: Fuel"/>
    <s v="9930260: Miscellaneous General Exps-Gas"/>
    <n v="0"/>
    <n v="0"/>
    <n v="0"/>
    <n v="0"/>
    <n v="0"/>
    <n v="0"/>
    <n v="0"/>
    <n v="4987.8900000000003"/>
    <n v="12587.94"/>
    <n v="4520.07"/>
    <n v="4520.07"/>
    <n v="4513.3500000000004"/>
    <n v="31129.32"/>
    <n v="6019"/>
    <n v="8323.5400000000009"/>
    <n v="14465.94"/>
    <n v="13200.619999999999"/>
    <n v="17226.989999999998"/>
    <n v="78465.210000000006"/>
    <n v="64463.360000000001"/>
    <n v="92438.720000000001"/>
    <n v="11392.17"/>
    <n v="157093.44"/>
    <n v="189169.94"/>
    <n v="60271.15"/>
    <n v="712530.08"/>
    <n v="58050.6"/>
    <n v="68126.680000000008"/>
    <n v="85275.71"/>
    <n v="82032.03"/>
    <n v="97525.68"/>
    <n v="124725.83"/>
    <n v="16084.55"/>
    <n v="69917.77"/>
    <n v="28902.11"/>
    <n v="85325.17"/>
    <n v="20291.84"/>
    <n v="11305.29"/>
    <n v="747563.26000000013"/>
    <n v="320794.35000000003"/>
    <n v="102726.40000000001"/>
    <n v="94282.98"/>
    <n v="83200.97"/>
    <n v="80497.13"/>
    <n v="96777.72"/>
    <n v="27122.05"/>
    <n v="77562.31"/>
    <n v="104731.48999999999"/>
    <n v="79309.260000000009"/>
    <n v="91279.93"/>
    <n v="66761.03"/>
    <n v="1225045.6200000001"/>
    <n v="94637.1"/>
    <n v="94639.679999999993"/>
    <n v="94642.02"/>
    <n v="94644.6"/>
    <n v="94647.1"/>
    <n v="94649.68"/>
    <n v="106016.18"/>
    <n v="94654.77"/>
    <n v="94657.35"/>
    <n v="94659.85000000002"/>
    <n v="94662.43"/>
    <n v="94664.93"/>
    <n v="1147175.6899999997"/>
    <n v="97040.92"/>
    <n v="97040.92"/>
    <n v="97040.92"/>
    <n v="97040.92"/>
    <n v="97040.92"/>
    <n v="97040.92"/>
    <n v="108404.92"/>
    <n v="97040.92"/>
    <n v="97040.92"/>
    <n v="97040.92"/>
    <n v="97040.92"/>
    <n v="97040.92"/>
    <n v="1175855.04"/>
  </r>
  <r>
    <x v="0"/>
    <s v="A01: Base"/>
    <x v="4"/>
    <s v="5401720: VEHICLE: Maintenance"/>
    <s v="9871000: Distrib Exps-Opers-Load Dispatching-Gas"/>
    <n v="0"/>
    <n v="0"/>
    <n v="0"/>
    <n v="0"/>
    <n v="0"/>
    <n v="0"/>
    <n v="0"/>
    <n v="23919.52"/>
    <n v="842.55"/>
    <n v="58931.73"/>
    <n v="77158.06"/>
    <n v="58678.22"/>
    <n v="219530.08"/>
    <n v="197741.37"/>
    <n v="11761.27"/>
    <n v="-31207.42"/>
    <n v="111572.36"/>
    <n v="45153.43"/>
    <n v="109832.6"/>
    <n v="-10772.22"/>
    <n v="30159.84"/>
    <n v="283664.24"/>
    <n v="-94607.9"/>
    <n v="-9395.5400000000009"/>
    <n v="-225811.06"/>
    <n v="418090.96999999991"/>
    <n v="-10445.780000000001"/>
    <n v="-6615.72"/>
    <n v="-7961.68"/>
    <n v="67.55"/>
    <n v="-6987.68"/>
    <n v="-8958.02"/>
    <n v="-1726.81"/>
    <n v="-3937.1"/>
    <n v="972.1"/>
    <n v="-3645.59"/>
    <n v="-151.18"/>
    <n v="-73.03"/>
    <n v="-49462.939999999995"/>
    <n v="-18927.04"/>
    <n v="-5439.24"/>
    <n v="-230.84"/>
    <n v="0"/>
    <n v="0"/>
    <n v="0"/>
    <n v="0"/>
    <n v="0"/>
    <n v="0"/>
    <n v="0"/>
    <n v="0"/>
    <n v="27125.87"/>
    <n v="2528.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5044: Gas:WO - Maint Other Equipment"/>
    <s v="9888000: Distrib Exps-Mtce-Compressor Station Equip-Gas"/>
    <n v="0"/>
    <n v="0"/>
    <n v="0"/>
    <n v="0"/>
    <n v="0"/>
    <n v="0"/>
    <n v="0"/>
    <n v="0"/>
    <n v="0"/>
    <n v="0"/>
    <n v="0"/>
    <n v="17.260000000000002"/>
    <n v="17.260000000000002"/>
    <n v="197.85"/>
    <n v="25.81"/>
    <n v="3631.87"/>
    <n v="0"/>
    <n v="4275.55"/>
    <n v="891.25"/>
    <n v="3103.25"/>
    <n v="1825.99"/>
    <n v="1321.35"/>
    <n v="2339.7399999999998"/>
    <n v="1400"/>
    <n v="2021.35"/>
    <n v="21034.01"/>
    <n v="3578.59"/>
    <n v="1400"/>
    <n v="360"/>
    <n v="1060"/>
    <n v="700"/>
    <n v="0"/>
    <n v="0"/>
    <n v="1012.5"/>
    <n v="2100"/>
    <n v="1400"/>
    <n v="0"/>
    <n v="2100"/>
    <n v="13711.09"/>
    <n v="3080.42"/>
    <n v="5443.87"/>
    <n v="1400"/>
    <n v="1250.44"/>
    <n v="1400"/>
    <n v="0"/>
    <n v="99.26"/>
    <n v="2569.79"/>
    <n v="0"/>
    <n v="1400"/>
    <n v="0"/>
    <n v="0"/>
    <n v="16643.780000000002"/>
    <n v="1387.5"/>
    <n v="1387.5"/>
    <n v="1387.5"/>
    <n v="1387.5"/>
    <n v="1387.5"/>
    <n v="1387.5"/>
    <n v="1387.5"/>
    <n v="1387.5"/>
    <n v="1387.5"/>
    <n v="1387.5"/>
    <n v="1387.5"/>
    <n v="1387.5"/>
    <n v="16650"/>
    <n v="1422.19"/>
    <n v="1422.19"/>
    <n v="1422.19"/>
    <n v="1422.19"/>
    <n v="1422.19"/>
    <n v="1422.19"/>
    <n v="1422.19"/>
    <n v="1422.19"/>
    <n v="1422.19"/>
    <n v="1422.19"/>
    <n v="1422.19"/>
    <n v="1422.19"/>
    <n v="17066.280000000002"/>
  </r>
  <r>
    <x v="0"/>
    <s v="A01: Base"/>
    <x v="4"/>
    <s v="5440000: RENT EXP: Facility"/>
    <s v="9931600: Rents-Administrative and General-Gas"/>
    <n v="0"/>
    <n v="0"/>
    <n v="0"/>
    <n v="0"/>
    <n v="0"/>
    <n v="0"/>
    <n v="0"/>
    <n v="0"/>
    <n v="0"/>
    <n v="0"/>
    <n v="9071.2000000000007"/>
    <n v="2165.98"/>
    <n v="11237.18"/>
    <n v="2165.98"/>
    <n v="965.45"/>
    <n v="27881.43"/>
    <n v="10208.4"/>
    <n v="17096.14"/>
    <n v="27969.199999999997"/>
    <n v="17408.309999999998"/>
    <n v="14399.61"/>
    <n v="10268.48"/>
    <n v="16168.05"/>
    <n v="59526.35"/>
    <n v="17277.09"/>
    <n v="221334.49"/>
    <n v="39827.46"/>
    <n v="11944.11"/>
    <n v="11432.87"/>
    <n v="3683.35"/>
    <n v="279092.53000000003"/>
    <n v="-261811.87"/>
    <n v="6963.77"/>
    <n v="8996.7900000000009"/>
    <n v="2680.71"/>
    <n v="6823.29"/>
    <n v="4892.92"/>
    <n v="5511.72"/>
    <n v="120037.65000000007"/>
    <n v="2936.34"/>
    <n v="7371.1"/>
    <n v="5350.04"/>
    <n v="4700.25"/>
    <n v="5121.0600000000004"/>
    <n v="5421.68"/>
    <n v="4293.33"/>
    <n v="2095.37"/>
    <n v="3318.87"/>
    <n v="4899.54"/>
    <n v="4184.74"/>
    <n v="5530.73"/>
    <n v="55223.05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53192.75999999998"/>
    <n v="4474.46"/>
    <n v="4474.46"/>
    <n v="4474.46"/>
    <n v="4474.46"/>
    <n v="4474.46"/>
    <n v="4474.46"/>
    <n v="4474.46"/>
    <n v="4474.46"/>
    <n v="4474.46"/>
    <n v="4474.46"/>
    <n v="4474.46"/>
    <n v="4474.46"/>
    <n v="53693.52"/>
  </r>
  <r>
    <x v="0"/>
    <s v="A01: Base"/>
    <x v="4"/>
    <s v="5450000: INSURANCE EXP: Property"/>
    <s v="9924700: Property Insurance-Gas"/>
    <n v="0"/>
    <n v="0"/>
    <n v="0"/>
    <n v="0"/>
    <n v="0"/>
    <n v="0"/>
    <n v="0"/>
    <n v="0"/>
    <n v="3029.4"/>
    <n v="1514.7"/>
    <n v="1211.5"/>
    <n v="2195.9"/>
    <n v="7951.5"/>
    <n v="1438.9"/>
    <n v="1438.9"/>
    <n v="10538.82"/>
    <n v="2069.9"/>
    <n v="-7194.5"/>
    <n v="0"/>
    <n v="3886.34"/>
    <n v="597.16"/>
    <n v="-46"/>
    <n v="0"/>
    <n v="502220.14"/>
    <n v="93758.87"/>
    <n v="608708.53"/>
    <n v="58297.73"/>
    <n v="64824.74"/>
    <n v="37590.26"/>
    <n v="41667.230000000003"/>
    <n v="41677.94"/>
    <n v="45126.3"/>
    <n v="44972.4"/>
    <n v="46700.66"/>
    <n v="45022.83"/>
    <n v="45095.83"/>
    <n v="45095.83"/>
    <n v="8985.5499999999993"/>
    <n v="525057.30000000005"/>
    <n v="56604.97"/>
    <n v="41955.38"/>
    <n v="37468.83"/>
    <n v="38296.53"/>
    <n v="36605.46"/>
    <n v="38959.75"/>
    <n v="37994.559999999998"/>
    <n v="32137.66"/>
    <n v="41222.18"/>
    <n v="35692.15"/>
    <n v="38919.51"/>
    <n v="5897.51"/>
    <n v="441754.49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91128.92000000016"/>
    <n v="41950.6"/>
    <n v="41950.6"/>
    <n v="41950.6"/>
    <n v="41950.6"/>
    <n v="41950.6"/>
    <n v="41950.6"/>
    <n v="41950.6"/>
    <n v="41950.6"/>
    <n v="41950.6"/>
    <n v="41950.6"/>
    <n v="41950.6"/>
    <n v="41950.6"/>
    <n v="503407.1999999999"/>
  </r>
  <r>
    <x v="0"/>
    <s v="A01: Base"/>
    <x v="4"/>
    <s v="5450100: INSURANCE EXP: Excess Liability"/>
    <s v="9925000: Injuries and Damages-Insuranc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280.080000000002"/>
    <n v="18280.07"/>
    <n v="-36560.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50120: INSURANCE EXP: Excess Liability-Intercompany"/>
    <s v="9925106: Injuries and Damages-Insurance-Gas"/>
    <n v="0"/>
    <n v="0"/>
    <n v="0"/>
    <n v="0"/>
    <n v="0"/>
    <n v="0"/>
    <n v="0"/>
    <n v="0"/>
    <n v="0"/>
    <n v="0"/>
    <n v="0"/>
    <n v="30953.040000000001"/>
    <n v="30953.040000000001"/>
    <n v="38380.480000000003"/>
    <n v="34199.379999999997"/>
    <n v="-9273.56"/>
    <n v="98769.44"/>
    <n v="53297.36"/>
    <n v="52866.86"/>
    <n v="49305.52"/>
    <n v="52866.86"/>
    <n v="79709.75"/>
    <n v="52892.54"/>
    <n v="-415527.25"/>
    <n v="-58134.400000000001"/>
    <n v="29352.979999999945"/>
    <n v="-4606.83"/>
    <n v="21044.75"/>
    <n v="41044.75"/>
    <n v="26110.69"/>
    <n v="-6106.93"/>
    <n v="14285"/>
    <n v="24745.75"/>
    <n v="20379.18"/>
    <n v="14910"/>
    <n v="19285"/>
    <n v="19285"/>
    <n v="19285"/>
    <n v="209661.36"/>
    <n v="42913.58"/>
    <n v="3484.95"/>
    <n v="22804.51"/>
    <n v="-22401.51"/>
    <n v="21879.51"/>
    <n v="40892.65"/>
    <n v="33394.400000000001"/>
    <n v="23570.3"/>
    <n v="41850.370000000003"/>
    <n v="22645.26"/>
    <n v="22857.31"/>
    <n v="248484.52"/>
    <n v="502375.85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502735.91999999987"/>
    <n v="42942.03"/>
    <n v="42942.03"/>
    <n v="42942.03"/>
    <n v="42942.03"/>
    <n v="42942.03"/>
    <n v="42942.03"/>
    <n v="42942.03"/>
    <n v="42942.03"/>
    <n v="42942.03"/>
    <n v="42942.03"/>
    <n v="42942.03"/>
    <n v="42942.03"/>
    <n v="515304.3600000001"/>
  </r>
  <r>
    <x v="0"/>
    <s v="A01: Base"/>
    <x v="4"/>
    <s v="5450200: INSURANCE EXP: Workers Compensation"/>
    <s v="9925105: Inj &amp; Damages-Emply WorkComp Ins-Gas"/>
    <n v="0"/>
    <n v="0"/>
    <n v="0"/>
    <n v="0"/>
    <n v="0"/>
    <n v="0"/>
    <n v="0"/>
    <n v="11263.4"/>
    <n v="11263.4"/>
    <n v="11263.4"/>
    <n v="11263.4"/>
    <n v="15144.84"/>
    <n v="60198.44"/>
    <n v="10545.880000000001"/>
    <n v="10184.64"/>
    <n v="9521.4500000000007"/>
    <n v="8708.2999999999993"/>
    <n v="6309.62"/>
    <n v="6013.25"/>
    <n v="-4101.51"/>
    <n v="5653.06"/>
    <n v="7519.19"/>
    <n v="6592.05"/>
    <n v="7807.84"/>
    <n v="7028.21"/>
    <n v="81781.98000000001"/>
    <n v="618.27"/>
    <n v="21313.54"/>
    <n v="459.22"/>
    <n v="502.42"/>
    <n v="1012.8"/>
    <n v="-481.85"/>
    <n v="-3219.68"/>
    <n v="721.89"/>
    <n v="1114.83"/>
    <n v="1475.94"/>
    <n v="558.91"/>
    <n v="10150.799999999999"/>
    <n v="34227.089999999997"/>
    <n v="562.55999999999995"/>
    <n v="2003.5099999999998"/>
    <n v="359.63"/>
    <n v="2912.05"/>
    <n v="-1717.4"/>
    <n v="7534.6"/>
    <n v="1596.8400000000001"/>
    <n v="2103.0300000000002"/>
    <n v="4033.23"/>
    <n v="4030.1"/>
    <n v="4038.87"/>
    <n v="22685.67"/>
    <n v="50142.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07100: FEES: FPSC"/>
    <s v="9928701: Regulatory Commission Exps-Gas-FPSC Fe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9688.65999999997"/>
    <n v="41176.71"/>
    <n v="30309.75"/>
    <n v="38013.480000000003"/>
    <n v="37540.94"/>
    <n v="456729.54"/>
    <n v="41920.92"/>
    <n v="49464.6"/>
    <n v="35350.25"/>
    <n v="43077"/>
    <n v="45500.56"/>
    <n v="40688.49"/>
    <n v="42698.38"/>
    <n v="39142.6"/>
    <n v="39756.28"/>
    <n v="73290.39"/>
    <n v="43315.63"/>
    <n v="41873.089999999997"/>
    <n v="536078.18999999994"/>
    <n v="51391.159299999999"/>
    <n v="48368.337149999999"/>
    <n v="48632.998760000002"/>
    <n v="43798.045109999999"/>
    <n v="42949.998769999998"/>
    <n v="40535.760199999997"/>
    <n v="39140.593050000003"/>
    <n v="40509.210579999999"/>
    <n v="39727.926500000001"/>
    <n v="42616.2791"/>
    <n v="43106.033150000003"/>
    <n v="47079.206409999999"/>
    <n v="527855.5480800001"/>
    <n v="47398.194380000001"/>
    <n v="46048.398950000003"/>
    <n v="44490.512340000001"/>
    <n v="42746.140780000002"/>
    <n v="42162.690020000002"/>
    <n v="40659.896659999999"/>
    <n v="40357.286690000001"/>
    <n v="41564.773229999999"/>
    <n v="41399.206200000001"/>
    <n v="44172.343370000002"/>
    <n v="44090.356299999999"/>
    <n v="48516.073080000002"/>
    <n v="523605.87200000003"/>
  </r>
  <r>
    <x v="0"/>
    <s v="A01: Base"/>
    <x v="4"/>
    <s v="5750320: OUTSIDE SERVICES: Construction"/>
    <s v="9887000: Distrib Exps-Mtce-Mains-Gas"/>
    <n v="0"/>
    <n v="0"/>
    <n v="0"/>
    <n v="0"/>
    <n v="0"/>
    <n v="0"/>
    <n v="0"/>
    <n v="0"/>
    <n v="0"/>
    <n v="0"/>
    <n v="0"/>
    <n v="0"/>
    <n v="0"/>
    <n v="0"/>
    <n v="0"/>
    <n v="66065"/>
    <n v="1877.4"/>
    <n v="4311.97"/>
    <n v="10037.17"/>
    <n v="16105.2"/>
    <n v="42672.83"/>
    <n v="19321.53"/>
    <n v="149297.74"/>
    <n v="19608.97"/>
    <n v="10017.120000000001"/>
    <n v="339314.92999999993"/>
    <n v="5362.06"/>
    <n v="6177.2"/>
    <n v="9091.99"/>
    <n v="63176.66"/>
    <n v="117694.11"/>
    <n v="82367.100000000006"/>
    <n v="15769.84"/>
    <n v="25984.03"/>
    <n v="16177.26"/>
    <n v="25943.81"/>
    <n v="19695.8"/>
    <n v="92232.14"/>
    <n v="479672"/>
    <n v="-11087.19"/>
    <n v="34351.43"/>
    <n v="39213.370000000003"/>
    <n v="79978.14"/>
    <n v="34855.769999999997"/>
    <n v="26286.29"/>
    <n v="56297.94"/>
    <n v="23026.07"/>
    <n v="16423.989999999998"/>
    <n v="27764.84"/>
    <n v="10433.689999999999"/>
    <n v="53798.82"/>
    <n v="391343.16000000003"/>
    <n v="28171.42"/>
    <n v="47258.91"/>
    <n v="31121.110000000004"/>
    <n v="58050.710000000006"/>
    <n v="33897.75"/>
    <n v="28399"/>
    <n v="50649.22"/>
    <n v="31167.8"/>
    <n v="27834.79"/>
    <n v="29328.220000000005"/>
    <n v="48399"/>
    <n v="47834.79"/>
    <n v="462112.72"/>
    <n v="28553.78"/>
    <n v="47618.79"/>
    <n v="61702.91"/>
    <n v="28236.78"/>
    <n v="35161.120000000003"/>
    <n v="28794.67"/>
    <n v="51027.1"/>
    <n v="30718.240000000002"/>
    <n v="28208.1"/>
    <n v="29710.800000000003"/>
    <n v="48794.67"/>
    <n v="48208.1"/>
    <n v="466735.05999999988"/>
  </r>
  <r>
    <x v="0"/>
    <s v="A01: Base"/>
    <x v="4"/>
    <s v="5750700: OUTSIDE SVCS: Other"/>
    <s v="9889000: Distrib Exps-Mtce-Meas &amp; Reg Station Gen-Gas"/>
    <n v="0"/>
    <n v="0"/>
    <n v="0"/>
    <n v="0"/>
    <n v="0"/>
    <n v="0"/>
    <n v="0"/>
    <n v="0"/>
    <n v="0"/>
    <n v="1092.47"/>
    <n v="0"/>
    <n v="23283.200000000001"/>
    <n v="24375.670000000002"/>
    <n v="0"/>
    <n v="-71.47"/>
    <n v="226.63000000000002"/>
    <n v="2656.55"/>
    <n v="3199.3"/>
    <n v="194.35"/>
    <n v="1705.9"/>
    <n v="0"/>
    <n v="0"/>
    <n v="0"/>
    <n v="0"/>
    <n v="0"/>
    <n v="7911.26"/>
    <n v="0"/>
    <n v="2301.67"/>
    <n v="0"/>
    <n v="0"/>
    <n v="344806"/>
    <n v="202709.81"/>
    <n v="235222.37"/>
    <n v="405083.5"/>
    <n v="302650.46000000002"/>
    <n v="565499.39"/>
    <n v="-57261.68"/>
    <n v="-1747849.52"/>
    <n v="253162.00000000023"/>
    <n v="-170766.37"/>
    <n v="266.32"/>
    <n v="313.08"/>
    <n v="300.47000000000003"/>
    <n v="4370.1099999999997"/>
    <n v="326.47000000000003"/>
    <n v="4804.1099999999997"/>
    <n v="299.49"/>
    <n v="302.75"/>
    <n v="285.86"/>
    <n v="179524.99"/>
    <n v="313.04000000000002"/>
    <n v="20340.3199999999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50700: OUTSIDE SVCS: Other"/>
    <s v="9903125: Customer Records &amp; Collection Expenses-Gas"/>
    <n v="0"/>
    <n v="0"/>
    <n v="0"/>
    <n v="0"/>
    <n v="0"/>
    <n v="0"/>
    <n v="0"/>
    <n v="0"/>
    <n v="0"/>
    <n v="0"/>
    <n v="287.45"/>
    <n v="9557.5400000000009"/>
    <n v="9844.9900000000016"/>
    <n v="10088.549999999999"/>
    <n v="40934.550000000003"/>
    <n v="-3772.8"/>
    <n v="11666"/>
    <n v="12549.38"/>
    <n v="11666"/>
    <n v="11738.27"/>
    <n v="17597.560000000001"/>
    <n v="28590.720000000001"/>
    <n v="1138008.1000000001"/>
    <n v="360032.44"/>
    <n v="1077979.03"/>
    <n v="2717077.8"/>
    <n v="84536.28"/>
    <n v="75191"/>
    <n v="621807.35999999999"/>
    <n v="79972.78"/>
    <n v="333280.25"/>
    <n v="-624253.69999999995"/>
    <n v="325291.61"/>
    <n v="94988.68"/>
    <n v="209934.25"/>
    <n v="363689.54"/>
    <n v="181912.06"/>
    <n v="2207693.23"/>
    <n v="3954043.34"/>
    <n v="413891.44"/>
    <n v="242325.2"/>
    <n v="330927.92000000004"/>
    <n v="339628.15"/>
    <n v="228279.15"/>
    <n v="304026.95999999996"/>
    <n v="263874.01"/>
    <n v="266830.59000000003"/>
    <n v="231403.32"/>
    <n v="211034.27"/>
    <n v="11022.759999999995"/>
    <n v="200462.78"/>
    <n v="3043706.5499999993"/>
    <n v="221360.05"/>
    <n v="204001.57"/>
    <n v="218610.45"/>
    <n v="219152.92"/>
    <n v="216797.47"/>
    <n v="215857.66000000003"/>
    <n v="207598.36"/>
    <n v="222674.05000000002"/>
    <n v="212872.88"/>
    <n v="212872.88"/>
    <n v="207972.3"/>
    <n v="207968.3"/>
    <n v="2567738.8899999997"/>
    <n v="226709.51"/>
    <n v="209351.03"/>
    <n v="223959.91"/>
    <n v="224502.38"/>
    <n v="222146.93"/>
    <n v="221207.11999999997"/>
    <n v="212947.82"/>
    <n v="228023.51000000004"/>
    <n v="218222.34"/>
    <n v="218222.34"/>
    <n v="213321.76"/>
    <n v="213317.76000000001"/>
    <n v="2631932.41"/>
  </r>
  <r>
    <x v="0"/>
    <s v="A01: Base"/>
    <x v="4"/>
    <s v="5750700: OUTSIDE SVCS: Other"/>
    <s v="9905125: Miscellaneous Customer Accounts Expenses-Gas"/>
    <n v="0"/>
    <n v="0"/>
    <n v="0"/>
    <n v="0"/>
    <n v="0"/>
    <n v="0"/>
    <n v="0"/>
    <n v="0"/>
    <n v="0"/>
    <n v="3000"/>
    <n v="0"/>
    <n v="0"/>
    <n v="3000"/>
    <n v="95.23"/>
    <n v="120"/>
    <n v="0"/>
    <n v="0"/>
    <n v="0"/>
    <n v="3518.16"/>
    <n v="60.98"/>
    <n v="-3.99"/>
    <n v="0"/>
    <n v="0"/>
    <n v="0"/>
    <n v="0"/>
    <n v="3790.38"/>
    <n v="0"/>
    <n v="0"/>
    <n v="0"/>
    <n v="24430"/>
    <n v="0"/>
    <n v="0"/>
    <n v="5028.3999999999996"/>
    <n v="11857.88"/>
    <n v="16803.189999999999"/>
    <n v="112312.22"/>
    <n v="29395.87"/>
    <n v="115552.98"/>
    <n v="315380.53999999998"/>
    <n v="32323.97"/>
    <n v="51877.63"/>
    <n v="69811.81"/>
    <n v="74238.83"/>
    <n v="69881.58"/>
    <n v="24728.16"/>
    <n v="59112.93"/>
    <n v="192281.06"/>
    <n v="94525.53"/>
    <n v="133941.78"/>
    <n v="63793.32"/>
    <n v="121948.57"/>
    <n v="988465.16999999993"/>
    <n v="84133.81"/>
    <n v="83419.55"/>
    <n v="85562.29"/>
    <n v="83419.55"/>
    <n v="84848.04"/>
    <n v="84848.04"/>
    <n v="84133.81"/>
    <n v="85562.29"/>
    <n v="84133.81"/>
    <n v="84133.81"/>
    <n v="84848.04"/>
    <n v="84133.81"/>
    <n v="1013176.8500000001"/>
    <n v="86235.28"/>
    <n v="85498.7"/>
    <n v="87708.44"/>
    <n v="85498.7"/>
    <n v="86971.839999999997"/>
    <n v="86971.839999999997"/>
    <n v="86235.28"/>
    <n v="87708.44"/>
    <n v="86235.28"/>
    <n v="86235.28"/>
    <n v="86971.839999999997"/>
    <n v="86235.28"/>
    <n v="1038506.2000000001"/>
  </r>
  <r>
    <x v="0"/>
    <s v="A01: Base"/>
    <x v="4"/>
    <s v="5750700: OUTSIDE SVCS: Other"/>
    <s v="9909125: Information &amp;Instruction Advertising Exp-Gas"/>
    <n v="0"/>
    <n v="0"/>
    <n v="0"/>
    <n v="0"/>
    <n v="0"/>
    <n v="0"/>
    <n v="0"/>
    <n v="0"/>
    <n v="0"/>
    <n v="22.1"/>
    <n v="19.87"/>
    <n v="0"/>
    <n v="41.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8.92"/>
    <n v="0"/>
    <n v="0"/>
    <n v="0"/>
    <n v="0"/>
    <n v="0"/>
    <n v="-1600.84"/>
    <n v="0"/>
    <n v="-1351.9199999999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51000: OUTSIDE SVCS: Building Services"/>
    <s v="9932600: Maintenance of Gen Plant-Gas"/>
    <n v="0"/>
    <n v="0"/>
    <n v="0"/>
    <n v="0"/>
    <n v="0"/>
    <n v="0"/>
    <n v="0"/>
    <n v="0"/>
    <n v="2022.45"/>
    <n v="59.82"/>
    <n v="179.1"/>
    <n v="64.19"/>
    <n v="2325.56"/>
    <n v="11454.78"/>
    <n v="13068.2"/>
    <n v="10331.86"/>
    <n v="13757.74"/>
    <n v="29180.47"/>
    <n v="15639.630000000001"/>
    <n v="24256.86"/>
    <n v="45778.94"/>
    <n v="29420.02"/>
    <n v="29115.059999999998"/>
    <n v="25919.22"/>
    <n v="32285.54"/>
    <n v="280208.32"/>
    <n v="23676"/>
    <n v="26257.37"/>
    <n v="28246.38"/>
    <n v="54405.27"/>
    <n v="29987.31"/>
    <n v="27547.200000000001"/>
    <n v="23723.98"/>
    <n v="36973.949999999997"/>
    <n v="33889.94"/>
    <n v="40826.509999999995"/>
    <n v="8822.06"/>
    <n v="23891.230000000003"/>
    <n v="358247.2"/>
    <n v="40705.210000000006"/>
    <n v="30582.53"/>
    <n v="25600.49"/>
    <n v="-24920.99"/>
    <n v="14995.140000000001"/>
    <n v="25566.089999999997"/>
    <n v="21015.66"/>
    <n v="26361.41"/>
    <n v="23972.350000000002"/>
    <n v="21522.99"/>
    <n v="25573.82"/>
    <n v="27611.64"/>
    <n v="258586.34000000003"/>
    <n v="25218.46"/>
    <n v="24385.130000000005"/>
    <n v="24385.130000000005"/>
    <n v="24385.130000000005"/>
    <n v="24385.130000000005"/>
    <n v="24385.130000000005"/>
    <n v="24385.130000000005"/>
    <n v="24385.130000000005"/>
    <n v="24385.130000000005"/>
    <n v="24385.130000000005"/>
    <n v="24385.130000000005"/>
    <n v="16005.240000000002"/>
    <n v="285075"/>
    <n v="24668.29"/>
    <n v="24668.29"/>
    <n v="24668.29"/>
    <n v="24668.29"/>
    <n v="24668.29"/>
    <n v="24668.29"/>
    <n v="24668.29"/>
    <n v="24668.29"/>
    <n v="24668.29"/>
    <n v="24668.29"/>
    <n v="24668.29"/>
    <n v="16287.81"/>
    <n v="287639.00000000006"/>
  </r>
  <r>
    <x v="0"/>
    <s v="A01: Base"/>
    <x v="4"/>
    <s v="5760300: OFFICE SUPPLIES"/>
    <s v="9913125: Advertising Expenses-Gas"/>
    <n v="0"/>
    <n v="0"/>
    <n v="0"/>
    <n v="0"/>
    <n v="0"/>
    <n v="0"/>
    <n v="0"/>
    <n v="33333.33"/>
    <n v="-33333.33"/>
    <n v="0"/>
    <n v="11677.08"/>
    <n v="8333.33"/>
    <n v="20010.41"/>
    <n v="562.5"/>
    <n v="0"/>
    <n v="0"/>
    <n v="1652.43"/>
    <n v="1123.1300000000001"/>
    <n v="235.12"/>
    <n v="490.32"/>
    <n v="1002.5"/>
    <n v="1227.79"/>
    <n v="2435.34"/>
    <n v="6513.27"/>
    <n v="472.12"/>
    <n v="15714.520000000002"/>
    <n v="1325.56"/>
    <n v="34852.11"/>
    <n v="17920.37"/>
    <n v="16804.650000000001"/>
    <n v="17291.580000000002"/>
    <n v="16893.54"/>
    <n v="16666.75"/>
    <n v="16666.75"/>
    <n v="16703.349999999999"/>
    <n v="16807.32"/>
    <n v="19659.97"/>
    <n v="18724.93"/>
    <n v="210316.88"/>
    <n v="327.12"/>
    <n v="712.89"/>
    <n v="277.97000000000003"/>
    <n v="283.32"/>
    <n v="271.76"/>
    <n v="3418.14"/>
    <n v="1697.52"/>
    <n v="2373.5700000000002"/>
    <n v="2372.79"/>
    <n v="2313.6"/>
    <n v="2351.7800000000002"/>
    <n v="7386.97"/>
    <n v="23787.43"/>
    <n v="1462.36"/>
    <n v="1462.36"/>
    <n v="1462.36"/>
    <n v="1462.36"/>
    <n v="1462.36"/>
    <n v="1462.36"/>
    <n v="1462.36"/>
    <n v="1462.36"/>
    <n v="1462.36"/>
    <n v="1462.36"/>
    <n v="1462.36"/>
    <n v="1462.36"/>
    <n v="17548.320000000003"/>
    <n v="1498.92"/>
    <n v="1498.92"/>
    <n v="1498.92"/>
    <n v="1498.92"/>
    <n v="1498.92"/>
    <n v="1498.92"/>
    <n v="1498.92"/>
    <n v="1498.92"/>
    <n v="1498.92"/>
    <n v="1498.92"/>
    <n v="1498.92"/>
    <n v="1498.92"/>
    <n v="17987.04"/>
  </r>
  <r>
    <x v="0"/>
    <s v="A01: Base"/>
    <x v="4"/>
    <s v="5760300: OFFICE SUPPLIES"/>
    <s v="9921600: Office Supplies and Expenses-Gas"/>
    <n v="0"/>
    <n v="0"/>
    <n v="0"/>
    <n v="0"/>
    <n v="0"/>
    <n v="0"/>
    <n v="0"/>
    <n v="40296.370000000003"/>
    <n v="5862.38"/>
    <n v="111647.28"/>
    <n v="107752.55"/>
    <n v="103120.37"/>
    <n v="368678.95"/>
    <n v="90177.31"/>
    <n v="41907.64"/>
    <n v="26820.560000000001"/>
    <n v="180486.81"/>
    <n v="30694.879999999997"/>
    <n v="118404.54"/>
    <n v="33035.449999999997"/>
    <n v="54051.95"/>
    <n v="50736.040000000008"/>
    <n v="84042.18"/>
    <n v="49221.35"/>
    <n v="94577.54"/>
    <n v="854156.25000000012"/>
    <n v="99700.94"/>
    <n v="65200.130000000005"/>
    <n v="104638.18"/>
    <n v="98071.17"/>
    <n v="66533.31"/>
    <n v="125856.79"/>
    <n v="44384.7"/>
    <n v="49935.06"/>
    <n v="55676.65"/>
    <n v="122012.87"/>
    <n v="77080.350000000006"/>
    <n v="44648.6"/>
    <n v="953738.75"/>
    <n v="117498.55"/>
    <n v="89614.399999999994"/>
    <n v="132149.01"/>
    <n v="72207.37"/>
    <n v="81003.12"/>
    <n v="124360.05"/>
    <n v="133175.1"/>
    <n v="74945.440000000002"/>
    <n v="50249.479999999996"/>
    <n v="56894.559999999998"/>
    <n v="61439.06"/>
    <n v="-115378.29"/>
    <n v="878157.85000000009"/>
    <n v="59849.27"/>
    <n v="65063.66"/>
    <n v="52449.27"/>
    <n v="45549.27"/>
    <n v="41049.269999999997"/>
    <n v="56449.27"/>
    <n v="53999.27"/>
    <n v="47049.27"/>
    <n v="95969.27"/>
    <n v="72549.27"/>
    <n v="66349.27"/>
    <n v="39849.269999999997"/>
    <n v="696175.63000000012"/>
    <n v="42803"/>
    <n v="48017.39"/>
    <n v="35403"/>
    <n v="28503"/>
    <n v="24003"/>
    <n v="39403"/>
    <n v="42953"/>
    <n v="36003"/>
    <n v="84923"/>
    <n v="61503"/>
    <n v="55303"/>
    <n v="31176"/>
    <n v="529993.39"/>
  </r>
  <r>
    <x v="0"/>
    <s v="A01: Base"/>
    <x v="4"/>
    <s v="5772600: DSM Incentives Mtg Initiativ &amp; VAPS Cost Gds Sold"/>
    <s v="9921000: Office Supplies and Expens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5"/>
    <n v="0"/>
    <n v="24.95"/>
    <n v="499.9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800000: OTHER EXPENSE"/>
    <s v="9928700: Regulatory Commission Exps-Gas"/>
    <n v="0"/>
    <n v="0"/>
    <n v="0"/>
    <n v="0"/>
    <n v="0"/>
    <n v="0"/>
    <n v="0"/>
    <n v="4791.67"/>
    <n v="4791.67"/>
    <n v="4791.67"/>
    <n v="4791.67"/>
    <n v="4791.67"/>
    <n v="23958.35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  <n v="4791.67"/>
    <n v="4791.67"/>
    <n v="4791.67"/>
    <n v="4791.67"/>
    <n v="4791.67"/>
    <n v="157512.37"/>
    <n v="30245.119999999999"/>
    <n v="30245.119999999999"/>
    <n v="30245.119999999999"/>
    <n v="30245.119999999999"/>
    <n v="30245.119999999999"/>
    <n v="30245.119999999999"/>
    <n v="362941.44"/>
    <n v="30245.119999999999"/>
    <n v="30245.119999999999"/>
    <n v="30245.119999999999"/>
    <n v="30245.119999999999"/>
    <n v="30245.119999999999"/>
    <n v="30245.119999999999"/>
    <n v="30245.119999999999"/>
    <n v="30245.119999999999"/>
    <n v="30245.119999999999"/>
    <n v="40602.79"/>
    <n v="30245.119999999999"/>
    <n v="30245.119999999999"/>
    <n v="373299.11"/>
    <n v="30244.67"/>
    <n v="30244.67"/>
    <n v="30244.67"/>
    <n v="30244.67"/>
    <n v="30244.67"/>
    <n v="4791.67"/>
    <n v="4791.67"/>
    <n v="4791.67"/>
    <n v="4791.67"/>
    <n v="4791.67"/>
    <n v="4791.67"/>
    <n v="4791.67"/>
    <n v="184765.04000000007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</r>
  <r>
    <x v="0"/>
    <s v="A01: Base"/>
    <x v="4"/>
    <s v="5804000: ADMINISTRATIVE EXPENSES - CREDITS"/>
    <s v="9923700: Outside Services Employed-Gas"/>
    <n v="0"/>
    <n v="0"/>
    <n v="0"/>
    <n v="0"/>
    <n v="0"/>
    <n v="0"/>
    <n v="0"/>
    <n v="721887.42"/>
    <n v="1027293.39"/>
    <n v="1074199.3400000001"/>
    <n v="595981.65"/>
    <n v="867639.29"/>
    <n v="4287001.09"/>
    <n v="428437.13"/>
    <n v="316671.41000000003"/>
    <n v="238788.06"/>
    <n v="1033164.7499999999"/>
    <n v="857268.96000000008"/>
    <n v="771388.25"/>
    <n v="492741.83"/>
    <n v="872617.04"/>
    <n v="733009.97"/>
    <n v="519569.12"/>
    <n v="1002425.8400000001"/>
    <n v="239223.13999999998"/>
    <n v="7505305.4999999991"/>
    <n v="469678.42000000004"/>
    <n v="664963.86"/>
    <n v="505668.95"/>
    <n v="699947.25"/>
    <n v="583663.31000000006"/>
    <n v="737910.92"/>
    <n v="826388.07"/>
    <n v="-118520.49"/>
    <n v="596091.96"/>
    <n v="297092.47000000003"/>
    <n v="477307.61000000004"/>
    <n v="216645.63999999998"/>
    <n v="5956837.9699999997"/>
    <n v="344173.11000000004"/>
    <n v="276777.12"/>
    <n v="293948.42"/>
    <n v="309559.94"/>
    <n v="287166.46000000002"/>
    <n v="291494.56"/>
    <n v="257420.19"/>
    <n v="211748.34"/>
    <n v="288748.39"/>
    <n v="281168.41000000003"/>
    <n v="437579.55000000005"/>
    <n v="200832"/>
    <n v="3480616.49"/>
    <n v="477825.45"/>
    <n v="291994.14"/>
    <n v="330916.69"/>
    <n v="289428.87"/>
    <n v="305407.32"/>
    <n v="311036.99"/>
    <n v="301153.02"/>
    <n v="306281.27"/>
    <n v="293880.21000000002"/>
    <n v="294342.77"/>
    <n v="297197.13"/>
    <n v="327316.74"/>
    <n v="3826780.5999999996"/>
    <n v="499741.51"/>
    <n v="309457.5"/>
    <n v="349017.95"/>
    <n v="303954.31"/>
    <n v="328363.8"/>
    <n v="330413.63"/>
    <n v="319107.99"/>
    <n v="324571.09999999998"/>
    <n v="311200.71000000002"/>
    <n v="316553.82"/>
    <n v="313101.36"/>
    <n v="345117.99"/>
    <n v="4050601.67"/>
  </r>
  <r>
    <x v="0"/>
    <s v="A01: Base"/>
    <x v="4"/>
    <s v="5903000: PROVISION FOR UNCOLLECTIBLE ACCOUNTS"/>
    <s v="9904125: Uncollectible Accounts-Gas"/>
    <n v="0"/>
    <n v="0"/>
    <n v="0"/>
    <n v="0"/>
    <n v="0"/>
    <n v="0"/>
    <n v="0"/>
    <n v="40140.54"/>
    <n v="38703.35"/>
    <n v="40151.379999999997"/>
    <n v="39595.879999999997"/>
    <n v="44513.87"/>
    <n v="203105.02"/>
    <n v="41204.21"/>
    <n v="44392.44"/>
    <n v="40873.870000000003"/>
    <n v="43274.21"/>
    <n v="42057.89"/>
    <n v="202629.18"/>
    <n v="40452.81"/>
    <n v="39679.549999999996"/>
    <n v="42849.71"/>
    <n v="40512.600000000006"/>
    <n v="28010.42"/>
    <n v="35979.58"/>
    <n v="641916.47"/>
    <n v="44556.33"/>
    <n v="43039.56"/>
    <n v="45618.39"/>
    <n v="39061.629999999997"/>
    <n v="38368.07"/>
    <n v="34271.69"/>
    <n v="35984.65"/>
    <n v="38426.19"/>
    <n v="0"/>
    <n v="0"/>
    <n v="140493.57999999999"/>
    <n v="-117577.03"/>
    <n v="342243.05999999994"/>
    <n v="189321.36"/>
    <n v="-526708.72"/>
    <n v="35358.620000000003"/>
    <n v="17425.009999999998"/>
    <n v="414637.11"/>
    <n v="41497.14"/>
    <n v="41547.160000000003"/>
    <n v="48916"/>
    <n v="80522.22"/>
    <n v="140567.42000000001"/>
    <n v="114137.96"/>
    <n v="18526.259999999998"/>
    <n v="615747.54"/>
    <n v="112704.64"/>
    <n v="35000.49"/>
    <n v="123502.63400000001"/>
    <n v="72406.020999999993"/>
    <n v="36106.771000000001"/>
    <n v="32407.704000000002"/>
    <n v="9547.3860000000004"/>
    <n v="47533.042999999998"/>
    <n v="44536.504000000001"/>
    <n v="59082.326999999997"/>
    <n v="41732.951999999997"/>
    <n v="59501.614999999998"/>
    <n v="674062.08700000017"/>
    <n v="35807.96"/>
    <n v="250.119"/>
    <n v="38879.71"/>
    <n v="51968.116999999998"/>
    <n v="29941.745999999999"/>
    <n v="28717.654999999995"/>
    <n v="10588.557000000003"/>
    <n v="26519.518"/>
    <n v="22596.508000000002"/>
    <n v="33564.033000000003"/>
    <n v="27319.861000000001"/>
    <n v="22377.597000000002"/>
    <n v="328531.38099999999"/>
  </r>
  <r>
    <x v="0"/>
    <s v="A01: Base"/>
    <x v="4"/>
    <s v="6501000: MISCELLANEOUS EXPENSE"/>
    <s v="9922600: Admin Expenses Transferred-Other-Gas"/>
    <n v="0"/>
    <n v="0"/>
    <n v="0"/>
    <n v="0"/>
    <n v="0"/>
    <n v="0"/>
    <n v="0"/>
    <n v="125.12"/>
    <n v="310.47000000000003"/>
    <n v="8.6300000000000008"/>
    <n v="0"/>
    <n v="4936.3100000000004"/>
    <n v="5380.5300000000007"/>
    <n v="1622.4"/>
    <n v="626.79"/>
    <n v="269.64"/>
    <n v="79"/>
    <n v="0"/>
    <n v="158"/>
    <n v="811.92"/>
    <n v="278.27999999999997"/>
    <n v="742.0200000000001"/>
    <n v="7339.79"/>
    <n v="3149.51"/>
    <n v="853.07"/>
    <n v="15930.42"/>
    <n v="3566.64"/>
    <n v="3296.55"/>
    <n v="297.99"/>
    <n v="197.81"/>
    <n v="4228.63"/>
    <n v="1932.61"/>
    <n v="6842.99"/>
    <n v="-5747.96"/>
    <n v="-33421.479999999996"/>
    <n v="1078"/>
    <n v="997.71"/>
    <n v="53349.29"/>
    <n v="36618.780000000006"/>
    <n v="1298.22"/>
    <n v="272.17"/>
    <n v="-1570.39"/>
    <n v="702.21"/>
    <n v="3306.7799999999997"/>
    <n v="-4008.9899999999993"/>
    <n v="1278.42"/>
    <n v="7046.32"/>
    <n v="-8324.739999999998"/>
    <n v="1442.3"/>
    <n v="1167.5"/>
    <n v="-2609.80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17000: Underground Storage Line Exp-Gas"/>
    <n v="0"/>
    <n v="0"/>
    <n v="0"/>
    <n v="0"/>
    <n v="0"/>
    <n v="0"/>
    <n v="0"/>
    <n v="51815.519999999997"/>
    <n v="-35131.620000000003"/>
    <n v="-16683.900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43600: Oth Storage Exp-Mtce Vaporizing Equip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28.76"/>
    <n v="728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46200: Other Expenses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29339.96"/>
    <n v="3929339.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0000: Maint Oper Superv &amp; Engineering-Gas"/>
    <n v="0"/>
    <n v="0"/>
    <n v="0"/>
    <n v="0"/>
    <n v="0"/>
    <n v="0"/>
    <n v="0"/>
    <n v="9187.76"/>
    <n v="0"/>
    <n v="0"/>
    <n v="0"/>
    <n v="0"/>
    <n v="9187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5000: Distrib Exps-Opers-Meas &amp; Reg Station-Gen-Gas"/>
    <n v="0"/>
    <n v="0"/>
    <n v="0"/>
    <n v="0"/>
    <n v="0"/>
    <n v="0"/>
    <n v="0"/>
    <n v="0"/>
    <n v="0"/>
    <n v="575.16999999999996"/>
    <n v="0"/>
    <n v="0"/>
    <n v="575.16999999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6000: Distrib Exps-Opers-Meas &amp; Reg Station-Indus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.81"/>
    <n v="0"/>
    <n v="0"/>
    <n v="25.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07125: Customer Service Supervision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145.69"/>
    <n v="5233.3100000000004"/>
    <n v="11729.59"/>
    <n v="33108.589999999997"/>
    <n v="-2573.4899999999998"/>
    <n v="0"/>
    <n v="149.49"/>
    <n v="0"/>
    <n v="0"/>
    <n v="346.22"/>
    <n v="2377.8200000000002"/>
    <n v="0"/>
    <n v="757.06"/>
    <n v="0"/>
    <n v="0"/>
    <n v="0"/>
    <n v="1057.10000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08125: Customer Assistance Expenses-Gas"/>
    <n v="0"/>
    <n v="0"/>
    <n v="0"/>
    <n v="0"/>
    <n v="0"/>
    <n v="0"/>
    <n v="0"/>
    <n v="0"/>
    <n v="0"/>
    <n v="157906.21"/>
    <n v="192220.18"/>
    <n v="0"/>
    <n v="350126.39"/>
    <n v="128128.15"/>
    <n v="201361.06"/>
    <n v="413249.02"/>
    <n v="0"/>
    <n v="166431.14000000001"/>
    <n v="184398.56"/>
    <n v="403287.33"/>
    <n v="0"/>
    <n v="138389.65"/>
    <n v="-799238.03"/>
    <n v="-315123.40999999997"/>
    <n v="625.6"/>
    <n v="521509.06999999989"/>
    <n v="152725.74"/>
    <n v="152644.12"/>
    <n v="-126368.31"/>
    <n v="178734.85"/>
    <n v="-199.95"/>
    <n v="-755.53"/>
    <n v="-5859.01"/>
    <n v="-160634.03"/>
    <n v="-27929.82"/>
    <n v="0"/>
    <n v="0"/>
    <n v="0"/>
    <n v="162358.05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27125: A&amp;G-Franchise Requirment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51.25"/>
    <n v="0"/>
    <n v="0"/>
    <n v="0"/>
    <n v="0"/>
    <n v="0"/>
    <n v="0"/>
    <n v="1251.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5"/>
    <s v="5971000: OTHER TAXES: Property Tax"/>
    <s v="9408106: Tax Other Than Inc Tax- RealPer Prop Tax-Gas"/>
    <n v="0"/>
    <n v="0"/>
    <n v="0"/>
    <n v="0"/>
    <n v="0"/>
    <n v="0"/>
    <n v="0"/>
    <n v="148000"/>
    <n v="148400"/>
    <n v="148200"/>
    <n v="148200"/>
    <n v="108818.15"/>
    <n v="701618.15"/>
    <n v="147930.88"/>
    <n v="147480.42000000001"/>
    <n v="147412.44"/>
    <n v="145786.98000000001"/>
    <n v="151081.28"/>
    <n v="141488"/>
    <n v="144460"/>
    <n v="144960.91"/>
    <n v="144658"/>
    <n v="452929.9"/>
    <n v="169050"/>
    <n v="144964.18"/>
    <n v="2082202.99"/>
    <n v="174689"/>
    <n v="175179"/>
    <n v="174497"/>
    <n v="173315"/>
    <n v="173183"/>
    <n v="173184"/>
    <n v="173040"/>
    <n v="173044"/>
    <n v="171223"/>
    <n v="170527"/>
    <n v="168133"/>
    <n v="942006.11"/>
    <n v="2842020.11"/>
    <n v="275215"/>
    <n v="290167"/>
    <n v="234358"/>
    <n v="213581"/>
    <n v="250629"/>
    <n v="250124"/>
    <n v="242444"/>
    <n v="246861"/>
    <n v="247203"/>
    <n v="243984"/>
    <n v="-434391.06"/>
    <n v="198307.13"/>
    <n v="2258482.0699999998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3415000.000440001"/>
    <n v="407031.3191666666"/>
    <n v="405745.41916666663"/>
    <n v="404462.21916666662"/>
    <n v="403181.80916666659"/>
    <n v="401904.23916666664"/>
    <n v="400629.55916666659"/>
    <n v="399357.79916666663"/>
    <n v="398088.98916666664"/>
    <n v="396823.14916666661"/>
    <n v="395560.30916666659"/>
    <n v="394300.46916666662"/>
    <n v="393043.65916666662"/>
    <n v="4800128.9399999995"/>
  </r>
  <r>
    <x v="0"/>
    <s v="A01: Base"/>
    <x v="5"/>
    <s v="5974200: PAYROLL TAXES: FICA"/>
    <s v="9408195: Tax Other Than Inc Tax- Payroll Taxes-Gas"/>
    <n v="0"/>
    <n v="0"/>
    <n v="0"/>
    <n v="0"/>
    <n v="0"/>
    <n v="0"/>
    <n v="0"/>
    <n v="102024.35"/>
    <n v="48894.17"/>
    <n v="49920.35"/>
    <n v="46292.979999999996"/>
    <n v="1406.3199999999961"/>
    <n v="248538.17000000004"/>
    <n v="57350.31"/>
    <n v="51128.05"/>
    <n v="80336.790000000008"/>
    <n v="32096.41"/>
    <n v="50771.78"/>
    <n v="48908.89"/>
    <n v="65387.87"/>
    <n v="56751.040000000001"/>
    <n v="57525.61"/>
    <n v="86661.079999999987"/>
    <n v="54869.7"/>
    <n v="58896.44"/>
    <n v="700683.97"/>
    <n v="77448.760000000009"/>
    <n v="52110.29"/>
    <n v="70725.59"/>
    <n v="57628.32"/>
    <n v="58172.42"/>
    <n v="47515.16"/>
    <n v="66973.490000000005"/>
    <n v="62513.24"/>
    <n v="70190.3"/>
    <n v="64644.35"/>
    <n v="64248.84"/>
    <n v="75557.97"/>
    <n v="767728.73"/>
    <n v="74568.88"/>
    <n v="86966.25"/>
    <n v="47318.68"/>
    <n v="66208.460000000006"/>
    <n v="61234.41"/>
    <n v="67856.299999999988"/>
    <n v="63170.3"/>
    <n v="57214.310000000005"/>
    <n v="60252.75"/>
    <n v="44275.49"/>
    <n v="68214.180000000008"/>
    <n v="73041.09"/>
    <n v="770321.10000000009"/>
    <n v="79699.399999999994"/>
    <n v="73169.38"/>
    <n v="65074.59"/>
    <n v="57318.140000000007"/>
    <n v="67892.149999999994"/>
    <n v="64344.840000000004"/>
    <n v="61829.26"/>
    <n v="70737.77"/>
    <n v="63913.29"/>
    <n v="57876.66"/>
    <n v="55476.51"/>
    <n v="48005.580000000009"/>
    <n v="765337.57000000007"/>
    <n v="82198.75"/>
    <n v="75447.789999999994"/>
    <n v="67098.34"/>
    <n v="59090.05000000001"/>
    <n v="70021.039999999979"/>
    <n v="66348.899999999994"/>
    <n v="63754.919999999991"/>
    <n v="72940.91"/>
    <n v="65889.78"/>
    <n v="59692.05"/>
    <n v="57204.359999999993"/>
    <n v="49490.13"/>
    <n v="789177.02"/>
  </r>
  <r>
    <x v="0"/>
    <s v="A01: Base"/>
    <x v="6"/>
    <s v="4003001: Customer: TRADING ENERGY REVS-Gas Sales"/>
    <s v="9480000: Residential Sales-Gas"/>
    <n v="0"/>
    <n v="0"/>
    <n v="0"/>
    <n v="0"/>
    <n v="0"/>
    <n v="0"/>
    <n v="0"/>
    <n v="1853701"/>
    <n v="1618613.86"/>
    <n v="1762354.51"/>
    <n v="1629576.54"/>
    <n v="1922232.73"/>
    <n v="8786478.6400000006"/>
    <n v="2238814.09"/>
    <n v="2003111.86"/>
    <n v="1876220.31"/>
    <n v="1878399.99"/>
    <n v="1778611.58"/>
    <n v="1649730.83"/>
    <n v="1683964.88"/>
    <n v="1745438.71"/>
    <n v="2111834.3199999998"/>
    <n v="1860541.11"/>
    <n v="1586583.82"/>
    <n v="2094923.35"/>
    <n v="22508174.850000001"/>
    <n v="2271466.42"/>
    <n v="2006504.5"/>
    <n v="2207371.59"/>
    <n v="2102507.12"/>
    <n v="2011449.89"/>
    <n v="1532953.42"/>
    <n v="1869280.95"/>
    <n v="2137564.11"/>
    <n v="1796211.99"/>
    <n v="1962352.57"/>
    <n v="1959527.04"/>
    <n v="2158031.0499999998"/>
    <n v="24015220.649999999"/>
    <n v="2413782.64"/>
    <n v="2242043.1800000002"/>
    <n v="2269858.92"/>
    <n v="2108387.39"/>
    <n v="2113075.11"/>
    <n v="1947730.16"/>
    <n v="1971258.44"/>
    <n v="1999166.63"/>
    <n v="1925372.3"/>
    <n v="2042414.65"/>
    <n v="2097604.1800000002"/>
    <n v="2226208.61"/>
    <n v="25356902.209999997"/>
    <n v="2427983.3140498213"/>
    <n v="2205859.4339085366"/>
    <n v="2318950.1502203154"/>
    <n v="2126529.0093697179"/>
    <n v="2189293.8838774534"/>
    <n v="1970329.3646319716"/>
    <n v="1954438.8397376293"/>
    <n v="2068798.2764922467"/>
    <n v="1878069.4068320631"/>
    <n v="2127773.4023929802"/>
    <n v="2071425.1602139173"/>
    <n v="2397776.9837818262"/>
    <n v="25737227.225508478"/>
    <n v="2438777.0550765614"/>
    <n v="2312212.2076897747"/>
    <n v="2352641.6576474155"/>
    <n v="2130718.0270075561"/>
    <n v="2147956.3689205335"/>
    <n v="2005361.3211896576"/>
    <n v="1980732.0450467395"/>
    <n v="2083436.0726088898"/>
    <n v="1936988.8168944239"/>
    <n v="2169863.0499921143"/>
    <n v="2060227.4728803493"/>
    <n v="2439056.4110163427"/>
    <n v="26057970.505970351"/>
  </r>
  <r>
    <x v="0"/>
    <s v="A01: Base"/>
    <x v="6"/>
    <s v="4003001: Customer: TRADING ENERGY REVS-Gas Sales"/>
    <s v="9480140: Residential Sales-CRA-Gas"/>
    <n v="0"/>
    <n v="0"/>
    <n v="0"/>
    <n v="0"/>
    <n v="0"/>
    <n v="0"/>
    <n v="0"/>
    <n v="0"/>
    <n v="0"/>
    <n v="28167.119999999999"/>
    <n v="29341.26"/>
    <n v="33177.79"/>
    <n v="90686.17"/>
    <n v="40023.629999999997"/>
    <n v="38998.19"/>
    <n v="33047.07"/>
    <n v="35910.589999999997"/>
    <n v="34094.720000000001"/>
    <n v="31754.17"/>
    <n v="30569.46"/>
    <n v="31912.959999999999"/>
    <n v="32053.72"/>
    <n v="31343.07"/>
    <n v="62933.24"/>
    <n v="4280.58"/>
    <n v="406921.4"/>
    <n v="9117.69"/>
    <n v="8504.23"/>
    <n v="7956.37"/>
    <n v="7856.57"/>
    <n v="-44373.8"/>
    <n v="0"/>
    <n v="-33434.86"/>
    <n v="0"/>
    <n v="0"/>
    <n v="0"/>
    <n v="0"/>
    <n v="0"/>
    <n v="-44373.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6"/>
    <s v="4003001: Customer: TRADING ENERGY REVS-Gas Sales"/>
    <s v="9481000: Comm &amp; Ind Sales-Gas"/>
    <n v="0"/>
    <n v="0"/>
    <n v="0"/>
    <n v="0"/>
    <n v="0"/>
    <n v="0"/>
    <n v="0"/>
    <n v="1823221"/>
    <n v="1800182.83"/>
    <n v="1888917.97"/>
    <n v="1837411.11"/>
    <n v="2095117.23"/>
    <n v="9444850.1400000006"/>
    <n v="1974456.5"/>
    <n v="1923874.5"/>
    <n v="1970279.97"/>
    <n v="1979371.07"/>
    <n v="2037102.66"/>
    <n v="1793780.12"/>
    <n v="1838281.8"/>
    <n v="1868712.55"/>
    <n v="2314090.58"/>
    <n v="1967349.87"/>
    <n v="1698144.1"/>
    <n v="2104588.77"/>
    <n v="23470032.490000002"/>
    <n v="2014269.42"/>
    <n v="1903136.46"/>
    <n v="2001907.8"/>
    <n v="1465266.15"/>
    <n v="1324527.72"/>
    <n v="733659.47"/>
    <n v="658007.52"/>
    <n v="754189.11"/>
    <n v="-5045496.9800000004"/>
    <n v="738193.57"/>
    <n v="678016.44"/>
    <n v="950209.35"/>
    <n v="8175886.0299999993"/>
    <n v="848567.29"/>
    <n v="839919.99"/>
    <n v="-169389.72"/>
    <n v="855325.86"/>
    <n v="857341.18"/>
    <n v="1053278.05"/>
    <n v="675936.46"/>
    <n v="714709.62"/>
    <n v="779663.38"/>
    <n v="791701.84"/>
    <n v="858285.54"/>
    <n v="850733.7"/>
    <n v="8956073.1899999995"/>
    <n v="788035.63469311711"/>
    <n v="880446.64173218166"/>
    <n v="643183.05553595314"/>
    <n v="978746.0342490694"/>
    <n v="833547.79690355156"/>
    <n v="866900.53682401369"/>
    <n v="749691.1999462354"/>
    <n v="867859.51265853294"/>
    <n v="975617.99179480202"/>
    <n v="950996.00011983328"/>
    <n v="890653.36610818701"/>
    <n v="904304.29192834988"/>
    <n v="10329982.062493825"/>
    <n v="785194.33543005376"/>
    <n v="930802.64354607847"/>
    <n v="712650.51256744482"/>
    <n v="933726.16054849594"/>
    <n v="802012.79247165972"/>
    <n v="874612.76497146324"/>
    <n v="764304.21864673891"/>
    <n v="858396.74865904835"/>
    <n v="990741.33186117932"/>
    <n v="951949.72751822683"/>
    <n v="897111.25174168975"/>
    <n v="926190.90371170687"/>
    <n v="10427693.391673787"/>
  </r>
  <r>
    <x v="0"/>
    <s v="A01: Base"/>
    <x v="6"/>
    <s v="4003001: Customer: TRADING ENERGY REVS-Gas Sales"/>
    <s v="9481120: Comm &amp; Ind Sales-CRA-Gas"/>
    <n v="0"/>
    <n v="0"/>
    <n v="0"/>
    <n v="0"/>
    <n v="0"/>
    <n v="0"/>
    <n v="0"/>
    <n v="61709"/>
    <n v="60948.800000000003"/>
    <n v="30297.46"/>
    <n v="33164.910000000003"/>
    <n v="36161.79"/>
    <n v="222281.96000000002"/>
    <n v="35297.67"/>
    <n v="37455.54"/>
    <n v="34703.800000000003"/>
    <n v="37840.910000000003"/>
    <n v="39049.81"/>
    <n v="34526.85"/>
    <n v="33370.82"/>
    <n v="34166.85"/>
    <n v="36140.31"/>
    <n v="33139.519999999997"/>
    <n v="0"/>
    <n v="70666.649999999994"/>
    <n v="426358.73"/>
    <n v="56476.26"/>
    <n v="59749.68"/>
    <n v="51530.5"/>
    <n v="27921.48"/>
    <n v="45706.82"/>
    <n v="0"/>
    <n v="-195677.92"/>
    <n v="0"/>
    <n v="0"/>
    <n v="0"/>
    <n v="0"/>
    <n v="0"/>
    <n v="45706.8200000000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6"/>
    <s v="4770501: Customer: Pipeline Revs-Fixed"/>
    <s v="9489200: Revenues from Trans of Gas-Transmission-Gas"/>
    <n v="0"/>
    <n v="0"/>
    <n v="0"/>
    <n v="0"/>
    <n v="0"/>
    <n v="0"/>
    <n v="0"/>
    <n v="1042226.34"/>
    <n v="1010194.97"/>
    <n v="997038.17"/>
    <n v="1117024.29"/>
    <n v="1064509.9099999999"/>
    <n v="5230993.68"/>
    <n v="1080643.56"/>
    <n v="1155055.05"/>
    <n v="1020038.21"/>
    <n v="1100315.6000000001"/>
    <n v="1123659.75"/>
    <n v="1145734.21"/>
    <n v="1051178.24"/>
    <n v="1079680.53"/>
    <n v="1111494.33"/>
    <n v="982052.54"/>
    <n v="1030404.12"/>
    <n v="1111595.8799999999"/>
    <n v="12991852.02"/>
    <n v="1041825.02"/>
    <n v="1124515.51"/>
    <n v="1024748.37"/>
    <n v="1084071.31"/>
    <n v="1263228.54"/>
    <n v="1211759.6100000001"/>
    <n v="1842625.33"/>
    <n v="2012388.91"/>
    <n v="7583647.1799999997"/>
    <n v="2086167.42"/>
    <n v="1987017.39"/>
    <n v="2491673.81"/>
    <n v="24753668.400000002"/>
    <n v="2329893.02"/>
    <n v="2004281.24"/>
    <n v="2813685.86"/>
    <n v="2036052.39"/>
    <n v="2193808.96"/>
    <n v="1831524.81"/>
    <n v="2425002.39"/>
    <n v="2234392.2000000002"/>
    <n v="2223813.7799999998"/>
    <n v="2286495.11"/>
    <n v="2134127.46"/>
    <n v="2295471.2799999998"/>
    <n v="26808548.500000004"/>
    <n v="2283407.9679514789"/>
    <n v="2190008.2573771677"/>
    <n v="2239448.3136303048"/>
    <n v="2039155.3982389136"/>
    <n v="2111743.6234039459"/>
    <n v="2044225.578403285"/>
    <n v="2083966.6932732402"/>
    <n v="2023966.7500399724"/>
    <n v="2043754.4363173053"/>
    <n v="2184193.635854423"/>
    <n v="2239011.0864993869"/>
    <n v="2259557.4819754884"/>
    <n v="25742439.222964913"/>
    <n v="2266593.9693769752"/>
    <n v="2176135.850262051"/>
    <n v="2232868.6378264329"/>
    <n v="2068645.3473318745"/>
    <n v="2120332.9845187971"/>
    <n v="2045446.9248327145"/>
    <n v="2084915.1001897063"/>
    <n v="2033022.1577032404"/>
    <n v="2046724.4180766952"/>
    <n v="2178579.9336065594"/>
    <n v="2223556.3701517945"/>
    <n v="2259602.9735497735"/>
    <n v="25736424.667426612"/>
  </r>
  <r>
    <x v="0"/>
    <s v="A02: ECCR"/>
    <x v="2"/>
    <s v="6700000: INTEREST EXPENSE"/>
    <s v="9431043: Other Interest Exp-ECCR-A02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3.86"/>
    <n v="-838.37"/>
    <n v="-84.449999999999932"/>
    <n v="-1016.68"/>
    <n v="-74.489999999999995"/>
    <n v="-42"/>
    <n v="-21.68"/>
    <n v="-15.41"/>
    <n v="-13.58"/>
    <n v="-15.48"/>
    <n v="-25.65"/>
    <n v="-31.25"/>
    <n v="-32.58"/>
    <n v="-38.659999999999997"/>
    <n v="-44.95"/>
    <n v="-60.68"/>
    <n v="-416.409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3"/>
    <s v="4205000: Customer: OTHER OPERATING REVS"/>
    <s v="9495001: Other Gas Revenues-ECCR-A02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2260.9"/>
    <n v="412381.77"/>
    <n v="5320109.3099999996"/>
    <n v="5794751.9799999995"/>
    <n v="304529.67"/>
    <n v="264455.63"/>
    <n v="392550.36"/>
    <n v="636321.24"/>
    <n v="481651.59"/>
    <n v="680182.28"/>
    <n v="615332"/>
    <n v="479422.68"/>
    <n v="533883.82999999996"/>
    <n v="544333.16"/>
    <n v="402914.17"/>
    <n v="1086316.08"/>
    <n v="6421892.6900000004"/>
    <n v="708343.76547161001"/>
    <n v="686022.49762054998"/>
    <n v="661113.76510891004"/>
    <n v="619515.77909146994"/>
    <n v="586395.81354367011"/>
    <n v="550758.97873299988"/>
    <n v="525225.03607227001"/>
    <n v="530075.87908633996"/>
    <n v="520915.00857710006"/>
    <n v="554254.20034216996"/>
    <n v="565929.93139332999"/>
    <n v="666586.79375115002"/>
    <n v="7175137.44879157"/>
    <n v="714868.86633939005"/>
    <n v="692832.57894670998"/>
    <n v="667350.09251797001"/>
    <n v="625149.30664236005"/>
    <n v="591989.19845141005"/>
    <n v="555324.29622336"/>
    <n v="529443.13322623004"/>
    <n v="534717.62539249996"/>
    <n v="525631.95681977004"/>
    <n v="558587.40800666995"/>
    <n v="569740.99078263005"/>
    <n v="671809.27608874999"/>
    <n v="7237444.7294377498"/>
  </r>
  <r>
    <x v="0"/>
    <s v="A02: ECCR"/>
    <x v="3"/>
    <s v="4205000: Customer: OTHER OPERATING REVS"/>
    <s v="9495x01: 9495x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9364"/>
    <n v="-117079"/>
    <n v="-92201"/>
    <n v="-50457"/>
    <n v="-17280"/>
    <n v="18406"/>
    <n v="44019"/>
    <n v="39270"/>
    <n v="48519"/>
    <n v="15273"/>
    <n v="3679"/>
    <n v="-96938"/>
    <n v="-344153"/>
    <n v="-131758"/>
    <n v="-109808"/>
    <n v="-84419"/>
    <n v="-42259"/>
    <n v="-9092"/>
    <n v="27604"/>
    <n v="53575"/>
    <n v="48412"/>
    <n v="57570"/>
    <n v="24713"/>
    <n v="13630"/>
    <n v="-88459"/>
    <n v="-240291"/>
  </r>
  <r>
    <x v="0"/>
    <s v="A02: ECCR"/>
    <x v="3"/>
    <s v="~: ~"/>
    <s v="9489400: Revenues fr Trans of Gas-Transm-A02-Envr-Gas"/>
    <n v="0"/>
    <n v="0"/>
    <n v="0"/>
    <n v="0"/>
    <n v="0"/>
    <n v="0"/>
    <n v="0"/>
    <n v="288922.7"/>
    <n v="248357.88"/>
    <n v="572973.73"/>
    <n v="471828.2"/>
    <n v="313796.78000000003"/>
    <n v="1895879.29"/>
    <n v="417612.37"/>
    <n v="403379.51"/>
    <n v="410435.94"/>
    <n v="443381.8"/>
    <n v="551962.28"/>
    <n v="482760.98"/>
    <n v="328229.03999999998"/>
    <n v="453249.97"/>
    <n v="861849.57"/>
    <n v="319581.12"/>
    <n v="350603.34"/>
    <n v="541132.28"/>
    <n v="5564178.2000000011"/>
    <n v="436221.5"/>
    <n v="412860.81"/>
    <n v="666941.13"/>
    <n v="507741.48"/>
    <n v="618033.89"/>
    <n v="451860.91"/>
    <n v="564098.93999999994"/>
    <n v="446735.95"/>
    <n v="468330.87"/>
    <n v="395976.63"/>
    <n v="393630.04"/>
    <n v="-5362432.15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4"/>
    <s v="5310000: EMPLOYEE WELFARE"/>
    <s v="9926605: Employee Pensions and Benefits-Gas-A02-ECCR"/>
    <n v="0"/>
    <n v="0"/>
    <n v="0"/>
    <n v="0"/>
    <n v="0"/>
    <n v="0"/>
    <n v="0"/>
    <n v="9367.42"/>
    <n v="14575"/>
    <n v="10607.8"/>
    <n v="12115.15"/>
    <n v="12486.57"/>
    <n v="59151.94"/>
    <n v="12645.44"/>
    <n v="13730.57"/>
    <n v="20874.919999999998"/>
    <n v="15307.38"/>
    <n v="16718.62"/>
    <n v="-44975.08"/>
    <n v="6056.24"/>
    <n v="7684.14"/>
    <n v="5725.69"/>
    <n v="5840.71"/>
    <n v="6427.85"/>
    <n v="7143.75"/>
    <n v="73180.23"/>
    <n v="7266.08"/>
    <n v="5399.81"/>
    <n v="10228.74"/>
    <n v="7886.57"/>
    <n v="7868.22"/>
    <n v="7604.47"/>
    <n v="7057.13"/>
    <n v="9527.5300000000007"/>
    <n v="7269.22"/>
    <n v="6810.79"/>
    <n v="7067.64"/>
    <n v="6744.34"/>
    <n v="90730.539999999979"/>
    <n v="6820.67"/>
    <n v="5982.44"/>
    <n v="6379.51"/>
    <n v="6131.49"/>
    <n v="6857.59"/>
    <n v="6394.62"/>
    <n v="6223.07"/>
    <n v="8047.49"/>
    <n v="6017.66"/>
    <n v="6083.72"/>
    <n v="7075.2"/>
    <n v="6926.35"/>
    <n v="78939.81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85226.37999999999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75616.679999999993"/>
  </r>
  <r>
    <x v="0"/>
    <s v="A02: ECCR"/>
    <x v="4"/>
    <s v="5450200: INSURANCE EXP: Workers Compensation"/>
    <s v="9925121: Inj &amp; Damages-Emply WorkComp Ins-Gas-A02-ECCR"/>
    <n v="0"/>
    <n v="0"/>
    <n v="0"/>
    <n v="0"/>
    <n v="0"/>
    <n v="0"/>
    <n v="0"/>
    <n v="2.29"/>
    <n v="5.69"/>
    <n v="0.16"/>
    <n v="0"/>
    <n v="0"/>
    <n v="8.14"/>
    <n v="887.9"/>
    <n v="1060.95"/>
    <n v="1338.2"/>
    <n v="912.73"/>
    <n v="701.43"/>
    <n v="782"/>
    <n v="-371.16"/>
    <n v="751.59"/>
    <n v="723.73"/>
    <n v="608.41999999999996"/>
    <n v="840.89"/>
    <n v="46.15"/>
    <n v="8282.83"/>
    <n v="55.85"/>
    <n v="1879.74"/>
    <n v="74.83"/>
    <n v="62.45"/>
    <n v="61.74"/>
    <n v="54.32"/>
    <n v="-319.75"/>
    <n v="84.35"/>
    <n v="53.5"/>
    <n v="132.72999999999999"/>
    <n v="52.23"/>
    <n v="876.81"/>
    <n v="3068.7999999999997"/>
    <n v="56.68"/>
    <n v="206.46"/>
    <n v="32.020000000000003"/>
    <n v="34.43"/>
    <n v="-136.13999999999999"/>
    <n v="750.32"/>
    <n v="159.91"/>
    <n v="298.64999999999998"/>
    <n v="8.49"/>
    <n v="7.35"/>
    <n v="6.99"/>
    <n v="68.37"/>
    <n v="1493.52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4"/>
    <s v="5800000: OTHER EXPENSE"/>
    <s v="9909126: Information &amp;Instruction AdvertiExp-ECCR-A02-Gas"/>
    <n v="0"/>
    <n v="0"/>
    <n v="0"/>
    <n v="0"/>
    <n v="0"/>
    <n v="0"/>
    <n v="0"/>
    <n v="275742.99"/>
    <n v="346140.45"/>
    <n v="439018.43"/>
    <n v="477476.21"/>
    <n v="271131.40999999997"/>
    <n v="1809509.4899999998"/>
    <n v="372195.76"/>
    <n v="412201.74"/>
    <n v="381871.12"/>
    <n v="422329.28"/>
    <n v="529264.29"/>
    <n v="522054.17"/>
    <n v="317746.77"/>
    <n v="438598.88"/>
    <n v="850780.82"/>
    <n v="308419.90000000002"/>
    <n v="363148.81"/>
    <n v="502869.12"/>
    <n v="5421480.6600000001"/>
    <n v="423079.52"/>
    <n v="401256.06"/>
    <n v="648444.43999999994"/>
    <n v="493475.39"/>
    <n v="603801.54"/>
    <n v="438111.02"/>
    <n v="551708.87"/>
    <n v="429492.62"/>
    <n v="455185.57"/>
    <n v="445838.65"/>
    <n v="423129.94"/>
    <n v="344386.53"/>
    <n v="5657910.1500000013"/>
    <n v="289704.42"/>
    <n v="251550.74"/>
    <n v="380591.97"/>
    <n v="624765.06000000006"/>
    <n v="465356.19"/>
    <n v="667043.61"/>
    <n v="602075.02"/>
    <n v="462820.74"/>
    <n v="521403.77"/>
    <n v="532648.18999999994"/>
    <n v="389930.2"/>
    <n v="1074121.6000000001"/>
    <n v="6262011.5099999998"/>
    <n v="554954.6"/>
    <n v="554954.6"/>
    <n v="554954.6"/>
    <n v="554954.6"/>
    <n v="554954.6"/>
    <n v="554954.6"/>
    <n v="554954.6"/>
    <n v="554954.6"/>
    <n v="554954.6"/>
    <n v="554954.6"/>
    <n v="554954.6"/>
    <n v="554954.6"/>
    <n v="6659455.1999999983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6825941.4000000013"/>
  </r>
  <r>
    <x v="0"/>
    <s v="A02: ECCR"/>
    <x v="5"/>
    <s v="5974200: PAYROLL TAXES: FICA"/>
    <s v="9408193: Tax Other Than Inc Tax- PR Taxes-Gas-A02-ECCR"/>
    <n v="0"/>
    <n v="0"/>
    <n v="0"/>
    <n v="0"/>
    <n v="0"/>
    <n v="0"/>
    <n v="0"/>
    <n v="3900.5"/>
    <n v="6083.09"/>
    <n v="4400.6499999999996"/>
    <n v="5024.76"/>
    <n v="5178.8"/>
    <n v="24587.8"/>
    <n v="3992.07"/>
    <n v="4334.63"/>
    <n v="6590.04"/>
    <n v="4832.41"/>
    <n v="5277.94"/>
    <n v="4899.8900000000003"/>
    <n v="4885.99"/>
    <n v="6199.3"/>
    <n v="4619.33"/>
    <n v="4712.09"/>
    <n v="5185.79"/>
    <n v="5763.36"/>
    <n v="61292.840000000004"/>
    <n v="5820.05"/>
    <n v="4325.2"/>
    <n v="8193.1200000000008"/>
    <n v="6317.07"/>
    <n v="6302.39"/>
    <n v="6091.1"/>
    <n v="5652.69"/>
    <n v="7631.45"/>
    <n v="5822.58"/>
    <n v="5455.36"/>
    <n v="5661.13"/>
    <n v="5400.87"/>
    <n v="72673.009999999995"/>
    <n v="7947.9"/>
    <n v="6715.99"/>
    <n v="5546.86"/>
    <n v="5390.26"/>
    <n v="6861.03"/>
    <n v="6014.17"/>
    <n v="5658.94"/>
    <n v="7680.99"/>
    <n v="5966.16"/>
    <n v="5171.2299999999996"/>
    <n v="5500.26"/>
    <n v="4861.63"/>
    <n v="73315.42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78868.53000000001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84150.25"/>
  </r>
  <r>
    <x v="0"/>
    <s v="A04: Fuel"/>
    <x v="2"/>
    <s v="6700000: INTEREST EXPENSE"/>
    <s v="9431044: Other Interest Exp-Fuel-A0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6.87"/>
    <n v="21067.13"/>
    <n v="25.169999999998254"/>
    <n v="21219.17"/>
    <n v="-27.14"/>
    <n v="-53.94"/>
    <n v="-87.82"/>
    <n v="-67.959999999999994"/>
    <n v="-46.61"/>
    <n v="-35.4"/>
    <n v="-33.08"/>
    <n v="-26.9"/>
    <n v="-11.91"/>
    <n v="-6.02"/>
    <n v="-62.03"/>
    <n v="-147.05000000000001"/>
    <n v="-605.85999999999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3"/>
    <s v="4205000: Customer: OTHER OPERATING REVS"/>
    <s v="9495x02: 9495x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17823"/>
    <n v="-293009"/>
    <n v="-119494"/>
    <n v="-750300"/>
    <n v="-758836"/>
    <n v="-643367"/>
    <n v="-497362"/>
    <n v="-523273"/>
    <n v="-490347"/>
    <n v="-237298"/>
    <n v="82851"/>
    <n v="-197551"/>
    <n v="-4545809"/>
    <n v="601936"/>
    <n v="459671"/>
    <n v="489249"/>
    <n v="-379803"/>
    <n v="-434033"/>
    <n v="-385196"/>
    <n v="-283488"/>
    <n v="-289208"/>
    <n v="-297690"/>
    <n v="-18134"/>
    <n v="394241"/>
    <n v="328666"/>
    <n v="186211"/>
  </r>
  <r>
    <x v="0"/>
    <s v="A04: Fuel"/>
    <x v="4"/>
    <s v="5060000: COST OF GAS SOLD"/>
    <s v="9804000: Natural Gas City Gate Purchases-A04-Gas"/>
    <n v="0"/>
    <n v="0"/>
    <n v="0"/>
    <n v="0"/>
    <n v="0"/>
    <n v="0"/>
    <n v="0"/>
    <n v="1447037.64"/>
    <n v="1268951.94"/>
    <n v="1418132.66"/>
    <n v="1460665.68"/>
    <n v="1958792.56"/>
    <n v="7553580.4800000004"/>
    <n v="2079645.95"/>
    <n v="2205068.54"/>
    <n v="1936294.1"/>
    <n v="2080657.7599999998"/>
    <n v="1836137.25"/>
    <n v="1625491.65"/>
    <n v="1524049.67"/>
    <n v="1405855.1600000001"/>
    <n v="1669394.97"/>
    <n v="1487768.02"/>
    <n v="1269202.9099999999"/>
    <n v="1771876.1400000001"/>
    <n v="20891442.120000001"/>
    <n v="1954940.14"/>
    <n v="1871148.6"/>
    <n v="1928222.92"/>
    <n v="1503937.69"/>
    <n v="1347323.71"/>
    <n v="1455279.23999999"/>
    <n v="467471.34"/>
    <n v="1396993.68"/>
    <n v="1230949.95"/>
    <n v="1259619.4200000002"/>
    <n v="1201466.3899999999"/>
    <n v="1423987.5799999996"/>
    <n v="17041340.659999989"/>
    <n v="1864086.9100000001"/>
    <n v="1874654.5799999996"/>
    <n v="1822146.66"/>
    <n v="2023529.0099999998"/>
    <n v="1851922.71"/>
    <n v="2138628.48"/>
    <n v="1713896.88"/>
    <n v="1764357.4399999995"/>
    <n v="1839299.2999999998"/>
    <n v="1881213.7800000003"/>
    <n v="1927835.6400000001"/>
    <n v="2647522.3299999996"/>
    <n v="23349093.719999999"/>
    <n v="3137766"/>
    <n v="2905863"/>
    <n v="2930483"/>
    <n v="2136473"/>
    <n v="1986694.9999999998"/>
    <n v="1980539"/>
    <n v="1991574.0000000002"/>
    <n v="1978470"/>
    <n v="1975717"/>
    <n v="2316530"/>
    <n v="2727410"/>
    <n v="2887664"/>
    <n v="28955184"/>
    <n v="3912043"/>
    <n v="3703214"/>
    <n v="3576955"/>
    <n v="2537511"/>
    <n v="2344127"/>
    <n v="2267805"/>
    <n v="2230858"/>
    <n v="2237750"/>
    <n v="2195338"/>
    <n v="2565022"/>
    <n v="3063002"/>
    <n v="3442287"/>
    <n v="34075912"/>
  </r>
  <r>
    <x v="0"/>
    <s v="A04: Fuel"/>
    <x v="4"/>
    <s v="5060000: COST OF GAS SOLD"/>
    <s v="9805000: Natural Gas Other Purchased Gas-A04-Gas"/>
    <n v="0"/>
    <n v="0"/>
    <n v="0"/>
    <n v="0"/>
    <n v="0"/>
    <n v="0"/>
    <n v="0"/>
    <n v="0"/>
    <n v="0"/>
    <n v="0"/>
    <n v="0"/>
    <n v="0"/>
    <n v="0"/>
    <n v="0"/>
    <n v="0"/>
    <n v="0"/>
    <n v="4606.93"/>
    <n v="11149.12"/>
    <n v="6531.06"/>
    <n v="15944.08"/>
    <n v="6096.82"/>
    <n v="5486"/>
    <n v="9289.2900000000009"/>
    <n v="5369.06"/>
    <n v="6351.26"/>
    <n v="70823.62"/>
    <n v="8704.64"/>
    <n v="7895.17"/>
    <n v="6915.68"/>
    <n v="9665.4699999999993"/>
    <n v="6904.42"/>
    <n v="5141.28"/>
    <n v="8180.48"/>
    <n v="5313.94"/>
    <n v="7192.15"/>
    <n v="12854.42"/>
    <n v="12397.15"/>
    <n v="13710.95"/>
    <n v="104875.74999999999"/>
    <n v="790.85"/>
    <n v="7556.97"/>
    <n v="3696.45"/>
    <n v="4750.0599999999995"/>
    <n v="14383.57"/>
    <n v="6338.73"/>
    <n v="9011.34"/>
    <n v="20397.52"/>
    <n v="12638.55"/>
    <n v="13869.83"/>
    <n v="12881.5"/>
    <n v="12103.36"/>
    <n v="118418.73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060000: COST OF GAS SOLD"/>
    <s v="9807000: Natural Gas Purchase Gas Exps-A04-Gas"/>
    <n v="0"/>
    <n v="0"/>
    <n v="0"/>
    <n v="0"/>
    <n v="0"/>
    <n v="0"/>
    <n v="0"/>
    <n v="9707.94"/>
    <n v="141642.79999999999"/>
    <n v="0"/>
    <n v="0"/>
    <n v="0"/>
    <n v="151350.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855.5"/>
    <n v="0"/>
    <n v="0"/>
    <n v="0"/>
    <n v="0"/>
    <n v="0"/>
    <n v="0"/>
    <n v="0"/>
    <n v="-71855.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060000: COST OF GAS SOLD"/>
    <s v="9812001: Gas Used-Oth Utiil Opers-Credit-A0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1987.49"/>
    <n v="-11987.49"/>
    <n v="1204.5899999999999"/>
    <n v="-2943.15"/>
    <n v="-710.39"/>
    <n v="-828.66"/>
    <n v="-887.05"/>
    <n v="0"/>
    <n v="-2602.08"/>
    <n v="0"/>
    <n v="-2161.5500000000002"/>
    <n v="-860.81"/>
    <n v="-628.29"/>
    <n v="-384.43"/>
    <n v="-10801.82"/>
    <n v="-368.98"/>
    <n v="31.28"/>
    <n v="-1019.47"/>
    <n v="-641.9"/>
    <n v="-901.96"/>
    <n v="-1089.17"/>
    <n v="-1157.94"/>
    <n v="463.38"/>
    <n v="-3469.55"/>
    <n v="-1207.4100000000001"/>
    <n v="-996.96"/>
    <n v="-868.51"/>
    <n v="-11227.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202000: PAYROLL EXPENSE: Non-Exempt"/>
    <s v="9922601: Admin Expenses Transferred-Other-Gas-A04"/>
    <n v="0"/>
    <n v="0"/>
    <n v="0"/>
    <n v="0"/>
    <n v="0"/>
    <n v="0"/>
    <n v="0"/>
    <n v="0"/>
    <n v="0"/>
    <n v="0"/>
    <n v="0"/>
    <n v="0"/>
    <n v="0"/>
    <n v="0"/>
    <n v="0"/>
    <n v="0"/>
    <n v="497.04"/>
    <n v="3268.41"/>
    <n v="2250.88"/>
    <n v="2395.11"/>
    <n v="809.59"/>
    <n v="412.51"/>
    <n v="1335.8"/>
    <n v="903.22"/>
    <n v="1083.8599999999999"/>
    <n v="12956.42"/>
    <n v="1241.3800000000001"/>
    <n v="1073.5999999999999"/>
    <n v="718.73"/>
    <n v="1603.33"/>
    <n v="744.99"/>
    <n v="350.13"/>
    <n v="1695.82"/>
    <n v="620.41999999999996"/>
    <n v="0"/>
    <n v="3060.76"/>
    <n v="2481.6999999999998"/>
    <n v="2812.59"/>
    <n v="16403.45"/>
    <n v="0"/>
    <n v="0"/>
    <n v="32.1"/>
    <n v="1.71"/>
    <n v="2717.05"/>
    <n v="742.15"/>
    <n v="487.54"/>
    <n v="602.91000000000008"/>
    <n v="495.15999999999997"/>
    <n v="481.58000000000004"/>
    <n v="441.90000000000003"/>
    <n v="338.13"/>
    <n v="6340.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310000: EMPLOYEE WELFARE"/>
    <s v="9926606: Employee Pensions and Benefits-Gas-A04-Fuel"/>
    <n v="0"/>
    <n v="0"/>
    <n v="0"/>
    <n v="0"/>
    <n v="0"/>
    <n v="0"/>
    <n v="0"/>
    <n v="0"/>
    <n v="0"/>
    <n v="0"/>
    <n v="0"/>
    <n v="0"/>
    <n v="0"/>
    <n v="0"/>
    <n v="0"/>
    <n v="0"/>
    <n v="737.56"/>
    <n v="895.93"/>
    <n v="380.1"/>
    <n v="1131.3599999999999"/>
    <n v="439.59"/>
    <n v="416.29"/>
    <n v="663.06"/>
    <n v="374.63"/>
    <n v="442.16"/>
    <n v="5480.6799999999994"/>
    <n v="611.14"/>
    <n v="558.49"/>
    <n v="506.98"/>
    <n v="660.54"/>
    <n v="503.97"/>
    <n v="391.68"/>
    <n v="531.88"/>
    <n v="384.1"/>
    <n v="587.23"/>
    <n v="804"/>
    <n v="813.13"/>
    <n v="893.84"/>
    <n v="7246.9800000000005"/>
    <n v="57.48"/>
    <n v="549.29"/>
    <n v="264.70999999999998"/>
    <n v="345.07000000000005"/>
    <n v="662.34999999999991"/>
    <n v="374.75"/>
    <n v="607.54"/>
    <n v="1307.8399999999999"/>
    <n v="663.89"/>
    <n v="921.63"/>
    <n v="617.29999999999995"/>
    <n v="846.83"/>
    <n v="7218.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440000: RENT EXP: Facility"/>
    <s v="9931604: Rents-Administrative and General-Gas-A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442"/>
    <n v="0"/>
    <n v="0"/>
    <n v="0"/>
    <n v="34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450200: INSURANCE EXP: Workers Compensation"/>
    <s v="9925122: Inj &amp; Damages-Emply WorkComp Ins-Gas-A04-Fuel"/>
    <n v="0"/>
    <n v="0"/>
    <n v="0"/>
    <n v="0"/>
    <n v="0"/>
    <n v="0"/>
    <n v="0"/>
    <n v="0"/>
    <n v="0"/>
    <n v="0"/>
    <n v="0"/>
    <n v="0"/>
    <n v="0"/>
    <n v="0"/>
    <n v="0"/>
    <n v="0"/>
    <n v="49"/>
    <n v="80.37"/>
    <n v="45.41"/>
    <n v="3.77"/>
    <n v="45.95"/>
    <n v="52.13"/>
    <n v="72.52"/>
    <n v="47.28"/>
    <n v="23.55"/>
    <n v="419.97999999999996"/>
    <n v="28.3"/>
    <n v="157.31"/>
    <n v="17.41"/>
    <n v="35.65"/>
    <n v="18.100000000000001"/>
    <n v="9.49"/>
    <n v="22.29"/>
    <n v="15.09"/>
    <n v="4.32"/>
    <n v="68.17"/>
    <n v="53.3"/>
    <n v="115.58"/>
    <n v="545.0100000000001"/>
    <n v="0.48"/>
    <n v="18.96"/>
    <n v="1.96"/>
    <n v="1.97"/>
    <n v="36.909999999999997"/>
    <n v="42.18"/>
    <n v="20.99"/>
    <n v="54.04"/>
    <n v="8.6100000000000012"/>
    <n v="8.3699999999999992"/>
    <n v="7.6800000000000006"/>
    <n v="12.73"/>
    <n v="214.880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5"/>
    <s v="5974200: PAYROLL TAXES: FICA"/>
    <s v="9408194: Tax Other Than Inc Tax- PR Taxes-Gas-A04-Fuel"/>
    <n v="0"/>
    <n v="0"/>
    <n v="0"/>
    <n v="0"/>
    <n v="0"/>
    <n v="0"/>
    <n v="0"/>
    <n v="0"/>
    <n v="0"/>
    <n v="0"/>
    <n v="0"/>
    <n v="0"/>
    <n v="0"/>
    <n v="0"/>
    <n v="0"/>
    <n v="0"/>
    <n v="300.37"/>
    <n v="726.92"/>
    <n v="425.83"/>
    <n v="1039.55"/>
    <n v="397.51"/>
    <n v="357.69"/>
    <n v="662.25"/>
    <n v="388.32"/>
    <n v="460.02"/>
    <n v="4758.4600000000009"/>
    <n v="569.28"/>
    <n v="651.73"/>
    <n v="458.64"/>
    <n v="575.01"/>
    <n v="451.55"/>
    <n v="336.24"/>
    <n v="537.97"/>
    <n v="358.55"/>
    <n v="470.37"/>
    <n v="1098.1099999999999"/>
    <n v="735.66"/>
    <n v="762.46"/>
    <n v="7005.57"/>
    <n v="66.98"/>
    <n v="616.65"/>
    <n v="234.16"/>
    <n v="303.52999999999997"/>
    <n v="989"/>
    <n v="409.42"/>
    <n v="584.55999999999995"/>
    <n v="1291.49"/>
    <n v="646.66"/>
    <n v="810.5"/>
    <n v="502.75"/>
    <n v="596.01"/>
    <n v="7051.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6"/>
    <s v="4003001: Customer: TRADING ENERGY REVS-Gas Sales"/>
    <s v="9480130: Residential Sales-GPA-Gas-A04"/>
    <n v="0"/>
    <n v="0"/>
    <n v="0"/>
    <n v="0"/>
    <n v="0"/>
    <n v="0"/>
    <n v="0"/>
    <n v="531170"/>
    <n v="672788.34"/>
    <n v="682586.03"/>
    <n v="685656.76"/>
    <n v="937248.49"/>
    <n v="3509449.62"/>
    <n v="1105065.6599999999"/>
    <n v="1098856.1499999999"/>
    <n v="969263.16"/>
    <n v="966620.74"/>
    <n v="910770.32"/>
    <n v="783362.11"/>
    <n v="738446.5"/>
    <n v="743465.04"/>
    <n v="728710.59"/>
    <n v="729003.78"/>
    <n v="604880.15"/>
    <n v="882089.88"/>
    <n v="10260534.080000002"/>
    <n v="885636.08"/>
    <n v="842530.67"/>
    <n v="859255.67"/>
    <n v="764945.29"/>
    <n v="700093.57"/>
    <n v="692335.16"/>
    <n v="543319.17000000004"/>
    <n v="591095.82999999996"/>
    <n v="488212.32"/>
    <n v="527832.4"/>
    <n v="499529.11"/>
    <n v="648739.47"/>
    <n v="8043524.7400000002"/>
    <n v="1013564.21"/>
    <n v="928336.47"/>
    <n v="834075.8"/>
    <n v="859192.7"/>
    <n v="774242.03"/>
    <n v="733086.15"/>
    <n v="683266.58"/>
    <n v="720620.32"/>
    <n v="654426.85"/>
    <n v="740478.12"/>
    <n v="758524.57"/>
    <n v="1173751.96"/>
    <n v="9873565.7600000016"/>
    <n v="1541789.17"/>
    <n v="1499231.09"/>
    <n v="1360640.54"/>
    <n v="1229826.44"/>
    <n v="1100362.3799999999"/>
    <n v="1004111.47"/>
    <n v="896041.13"/>
    <n v="907168.01"/>
    <n v="861478.57"/>
    <n v="937991.59"/>
    <n v="987585.45"/>
    <n v="1369231.57"/>
    <n v="13695457.41"/>
    <n v="1571642.77"/>
    <n v="1527774.21"/>
    <n v="1385607.41"/>
    <n v="1251802.3600000001"/>
    <n v="1119736.45"/>
    <n v="1021688.05"/>
    <n v="911518.08"/>
    <n v="922604.8"/>
    <n v="875867.82"/>
    <n v="953278.54"/>
    <n v="1003405.57"/>
    <n v="1391021.2"/>
    <n v="13935947.260000002"/>
  </r>
  <r>
    <x v="0"/>
    <s v="A04: Fuel"/>
    <x v="6"/>
    <s v="4003001: Customer: TRADING ENERGY REVS-Gas Sales"/>
    <s v="9481110: Comm &amp; Ind Sales-PGA-Gas-A04"/>
    <n v="0"/>
    <n v="0"/>
    <n v="0"/>
    <n v="0"/>
    <n v="0"/>
    <n v="0"/>
    <n v="0"/>
    <n v="925575.58"/>
    <n v="746259.66"/>
    <n v="734211.47"/>
    <n v="775008.92"/>
    <n v="1021544.07"/>
    <n v="4202599.7"/>
    <n v="974580.29"/>
    <n v="1055388.55"/>
    <n v="1017854.78"/>
    <n v="1018580.24"/>
    <n v="1043135.36"/>
    <n v="851762.82"/>
    <n v="806117.04"/>
    <n v="795973.2"/>
    <n v="821615.38"/>
    <n v="770787.16"/>
    <n v="671405.27"/>
    <n v="886159.62"/>
    <n v="10713359.709999999"/>
    <n v="1081663.3899999999"/>
    <n v="1036011.08"/>
    <n v="1076874.3"/>
    <n v="750703.74"/>
    <n v="654966.12"/>
    <n v="770082.3"/>
    <n v="710954.09"/>
    <n v="819678.41"/>
    <n v="755019.7"/>
    <n v="755041.28000000003"/>
    <n v="723792.34"/>
    <n v="800375.97"/>
    <n v="9935162.7200000007"/>
    <n v="932628.26"/>
    <n v="964570.85"/>
    <n v="1001027.11"/>
    <n v="1179299.55"/>
    <n v="1104959.27"/>
    <n v="1423128.04"/>
    <n v="1048896.23"/>
    <n v="1076807.72"/>
    <n v="1136367.79"/>
    <n v="1163173.3899999999"/>
    <n v="1192495.83"/>
    <n v="1500068.47"/>
    <n v="13723422.510000002"/>
    <n v="1714611.97"/>
    <n v="1700393.93"/>
    <n v="1690030.71"/>
    <n v="1657874.78"/>
    <n v="1645845.73"/>
    <n v="1620115.12"/>
    <n v="1592866.67"/>
    <n v="1594162.22"/>
    <n v="1603734.43"/>
    <n v="1614599.2"/>
    <n v="1655564.3"/>
    <n v="1714389.32"/>
    <n v="19804188.379999999"/>
    <n v="1736976.43"/>
    <n v="1714811.78"/>
    <n v="1701684.13"/>
    <n v="1665143.04"/>
    <n v="1657502.41"/>
    <n v="1629815.91"/>
    <n v="1600801.74"/>
    <n v="1601821.26"/>
    <n v="1614213.55"/>
    <n v="1626592.91"/>
    <n v="1662246.82"/>
    <n v="1719973.64"/>
    <n v="19931583.620000001"/>
  </r>
  <r>
    <x v="0"/>
    <s v="A06: Below the Line"/>
    <x v="7"/>
    <s v="5790000: Community Relations: Activities"/>
    <s v="9426160: Donations-Gas-A06 BT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0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7500"/>
  </r>
  <r>
    <x v="0"/>
    <s v="A06: Below the Line"/>
    <x v="7"/>
    <s v="6750000: INTEREST INCOME: Taxable"/>
    <s v="9419960: Int Div Inc-Other-Gas-A06 BTL"/>
    <n v="0"/>
    <n v="0"/>
    <n v="0"/>
    <n v="0"/>
    <n v="0"/>
    <n v="0"/>
    <n v="0"/>
    <n v="0"/>
    <n v="0"/>
    <n v="-3166.55"/>
    <n v="-96614.97"/>
    <n v="-110671.67"/>
    <n v="-210453.19"/>
    <n v="-199124.21"/>
    <n v="-92771.14"/>
    <n v="-74921.17"/>
    <n v="-76280.12"/>
    <n v="-73697.61"/>
    <n v="-72846.960000000006"/>
    <n v="-60697.19"/>
    <n v="-64605.43"/>
    <n v="-56339.32"/>
    <n v="-46477.02"/>
    <n v="-47084.47"/>
    <n v="-35811.22"/>
    <n v="-900655.85999999987"/>
    <n v="-28095.24"/>
    <n v="-33654.339999999997"/>
    <n v="-12098.01"/>
    <n v="-27542.41"/>
    <n v="-9434.1200000000008"/>
    <n v="-1497.07"/>
    <n v="-435.34"/>
    <n v="-439.97"/>
    <n v="-40.67"/>
    <n v="-30.85"/>
    <n v="-12.47"/>
    <n v="-292.27"/>
    <n v="-113572.76000000001"/>
    <n v="-43.6"/>
    <n v="-13.3"/>
    <n v="-23.35"/>
    <n v="-27.48"/>
    <n v="-14.31"/>
    <n v="-10.59"/>
    <n v="-0.12"/>
    <n v="-15.71"/>
    <n v="-10.42"/>
    <n v="-17.64"/>
    <n v="-26.76"/>
    <n v="-50.54"/>
    <n v="-253.81999999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7"/>
    <s v="~: ~"/>
    <s v="9426310: Penalties -A06 BTL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0"/>
    <n v="0"/>
    <n v="0"/>
    <n v="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.41"/>
    <n v="0"/>
    <n v="0"/>
    <n v="0"/>
    <n v="43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7"/>
    <s v="~: ~"/>
    <s v="9426460: Civic &amp; Political Activities-Gas-A06 BT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00"/>
    <n v="-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8"/>
    <s v="6800050: CURRENT FIT EXP: Oth Inc &amp; Deductions"/>
    <s v="9409260: Income Taxes-Gas-OthInc&amp;Deduct-Fed-A06 BTL"/>
    <n v="0"/>
    <n v="0"/>
    <n v="0"/>
    <n v="0"/>
    <n v="0"/>
    <n v="0"/>
    <n v="0"/>
    <n v="0"/>
    <n v="0"/>
    <n v="628"/>
    <n v="19174"/>
    <n v="21962"/>
    <n v="41764"/>
    <n v="39516"/>
    <n v="18411"/>
    <n v="14868"/>
    <n v="15138"/>
    <n v="14625"/>
    <n v="15301"/>
    <n v="11683"/>
    <n v="12970"/>
    <n v="11311"/>
    <n v="9319"/>
    <n v="9837"/>
    <n v="7185"/>
    <n v="180164"/>
    <n v="5637"/>
    <n v="6752"/>
    <n v="2428"/>
    <n v="5526"/>
    <n v="1884"/>
    <n v="301"/>
    <n v="87"/>
    <n v="88"/>
    <n v="8"/>
    <n v="7"/>
    <n v="2"/>
    <n v="59"/>
    <n v="22779"/>
    <n v="9"/>
    <n v="2"/>
    <n v="5"/>
    <n v="6"/>
    <n v="2"/>
    <n v="3"/>
    <n v="0"/>
    <n v="223"/>
    <n v="-7"/>
    <n v="4"/>
    <n v="5"/>
    <n v="11"/>
    <n v="2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8"/>
    <s v="6801050: CURRENT SIT EXP: Other Income &amp; Deductions"/>
    <s v="9409270: Income Taxes-Gas-OthInc&amp;Deduct-State-A06 BTL"/>
    <n v="0"/>
    <n v="0"/>
    <n v="0"/>
    <n v="0"/>
    <n v="0"/>
    <n v="0"/>
    <n v="0"/>
    <n v="0"/>
    <n v="0"/>
    <n v="174"/>
    <n v="5314"/>
    <n v="6087"/>
    <n v="11575"/>
    <n v="10952"/>
    <n v="5102"/>
    <n v="4121"/>
    <n v="4195"/>
    <n v="4054"/>
    <n v="-5015"/>
    <n v="2561"/>
    <n v="2843"/>
    <n v="2478"/>
    <n v="2043"/>
    <n v="2805"/>
    <n v="1596"/>
    <n v="37735"/>
    <n v="1252"/>
    <n v="1501"/>
    <n v="539"/>
    <n v="1228"/>
    <n v="458"/>
    <n v="66"/>
    <n v="20"/>
    <n v="19"/>
    <n v="2"/>
    <n v="1"/>
    <n v="1"/>
    <n v="13"/>
    <n v="5100"/>
    <n v="2"/>
    <n v="1"/>
    <n v="1"/>
    <n v="1"/>
    <n v="0"/>
    <n v="1"/>
    <n v="0"/>
    <n v="-1049"/>
    <n v="-1"/>
    <n v="1"/>
    <n v="1"/>
    <n v="1"/>
    <n v="-10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8: ECRC"/>
    <x v="0"/>
    <s v="~: ~"/>
    <s v="9403864: Depreciation Expense-Gas-ECRC-A08"/>
    <n v="0"/>
    <n v="0"/>
    <n v="0"/>
    <n v="0"/>
    <n v="0"/>
    <n v="0"/>
    <n v="0"/>
    <n v="0"/>
    <n v="0"/>
    <n v="0"/>
    <n v="0"/>
    <n v="0"/>
    <n v="0"/>
    <n v="0"/>
    <n v="0"/>
    <n v="0"/>
    <n v="0"/>
    <n v="2745.25"/>
    <n v="6603.41"/>
    <n v="7808.8"/>
    <n v="-17157.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14: Gross Receipts Tax"/>
    <x v="5"/>
    <s v="5977000: OTHER TAXES: Gross Receipts Tax"/>
    <s v="9408151: Tax Other Than Inc Tax- Gross Receipts Tax-Gas"/>
    <n v="0"/>
    <n v="0"/>
    <n v="0"/>
    <n v="0"/>
    <n v="0"/>
    <n v="0"/>
    <n v="0"/>
    <n v="147543.04999999999"/>
    <n v="228386.99"/>
    <n v="205753.46"/>
    <n v="198459.19"/>
    <n v="251984.65"/>
    <n v="1032127.34"/>
    <n v="269453"/>
    <n v="255731.21"/>
    <n v="235327.95"/>
    <n v="245597.82"/>
    <n v="235105.64"/>
    <n v="210969.52"/>
    <n v="210645.97"/>
    <n v="212356.69"/>
    <n v="213623.76"/>
    <n v="215823.01"/>
    <n v="190987"/>
    <n v="252857.79"/>
    <n v="2748479.3600000003"/>
    <n v="262415.84000000003"/>
    <n v="256817.86"/>
    <n v="261266.48"/>
    <n v="212385.54"/>
    <n v="187774.17"/>
    <n v="204808.54"/>
    <n v="192612.04"/>
    <n v="197713.48"/>
    <n v="178649.4"/>
    <n v="195027.26"/>
    <n v="193621.17"/>
    <n v="240609.65"/>
    <n v="2583701.4300000002"/>
    <n v="276560.78999999998"/>
    <n v="246735.6"/>
    <n v="243275.97"/>
    <n v="244841.25"/>
    <n v="216616.43"/>
    <n v="221015.89"/>
    <n v="217875.72"/>
    <n v="203036.97"/>
    <n v="177905.49"/>
    <n v="214726.26"/>
    <n v="213699.58"/>
    <n v="257909.65"/>
    <n v="2734199.6"/>
    <n v="145835.76255577241"/>
    <n v="142614.04032133761"/>
    <n v="141973.12799372894"/>
    <n v="134520.50842594242"/>
    <n v="134469.18810676757"/>
    <n v="130958.95016651468"/>
    <n v="130130.2110184393"/>
    <n v="128744.62396982462"/>
    <n v="128796.10086130664"/>
    <n v="133705.56506010928"/>
    <n v="136372.71989452658"/>
    <n v="143000.53585398733"/>
    <n v="1631121.3342282572"/>
    <n v="146310.31269863312"/>
    <n v="143068.78472799918"/>
    <n v="142546.90356449864"/>
    <n v="135964.74684236018"/>
    <n v="135358.45540330358"/>
    <n v="131638.49797976858"/>
    <n v="130787.46175691247"/>
    <n v="129622.10691963558"/>
    <n v="129509.24602286912"/>
    <n v="134183.94212479793"/>
    <n v="136555.07031271973"/>
    <n v="143666.26332515114"/>
    <n v="1639211.7916786491"/>
  </r>
  <r>
    <x v="0"/>
    <s v="A14: Gross Receipts Tax"/>
    <x v="6"/>
    <s v="4178000: Customer: GROSS RECEIPTS TAX REVS"/>
    <s v="9480110: Residential Sales-Gross Receipts-Gas"/>
    <n v="0"/>
    <n v="0"/>
    <n v="0"/>
    <n v="0"/>
    <n v="0"/>
    <n v="0"/>
    <n v="0"/>
    <n v="190353.69"/>
    <n v="185576.35"/>
    <n v="195056.52"/>
    <n v="198459.19"/>
    <n v="251984.65"/>
    <n v="1021430.4"/>
    <n v="269453"/>
    <n v="255731.21"/>
    <n v="235327.95"/>
    <n v="245597.82"/>
    <n v="235105.64"/>
    <n v="210969.52"/>
    <n v="210645.97"/>
    <n v="212356.69"/>
    <n v="213623.76"/>
    <n v="215823.01"/>
    <n v="190987"/>
    <n v="252857.79"/>
    <n v="2748479.3600000003"/>
    <n v="262415.84000000003"/>
    <n v="256817.86"/>
    <n v="261266.48"/>
    <n v="212385.54"/>
    <n v="187774.17"/>
    <n v="204808.54"/>
    <n v="189714.95"/>
    <n v="200610.57"/>
    <n v="178608.48"/>
    <n v="194956.34"/>
    <n v="193559.78"/>
    <n v="240566.65"/>
    <n v="2583485.1999999997"/>
    <n v="276517.78999999998"/>
    <n v="246713.39"/>
    <n v="243275.97"/>
    <n v="244649.23"/>
    <n v="216746.5"/>
    <n v="220998.32"/>
    <n v="217835.47"/>
    <n v="202988.1"/>
    <n v="177846.25"/>
    <n v="214694.03"/>
    <n v="213645.29"/>
    <n v="257866.68"/>
    <n v="2733777.02"/>
    <n v="142384.57405748017"/>
    <n v="139239.0935522709"/>
    <n v="138613.34834975342"/>
    <n v="131337.09426656232"/>
    <n v="131286.98843752462"/>
    <n v="127859.81992135107"/>
    <n v="127050.6928009827"/>
    <n v="125697.8955290439"/>
    <n v="125748.15422512106"/>
    <n v="130541.43645265172"/>
    <n v="133145.47333899929"/>
    <n v="139616.44270742344"/>
    <n v="1592521.0136391644"/>
    <n v="142832.93770548972"/>
    <n v="139668.45152430137"/>
    <n v="139158.97397387418"/>
    <n v="132733.25617093657"/>
    <n v="132141.37453423667"/>
    <n v="128509.82979113117"/>
    <n v="127679.02024966911"/>
    <n v="126541.36254251613"/>
    <n v="126431.18402440692"/>
    <n v="130994.77605564128"/>
    <n v="133309.54935159319"/>
    <n v="140251.72977498185"/>
    <n v="1600252.4456987781"/>
  </r>
  <r>
    <x v="0"/>
    <s v="A15: Franchise Tax"/>
    <x v="5"/>
    <s v="5973000: OTHER TAXES: Franchise and Minimum"/>
    <s v="9408111: Tax Other Than Inc Tax- FranchiseTax-Gas"/>
    <n v="0"/>
    <n v="0"/>
    <n v="0"/>
    <n v="0"/>
    <n v="0"/>
    <n v="0"/>
    <n v="0"/>
    <n v="170068.1"/>
    <n v="-71307.72"/>
    <n v="163504.9"/>
    <n v="355835.43"/>
    <n v="211012.73"/>
    <n v="829113.44"/>
    <n v="222623.57"/>
    <n v="206910.11"/>
    <n v="202275.56"/>
    <n v="198461.73"/>
    <n v="202435.22"/>
    <n v="168130.57"/>
    <n v="171911.56"/>
    <n v="180474.69"/>
    <n v="166312.12"/>
    <n v="186381.88"/>
    <n v="153557.25"/>
    <n v="211159.39"/>
    <n v="2270633.65"/>
    <n v="223290.17"/>
    <n v="199881.44"/>
    <n v="223831.7"/>
    <n v="182340.77"/>
    <n v="163442.63"/>
    <n v="184956"/>
    <n v="159586.39000000001"/>
    <n v="199679.26"/>
    <n v="174001.9"/>
    <n v="177930.42"/>
    <n v="180474.14"/>
    <n v="209270.35"/>
    <n v="2278685.17"/>
    <n v="243156.27"/>
    <n v="225114.38"/>
    <n v="235159.78"/>
    <n v="234557.99"/>
    <n v="211581.29"/>
    <n v="230432.76"/>
    <n v="208514.6"/>
    <n v="202441.97"/>
    <n v="213929.87"/>
    <n v="216002.49"/>
    <n v="214430.94"/>
    <n v="270272.78999999998"/>
    <n v="2705595.1300000004"/>
    <n v="134596.3514333971"/>
    <n v="131622.92399360202"/>
    <n v="131031.40611504442"/>
    <n v="124153.15221582275"/>
    <n v="124105.7871004747"/>
    <n v="120866.07956138301"/>
    <n v="120101.21048080813"/>
    <n v="118822.40919044848"/>
    <n v="118869.91881123827"/>
    <n v="123401.01569084634"/>
    <n v="125862.61566556602"/>
    <n v="131979.63271599144"/>
    <n v="1505412.5029746227"/>
    <n v="135617.62473259366"/>
    <n v="132612.99494421267"/>
    <n v="132129.25403435345"/>
    <n v="126028.13618551957"/>
    <n v="125466.15389360879"/>
    <n v="122018.05935685981"/>
    <n v="121229.21878249187"/>
    <n v="120149.030707659"/>
    <n v="120044.41794002596"/>
    <n v="124377.47669710852"/>
    <n v="126575.31748393542"/>
    <n v="133166.80845660134"/>
    <n v="1519414.49321497"/>
  </r>
  <r>
    <x v="0"/>
    <s v="A15: Franchise Tax"/>
    <x v="6"/>
    <s v="4179000: FRANCHISE TAX REVENUES"/>
    <s v="9480120: Residential Sales-Franchise-Gas"/>
    <n v="0"/>
    <n v="0"/>
    <n v="0"/>
    <n v="0"/>
    <n v="0"/>
    <n v="0"/>
    <n v="0"/>
    <n v="170068.1"/>
    <n v="153631.16"/>
    <n v="170173.19"/>
    <n v="160862.29"/>
    <n v="207754.74"/>
    <n v="862489.48"/>
    <n v="217918.92"/>
    <n v="202508.4"/>
    <n v="199480.53"/>
    <n v="196512.77"/>
    <n v="201813.29"/>
    <n v="167548.32999999999"/>
    <n v="171110.89"/>
    <n v="179969.32"/>
    <n v="164158.15"/>
    <n v="184706.32"/>
    <n v="150709.88"/>
    <n v="207246.73"/>
    <n v="2243683.5299999998"/>
    <n v="219621.14"/>
    <n v="194581.29"/>
    <n v="217806.84"/>
    <n v="176929.1"/>
    <n v="158467.82"/>
    <n v="179236.83"/>
    <n v="159586.39000000001"/>
    <n v="199679.26"/>
    <n v="174001.9"/>
    <n v="177930.42"/>
    <n v="180479.8"/>
    <n v="209264.69"/>
    <n v="2247585.48"/>
    <n v="243156.27"/>
    <n v="225114.38"/>
    <n v="90444.56"/>
    <n v="379076.82"/>
    <n v="211581.29"/>
    <n v="230432.76"/>
    <n v="208514.6"/>
    <n v="202441.97"/>
    <n v="213929.87"/>
    <n v="216003.04"/>
    <n v="214435.37"/>
    <n v="270267.8"/>
    <n v="2705398.73"/>
    <n v="138047.53993168933"/>
    <n v="134997.87076266875"/>
    <n v="134391.18575901992"/>
    <n v="127336.56637520282"/>
    <n v="127287.98676971761"/>
    <n v="123965.20980654669"/>
    <n v="123180.72869826475"/>
    <n v="121869.13763122918"/>
    <n v="121917.86544742384"/>
    <n v="126565.14429830393"/>
    <n v="129089.86222109334"/>
    <n v="135363.72586255535"/>
    <n v="1544012.8235637157"/>
    <n v="139094.99972573709"/>
    <n v="136013.32814791042"/>
    <n v="135517.18362497789"/>
    <n v="129259.62685694318"/>
    <n v="128683.2347626757"/>
    <n v="125146.72754549727"/>
    <n v="124337.66028973526"/>
    <n v="123229.77508477849"/>
    <n v="123122.47993848818"/>
    <n v="127566.64276626515"/>
    <n v="129820.83844506199"/>
    <n v="136581.3420067706"/>
    <n v="1558373.8391948415"/>
  </r>
  <r>
    <x v="0"/>
    <s v="A23: Rider Programs-Base"/>
    <x v="6"/>
    <s v="~: ~"/>
    <s v="9483050: Sales for Resale SAFE-A23-Gas"/>
    <n v="0"/>
    <n v="0"/>
    <n v="0"/>
    <n v="0"/>
    <n v="0"/>
    <n v="0"/>
    <n v="0"/>
    <n v="56.5"/>
    <n v="63.16"/>
    <n v="-27.81"/>
    <n v="-81.34"/>
    <n v="-5.41"/>
    <n v="5.0999999999999908"/>
    <n v="3646.3"/>
    <n v="-3646.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0"/>
    <s v="5961000: AMORTIZATION EXPENSE"/>
    <s v="9407380: Reg Debits-Amort AEP Excess Costs-A24-Gas"/>
    <n v="0"/>
    <n v="0"/>
    <n v="0"/>
    <n v="0"/>
    <n v="0"/>
    <n v="0"/>
    <n v="0"/>
    <n v="151853.81"/>
    <n v="-24581.38"/>
    <n v="63296.22"/>
    <n v="64766.58"/>
    <n v="63198.23"/>
    <n v="318533.45999999996"/>
    <n v="185415.88"/>
    <n v="227582.98"/>
    <n v="112847.34"/>
    <n v="220163.96"/>
    <n v="263464.38"/>
    <n v="220454.66"/>
    <n v="57493.7"/>
    <n v="57550.97"/>
    <n v="58871.839999999997"/>
    <n v="71809.38"/>
    <n v="69299.649999999994"/>
    <n v="83686.41"/>
    <n v="1628641.1499999997"/>
    <n v="106182.73"/>
    <n v="95192.05"/>
    <n v="93029"/>
    <n v="92266.03"/>
    <n v="75759.539999999994"/>
    <n v="68055.759999999995"/>
    <n v="66658.850000000006"/>
    <n v="57913.16"/>
    <n v="62708.03"/>
    <n v="50186.31"/>
    <n v="60160.21"/>
    <n v="47952.78"/>
    <n v="876064.45"/>
    <n v="72242.94"/>
    <n v="68087.86"/>
    <n v="59841.38"/>
    <n v="61645.64"/>
    <n v="60351.040000000001"/>
    <n v="56755.27"/>
    <n v="45432.7"/>
    <n v="46362.06"/>
    <n v="6687824.7400000002"/>
    <n v="49164.73"/>
    <n v="49329.68"/>
    <n v="56730.15"/>
    <n v="7313768.1900000004"/>
    <n v="56600"/>
    <n v="56600"/>
    <n v="56600"/>
    <n v="56600"/>
    <n v="56600"/>
    <n v="56600"/>
    <n v="56600"/>
    <n v="56600"/>
    <n v="56600"/>
    <n v="56600"/>
    <n v="56600"/>
    <n v="56600"/>
    <n v="679200"/>
    <n v="56600"/>
    <n v="56600"/>
    <n v="56600"/>
    <n v="56600"/>
    <n v="56600"/>
    <n v="56600"/>
    <n v="56600"/>
    <n v="56600"/>
    <n v="56600"/>
    <n v="56600"/>
    <n v="56600"/>
    <n v="56600"/>
    <n v="679200"/>
  </r>
  <r>
    <x v="0"/>
    <s v="A24: Area Expansion Programs"/>
    <x v="0"/>
    <s v="~: ~"/>
    <s v="9407200: Amortizaton of Conversion Exp-A24-Gas"/>
    <n v="0"/>
    <n v="0"/>
    <n v="0"/>
    <n v="0"/>
    <n v="0"/>
    <n v="0"/>
    <n v="0"/>
    <n v="113513.73"/>
    <n v="113513.73"/>
    <n v="110068.53"/>
    <n v="-337095.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3"/>
    <s v="4205000: Customer: OTHER OPERATING REVS"/>
    <s v="9488001: Oth Oper Revs-Misc Service Revs- Gas-A24-AEP"/>
    <n v="0"/>
    <n v="0"/>
    <n v="0"/>
    <n v="0"/>
    <n v="0"/>
    <n v="0"/>
    <n v="0"/>
    <n v="13561.34"/>
    <n v="13261.05"/>
    <n v="13193.27"/>
    <n v="-3765.92"/>
    <n v="10443.48"/>
    <n v="46693.22"/>
    <n v="10336.01"/>
    <n v="10225.19"/>
    <n v="10129.48"/>
    <n v="10038.65"/>
    <n v="9944.89"/>
    <n v="9857.7199999999993"/>
    <n v="12147.16"/>
    <n v="10093.07"/>
    <n v="9093.7999999999993"/>
    <n v="9909.89"/>
    <n v="-3705.7"/>
    <n v="-1892364.13"/>
    <n v="-1794293.97"/>
    <n v="14312.59"/>
    <n v="9337.33"/>
    <n v="9240.6299999999992"/>
    <n v="9170.64"/>
    <n v="9134.2099999999991"/>
    <n v="9519.9"/>
    <n v="9114.18"/>
    <n v="10324.49"/>
    <n v="9005.31"/>
    <n v="8935.89"/>
    <n v="8868.5300000000007"/>
    <n v="-106963.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3"/>
    <s v="4205000: Customer: OTHER OPERATING REVS"/>
    <s v="9495002: Other Gas Rev-AEP Billed &amp; O/U-A2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427.69"/>
    <n v="6729709.75"/>
    <n v="57405.9"/>
    <n v="57490.720000000001"/>
    <n v="64836.47"/>
    <n v="6962870.5300000003"/>
    <n v="63424.70274583"/>
    <n v="63262.527439669997"/>
    <n v="63099.823742289998"/>
    <n v="62936.589932110001"/>
    <n v="62772.824281959998"/>
    <n v="62608.525059010004"/>
    <n v="62443.690524799997"/>
    <n v="62278.318935219999"/>
    <n v="62112.408540459997"/>
    <n v="61945.957584999996"/>
    <n v="61778.964307629998"/>
    <n v="61611.426941370002"/>
    <n v="750275.76003534999"/>
    <n v="61443.343713510003"/>
    <n v="61274.712845540002"/>
    <n v="61105.532553179997"/>
    <n v="60935.801046319997"/>
    <n v="60765.516529009998"/>
    <n v="60594.67719948"/>
    <n v="60423.28125005"/>
    <n v="60251.326867180003"/>
    <n v="60078.812231410004"/>
    <n v="59905.735517349996"/>
    <n v="59732.094893670001"/>
    <n v="59557.888523059999"/>
    <n v="726068.72316975996"/>
  </r>
  <r>
    <x v="0"/>
    <s v="A24: Area Expansion Programs"/>
    <x v="3"/>
    <s v="4205000: Customer: OTHER OPERATING REVS"/>
    <s v="9495100: Other Gas Revenues-AEP-A24-Gas"/>
    <n v="0"/>
    <n v="0"/>
    <n v="0"/>
    <n v="0"/>
    <n v="0"/>
    <n v="0"/>
    <n v="0"/>
    <n v="62075.28"/>
    <n v="65840.570000000007"/>
    <n v="63616.22"/>
    <n v="65094"/>
    <n v="63517.73"/>
    <n v="320143.8"/>
    <n v="186353.24"/>
    <n v="228733.5"/>
    <n v="113417.83"/>
    <n v="221276.99"/>
    <n v="264796.31"/>
    <n v="221569.15"/>
    <n v="57784.37"/>
    <n v="57841.93"/>
    <n v="59169.47"/>
    <n v="72172.42"/>
    <n v="69649.990000000005"/>
    <n v="84109.48"/>
    <n v="1636874.6799999997"/>
    <n v="106719.52"/>
    <n v="95673.29"/>
    <n v="93499.3"/>
    <n v="92732.479999999996"/>
    <n v="76142.53"/>
    <n v="68399.820000000007"/>
    <n v="66995.839999999997"/>
    <n v="58205.94"/>
    <n v="63025.05"/>
    <n v="50440.03"/>
    <n v="60464.35"/>
    <n v="163974.14000000001"/>
    <n v="996272.29"/>
    <n v="81359.09"/>
    <n v="77105.94"/>
    <n v="68917.039999999994"/>
    <n v="70530.89"/>
    <n v="69132.42"/>
    <n v="65428.85"/>
    <n v="53966.49"/>
    <n v="0"/>
    <n v="0"/>
    <n v="0"/>
    <n v="0"/>
    <n v="0"/>
    <n v="486440.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5: SAFE"/>
    <x v="0"/>
    <s v="5960000: DEPRECIATION EXPENSE"/>
    <s v="9403867: Depreciation Expense-SAFE-A25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459.4"/>
    <n v="12771.76"/>
    <n v="16075.55"/>
    <n v="17931.36"/>
    <n v="14158.62"/>
    <n v="87396.69"/>
    <n v="16558.16"/>
    <n v="24085.29"/>
    <n v="26825.65"/>
    <n v="29290.49"/>
    <n v="29991.53"/>
    <n v="30627.94"/>
    <n v="30942.58"/>
    <n v="31502.22"/>
    <n v="32450.22"/>
    <n v="33019.519999999997"/>
    <n v="33232.35"/>
    <n v="33590.17"/>
    <n v="352116.12"/>
    <n v="34199.919999999998"/>
    <n v="34582.410000000003"/>
    <n v="34442.99"/>
    <n v="42900.58"/>
    <n v="52482.36"/>
    <n v="53982.879999999997"/>
    <n v="58683.51"/>
    <n v="63093.72"/>
    <n v="64306.98"/>
    <n v="66621.11"/>
    <n v="70055.64"/>
    <n v="74050.58"/>
    <n v="649402.67999999993"/>
    <n v="76195.217536087977"/>
    <n v="76698.190688445102"/>
    <n v="77589.808288447064"/>
    <n v="78808.850440444687"/>
    <n v="80257.933383513067"/>
    <n v="81945.351265795834"/>
    <n v="83784.096628455518"/>
    <n v="85767.605693850201"/>
    <n v="87969.192071188707"/>
    <n v="90195.928158083741"/>
    <n v="92243.339734474837"/>
    <n v="94031.719563672654"/>
    <n v="1005487.2334524594"/>
    <n v="95715.879958947393"/>
    <n v="97473.803879035913"/>
    <n v="99290.738618975447"/>
    <n v="101154.88201479583"/>
    <n v="103056.79233532088"/>
    <n v="104988.91619560965"/>
    <n v="106945.21088770941"/>
    <n v="108920.84224525795"/>
    <n v="110911.94293516551"/>
    <n v="112915.41909096032"/>
    <n v="114928.7956194649"/>
    <n v="116950.09244613728"/>
    <n v="1273253.3162273802"/>
  </r>
  <r>
    <x v="0"/>
    <s v="A25: SAFE"/>
    <x v="2"/>
    <s v="6700000: INTEREST EXPENSE"/>
    <s v="9431042: Other Interest Exp-SAFE-A25-Gas"/>
    <n v="0"/>
    <n v="0"/>
    <n v="0"/>
    <n v="0"/>
    <n v="0"/>
    <n v="0"/>
    <n v="0"/>
    <n v="0"/>
    <n v="0"/>
    <n v="0"/>
    <n v="0"/>
    <n v="0"/>
    <n v="0"/>
    <n v="613.55999999999995"/>
    <n v="691.31"/>
    <n v="772.39"/>
    <n v="783.56"/>
    <n v="851.06"/>
    <n v="815.63"/>
    <n v="735.72"/>
    <n v="767.46"/>
    <n v="625.83000000000004"/>
    <n v="462.94"/>
    <n v="517.66"/>
    <n v="316.56"/>
    <n v="7953.6799999999994"/>
    <n v="326.79000000000002"/>
    <n v="319.7"/>
    <n v="398.64"/>
    <n v="252.72"/>
    <n v="38.729999999999997"/>
    <n v="20.83"/>
    <n v="24.88"/>
    <n v="-7.7"/>
    <n v="16.649999999999999"/>
    <n v="15.13"/>
    <n v="12.6"/>
    <n v="9.14"/>
    <n v="1428.1100000000004"/>
    <n v="7.05"/>
    <n v="5.67"/>
    <n v="2.4900000000000002"/>
    <n v="2.29"/>
    <n v="1.3"/>
    <n v="-0.02"/>
    <n v="-1.87"/>
    <n v="-4.12"/>
    <n v="-6.79"/>
    <n v="-10.59"/>
    <n v="-17.39"/>
    <n v="-24.46"/>
    <n v="-46.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5: SAFE"/>
    <x v="3"/>
    <s v="4205000: Customer: OTHER OPERATING REVS"/>
    <s v="9488002: Oth Oper Revs-Misc Serv Revs- Gas-A25-SAFE O/U"/>
    <n v="0"/>
    <n v="0"/>
    <n v="0"/>
    <n v="0"/>
    <n v="0"/>
    <n v="0"/>
    <n v="0"/>
    <n v="0"/>
    <n v="0"/>
    <n v="0"/>
    <n v="0"/>
    <n v="0"/>
    <n v="0"/>
    <n v="0"/>
    <n v="-84647.65"/>
    <n v="-14836.97"/>
    <n v="5317.63"/>
    <n v="-52494.99"/>
    <n v="33886.620000000003"/>
    <n v="24659.13"/>
    <n v="32463.56"/>
    <n v="21908.32"/>
    <n v="48332.6"/>
    <n v="14368.7"/>
    <n v="51502.96"/>
    <n v="80459.910000000018"/>
    <n v="-60277.98"/>
    <n v="2680.21"/>
    <n v="-10025.299999999999"/>
    <n v="803.46"/>
    <n v="5896.39"/>
    <n v="2723.21"/>
    <n v="9242.91"/>
    <n v="2721.65"/>
    <n v="28579.45"/>
    <n v="43903.29"/>
    <n v="47392"/>
    <n v="54797.94"/>
    <n v="128437.23"/>
    <n v="-32649.52"/>
    <n v="27615.599999999999"/>
    <n v="22401.48"/>
    <n v="7133.19"/>
    <n v="40956.379999999997"/>
    <n v="49242.76"/>
    <n v="49512.61"/>
    <n v="58698.080000000002"/>
    <n v="59049.99"/>
    <n v="77130.740000000005"/>
    <n v="102992.81"/>
    <n v="93547.99"/>
    <n v="555632.11"/>
    <n v="-35037"/>
    <n v="-30497"/>
    <n v="-23554"/>
    <n v="-15838"/>
    <n v="-8144"/>
    <n v="545"/>
    <n v="8783"/>
    <n v="17295"/>
    <n v="27628"/>
    <n v="35761"/>
    <n v="40715"/>
    <n v="43772"/>
    <n v="61429"/>
    <n v="127420"/>
    <n v="136752"/>
    <n v="146115"/>
    <n v="155714"/>
    <n v="165629"/>
    <n v="175401"/>
    <n v="185187"/>
    <n v="194934"/>
    <n v="204758"/>
    <n v="214635"/>
    <n v="224360"/>
    <n v="234045"/>
    <n v="2164950"/>
  </r>
  <r>
    <x v="0"/>
    <s v="A25: SAFE"/>
    <x v="3"/>
    <s v="4205000: Customer: OTHER OPERATING REVS"/>
    <s v="9488003: Oth Oper Revs-Misc Serv Revs- Gas-A25-SAFE"/>
    <n v="0"/>
    <n v="0"/>
    <n v="0"/>
    <n v="0"/>
    <n v="0"/>
    <n v="0"/>
    <n v="0"/>
    <n v="0"/>
    <n v="0"/>
    <n v="0"/>
    <n v="0"/>
    <n v="0"/>
    <n v="0"/>
    <n v="0"/>
    <n v="47047.4"/>
    <n v="23613.49"/>
    <n v="23874.03"/>
    <n v="24653.32"/>
    <n v="22974.69"/>
    <n v="23904.29"/>
    <n v="24784.23"/>
    <n v="23142.45"/>
    <n v="26050.81"/>
    <n v="21520.28"/>
    <n v="24956.42"/>
    <n v="286521.41000000003"/>
    <n v="121841.52"/>
    <n v="109004.5"/>
    <n v="124001.76"/>
    <n v="120910.27"/>
    <n v="117200.54"/>
    <n v="124991.75"/>
    <n v="116073.37"/>
    <n v="134971.69"/>
    <n v="114112.53"/>
    <n v="122308.69"/>
    <n v="121392.74"/>
    <n v="121507.13"/>
    <n v="1448316.4900000002"/>
    <n v="221062.31"/>
    <n v="203890.96"/>
    <n v="224085.48"/>
    <n v="218178.34"/>
    <n v="216279.09"/>
    <n v="218226.93"/>
    <n v="218820.36"/>
    <n v="219691.32"/>
    <n v="218918.74"/>
    <n v="219088.45"/>
    <n v="210836.55"/>
    <n v="226803.5"/>
    <n v="2615882.0299999998"/>
    <n v="377397.57287743001"/>
    <n v="377739.07017144997"/>
    <n v="378095.26091159001"/>
    <n v="378301.26666736999"/>
    <n v="378264.99956920999"/>
    <n v="378219.45958676998"/>
    <n v="378222.4455726"/>
    <n v="378428.42411883001"/>
    <n v="378456.88768252003"/>
    <n v="378614.64948436001"/>
    <n v="378965.15217853"/>
    <n v="379333.02016751003"/>
    <n v="4540038.2089881701"/>
    <n v="379711.99658702"/>
    <n v="380085.75823272998"/>
    <n v="380468.03751212999"/>
    <n v="380698.35523603001"/>
    <n v="380670.94381624"/>
    <n v="380790.13154201"/>
    <n v="380960.47869234002"/>
    <n v="381213.55358314997"/>
    <n v="381297.35895675002"/>
    <n v="381453.88595734001"/>
    <n v="381799.6181816"/>
    <n v="382202.13053590001"/>
    <n v="4571352.24883324"/>
  </r>
  <r>
    <x v="0"/>
    <s v="A25: SAFE"/>
    <x v="5"/>
    <s v="5974200: PAYROLL TAXES: FICA"/>
    <s v="9408198: Tax Oth Than Inc Tax-SAFE-A25-Gas"/>
    <n v="0"/>
    <n v="0"/>
    <n v="0"/>
    <n v="0"/>
    <n v="0"/>
    <n v="0"/>
    <n v="0"/>
    <n v="0"/>
    <n v="0"/>
    <n v="0"/>
    <n v="0"/>
    <n v="0"/>
    <n v="0"/>
    <n v="269.12"/>
    <n v="719.58"/>
    <n v="787.56"/>
    <n v="2413.02"/>
    <n v="-2881.28"/>
    <n v="6712"/>
    <n v="3740"/>
    <n v="4340"/>
    <n v="3542"/>
    <n v="5862"/>
    <n v="6250"/>
    <n v="6831"/>
    <n v="38585"/>
    <n v="7311"/>
    <n v="6821"/>
    <n v="7503"/>
    <n v="8685"/>
    <n v="8817"/>
    <n v="8816"/>
    <n v="8960"/>
    <n v="8956"/>
    <n v="10777"/>
    <n v="11473"/>
    <n v="13867"/>
    <n v="13076"/>
    <n v="115062"/>
    <n v="14952"/>
    <n v="0"/>
    <n v="55809"/>
    <n v="76586"/>
    <n v="39538"/>
    <n v="40043"/>
    <n v="47723"/>
    <n v="43306"/>
    <n v="42964"/>
    <n v="46183"/>
    <n v="48966"/>
    <n v="49413"/>
    <n v="505483"/>
    <n v="57083.333330000009"/>
    <n v="57083.333330000001"/>
    <n v="57083.333330000001"/>
    <n v="57083.333330000009"/>
    <n v="57083.333330000001"/>
    <n v="57083.333330000001"/>
    <n v="57083.333330000001"/>
    <n v="57083.333330000001"/>
    <n v="57083.333330000001"/>
    <n v="57083.333330000001"/>
    <n v="57083.333330000001"/>
    <n v="57083.333330000001"/>
    <n v="684999.99996000016"/>
    <n v="68684.899999999994"/>
    <n v="69970.8"/>
    <n v="71254"/>
    <n v="72534.41"/>
    <n v="73811.98"/>
    <n v="75086.66"/>
    <n v="76358.42"/>
    <n v="77627.23"/>
    <n v="78893.070000000007"/>
    <n v="80155.91"/>
    <n v="81415.75"/>
    <n v="82672.56"/>
    <n v="908465.69"/>
  </r>
  <r>
    <x v="0"/>
    <s v="~: ~"/>
    <x v="0"/>
    <s v="~: ~"/>
    <s v="9405300: AmortOther Gas Plan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65.0500000000002"/>
    <n v="-2565.05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~: ~"/>
    <x v="5"/>
    <s v="~: ~"/>
    <s v="9408199: Tax Other Than Income Tax-Gas"/>
    <n v="0"/>
    <n v="0"/>
    <n v="0"/>
    <n v="0"/>
    <n v="0"/>
    <n v="0"/>
    <n v="0"/>
    <n v="36820"/>
    <n v="36820"/>
    <n v="36820"/>
    <n v="36820"/>
    <n v="36820"/>
    <n v="184100"/>
    <n v="41551.760000000002"/>
    <n v="47047.61"/>
    <n v="42393.71"/>
    <n v="38498.129999999997"/>
    <n v="38932.449999999997"/>
    <n v="48968.1"/>
    <n v="32439.16"/>
    <n v="34140.870000000003"/>
    <n v="38543.26"/>
    <n v="49743.83"/>
    <n v="30931.5"/>
    <n v="29699.91"/>
    <n v="472890.29"/>
    <n v="33471.449999999997"/>
    <n v="63479.72"/>
    <n v="38977.35"/>
    <n v="41418"/>
    <n v="36388.559999999998"/>
    <n v="35554.269999999997"/>
    <n v="24531.17"/>
    <n v="-273820.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59684D-1457-474C-A9D5-813552DC30D4}" name="PivotTable1" cacheId="15" applyNumberFormats="0" applyBorderFormats="0" applyFontFormats="0" applyPatternFormats="0" applyAlignmentFormats="0" applyWidthHeightFormats="1" dataCaption="Values" updatedVersion="6" minRefreshableVersion="3" itemPrintTitles="1" createdVersion="6" indent="0" outline="1" outlineData="1" multipleFieldFilters="0">
  <location ref="A9:C19" firstHeaderRow="0" firstDataRow="1" firstDataCol="1" rowPageCount="1" colPageCount="1"/>
  <pivotFields count="83">
    <pivotField axis="axisPage" multipleItemSelectionAllowed="1" showAll="0">
      <items count="2">
        <item x="0"/>
        <item t="default"/>
      </items>
    </pivotField>
    <pivotField showAll="0"/>
    <pivotField axis="axisRow" showAll="0">
      <items count="10">
        <item x="6"/>
        <item x="3"/>
        <item x="0"/>
        <item x="4"/>
        <item x="1"/>
        <item x="5"/>
        <item x="7"/>
        <item x="8"/>
        <item x="2"/>
        <item t="default"/>
      </items>
    </pivotField>
    <pivotField showAll="0"/>
    <pivotField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dataField="1"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dataField="1" numFmtId="167" showAll="0"/>
  </pivotFields>
  <rowFields count="1">
    <field x="2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 of 2022" fld="69" baseField="0" baseItem="0"/>
    <dataField name="Sum of 2023" fld="82" baseField="0" baseItem="0"/>
  </dataFields>
  <formats count="19">
    <format dxfId="70">
      <pivotArea outline="0" collapsedLevelsAreSubtotals="1" fieldPosition="0"/>
    </format>
    <format dxfId="69">
      <pivotArea collapsedLevelsAreSubtotals="1" fieldPosition="0">
        <references count="1">
          <reference field="2" count="2">
            <x v="0"/>
            <x v="1"/>
          </reference>
        </references>
      </pivotArea>
    </format>
    <format dxfId="68">
      <pivotArea dataOnly="0" labelOnly="1" fieldPosition="0">
        <references count="1">
          <reference field="2" count="2">
            <x v="0"/>
            <x v="1"/>
          </reference>
        </references>
      </pivotArea>
    </format>
    <format dxfId="67">
      <pivotArea collapsedLevelsAreSubtotals="1" fieldPosition="0">
        <references count="1">
          <reference field="2" count="4">
            <x v="2"/>
            <x v="3"/>
            <x v="4"/>
            <x v="5"/>
          </reference>
        </references>
      </pivotArea>
    </format>
    <format dxfId="66">
      <pivotArea dataOnly="0" labelOnly="1" fieldPosition="0">
        <references count="1">
          <reference field="2" count="4">
            <x v="2"/>
            <x v="3"/>
            <x v="4"/>
            <x v="5"/>
          </reference>
        </references>
      </pivotArea>
    </format>
    <format dxfId="65">
      <pivotArea collapsedLevelsAreSubtotals="1" fieldPosition="0">
        <references count="1">
          <reference field="2" count="2">
            <x v="6"/>
            <x v="7"/>
          </reference>
        </references>
      </pivotArea>
    </format>
    <format dxfId="64">
      <pivotArea dataOnly="0" labelOnly="1" fieldPosition="0">
        <references count="1">
          <reference field="2" count="2">
            <x v="6"/>
            <x v="7"/>
          </reference>
        </references>
      </pivotArea>
    </format>
    <format dxfId="63">
      <pivotArea collapsedLevelsAreSubtotals="1" fieldPosition="0">
        <references count="1">
          <reference field="2" count="1">
            <x v="8"/>
          </reference>
        </references>
      </pivotArea>
    </format>
    <format dxfId="62">
      <pivotArea dataOnly="0" labelOnly="1" fieldPosition="0">
        <references count="1">
          <reference field="2" count="1">
            <x v="8"/>
          </reference>
        </references>
      </pivotArea>
    </format>
    <format dxfId="61">
      <pivotArea type="all" dataOnly="0" outline="0" fieldPosition="0"/>
    </format>
    <format dxfId="60">
      <pivotArea outline="0" collapsedLevelsAreSubtotals="1" fieldPosition="0"/>
    </format>
    <format dxfId="59">
      <pivotArea field="2" type="button" dataOnly="0" labelOnly="1" outline="0" axis="axisRow" fieldPosition="0"/>
    </format>
    <format dxfId="58">
      <pivotArea dataOnly="0" labelOnly="1" fieldPosition="0">
        <references count="1">
          <reference field="2" count="0"/>
        </references>
      </pivotArea>
    </format>
    <format dxfId="57">
      <pivotArea dataOnly="0" labelOnly="1" grandRow="1" outline="0" fieldPosition="0"/>
    </format>
    <format dxfId="56">
      <pivotArea type="all" dataOnly="0" outline="0" fieldPosition="0"/>
    </format>
    <format dxfId="55">
      <pivotArea outline="0" collapsedLevelsAreSubtotals="1" fieldPosition="0"/>
    </format>
    <format dxfId="54">
      <pivotArea field="2" type="button" dataOnly="0" labelOnly="1" outline="0" axis="axisRow" fieldPosition="0"/>
    </format>
    <format dxfId="53">
      <pivotArea dataOnly="0" labelOnly="1" fieldPosition="0">
        <references count="1">
          <reference field="2" count="0"/>
        </references>
      </pivotArea>
    </format>
    <format dxfId="5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4792B6-A5C4-44C7-9008-7E644FC0BC0B}" name="PivotTable3" cacheId="14" applyNumberFormats="0" applyBorderFormats="0" applyFontFormats="0" applyPatternFormats="0" applyAlignmentFormats="0" applyWidthHeightFormats="1" dataCaption="Values" updatedVersion="6" minRefreshableVersion="3" colGrandTotals="0" itemPrintTitles="1" createdVersion="6" indent="0" compact="0" compactData="0" gridDropZones="1" multipleFieldFilters="0">
  <location ref="A6:D40" firstHeaderRow="1" firstDataRow="2" firstDataCol="2" rowPageCount="2" colPageCount="1"/>
  <pivotFields count="85">
    <pivotField axis="axisPage" compact="0" outline="0" multipleItemSelectionAllowed="1" showAll="0">
      <items count="2"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axis="axisRow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sortType="ascending">
      <items count="33">
        <item x="24"/>
        <item x="6"/>
        <item x="15"/>
        <item x="25"/>
        <item x="16"/>
        <item x="30"/>
        <item x="17"/>
        <item x="18"/>
        <item x="26"/>
        <item x="27"/>
        <item x="7"/>
        <item x="8"/>
        <item x="9"/>
        <item x="19"/>
        <item x="10"/>
        <item x="11"/>
        <item x="0"/>
        <item x="12"/>
        <item x="20"/>
        <item x="28"/>
        <item x="13"/>
        <item x="1"/>
        <item x="2"/>
        <item x="4"/>
        <item x="5"/>
        <item x="21"/>
        <item x="14"/>
        <item x="22"/>
        <item x="31"/>
        <item x="23"/>
        <item x="3"/>
        <item x="29"/>
        <item t="default"/>
      </items>
    </pivotField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</pivotFields>
  <rowFields count="2">
    <field x="2"/>
    <field x="6"/>
  </rowFields>
  <rowItems count="33">
    <i>
      <x/>
      <x v="16"/>
    </i>
    <i r="1">
      <x v="21"/>
    </i>
    <i r="1">
      <x v="22"/>
    </i>
    <i r="1">
      <x v="23"/>
    </i>
    <i r="1">
      <x v="24"/>
    </i>
    <i r="1">
      <x v="30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7"/>
    </i>
    <i r="1">
      <x v="18"/>
    </i>
    <i r="1">
      <x v="19"/>
    </i>
    <i r="1">
      <x v="20"/>
    </i>
    <i r="1">
      <x v="25"/>
    </i>
    <i r="1">
      <x v="26"/>
    </i>
    <i r="1">
      <x v="27"/>
    </i>
    <i r="1">
      <x v="29"/>
    </i>
    <i r="1">
      <x v="3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1" item="0" hier="-1"/>
  </pageFields>
  <dataFields count="2">
    <dataField name="Sum of 2022" fld="71" baseField="0" baseItem="0"/>
    <dataField name="Sum of 2023" fld="84" baseField="0" baseItem="0"/>
  </dataFields>
  <formats count="27">
    <format dxfId="26">
      <pivotArea outline="0" collapsedLevelsAreSubtotals="1" fieldPosition="0"/>
    </format>
    <format dxfId="25">
      <pivotArea dataOnly="0" labelOnly="1" outline="0" fieldPosition="0">
        <references count="1">
          <reference field="1" count="1">
            <x v="0"/>
          </reference>
        </references>
      </pivotArea>
    </format>
    <format dxfId="24">
      <pivotArea dataOnly="0" labelOnly="1" outline="0" fieldPosition="0">
        <references count="1">
          <reference field="1" count="1">
            <x v="0"/>
          </reference>
        </references>
      </pivotArea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type="origin" dataOnly="0" labelOnly="1" outline="0" fieldPosition="0"/>
    </format>
    <format dxfId="20">
      <pivotArea field="-2" type="button" dataOnly="0" labelOnly="1" outline="0" axis="axisCol" fieldPosition="0"/>
    </format>
    <format dxfId="19">
      <pivotArea type="topRight" dataOnly="0" labelOnly="1" outline="0" fieldPosition="0"/>
    </format>
    <format dxfId="18">
      <pivotArea field="2" type="button" dataOnly="0" labelOnly="1" outline="0" axis="axisRow" fieldPosition="0"/>
    </format>
    <format dxfId="17">
      <pivotArea field="6" type="button" dataOnly="0" labelOnly="1" outline="0" axis="axisRow" fieldPosition="1"/>
    </format>
    <format dxfId="16">
      <pivotArea dataOnly="0" labelOnly="1" outline="0" fieldPosition="0">
        <references count="1">
          <reference field="2" count="0"/>
        </references>
      </pivotArea>
    </format>
    <format dxfId="15">
      <pivotArea dataOnly="0" labelOnly="1" outline="0" fieldPosition="0">
        <references count="1">
          <reference field="2" count="0" defaultSubtotal="1"/>
        </references>
      </pivotArea>
    </format>
    <format dxfId="14">
      <pivotArea dataOnly="0" labelOnly="1" grandRow="1" outline="0" fieldPosition="0"/>
    </format>
    <format dxfId="13">
      <pivotArea dataOnly="0" labelOnly="1" outline="0" fieldPosition="0">
        <references count="2">
          <reference field="2" count="1" selected="0">
            <x v="0"/>
          </reference>
          <reference field="6" count="6">
            <x v="16"/>
            <x v="21"/>
            <x v="22"/>
            <x v="23"/>
            <x v="24"/>
            <x v="30"/>
          </reference>
        </references>
      </pivotArea>
    </format>
    <format dxfId="12">
      <pivotArea dataOnly="0" labelOnly="1" outline="0" fieldPosition="0">
        <references count="2">
          <reference field="2" count="1" selected="0">
            <x v="1"/>
          </reference>
          <reference field="6" count="24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5"/>
            <x v="26"/>
            <x v="27"/>
            <x v="29"/>
            <x v="31"/>
          </reference>
        </references>
      </pivotArea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type="origin" dataOnly="0" labelOnly="1" outline="0" fieldPosition="0"/>
    </format>
    <format dxfId="8">
      <pivotArea field="-2" type="button" dataOnly="0" labelOnly="1" outline="0" axis="axisCol" fieldPosition="0"/>
    </format>
    <format dxfId="7">
      <pivotArea type="topRight" dataOnly="0" labelOnly="1" outline="0" fieldPosition="0"/>
    </format>
    <format dxfId="6">
      <pivotArea field="2" type="button" dataOnly="0" labelOnly="1" outline="0" axis="axisRow" fieldPosition="0"/>
    </format>
    <format dxfId="5">
      <pivotArea field="6" type="button" dataOnly="0" labelOnly="1" outline="0" axis="axisRow" fieldPosition="1"/>
    </format>
    <format dxfId="4">
      <pivotArea dataOnly="0" labelOnly="1" outline="0" fieldPosition="0">
        <references count="1">
          <reference field="2" count="0"/>
        </references>
      </pivotArea>
    </format>
    <format dxfId="3">
      <pivotArea dataOnly="0" labelOnly="1" outline="0" fieldPosition="0">
        <references count="1">
          <reference field="2" count="0" defaultSubtotal="1"/>
        </references>
      </pivotArea>
    </format>
    <format dxfId="2">
      <pivotArea dataOnly="0" labelOnly="1" grandRow="1" outline="0" fieldPosition="0"/>
    </format>
    <format dxfId="1">
      <pivotArea dataOnly="0" labelOnly="1" outline="0" fieldPosition="0">
        <references count="2">
          <reference field="2" count="1" selected="0">
            <x v="0"/>
          </reference>
          <reference field="6" count="6">
            <x v="16"/>
            <x v="21"/>
            <x v="22"/>
            <x v="23"/>
            <x v="24"/>
            <x v="30"/>
          </reference>
        </references>
      </pivotArea>
    </format>
    <format dxfId="0">
      <pivotArea dataOnly="0" labelOnly="1" outline="0" fieldPosition="0">
        <references count="2">
          <reference field="2" count="1" selected="0">
            <x v="1"/>
          </reference>
          <reference field="6" count="24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5"/>
            <x v="26"/>
            <x v="27"/>
            <x v="29"/>
            <x v="3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8BE04D-D90A-4B4E-8C1C-87F5DBBC2048}" name="PivotTable1" cacheId="14" applyNumberFormats="0" applyBorderFormats="0" applyFontFormats="0" applyPatternFormats="0" applyAlignmentFormats="0" applyWidthHeightFormats="1" dataCaption="Values" updatedVersion="6" minRefreshableVersion="3" colGrandTotals="0" itemPrintTitles="1" createdVersion="6" indent="0" compact="0" compactData="0" gridDropZones="1" multipleFieldFilters="0">
  <location ref="I7:L12" firstHeaderRow="1" firstDataRow="2" firstDataCol="2" rowPageCount="3" colPageCount="1"/>
  <pivotFields count="85">
    <pivotField axis="axisPage" compact="0" outline="0" multipleItemSelectionAllowed="1" showAll="0">
      <items count="2"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axis="axisRow" compact="0" outline="0" showAll="0">
      <items count="3">
        <item x="0"/>
        <item x="1"/>
        <item t="default"/>
      </items>
    </pivotField>
    <pivotField compact="0" outline="0" showAll="0"/>
    <pivotField axis="axisPage" compact="0" outline="0" showAll="0">
      <items count="4">
        <item x="0"/>
        <item x="1"/>
        <item x="2"/>
        <item t="default"/>
      </items>
    </pivotField>
    <pivotField compact="0" outline="0" showAll="0"/>
    <pivotField axis="axisRow" compact="0" outline="0" showAll="0" sortType="ascending">
      <items count="33">
        <item x="24"/>
        <item x="6"/>
        <item x="15"/>
        <item x="25"/>
        <item x="16"/>
        <item x="30"/>
        <item x="17"/>
        <item x="18"/>
        <item x="26"/>
        <item x="27"/>
        <item x="7"/>
        <item x="8"/>
        <item x="9"/>
        <item x="19"/>
        <item x="10"/>
        <item x="11"/>
        <item x="0"/>
        <item x="12"/>
        <item x="20"/>
        <item x="28"/>
        <item x="13"/>
        <item x="1"/>
        <item x="2"/>
        <item x="4"/>
        <item x="5"/>
        <item x="21"/>
        <item x="14"/>
        <item x="22"/>
        <item x="31"/>
        <item x="23"/>
        <item x="3"/>
        <item x="29"/>
        <item t="default"/>
      </items>
    </pivotField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</pivotFields>
  <rowFields count="2">
    <field x="2"/>
    <field x="6"/>
  </rowFields>
  <rowItems count="4">
    <i>
      <x v="1"/>
      <x v="5"/>
    </i>
    <i r="1">
      <x v="28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4" item="2" hier="-1"/>
    <pageField fld="1" item="1" hier="-1"/>
  </pageFields>
  <dataFields count="2">
    <dataField name="Sum of 2022" fld="71" baseField="0" baseItem="0"/>
    <dataField name="Sum of 2023" fld="84" baseField="0" baseItem="0"/>
  </dataFields>
  <formats count="25">
    <format dxfId="51">
      <pivotArea outline="0" collapsedLevelsAreSubtotals="1" fieldPosition="0"/>
    </format>
    <format dxfId="50">
      <pivotArea dataOnly="0" labelOnly="1" outline="0" fieldPosition="0">
        <references count="2">
          <reference field="1" count="1">
            <x v="1"/>
          </reference>
          <reference field="4" count="1" selected="0">
            <x v="2"/>
          </reference>
        </references>
      </pivotArea>
    </format>
    <format dxfId="49">
      <pivotArea dataOnly="0" labelOnly="1" outline="0" fieldPosition="0">
        <references count="2">
          <reference field="1" count="1">
            <x v="1"/>
          </reference>
          <reference field="4" count="1" selected="0">
            <x v="2"/>
          </reference>
        </references>
      </pivotArea>
    </format>
    <format dxfId="48">
      <pivotArea type="all" dataOnly="0" outline="0" fieldPosition="0"/>
    </format>
    <format dxfId="47">
      <pivotArea outline="0" collapsedLevelsAreSubtotals="1" fieldPosition="0"/>
    </format>
    <format dxfId="46">
      <pivotArea type="origin" dataOnly="0" labelOnly="1" outline="0" fieldPosition="0"/>
    </format>
    <format dxfId="45">
      <pivotArea field="-2" type="button" dataOnly="0" labelOnly="1" outline="0" axis="axisCol" fieldPosition="0"/>
    </format>
    <format dxfId="44">
      <pivotArea type="topRight" dataOnly="0" labelOnly="1" outline="0" fieldPosition="0"/>
    </format>
    <format dxfId="43">
      <pivotArea field="2" type="button" dataOnly="0" labelOnly="1" outline="0" axis="axisRow" fieldPosition="0"/>
    </format>
    <format dxfId="42">
      <pivotArea field="6" type="button" dataOnly="0" labelOnly="1" outline="0" axis="axisRow" fieldPosition="1"/>
    </format>
    <format dxfId="41">
      <pivotArea dataOnly="0" labelOnly="1" outline="0" fieldPosition="0">
        <references count="1">
          <reference field="2" count="1">
            <x v="1"/>
          </reference>
        </references>
      </pivotArea>
    </format>
    <format dxfId="40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39">
      <pivotArea dataOnly="0" labelOnly="1" grandRow="1" outline="0" fieldPosition="0"/>
    </format>
    <format dxfId="38">
      <pivotArea dataOnly="0" labelOnly="1" outline="0" fieldPosition="0">
        <references count="2">
          <reference field="2" count="1" selected="0">
            <x v="1"/>
          </reference>
          <reference field="6" count="2">
            <x v="5"/>
            <x v="28"/>
          </reference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-2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2" type="button" dataOnly="0" labelOnly="1" outline="0" axis="axisRow" fieldPosition="0"/>
    </format>
    <format dxfId="31">
      <pivotArea field="6" type="button" dataOnly="0" labelOnly="1" outline="0" axis="axisRow" fieldPosition="1"/>
    </format>
    <format dxfId="30">
      <pivotArea dataOnly="0" labelOnly="1" outline="0" fieldPosition="0">
        <references count="1">
          <reference field="2" count="1">
            <x v="1"/>
          </reference>
        </references>
      </pivotArea>
    </format>
    <format dxfId="29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28">
      <pivotArea dataOnly="0" labelOnly="1" grandRow="1" outline="0" fieldPosition="0"/>
    </format>
    <format dxfId="27">
      <pivotArea dataOnly="0" labelOnly="1" outline="0" fieldPosition="0">
        <references count="2">
          <reference field="2" count="1" selected="0">
            <x v="1"/>
          </reference>
          <reference field="6" count="2">
            <x v="5"/>
            <x v="2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8D9C8-0DA8-4680-8172-9C1C1B5196CC}">
  <dimension ref="A1:CA73"/>
  <sheetViews>
    <sheetView showOutlineSymbols="0" zoomScale="90" zoomScaleNormal="90" workbookViewId="0"/>
  </sheetViews>
  <sheetFormatPr defaultColWidth="11.7109375" defaultRowHeight="15" customHeight="1" x14ac:dyDescent="0.2"/>
  <cols>
    <col min="1" max="1" width="7.28515625" style="170" customWidth="1"/>
    <col min="2" max="2" width="47.85546875" style="191" customWidth="1"/>
    <col min="3" max="3" width="6.28515625" style="191" customWidth="1"/>
    <col min="4" max="4" width="15.85546875" style="191" customWidth="1"/>
    <col min="5" max="5" width="5.85546875" style="192" customWidth="1"/>
    <col min="6" max="6" width="15.42578125" style="191" customWidth="1"/>
    <col min="7" max="7" width="5.85546875" style="192" customWidth="1"/>
    <col min="8" max="8" width="19.140625" style="191" customWidth="1"/>
    <col min="9" max="9" width="5.85546875" style="191" customWidth="1"/>
    <col min="10" max="10" width="20.28515625" style="191" customWidth="1"/>
    <col min="11" max="11" width="7.140625" style="192" customWidth="1"/>
    <col min="12" max="12" width="19.140625" style="191" customWidth="1"/>
    <col min="13" max="16" width="11.7109375" style="191" customWidth="1"/>
    <col min="17" max="17" width="2" style="191" customWidth="1"/>
    <col min="18" max="18" width="11.7109375" style="191" customWidth="1"/>
    <col min="19" max="19" width="2" style="191" customWidth="1"/>
    <col min="20" max="20" width="11.7109375" style="191" customWidth="1"/>
    <col min="21" max="21" width="2" style="191" customWidth="1"/>
    <col min="22" max="22" width="11.7109375" style="191" customWidth="1"/>
    <col min="23" max="23" width="2" style="191" customWidth="1"/>
    <col min="24" max="24" width="11.7109375" style="191" customWidth="1"/>
    <col min="25" max="25" width="2" style="191" customWidth="1"/>
    <col min="26" max="26" width="11.7109375" style="191" customWidth="1"/>
    <col min="27" max="27" width="2" style="191" customWidth="1"/>
    <col min="28" max="28" width="11.7109375" style="191" customWidth="1"/>
    <col min="29" max="29" width="2" style="191" customWidth="1"/>
    <col min="30" max="30" width="11.7109375" style="191" customWidth="1"/>
    <col min="31" max="31" width="2" style="191" customWidth="1"/>
    <col min="32" max="32" width="11.7109375" style="191" customWidth="1"/>
    <col min="33" max="33" width="2" style="191" customWidth="1"/>
    <col min="34" max="34" width="11.7109375" style="191" customWidth="1"/>
    <col min="35" max="35" width="2" style="191" customWidth="1"/>
    <col min="36" max="36" width="11.7109375" style="191" customWidth="1"/>
    <col min="37" max="37" width="2" style="191" customWidth="1"/>
    <col min="38" max="38" width="11.7109375" style="191" customWidth="1"/>
    <col min="39" max="39" width="2" style="191" customWidth="1"/>
    <col min="40" max="40" width="11.7109375" style="191" customWidth="1"/>
    <col min="41" max="41" width="2" style="191" customWidth="1"/>
    <col min="42" max="257" width="11.7109375" style="191"/>
    <col min="258" max="258" width="75.140625" style="191" customWidth="1"/>
    <col min="259" max="259" width="5.85546875" style="191" customWidth="1"/>
    <col min="260" max="260" width="19.140625" style="191" customWidth="1"/>
    <col min="261" max="261" width="5.85546875" style="191" customWidth="1"/>
    <col min="262" max="262" width="19.140625" style="191" customWidth="1"/>
    <col min="263" max="263" width="5.85546875" style="191" customWidth="1"/>
    <col min="264" max="264" width="19.140625" style="191" customWidth="1"/>
    <col min="265" max="265" width="5.85546875" style="191" customWidth="1"/>
    <col min="266" max="266" width="19.140625" style="191" customWidth="1"/>
    <col min="267" max="267" width="5.85546875" style="191" customWidth="1"/>
    <col min="268" max="268" width="19.140625" style="191" customWidth="1"/>
    <col min="269" max="272" width="11.7109375" style="191"/>
    <col min="273" max="273" width="2" style="191" customWidth="1"/>
    <col min="274" max="274" width="11.7109375" style="191"/>
    <col min="275" max="275" width="2" style="191" customWidth="1"/>
    <col min="276" max="276" width="11.7109375" style="191"/>
    <col min="277" max="277" width="2" style="191" customWidth="1"/>
    <col min="278" max="278" width="11.7109375" style="191"/>
    <col min="279" max="279" width="2" style="191" customWidth="1"/>
    <col min="280" max="280" width="11.7109375" style="191"/>
    <col min="281" max="281" width="2" style="191" customWidth="1"/>
    <col min="282" max="282" width="11.7109375" style="191"/>
    <col min="283" max="283" width="2" style="191" customWidth="1"/>
    <col min="284" max="284" width="11.7109375" style="191"/>
    <col min="285" max="285" width="2" style="191" customWidth="1"/>
    <col min="286" max="286" width="11.7109375" style="191"/>
    <col min="287" max="287" width="2" style="191" customWidth="1"/>
    <col min="288" max="288" width="11.7109375" style="191"/>
    <col min="289" max="289" width="2" style="191" customWidth="1"/>
    <col min="290" max="290" width="11.7109375" style="191"/>
    <col min="291" max="291" width="2" style="191" customWidth="1"/>
    <col min="292" max="292" width="11.7109375" style="191"/>
    <col min="293" max="293" width="2" style="191" customWidth="1"/>
    <col min="294" max="294" width="11.7109375" style="191"/>
    <col min="295" max="295" width="2" style="191" customWidth="1"/>
    <col min="296" max="296" width="11.7109375" style="191"/>
    <col min="297" max="297" width="2" style="191" customWidth="1"/>
    <col min="298" max="513" width="11.7109375" style="191"/>
    <col min="514" max="514" width="75.140625" style="191" customWidth="1"/>
    <col min="515" max="515" width="5.85546875" style="191" customWidth="1"/>
    <col min="516" max="516" width="19.140625" style="191" customWidth="1"/>
    <col min="517" max="517" width="5.85546875" style="191" customWidth="1"/>
    <col min="518" max="518" width="19.140625" style="191" customWidth="1"/>
    <col min="519" max="519" width="5.85546875" style="191" customWidth="1"/>
    <col min="520" max="520" width="19.140625" style="191" customWidth="1"/>
    <col min="521" max="521" width="5.85546875" style="191" customWidth="1"/>
    <col min="522" max="522" width="19.140625" style="191" customWidth="1"/>
    <col min="523" max="523" width="5.85546875" style="191" customWidth="1"/>
    <col min="524" max="524" width="19.140625" style="191" customWidth="1"/>
    <col min="525" max="528" width="11.7109375" style="191"/>
    <col min="529" max="529" width="2" style="191" customWidth="1"/>
    <col min="530" max="530" width="11.7109375" style="191"/>
    <col min="531" max="531" width="2" style="191" customWidth="1"/>
    <col min="532" max="532" width="11.7109375" style="191"/>
    <col min="533" max="533" width="2" style="191" customWidth="1"/>
    <col min="534" max="534" width="11.7109375" style="191"/>
    <col min="535" max="535" width="2" style="191" customWidth="1"/>
    <col min="536" max="536" width="11.7109375" style="191"/>
    <col min="537" max="537" width="2" style="191" customWidth="1"/>
    <col min="538" max="538" width="11.7109375" style="191"/>
    <col min="539" max="539" width="2" style="191" customWidth="1"/>
    <col min="540" max="540" width="11.7109375" style="191"/>
    <col min="541" max="541" width="2" style="191" customWidth="1"/>
    <col min="542" max="542" width="11.7109375" style="191"/>
    <col min="543" max="543" width="2" style="191" customWidth="1"/>
    <col min="544" max="544" width="11.7109375" style="191"/>
    <col min="545" max="545" width="2" style="191" customWidth="1"/>
    <col min="546" max="546" width="11.7109375" style="191"/>
    <col min="547" max="547" width="2" style="191" customWidth="1"/>
    <col min="548" max="548" width="11.7109375" style="191"/>
    <col min="549" max="549" width="2" style="191" customWidth="1"/>
    <col min="550" max="550" width="11.7109375" style="191"/>
    <col min="551" max="551" width="2" style="191" customWidth="1"/>
    <col min="552" max="552" width="11.7109375" style="191"/>
    <col min="553" max="553" width="2" style="191" customWidth="1"/>
    <col min="554" max="769" width="11.7109375" style="191"/>
    <col min="770" max="770" width="75.140625" style="191" customWidth="1"/>
    <col min="771" max="771" width="5.85546875" style="191" customWidth="1"/>
    <col min="772" max="772" width="19.140625" style="191" customWidth="1"/>
    <col min="773" max="773" width="5.85546875" style="191" customWidth="1"/>
    <col min="774" max="774" width="19.140625" style="191" customWidth="1"/>
    <col min="775" max="775" width="5.85546875" style="191" customWidth="1"/>
    <col min="776" max="776" width="19.140625" style="191" customWidth="1"/>
    <col min="777" max="777" width="5.85546875" style="191" customWidth="1"/>
    <col min="778" max="778" width="19.140625" style="191" customWidth="1"/>
    <col min="779" max="779" width="5.85546875" style="191" customWidth="1"/>
    <col min="780" max="780" width="19.140625" style="191" customWidth="1"/>
    <col min="781" max="784" width="11.7109375" style="191"/>
    <col min="785" max="785" width="2" style="191" customWidth="1"/>
    <col min="786" max="786" width="11.7109375" style="191"/>
    <col min="787" max="787" width="2" style="191" customWidth="1"/>
    <col min="788" max="788" width="11.7109375" style="191"/>
    <col min="789" max="789" width="2" style="191" customWidth="1"/>
    <col min="790" max="790" width="11.7109375" style="191"/>
    <col min="791" max="791" width="2" style="191" customWidth="1"/>
    <col min="792" max="792" width="11.7109375" style="191"/>
    <col min="793" max="793" width="2" style="191" customWidth="1"/>
    <col min="794" max="794" width="11.7109375" style="191"/>
    <col min="795" max="795" width="2" style="191" customWidth="1"/>
    <col min="796" max="796" width="11.7109375" style="191"/>
    <col min="797" max="797" width="2" style="191" customWidth="1"/>
    <col min="798" max="798" width="11.7109375" style="191"/>
    <col min="799" max="799" width="2" style="191" customWidth="1"/>
    <col min="800" max="800" width="11.7109375" style="191"/>
    <col min="801" max="801" width="2" style="191" customWidth="1"/>
    <col min="802" max="802" width="11.7109375" style="191"/>
    <col min="803" max="803" width="2" style="191" customWidth="1"/>
    <col min="804" max="804" width="11.7109375" style="191"/>
    <col min="805" max="805" width="2" style="191" customWidth="1"/>
    <col min="806" max="806" width="11.7109375" style="191"/>
    <col min="807" max="807" width="2" style="191" customWidth="1"/>
    <col min="808" max="808" width="11.7109375" style="191"/>
    <col min="809" max="809" width="2" style="191" customWidth="1"/>
    <col min="810" max="1025" width="11.7109375" style="191"/>
    <col min="1026" max="1026" width="75.140625" style="191" customWidth="1"/>
    <col min="1027" max="1027" width="5.85546875" style="191" customWidth="1"/>
    <col min="1028" max="1028" width="19.140625" style="191" customWidth="1"/>
    <col min="1029" max="1029" width="5.85546875" style="191" customWidth="1"/>
    <col min="1030" max="1030" width="19.140625" style="191" customWidth="1"/>
    <col min="1031" max="1031" width="5.85546875" style="191" customWidth="1"/>
    <col min="1032" max="1032" width="19.140625" style="191" customWidth="1"/>
    <col min="1033" max="1033" width="5.85546875" style="191" customWidth="1"/>
    <col min="1034" max="1034" width="19.140625" style="191" customWidth="1"/>
    <col min="1035" max="1035" width="5.85546875" style="191" customWidth="1"/>
    <col min="1036" max="1036" width="19.140625" style="191" customWidth="1"/>
    <col min="1037" max="1040" width="11.7109375" style="191"/>
    <col min="1041" max="1041" width="2" style="191" customWidth="1"/>
    <col min="1042" max="1042" width="11.7109375" style="191"/>
    <col min="1043" max="1043" width="2" style="191" customWidth="1"/>
    <col min="1044" max="1044" width="11.7109375" style="191"/>
    <col min="1045" max="1045" width="2" style="191" customWidth="1"/>
    <col min="1046" max="1046" width="11.7109375" style="191"/>
    <col min="1047" max="1047" width="2" style="191" customWidth="1"/>
    <col min="1048" max="1048" width="11.7109375" style="191"/>
    <col min="1049" max="1049" width="2" style="191" customWidth="1"/>
    <col min="1050" max="1050" width="11.7109375" style="191"/>
    <col min="1051" max="1051" width="2" style="191" customWidth="1"/>
    <col min="1052" max="1052" width="11.7109375" style="191"/>
    <col min="1053" max="1053" width="2" style="191" customWidth="1"/>
    <col min="1054" max="1054" width="11.7109375" style="191"/>
    <col min="1055" max="1055" width="2" style="191" customWidth="1"/>
    <col min="1056" max="1056" width="11.7109375" style="191"/>
    <col min="1057" max="1057" width="2" style="191" customWidth="1"/>
    <col min="1058" max="1058" width="11.7109375" style="191"/>
    <col min="1059" max="1059" width="2" style="191" customWidth="1"/>
    <col min="1060" max="1060" width="11.7109375" style="191"/>
    <col min="1061" max="1061" width="2" style="191" customWidth="1"/>
    <col min="1062" max="1062" width="11.7109375" style="191"/>
    <col min="1063" max="1063" width="2" style="191" customWidth="1"/>
    <col min="1064" max="1064" width="11.7109375" style="191"/>
    <col min="1065" max="1065" width="2" style="191" customWidth="1"/>
    <col min="1066" max="1281" width="11.7109375" style="191"/>
    <col min="1282" max="1282" width="75.140625" style="191" customWidth="1"/>
    <col min="1283" max="1283" width="5.85546875" style="191" customWidth="1"/>
    <col min="1284" max="1284" width="19.140625" style="191" customWidth="1"/>
    <col min="1285" max="1285" width="5.85546875" style="191" customWidth="1"/>
    <col min="1286" max="1286" width="19.140625" style="191" customWidth="1"/>
    <col min="1287" max="1287" width="5.85546875" style="191" customWidth="1"/>
    <col min="1288" max="1288" width="19.140625" style="191" customWidth="1"/>
    <col min="1289" max="1289" width="5.85546875" style="191" customWidth="1"/>
    <col min="1290" max="1290" width="19.140625" style="191" customWidth="1"/>
    <col min="1291" max="1291" width="5.85546875" style="191" customWidth="1"/>
    <col min="1292" max="1292" width="19.140625" style="191" customWidth="1"/>
    <col min="1293" max="1296" width="11.7109375" style="191"/>
    <col min="1297" max="1297" width="2" style="191" customWidth="1"/>
    <col min="1298" max="1298" width="11.7109375" style="191"/>
    <col min="1299" max="1299" width="2" style="191" customWidth="1"/>
    <col min="1300" max="1300" width="11.7109375" style="191"/>
    <col min="1301" max="1301" width="2" style="191" customWidth="1"/>
    <col min="1302" max="1302" width="11.7109375" style="191"/>
    <col min="1303" max="1303" width="2" style="191" customWidth="1"/>
    <col min="1304" max="1304" width="11.7109375" style="191"/>
    <col min="1305" max="1305" width="2" style="191" customWidth="1"/>
    <col min="1306" max="1306" width="11.7109375" style="191"/>
    <col min="1307" max="1307" width="2" style="191" customWidth="1"/>
    <col min="1308" max="1308" width="11.7109375" style="191"/>
    <col min="1309" max="1309" width="2" style="191" customWidth="1"/>
    <col min="1310" max="1310" width="11.7109375" style="191"/>
    <col min="1311" max="1311" width="2" style="191" customWidth="1"/>
    <col min="1312" max="1312" width="11.7109375" style="191"/>
    <col min="1313" max="1313" width="2" style="191" customWidth="1"/>
    <col min="1314" max="1314" width="11.7109375" style="191"/>
    <col min="1315" max="1315" width="2" style="191" customWidth="1"/>
    <col min="1316" max="1316" width="11.7109375" style="191"/>
    <col min="1317" max="1317" width="2" style="191" customWidth="1"/>
    <col min="1318" max="1318" width="11.7109375" style="191"/>
    <col min="1319" max="1319" width="2" style="191" customWidth="1"/>
    <col min="1320" max="1320" width="11.7109375" style="191"/>
    <col min="1321" max="1321" width="2" style="191" customWidth="1"/>
    <col min="1322" max="1537" width="11.7109375" style="191"/>
    <col min="1538" max="1538" width="75.140625" style="191" customWidth="1"/>
    <col min="1539" max="1539" width="5.85546875" style="191" customWidth="1"/>
    <col min="1540" max="1540" width="19.140625" style="191" customWidth="1"/>
    <col min="1541" max="1541" width="5.85546875" style="191" customWidth="1"/>
    <col min="1542" max="1542" width="19.140625" style="191" customWidth="1"/>
    <col min="1543" max="1543" width="5.85546875" style="191" customWidth="1"/>
    <col min="1544" max="1544" width="19.140625" style="191" customWidth="1"/>
    <col min="1545" max="1545" width="5.85546875" style="191" customWidth="1"/>
    <col min="1546" max="1546" width="19.140625" style="191" customWidth="1"/>
    <col min="1547" max="1547" width="5.85546875" style="191" customWidth="1"/>
    <col min="1548" max="1548" width="19.140625" style="191" customWidth="1"/>
    <col min="1549" max="1552" width="11.7109375" style="191"/>
    <col min="1553" max="1553" width="2" style="191" customWidth="1"/>
    <col min="1554" max="1554" width="11.7109375" style="191"/>
    <col min="1555" max="1555" width="2" style="191" customWidth="1"/>
    <col min="1556" max="1556" width="11.7109375" style="191"/>
    <col min="1557" max="1557" width="2" style="191" customWidth="1"/>
    <col min="1558" max="1558" width="11.7109375" style="191"/>
    <col min="1559" max="1559" width="2" style="191" customWidth="1"/>
    <col min="1560" max="1560" width="11.7109375" style="191"/>
    <col min="1561" max="1561" width="2" style="191" customWidth="1"/>
    <col min="1562" max="1562" width="11.7109375" style="191"/>
    <col min="1563" max="1563" width="2" style="191" customWidth="1"/>
    <col min="1564" max="1564" width="11.7109375" style="191"/>
    <col min="1565" max="1565" width="2" style="191" customWidth="1"/>
    <col min="1566" max="1566" width="11.7109375" style="191"/>
    <col min="1567" max="1567" width="2" style="191" customWidth="1"/>
    <col min="1568" max="1568" width="11.7109375" style="191"/>
    <col min="1569" max="1569" width="2" style="191" customWidth="1"/>
    <col min="1570" max="1570" width="11.7109375" style="191"/>
    <col min="1571" max="1571" width="2" style="191" customWidth="1"/>
    <col min="1572" max="1572" width="11.7109375" style="191"/>
    <col min="1573" max="1573" width="2" style="191" customWidth="1"/>
    <col min="1574" max="1574" width="11.7109375" style="191"/>
    <col min="1575" max="1575" width="2" style="191" customWidth="1"/>
    <col min="1576" max="1576" width="11.7109375" style="191"/>
    <col min="1577" max="1577" width="2" style="191" customWidth="1"/>
    <col min="1578" max="1793" width="11.7109375" style="191"/>
    <col min="1794" max="1794" width="75.140625" style="191" customWidth="1"/>
    <col min="1795" max="1795" width="5.85546875" style="191" customWidth="1"/>
    <col min="1796" max="1796" width="19.140625" style="191" customWidth="1"/>
    <col min="1797" max="1797" width="5.85546875" style="191" customWidth="1"/>
    <col min="1798" max="1798" width="19.140625" style="191" customWidth="1"/>
    <col min="1799" max="1799" width="5.85546875" style="191" customWidth="1"/>
    <col min="1800" max="1800" width="19.140625" style="191" customWidth="1"/>
    <col min="1801" max="1801" width="5.85546875" style="191" customWidth="1"/>
    <col min="1802" max="1802" width="19.140625" style="191" customWidth="1"/>
    <col min="1803" max="1803" width="5.85546875" style="191" customWidth="1"/>
    <col min="1804" max="1804" width="19.140625" style="191" customWidth="1"/>
    <col min="1805" max="1808" width="11.7109375" style="191"/>
    <col min="1809" max="1809" width="2" style="191" customWidth="1"/>
    <col min="1810" max="1810" width="11.7109375" style="191"/>
    <col min="1811" max="1811" width="2" style="191" customWidth="1"/>
    <col min="1812" max="1812" width="11.7109375" style="191"/>
    <col min="1813" max="1813" width="2" style="191" customWidth="1"/>
    <col min="1814" max="1814" width="11.7109375" style="191"/>
    <col min="1815" max="1815" width="2" style="191" customWidth="1"/>
    <col min="1816" max="1816" width="11.7109375" style="191"/>
    <col min="1817" max="1817" width="2" style="191" customWidth="1"/>
    <col min="1818" max="1818" width="11.7109375" style="191"/>
    <col min="1819" max="1819" width="2" style="191" customWidth="1"/>
    <col min="1820" max="1820" width="11.7109375" style="191"/>
    <col min="1821" max="1821" width="2" style="191" customWidth="1"/>
    <col min="1822" max="1822" width="11.7109375" style="191"/>
    <col min="1823" max="1823" width="2" style="191" customWidth="1"/>
    <col min="1824" max="1824" width="11.7109375" style="191"/>
    <col min="1825" max="1825" width="2" style="191" customWidth="1"/>
    <col min="1826" max="1826" width="11.7109375" style="191"/>
    <col min="1827" max="1827" width="2" style="191" customWidth="1"/>
    <col min="1828" max="1828" width="11.7109375" style="191"/>
    <col min="1829" max="1829" width="2" style="191" customWidth="1"/>
    <col min="1830" max="1830" width="11.7109375" style="191"/>
    <col min="1831" max="1831" width="2" style="191" customWidth="1"/>
    <col min="1832" max="1832" width="11.7109375" style="191"/>
    <col min="1833" max="1833" width="2" style="191" customWidth="1"/>
    <col min="1834" max="2049" width="11.7109375" style="191"/>
    <col min="2050" max="2050" width="75.140625" style="191" customWidth="1"/>
    <col min="2051" max="2051" width="5.85546875" style="191" customWidth="1"/>
    <col min="2052" max="2052" width="19.140625" style="191" customWidth="1"/>
    <col min="2053" max="2053" width="5.85546875" style="191" customWidth="1"/>
    <col min="2054" max="2054" width="19.140625" style="191" customWidth="1"/>
    <col min="2055" max="2055" width="5.85546875" style="191" customWidth="1"/>
    <col min="2056" max="2056" width="19.140625" style="191" customWidth="1"/>
    <col min="2057" max="2057" width="5.85546875" style="191" customWidth="1"/>
    <col min="2058" max="2058" width="19.140625" style="191" customWidth="1"/>
    <col min="2059" max="2059" width="5.85546875" style="191" customWidth="1"/>
    <col min="2060" max="2060" width="19.140625" style="191" customWidth="1"/>
    <col min="2061" max="2064" width="11.7109375" style="191"/>
    <col min="2065" max="2065" width="2" style="191" customWidth="1"/>
    <col min="2066" max="2066" width="11.7109375" style="191"/>
    <col min="2067" max="2067" width="2" style="191" customWidth="1"/>
    <col min="2068" max="2068" width="11.7109375" style="191"/>
    <col min="2069" max="2069" width="2" style="191" customWidth="1"/>
    <col min="2070" max="2070" width="11.7109375" style="191"/>
    <col min="2071" max="2071" width="2" style="191" customWidth="1"/>
    <col min="2072" max="2072" width="11.7109375" style="191"/>
    <col min="2073" max="2073" width="2" style="191" customWidth="1"/>
    <col min="2074" max="2074" width="11.7109375" style="191"/>
    <col min="2075" max="2075" width="2" style="191" customWidth="1"/>
    <col min="2076" max="2076" width="11.7109375" style="191"/>
    <col min="2077" max="2077" width="2" style="191" customWidth="1"/>
    <col min="2078" max="2078" width="11.7109375" style="191"/>
    <col min="2079" max="2079" width="2" style="191" customWidth="1"/>
    <col min="2080" max="2080" width="11.7109375" style="191"/>
    <col min="2081" max="2081" width="2" style="191" customWidth="1"/>
    <col min="2082" max="2082" width="11.7109375" style="191"/>
    <col min="2083" max="2083" width="2" style="191" customWidth="1"/>
    <col min="2084" max="2084" width="11.7109375" style="191"/>
    <col min="2085" max="2085" width="2" style="191" customWidth="1"/>
    <col min="2086" max="2086" width="11.7109375" style="191"/>
    <col min="2087" max="2087" width="2" style="191" customWidth="1"/>
    <col min="2088" max="2088" width="11.7109375" style="191"/>
    <col min="2089" max="2089" width="2" style="191" customWidth="1"/>
    <col min="2090" max="2305" width="11.7109375" style="191"/>
    <col min="2306" max="2306" width="75.140625" style="191" customWidth="1"/>
    <col min="2307" max="2307" width="5.85546875" style="191" customWidth="1"/>
    <col min="2308" max="2308" width="19.140625" style="191" customWidth="1"/>
    <col min="2309" max="2309" width="5.85546875" style="191" customWidth="1"/>
    <col min="2310" max="2310" width="19.140625" style="191" customWidth="1"/>
    <col min="2311" max="2311" width="5.85546875" style="191" customWidth="1"/>
    <col min="2312" max="2312" width="19.140625" style="191" customWidth="1"/>
    <col min="2313" max="2313" width="5.85546875" style="191" customWidth="1"/>
    <col min="2314" max="2314" width="19.140625" style="191" customWidth="1"/>
    <col min="2315" max="2315" width="5.85546875" style="191" customWidth="1"/>
    <col min="2316" max="2316" width="19.140625" style="191" customWidth="1"/>
    <col min="2317" max="2320" width="11.7109375" style="191"/>
    <col min="2321" max="2321" width="2" style="191" customWidth="1"/>
    <col min="2322" max="2322" width="11.7109375" style="191"/>
    <col min="2323" max="2323" width="2" style="191" customWidth="1"/>
    <col min="2324" max="2324" width="11.7109375" style="191"/>
    <col min="2325" max="2325" width="2" style="191" customWidth="1"/>
    <col min="2326" max="2326" width="11.7109375" style="191"/>
    <col min="2327" max="2327" width="2" style="191" customWidth="1"/>
    <col min="2328" max="2328" width="11.7109375" style="191"/>
    <col min="2329" max="2329" width="2" style="191" customWidth="1"/>
    <col min="2330" max="2330" width="11.7109375" style="191"/>
    <col min="2331" max="2331" width="2" style="191" customWidth="1"/>
    <col min="2332" max="2332" width="11.7109375" style="191"/>
    <col min="2333" max="2333" width="2" style="191" customWidth="1"/>
    <col min="2334" max="2334" width="11.7109375" style="191"/>
    <col min="2335" max="2335" width="2" style="191" customWidth="1"/>
    <col min="2336" max="2336" width="11.7109375" style="191"/>
    <col min="2337" max="2337" width="2" style="191" customWidth="1"/>
    <col min="2338" max="2338" width="11.7109375" style="191"/>
    <col min="2339" max="2339" width="2" style="191" customWidth="1"/>
    <col min="2340" max="2340" width="11.7109375" style="191"/>
    <col min="2341" max="2341" width="2" style="191" customWidth="1"/>
    <col min="2342" max="2342" width="11.7109375" style="191"/>
    <col min="2343" max="2343" width="2" style="191" customWidth="1"/>
    <col min="2344" max="2344" width="11.7109375" style="191"/>
    <col min="2345" max="2345" width="2" style="191" customWidth="1"/>
    <col min="2346" max="2561" width="11.7109375" style="191"/>
    <col min="2562" max="2562" width="75.140625" style="191" customWidth="1"/>
    <col min="2563" max="2563" width="5.85546875" style="191" customWidth="1"/>
    <col min="2564" max="2564" width="19.140625" style="191" customWidth="1"/>
    <col min="2565" max="2565" width="5.85546875" style="191" customWidth="1"/>
    <col min="2566" max="2566" width="19.140625" style="191" customWidth="1"/>
    <col min="2567" max="2567" width="5.85546875" style="191" customWidth="1"/>
    <col min="2568" max="2568" width="19.140625" style="191" customWidth="1"/>
    <col min="2569" max="2569" width="5.85546875" style="191" customWidth="1"/>
    <col min="2570" max="2570" width="19.140625" style="191" customWidth="1"/>
    <col min="2571" max="2571" width="5.85546875" style="191" customWidth="1"/>
    <col min="2572" max="2572" width="19.140625" style="191" customWidth="1"/>
    <col min="2573" max="2576" width="11.7109375" style="191"/>
    <col min="2577" max="2577" width="2" style="191" customWidth="1"/>
    <col min="2578" max="2578" width="11.7109375" style="191"/>
    <col min="2579" max="2579" width="2" style="191" customWidth="1"/>
    <col min="2580" max="2580" width="11.7109375" style="191"/>
    <col min="2581" max="2581" width="2" style="191" customWidth="1"/>
    <col min="2582" max="2582" width="11.7109375" style="191"/>
    <col min="2583" max="2583" width="2" style="191" customWidth="1"/>
    <col min="2584" max="2584" width="11.7109375" style="191"/>
    <col min="2585" max="2585" width="2" style="191" customWidth="1"/>
    <col min="2586" max="2586" width="11.7109375" style="191"/>
    <col min="2587" max="2587" width="2" style="191" customWidth="1"/>
    <col min="2588" max="2588" width="11.7109375" style="191"/>
    <col min="2589" max="2589" width="2" style="191" customWidth="1"/>
    <col min="2590" max="2590" width="11.7109375" style="191"/>
    <col min="2591" max="2591" width="2" style="191" customWidth="1"/>
    <col min="2592" max="2592" width="11.7109375" style="191"/>
    <col min="2593" max="2593" width="2" style="191" customWidth="1"/>
    <col min="2594" max="2594" width="11.7109375" style="191"/>
    <col min="2595" max="2595" width="2" style="191" customWidth="1"/>
    <col min="2596" max="2596" width="11.7109375" style="191"/>
    <col min="2597" max="2597" width="2" style="191" customWidth="1"/>
    <col min="2598" max="2598" width="11.7109375" style="191"/>
    <col min="2599" max="2599" width="2" style="191" customWidth="1"/>
    <col min="2600" max="2600" width="11.7109375" style="191"/>
    <col min="2601" max="2601" width="2" style="191" customWidth="1"/>
    <col min="2602" max="2817" width="11.7109375" style="191"/>
    <col min="2818" max="2818" width="75.140625" style="191" customWidth="1"/>
    <col min="2819" max="2819" width="5.85546875" style="191" customWidth="1"/>
    <col min="2820" max="2820" width="19.140625" style="191" customWidth="1"/>
    <col min="2821" max="2821" width="5.85546875" style="191" customWidth="1"/>
    <col min="2822" max="2822" width="19.140625" style="191" customWidth="1"/>
    <col min="2823" max="2823" width="5.85546875" style="191" customWidth="1"/>
    <col min="2824" max="2824" width="19.140625" style="191" customWidth="1"/>
    <col min="2825" max="2825" width="5.85546875" style="191" customWidth="1"/>
    <col min="2826" max="2826" width="19.140625" style="191" customWidth="1"/>
    <col min="2827" max="2827" width="5.85546875" style="191" customWidth="1"/>
    <col min="2828" max="2828" width="19.140625" style="191" customWidth="1"/>
    <col min="2829" max="2832" width="11.7109375" style="191"/>
    <col min="2833" max="2833" width="2" style="191" customWidth="1"/>
    <col min="2834" max="2834" width="11.7109375" style="191"/>
    <col min="2835" max="2835" width="2" style="191" customWidth="1"/>
    <col min="2836" max="2836" width="11.7109375" style="191"/>
    <col min="2837" max="2837" width="2" style="191" customWidth="1"/>
    <col min="2838" max="2838" width="11.7109375" style="191"/>
    <col min="2839" max="2839" width="2" style="191" customWidth="1"/>
    <col min="2840" max="2840" width="11.7109375" style="191"/>
    <col min="2841" max="2841" width="2" style="191" customWidth="1"/>
    <col min="2842" max="2842" width="11.7109375" style="191"/>
    <col min="2843" max="2843" width="2" style="191" customWidth="1"/>
    <col min="2844" max="2844" width="11.7109375" style="191"/>
    <col min="2845" max="2845" width="2" style="191" customWidth="1"/>
    <col min="2846" max="2846" width="11.7109375" style="191"/>
    <col min="2847" max="2847" width="2" style="191" customWidth="1"/>
    <col min="2848" max="2848" width="11.7109375" style="191"/>
    <col min="2849" max="2849" width="2" style="191" customWidth="1"/>
    <col min="2850" max="2850" width="11.7109375" style="191"/>
    <col min="2851" max="2851" width="2" style="191" customWidth="1"/>
    <col min="2852" max="2852" width="11.7109375" style="191"/>
    <col min="2853" max="2853" width="2" style="191" customWidth="1"/>
    <col min="2854" max="2854" width="11.7109375" style="191"/>
    <col min="2855" max="2855" width="2" style="191" customWidth="1"/>
    <col min="2856" max="2856" width="11.7109375" style="191"/>
    <col min="2857" max="2857" width="2" style="191" customWidth="1"/>
    <col min="2858" max="3073" width="11.7109375" style="191"/>
    <col min="3074" max="3074" width="75.140625" style="191" customWidth="1"/>
    <col min="3075" max="3075" width="5.85546875" style="191" customWidth="1"/>
    <col min="3076" max="3076" width="19.140625" style="191" customWidth="1"/>
    <col min="3077" max="3077" width="5.85546875" style="191" customWidth="1"/>
    <col min="3078" max="3078" width="19.140625" style="191" customWidth="1"/>
    <col min="3079" max="3079" width="5.85546875" style="191" customWidth="1"/>
    <col min="3080" max="3080" width="19.140625" style="191" customWidth="1"/>
    <col min="3081" max="3081" width="5.85546875" style="191" customWidth="1"/>
    <col min="3082" max="3082" width="19.140625" style="191" customWidth="1"/>
    <col min="3083" max="3083" width="5.85546875" style="191" customWidth="1"/>
    <col min="3084" max="3084" width="19.140625" style="191" customWidth="1"/>
    <col min="3085" max="3088" width="11.7109375" style="191"/>
    <col min="3089" max="3089" width="2" style="191" customWidth="1"/>
    <col min="3090" max="3090" width="11.7109375" style="191"/>
    <col min="3091" max="3091" width="2" style="191" customWidth="1"/>
    <col min="3092" max="3092" width="11.7109375" style="191"/>
    <col min="3093" max="3093" width="2" style="191" customWidth="1"/>
    <col min="3094" max="3094" width="11.7109375" style="191"/>
    <col min="3095" max="3095" width="2" style="191" customWidth="1"/>
    <col min="3096" max="3096" width="11.7109375" style="191"/>
    <col min="3097" max="3097" width="2" style="191" customWidth="1"/>
    <col min="3098" max="3098" width="11.7109375" style="191"/>
    <col min="3099" max="3099" width="2" style="191" customWidth="1"/>
    <col min="3100" max="3100" width="11.7109375" style="191"/>
    <col min="3101" max="3101" width="2" style="191" customWidth="1"/>
    <col min="3102" max="3102" width="11.7109375" style="191"/>
    <col min="3103" max="3103" width="2" style="191" customWidth="1"/>
    <col min="3104" max="3104" width="11.7109375" style="191"/>
    <col min="3105" max="3105" width="2" style="191" customWidth="1"/>
    <col min="3106" max="3106" width="11.7109375" style="191"/>
    <col min="3107" max="3107" width="2" style="191" customWidth="1"/>
    <col min="3108" max="3108" width="11.7109375" style="191"/>
    <col min="3109" max="3109" width="2" style="191" customWidth="1"/>
    <col min="3110" max="3110" width="11.7109375" style="191"/>
    <col min="3111" max="3111" width="2" style="191" customWidth="1"/>
    <col min="3112" max="3112" width="11.7109375" style="191"/>
    <col min="3113" max="3113" width="2" style="191" customWidth="1"/>
    <col min="3114" max="3329" width="11.7109375" style="191"/>
    <col min="3330" max="3330" width="75.140625" style="191" customWidth="1"/>
    <col min="3331" max="3331" width="5.85546875" style="191" customWidth="1"/>
    <col min="3332" max="3332" width="19.140625" style="191" customWidth="1"/>
    <col min="3333" max="3333" width="5.85546875" style="191" customWidth="1"/>
    <col min="3334" max="3334" width="19.140625" style="191" customWidth="1"/>
    <col min="3335" max="3335" width="5.85546875" style="191" customWidth="1"/>
    <col min="3336" max="3336" width="19.140625" style="191" customWidth="1"/>
    <col min="3337" max="3337" width="5.85546875" style="191" customWidth="1"/>
    <col min="3338" max="3338" width="19.140625" style="191" customWidth="1"/>
    <col min="3339" max="3339" width="5.85546875" style="191" customWidth="1"/>
    <col min="3340" max="3340" width="19.140625" style="191" customWidth="1"/>
    <col min="3341" max="3344" width="11.7109375" style="191"/>
    <col min="3345" max="3345" width="2" style="191" customWidth="1"/>
    <col min="3346" max="3346" width="11.7109375" style="191"/>
    <col min="3347" max="3347" width="2" style="191" customWidth="1"/>
    <col min="3348" max="3348" width="11.7109375" style="191"/>
    <col min="3349" max="3349" width="2" style="191" customWidth="1"/>
    <col min="3350" max="3350" width="11.7109375" style="191"/>
    <col min="3351" max="3351" width="2" style="191" customWidth="1"/>
    <col min="3352" max="3352" width="11.7109375" style="191"/>
    <col min="3353" max="3353" width="2" style="191" customWidth="1"/>
    <col min="3354" max="3354" width="11.7109375" style="191"/>
    <col min="3355" max="3355" width="2" style="191" customWidth="1"/>
    <col min="3356" max="3356" width="11.7109375" style="191"/>
    <col min="3357" max="3357" width="2" style="191" customWidth="1"/>
    <col min="3358" max="3358" width="11.7109375" style="191"/>
    <col min="3359" max="3359" width="2" style="191" customWidth="1"/>
    <col min="3360" max="3360" width="11.7109375" style="191"/>
    <col min="3361" max="3361" width="2" style="191" customWidth="1"/>
    <col min="3362" max="3362" width="11.7109375" style="191"/>
    <col min="3363" max="3363" width="2" style="191" customWidth="1"/>
    <col min="3364" max="3364" width="11.7109375" style="191"/>
    <col min="3365" max="3365" width="2" style="191" customWidth="1"/>
    <col min="3366" max="3366" width="11.7109375" style="191"/>
    <col min="3367" max="3367" width="2" style="191" customWidth="1"/>
    <col min="3368" max="3368" width="11.7109375" style="191"/>
    <col min="3369" max="3369" width="2" style="191" customWidth="1"/>
    <col min="3370" max="3585" width="11.7109375" style="191"/>
    <col min="3586" max="3586" width="75.140625" style="191" customWidth="1"/>
    <col min="3587" max="3587" width="5.85546875" style="191" customWidth="1"/>
    <col min="3588" max="3588" width="19.140625" style="191" customWidth="1"/>
    <col min="3589" max="3589" width="5.85546875" style="191" customWidth="1"/>
    <col min="3590" max="3590" width="19.140625" style="191" customWidth="1"/>
    <col min="3591" max="3591" width="5.85546875" style="191" customWidth="1"/>
    <col min="3592" max="3592" width="19.140625" style="191" customWidth="1"/>
    <col min="3593" max="3593" width="5.85546875" style="191" customWidth="1"/>
    <col min="3594" max="3594" width="19.140625" style="191" customWidth="1"/>
    <col min="3595" max="3595" width="5.85546875" style="191" customWidth="1"/>
    <col min="3596" max="3596" width="19.140625" style="191" customWidth="1"/>
    <col min="3597" max="3600" width="11.7109375" style="191"/>
    <col min="3601" max="3601" width="2" style="191" customWidth="1"/>
    <col min="3602" max="3602" width="11.7109375" style="191"/>
    <col min="3603" max="3603" width="2" style="191" customWidth="1"/>
    <col min="3604" max="3604" width="11.7109375" style="191"/>
    <col min="3605" max="3605" width="2" style="191" customWidth="1"/>
    <col min="3606" max="3606" width="11.7109375" style="191"/>
    <col min="3607" max="3607" width="2" style="191" customWidth="1"/>
    <col min="3608" max="3608" width="11.7109375" style="191"/>
    <col min="3609" max="3609" width="2" style="191" customWidth="1"/>
    <col min="3610" max="3610" width="11.7109375" style="191"/>
    <col min="3611" max="3611" width="2" style="191" customWidth="1"/>
    <col min="3612" max="3612" width="11.7109375" style="191"/>
    <col min="3613" max="3613" width="2" style="191" customWidth="1"/>
    <col min="3614" max="3614" width="11.7109375" style="191"/>
    <col min="3615" max="3615" width="2" style="191" customWidth="1"/>
    <col min="3616" max="3616" width="11.7109375" style="191"/>
    <col min="3617" max="3617" width="2" style="191" customWidth="1"/>
    <col min="3618" max="3618" width="11.7109375" style="191"/>
    <col min="3619" max="3619" width="2" style="191" customWidth="1"/>
    <col min="3620" max="3620" width="11.7109375" style="191"/>
    <col min="3621" max="3621" width="2" style="191" customWidth="1"/>
    <col min="3622" max="3622" width="11.7109375" style="191"/>
    <col min="3623" max="3623" width="2" style="191" customWidth="1"/>
    <col min="3624" max="3624" width="11.7109375" style="191"/>
    <col min="3625" max="3625" width="2" style="191" customWidth="1"/>
    <col min="3626" max="3841" width="11.7109375" style="191"/>
    <col min="3842" max="3842" width="75.140625" style="191" customWidth="1"/>
    <col min="3843" max="3843" width="5.85546875" style="191" customWidth="1"/>
    <col min="3844" max="3844" width="19.140625" style="191" customWidth="1"/>
    <col min="3845" max="3845" width="5.85546875" style="191" customWidth="1"/>
    <col min="3846" max="3846" width="19.140625" style="191" customWidth="1"/>
    <col min="3847" max="3847" width="5.85546875" style="191" customWidth="1"/>
    <col min="3848" max="3848" width="19.140625" style="191" customWidth="1"/>
    <col min="3849" max="3849" width="5.85546875" style="191" customWidth="1"/>
    <col min="3850" max="3850" width="19.140625" style="191" customWidth="1"/>
    <col min="3851" max="3851" width="5.85546875" style="191" customWidth="1"/>
    <col min="3852" max="3852" width="19.140625" style="191" customWidth="1"/>
    <col min="3853" max="3856" width="11.7109375" style="191"/>
    <col min="3857" max="3857" width="2" style="191" customWidth="1"/>
    <col min="3858" max="3858" width="11.7109375" style="191"/>
    <col min="3859" max="3859" width="2" style="191" customWidth="1"/>
    <col min="3860" max="3860" width="11.7109375" style="191"/>
    <col min="3861" max="3861" width="2" style="191" customWidth="1"/>
    <col min="3862" max="3862" width="11.7109375" style="191"/>
    <col min="3863" max="3863" width="2" style="191" customWidth="1"/>
    <col min="3864" max="3864" width="11.7109375" style="191"/>
    <col min="3865" max="3865" width="2" style="191" customWidth="1"/>
    <col min="3866" max="3866" width="11.7109375" style="191"/>
    <col min="3867" max="3867" width="2" style="191" customWidth="1"/>
    <col min="3868" max="3868" width="11.7109375" style="191"/>
    <col min="3869" max="3869" width="2" style="191" customWidth="1"/>
    <col min="3870" max="3870" width="11.7109375" style="191"/>
    <col min="3871" max="3871" width="2" style="191" customWidth="1"/>
    <col min="3872" max="3872" width="11.7109375" style="191"/>
    <col min="3873" max="3873" width="2" style="191" customWidth="1"/>
    <col min="3874" max="3874" width="11.7109375" style="191"/>
    <col min="3875" max="3875" width="2" style="191" customWidth="1"/>
    <col min="3876" max="3876" width="11.7109375" style="191"/>
    <col min="3877" max="3877" width="2" style="191" customWidth="1"/>
    <col min="3878" max="3878" width="11.7109375" style="191"/>
    <col min="3879" max="3879" width="2" style="191" customWidth="1"/>
    <col min="3880" max="3880" width="11.7109375" style="191"/>
    <col min="3881" max="3881" width="2" style="191" customWidth="1"/>
    <col min="3882" max="4097" width="11.7109375" style="191"/>
    <col min="4098" max="4098" width="75.140625" style="191" customWidth="1"/>
    <col min="4099" max="4099" width="5.85546875" style="191" customWidth="1"/>
    <col min="4100" max="4100" width="19.140625" style="191" customWidth="1"/>
    <col min="4101" max="4101" width="5.85546875" style="191" customWidth="1"/>
    <col min="4102" max="4102" width="19.140625" style="191" customWidth="1"/>
    <col min="4103" max="4103" width="5.85546875" style="191" customWidth="1"/>
    <col min="4104" max="4104" width="19.140625" style="191" customWidth="1"/>
    <col min="4105" max="4105" width="5.85546875" style="191" customWidth="1"/>
    <col min="4106" max="4106" width="19.140625" style="191" customWidth="1"/>
    <col min="4107" max="4107" width="5.85546875" style="191" customWidth="1"/>
    <col min="4108" max="4108" width="19.140625" style="191" customWidth="1"/>
    <col min="4109" max="4112" width="11.7109375" style="191"/>
    <col min="4113" max="4113" width="2" style="191" customWidth="1"/>
    <col min="4114" max="4114" width="11.7109375" style="191"/>
    <col min="4115" max="4115" width="2" style="191" customWidth="1"/>
    <col min="4116" max="4116" width="11.7109375" style="191"/>
    <col min="4117" max="4117" width="2" style="191" customWidth="1"/>
    <col min="4118" max="4118" width="11.7109375" style="191"/>
    <col min="4119" max="4119" width="2" style="191" customWidth="1"/>
    <col min="4120" max="4120" width="11.7109375" style="191"/>
    <col min="4121" max="4121" width="2" style="191" customWidth="1"/>
    <col min="4122" max="4122" width="11.7109375" style="191"/>
    <col min="4123" max="4123" width="2" style="191" customWidth="1"/>
    <col min="4124" max="4124" width="11.7109375" style="191"/>
    <col min="4125" max="4125" width="2" style="191" customWidth="1"/>
    <col min="4126" max="4126" width="11.7109375" style="191"/>
    <col min="4127" max="4127" width="2" style="191" customWidth="1"/>
    <col min="4128" max="4128" width="11.7109375" style="191"/>
    <col min="4129" max="4129" width="2" style="191" customWidth="1"/>
    <col min="4130" max="4130" width="11.7109375" style="191"/>
    <col min="4131" max="4131" width="2" style="191" customWidth="1"/>
    <col min="4132" max="4132" width="11.7109375" style="191"/>
    <col min="4133" max="4133" width="2" style="191" customWidth="1"/>
    <col min="4134" max="4134" width="11.7109375" style="191"/>
    <col min="4135" max="4135" width="2" style="191" customWidth="1"/>
    <col min="4136" max="4136" width="11.7109375" style="191"/>
    <col min="4137" max="4137" width="2" style="191" customWidth="1"/>
    <col min="4138" max="4353" width="11.7109375" style="191"/>
    <col min="4354" max="4354" width="75.140625" style="191" customWidth="1"/>
    <col min="4355" max="4355" width="5.85546875" style="191" customWidth="1"/>
    <col min="4356" max="4356" width="19.140625" style="191" customWidth="1"/>
    <col min="4357" max="4357" width="5.85546875" style="191" customWidth="1"/>
    <col min="4358" max="4358" width="19.140625" style="191" customWidth="1"/>
    <col min="4359" max="4359" width="5.85546875" style="191" customWidth="1"/>
    <col min="4360" max="4360" width="19.140625" style="191" customWidth="1"/>
    <col min="4361" max="4361" width="5.85546875" style="191" customWidth="1"/>
    <col min="4362" max="4362" width="19.140625" style="191" customWidth="1"/>
    <col min="4363" max="4363" width="5.85546875" style="191" customWidth="1"/>
    <col min="4364" max="4364" width="19.140625" style="191" customWidth="1"/>
    <col min="4365" max="4368" width="11.7109375" style="191"/>
    <col min="4369" max="4369" width="2" style="191" customWidth="1"/>
    <col min="4370" max="4370" width="11.7109375" style="191"/>
    <col min="4371" max="4371" width="2" style="191" customWidth="1"/>
    <col min="4372" max="4372" width="11.7109375" style="191"/>
    <col min="4373" max="4373" width="2" style="191" customWidth="1"/>
    <col min="4374" max="4374" width="11.7109375" style="191"/>
    <col min="4375" max="4375" width="2" style="191" customWidth="1"/>
    <col min="4376" max="4376" width="11.7109375" style="191"/>
    <col min="4377" max="4377" width="2" style="191" customWidth="1"/>
    <col min="4378" max="4378" width="11.7109375" style="191"/>
    <col min="4379" max="4379" width="2" style="191" customWidth="1"/>
    <col min="4380" max="4380" width="11.7109375" style="191"/>
    <col min="4381" max="4381" width="2" style="191" customWidth="1"/>
    <col min="4382" max="4382" width="11.7109375" style="191"/>
    <col min="4383" max="4383" width="2" style="191" customWidth="1"/>
    <col min="4384" max="4384" width="11.7109375" style="191"/>
    <col min="4385" max="4385" width="2" style="191" customWidth="1"/>
    <col min="4386" max="4386" width="11.7109375" style="191"/>
    <col min="4387" max="4387" width="2" style="191" customWidth="1"/>
    <col min="4388" max="4388" width="11.7109375" style="191"/>
    <col min="4389" max="4389" width="2" style="191" customWidth="1"/>
    <col min="4390" max="4390" width="11.7109375" style="191"/>
    <col min="4391" max="4391" width="2" style="191" customWidth="1"/>
    <col min="4392" max="4392" width="11.7109375" style="191"/>
    <col min="4393" max="4393" width="2" style="191" customWidth="1"/>
    <col min="4394" max="4609" width="11.7109375" style="191"/>
    <col min="4610" max="4610" width="75.140625" style="191" customWidth="1"/>
    <col min="4611" max="4611" width="5.85546875" style="191" customWidth="1"/>
    <col min="4612" max="4612" width="19.140625" style="191" customWidth="1"/>
    <col min="4613" max="4613" width="5.85546875" style="191" customWidth="1"/>
    <col min="4614" max="4614" width="19.140625" style="191" customWidth="1"/>
    <col min="4615" max="4615" width="5.85546875" style="191" customWidth="1"/>
    <col min="4616" max="4616" width="19.140625" style="191" customWidth="1"/>
    <col min="4617" max="4617" width="5.85546875" style="191" customWidth="1"/>
    <col min="4618" max="4618" width="19.140625" style="191" customWidth="1"/>
    <col min="4619" max="4619" width="5.85546875" style="191" customWidth="1"/>
    <col min="4620" max="4620" width="19.140625" style="191" customWidth="1"/>
    <col min="4621" max="4624" width="11.7109375" style="191"/>
    <col min="4625" max="4625" width="2" style="191" customWidth="1"/>
    <col min="4626" max="4626" width="11.7109375" style="191"/>
    <col min="4627" max="4627" width="2" style="191" customWidth="1"/>
    <col min="4628" max="4628" width="11.7109375" style="191"/>
    <col min="4629" max="4629" width="2" style="191" customWidth="1"/>
    <col min="4630" max="4630" width="11.7109375" style="191"/>
    <col min="4631" max="4631" width="2" style="191" customWidth="1"/>
    <col min="4632" max="4632" width="11.7109375" style="191"/>
    <col min="4633" max="4633" width="2" style="191" customWidth="1"/>
    <col min="4634" max="4634" width="11.7109375" style="191"/>
    <col min="4635" max="4635" width="2" style="191" customWidth="1"/>
    <col min="4636" max="4636" width="11.7109375" style="191"/>
    <col min="4637" max="4637" width="2" style="191" customWidth="1"/>
    <col min="4638" max="4638" width="11.7109375" style="191"/>
    <col min="4639" max="4639" width="2" style="191" customWidth="1"/>
    <col min="4640" max="4640" width="11.7109375" style="191"/>
    <col min="4641" max="4641" width="2" style="191" customWidth="1"/>
    <col min="4642" max="4642" width="11.7109375" style="191"/>
    <col min="4643" max="4643" width="2" style="191" customWidth="1"/>
    <col min="4644" max="4644" width="11.7109375" style="191"/>
    <col min="4645" max="4645" width="2" style="191" customWidth="1"/>
    <col min="4646" max="4646" width="11.7109375" style="191"/>
    <col min="4647" max="4647" width="2" style="191" customWidth="1"/>
    <col min="4648" max="4648" width="11.7109375" style="191"/>
    <col min="4649" max="4649" width="2" style="191" customWidth="1"/>
    <col min="4650" max="4865" width="11.7109375" style="191"/>
    <col min="4866" max="4866" width="75.140625" style="191" customWidth="1"/>
    <col min="4867" max="4867" width="5.85546875" style="191" customWidth="1"/>
    <col min="4868" max="4868" width="19.140625" style="191" customWidth="1"/>
    <col min="4869" max="4869" width="5.85546875" style="191" customWidth="1"/>
    <col min="4870" max="4870" width="19.140625" style="191" customWidth="1"/>
    <col min="4871" max="4871" width="5.85546875" style="191" customWidth="1"/>
    <col min="4872" max="4872" width="19.140625" style="191" customWidth="1"/>
    <col min="4873" max="4873" width="5.85546875" style="191" customWidth="1"/>
    <col min="4874" max="4874" width="19.140625" style="191" customWidth="1"/>
    <col min="4875" max="4875" width="5.85546875" style="191" customWidth="1"/>
    <col min="4876" max="4876" width="19.140625" style="191" customWidth="1"/>
    <col min="4877" max="4880" width="11.7109375" style="191"/>
    <col min="4881" max="4881" width="2" style="191" customWidth="1"/>
    <col min="4882" max="4882" width="11.7109375" style="191"/>
    <col min="4883" max="4883" width="2" style="191" customWidth="1"/>
    <col min="4884" max="4884" width="11.7109375" style="191"/>
    <col min="4885" max="4885" width="2" style="191" customWidth="1"/>
    <col min="4886" max="4886" width="11.7109375" style="191"/>
    <col min="4887" max="4887" width="2" style="191" customWidth="1"/>
    <col min="4888" max="4888" width="11.7109375" style="191"/>
    <col min="4889" max="4889" width="2" style="191" customWidth="1"/>
    <col min="4890" max="4890" width="11.7109375" style="191"/>
    <col min="4891" max="4891" width="2" style="191" customWidth="1"/>
    <col min="4892" max="4892" width="11.7109375" style="191"/>
    <col min="4893" max="4893" width="2" style="191" customWidth="1"/>
    <col min="4894" max="4894" width="11.7109375" style="191"/>
    <col min="4895" max="4895" width="2" style="191" customWidth="1"/>
    <col min="4896" max="4896" width="11.7109375" style="191"/>
    <col min="4897" max="4897" width="2" style="191" customWidth="1"/>
    <col min="4898" max="4898" width="11.7109375" style="191"/>
    <col min="4899" max="4899" width="2" style="191" customWidth="1"/>
    <col min="4900" max="4900" width="11.7109375" style="191"/>
    <col min="4901" max="4901" width="2" style="191" customWidth="1"/>
    <col min="4902" max="4902" width="11.7109375" style="191"/>
    <col min="4903" max="4903" width="2" style="191" customWidth="1"/>
    <col min="4904" max="4904" width="11.7109375" style="191"/>
    <col min="4905" max="4905" width="2" style="191" customWidth="1"/>
    <col min="4906" max="5121" width="11.7109375" style="191"/>
    <col min="5122" max="5122" width="75.140625" style="191" customWidth="1"/>
    <col min="5123" max="5123" width="5.85546875" style="191" customWidth="1"/>
    <col min="5124" max="5124" width="19.140625" style="191" customWidth="1"/>
    <col min="5125" max="5125" width="5.85546875" style="191" customWidth="1"/>
    <col min="5126" max="5126" width="19.140625" style="191" customWidth="1"/>
    <col min="5127" max="5127" width="5.85546875" style="191" customWidth="1"/>
    <col min="5128" max="5128" width="19.140625" style="191" customWidth="1"/>
    <col min="5129" max="5129" width="5.85546875" style="191" customWidth="1"/>
    <col min="5130" max="5130" width="19.140625" style="191" customWidth="1"/>
    <col min="5131" max="5131" width="5.85546875" style="191" customWidth="1"/>
    <col min="5132" max="5132" width="19.140625" style="191" customWidth="1"/>
    <col min="5133" max="5136" width="11.7109375" style="191"/>
    <col min="5137" max="5137" width="2" style="191" customWidth="1"/>
    <col min="5138" max="5138" width="11.7109375" style="191"/>
    <col min="5139" max="5139" width="2" style="191" customWidth="1"/>
    <col min="5140" max="5140" width="11.7109375" style="191"/>
    <col min="5141" max="5141" width="2" style="191" customWidth="1"/>
    <col min="5142" max="5142" width="11.7109375" style="191"/>
    <col min="5143" max="5143" width="2" style="191" customWidth="1"/>
    <col min="5144" max="5144" width="11.7109375" style="191"/>
    <col min="5145" max="5145" width="2" style="191" customWidth="1"/>
    <col min="5146" max="5146" width="11.7109375" style="191"/>
    <col min="5147" max="5147" width="2" style="191" customWidth="1"/>
    <col min="5148" max="5148" width="11.7109375" style="191"/>
    <col min="5149" max="5149" width="2" style="191" customWidth="1"/>
    <col min="5150" max="5150" width="11.7109375" style="191"/>
    <col min="5151" max="5151" width="2" style="191" customWidth="1"/>
    <col min="5152" max="5152" width="11.7109375" style="191"/>
    <col min="5153" max="5153" width="2" style="191" customWidth="1"/>
    <col min="5154" max="5154" width="11.7109375" style="191"/>
    <col min="5155" max="5155" width="2" style="191" customWidth="1"/>
    <col min="5156" max="5156" width="11.7109375" style="191"/>
    <col min="5157" max="5157" width="2" style="191" customWidth="1"/>
    <col min="5158" max="5158" width="11.7109375" style="191"/>
    <col min="5159" max="5159" width="2" style="191" customWidth="1"/>
    <col min="5160" max="5160" width="11.7109375" style="191"/>
    <col min="5161" max="5161" width="2" style="191" customWidth="1"/>
    <col min="5162" max="5377" width="11.7109375" style="191"/>
    <col min="5378" max="5378" width="75.140625" style="191" customWidth="1"/>
    <col min="5379" max="5379" width="5.85546875" style="191" customWidth="1"/>
    <col min="5380" max="5380" width="19.140625" style="191" customWidth="1"/>
    <col min="5381" max="5381" width="5.85546875" style="191" customWidth="1"/>
    <col min="5382" max="5382" width="19.140625" style="191" customWidth="1"/>
    <col min="5383" max="5383" width="5.85546875" style="191" customWidth="1"/>
    <col min="5384" max="5384" width="19.140625" style="191" customWidth="1"/>
    <col min="5385" max="5385" width="5.85546875" style="191" customWidth="1"/>
    <col min="5386" max="5386" width="19.140625" style="191" customWidth="1"/>
    <col min="5387" max="5387" width="5.85546875" style="191" customWidth="1"/>
    <col min="5388" max="5388" width="19.140625" style="191" customWidth="1"/>
    <col min="5389" max="5392" width="11.7109375" style="191"/>
    <col min="5393" max="5393" width="2" style="191" customWidth="1"/>
    <col min="5394" max="5394" width="11.7109375" style="191"/>
    <col min="5395" max="5395" width="2" style="191" customWidth="1"/>
    <col min="5396" max="5396" width="11.7109375" style="191"/>
    <col min="5397" max="5397" width="2" style="191" customWidth="1"/>
    <col min="5398" max="5398" width="11.7109375" style="191"/>
    <col min="5399" max="5399" width="2" style="191" customWidth="1"/>
    <col min="5400" max="5400" width="11.7109375" style="191"/>
    <col min="5401" max="5401" width="2" style="191" customWidth="1"/>
    <col min="5402" max="5402" width="11.7109375" style="191"/>
    <col min="5403" max="5403" width="2" style="191" customWidth="1"/>
    <col min="5404" max="5404" width="11.7109375" style="191"/>
    <col min="5405" max="5405" width="2" style="191" customWidth="1"/>
    <col min="5406" max="5406" width="11.7109375" style="191"/>
    <col min="5407" max="5407" width="2" style="191" customWidth="1"/>
    <col min="5408" max="5408" width="11.7109375" style="191"/>
    <col min="5409" max="5409" width="2" style="191" customWidth="1"/>
    <col min="5410" max="5410" width="11.7109375" style="191"/>
    <col min="5411" max="5411" width="2" style="191" customWidth="1"/>
    <col min="5412" max="5412" width="11.7109375" style="191"/>
    <col min="5413" max="5413" width="2" style="191" customWidth="1"/>
    <col min="5414" max="5414" width="11.7109375" style="191"/>
    <col min="5415" max="5415" width="2" style="191" customWidth="1"/>
    <col min="5416" max="5416" width="11.7109375" style="191"/>
    <col min="5417" max="5417" width="2" style="191" customWidth="1"/>
    <col min="5418" max="5633" width="11.7109375" style="191"/>
    <col min="5634" max="5634" width="75.140625" style="191" customWidth="1"/>
    <col min="5635" max="5635" width="5.85546875" style="191" customWidth="1"/>
    <col min="5636" max="5636" width="19.140625" style="191" customWidth="1"/>
    <col min="5637" max="5637" width="5.85546875" style="191" customWidth="1"/>
    <col min="5638" max="5638" width="19.140625" style="191" customWidth="1"/>
    <col min="5639" max="5639" width="5.85546875" style="191" customWidth="1"/>
    <col min="5640" max="5640" width="19.140625" style="191" customWidth="1"/>
    <col min="5641" max="5641" width="5.85546875" style="191" customWidth="1"/>
    <col min="5642" max="5642" width="19.140625" style="191" customWidth="1"/>
    <col min="5643" max="5643" width="5.85546875" style="191" customWidth="1"/>
    <col min="5644" max="5644" width="19.140625" style="191" customWidth="1"/>
    <col min="5645" max="5648" width="11.7109375" style="191"/>
    <col min="5649" max="5649" width="2" style="191" customWidth="1"/>
    <col min="5650" max="5650" width="11.7109375" style="191"/>
    <col min="5651" max="5651" width="2" style="191" customWidth="1"/>
    <col min="5652" max="5652" width="11.7109375" style="191"/>
    <col min="5653" max="5653" width="2" style="191" customWidth="1"/>
    <col min="5654" max="5654" width="11.7109375" style="191"/>
    <col min="5655" max="5655" width="2" style="191" customWidth="1"/>
    <col min="5656" max="5656" width="11.7109375" style="191"/>
    <col min="5657" max="5657" width="2" style="191" customWidth="1"/>
    <col min="5658" max="5658" width="11.7109375" style="191"/>
    <col min="5659" max="5659" width="2" style="191" customWidth="1"/>
    <col min="5660" max="5660" width="11.7109375" style="191"/>
    <col min="5661" max="5661" width="2" style="191" customWidth="1"/>
    <col min="5662" max="5662" width="11.7109375" style="191"/>
    <col min="5663" max="5663" width="2" style="191" customWidth="1"/>
    <col min="5664" max="5664" width="11.7109375" style="191"/>
    <col min="5665" max="5665" width="2" style="191" customWidth="1"/>
    <col min="5666" max="5666" width="11.7109375" style="191"/>
    <col min="5667" max="5667" width="2" style="191" customWidth="1"/>
    <col min="5668" max="5668" width="11.7109375" style="191"/>
    <col min="5669" max="5669" width="2" style="191" customWidth="1"/>
    <col min="5670" max="5670" width="11.7109375" style="191"/>
    <col min="5671" max="5671" width="2" style="191" customWidth="1"/>
    <col min="5672" max="5672" width="11.7109375" style="191"/>
    <col min="5673" max="5673" width="2" style="191" customWidth="1"/>
    <col min="5674" max="5889" width="11.7109375" style="191"/>
    <col min="5890" max="5890" width="75.140625" style="191" customWidth="1"/>
    <col min="5891" max="5891" width="5.85546875" style="191" customWidth="1"/>
    <col min="5892" max="5892" width="19.140625" style="191" customWidth="1"/>
    <col min="5893" max="5893" width="5.85546875" style="191" customWidth="1"/>
    <col min="5894" max="5894" width="19.140625" style="191" customWidth="1"/>
    <col min="5895" max="5895" width="5.85546875" style="191" customWidth="1"/>
    <col min="5896" max="5896" width="19.140625" style="191" customWidth="1"/>
    <col min="5897" max="5897" width="5.85546875" style="191" customWidth="1"/>
    <col min="5898" max="5898" width="19.140625" style="191" customWidth="1"/>
    <col min="5899" max="5899" width="5.85546875" style="191" customWidth="1"/>
    <col min="5900" max="5900" width="19.140625" style="191" customWidth="1"/>
    <col min="5901" max="5904" width="11.7109375" style="191"/>
    <col min="5905" max="5905" width="2" style="191" customWidth="1"/>
    <col min="5906" max="5906" width="11.7109375" style="191"/>
    <col min="5907" max="5907" width="2" style="191" customWidth="1"/>
    <col min="5908" max="5908" width="11.7109375" style="191"/>
    <col min="5909" max="5909" width="2" style="191" customWidth="1"/>
    <col min="5910" max="5910" width="11.7109375" style="191"/>
    <col min="5911" max="5911" width="2" style="191" customWidth="1"/>
    <col min="5912" max="5912" width="11.7109375" style="191"/>
    <col min="5913" max="5913" width="2" style="191" customWidth="1"/>
    <col min="5914" max="5914" width="11.7109375" style="191"/>
    <col min="5915" max="5915" width="2" style="191" customWidth="1"/>
    <col min="5916" max="5916" width="11.7109375" style="191"/>
    <col min="5917" max="5917" width="2" style="191" customWidth="1"/>
    <col min="5918" max="5918" width="11.7109375" style="191"/>
    <col min="5919" max="5919" width="2" style="191" customWidth="1"/>
    <col min="5920" max="5920" width="11.7109375" style="191"/>
    <col min="5921" max="5921" width="2" style="191" customWidth="1"/>
    <col min="5922" max="5922" width="11.7109375" style="191"/>
    <col min="5923" max="5923" width="2" style="191" customWidth="1"/>
    <col min="5924" max="5924" width="11.7109375" style="191"/>
    <col min="5925" max="5925" width="2" style="191" customWidth="1"/>
    <col min="5926" max="5926" width="11.7109375" style="191"/>
    <col min="5927" max="5927" width="2" style="191" customWidth="1"/>
    <col min="5928" max="5928" width="11.7109375" style="191"/>
    <col min="5929" max="5929" width="2" style="191" customWidth="1"/>
    <col min="5930" max="6145" width="11.7109375" style="191"/>
    <col min="6146" max="6146" width="75.140625" style="191" customWidth="1"/>
    <col min="6147" max="6147" width="5.85546875" style="191" customWidth="1"/>
    <col min="6148" max="6148" width="19.140625" style="191" customWidth="1"/>
    <col min="6149" max="6149" width="5.85546875" style="191" customWidth="1"/>
    <col min="6150" max="6150" width="19.140625" style="191" customWidth="1"/>
    <col min="6151" max="6151" width="5.85546875" style="191" customWidth="1"/>
    <col min="6152" max="6152" width="19.140625" style="191" customWidth="1"/>
    <col min="6153" max="6153" width="5.85546875" style="191" customWidth="1"/>
    <col min="6154" max="6154" width="19.140625" style="191" customWidth="1"/>
    <col min="6155" max="6155" width="5.85546875" style="191" customWidth="1"/>
    <col min="6156" max="6156" width="19.140625" style="191" customWidth="1"/>
    <col min="6157" max="6160" width="11.7109375" style="191"/>
    <col min="6161" max="6161" width="2" style="191" customWidth="1"/>
    <col min="6162" max="6162" width="11.7109375" style="191"/>
    <col min="6163" max="6163" width="2" style="191" customWidth="1"/>
    <col min="6164" max="6164" width="11.7109375" style="191"/>
    <col min="6165" max="6165" width="2" style="191" customWidth="1"/>
    <col min="6166" max="6166" width="11.7109375" style="191"/>
    <col min="6167" max="6167" width="2" style="191" customWidth="1"/>
    <col min="6168" max="6168" width="11.7109375" style="191"/>
    <col min="6169" max="6169" width="2" style="191" customWidth="1"/>
    <col min="6170" max="6170" width="11.7109375" style="191"/>
    <col min="6171" max="6171" width="2" style="191" customWidth="1"/>
    <col min="6172" max="6172" width="11.7109375" style="191"/>
    <col min="6173" max="6173" width="2" style="191" customWidth="1"/>
    <col min="6174" max="6174" width="11.7109375" style="191"/>
    <col min="6175" max="6175" width="2" style="191" customWidth="1"/>
    <col min="6176" max="6176" width="11.7109375" style="191"/>
    <col min="6177" max="6177" width="2" style="191" customWidth="1"/>
    <col min="6178" max="6178" width="11.7109375" style="191"/>
    <col min="6179" max="6179" width="2" style="191" customWidth="1"/>
    <col min="6180" max="6180" width="11.7109375" style="191"/>
    <col min="6181" max="6181" width="2" style="191" customWidth="1"/>
    <col min="6182" max="6182" width="11.7109375" style="191"/>
    <col min="6183" max="6183" width="2" style="191" customWidth="1"/>
    <col min="6184" max="6184" width="11.7109375" style="191"/>
    <col min="6185" max="6185" width="2" style="191" customWidth="1"/>
    <col min="6186" max="6401" width="11.7109375" style="191"/>
    <col min="6402" max="6402" width="75.140625" style="191" customWidth="1"/>
    <col min="6403" max="6403" width="5.85546875" style="191" customWidth="1"/>
    <col min="6404" max="6404" width="19.140625" style="191" customWidth="1"/>
    <col min="6405" max="6405" width="5.85546875" style="191" customWidth="1"/>
    <col min="6406" max="6406" width="19.140625" style="191" customWidth="1"/>
    <col min="6407" max="6407" width="5.85546875" style="191" customWidth="1"/>
    <col min="6408" max="6408" width="19.140625" style="191" customWidth="1"/>
    <col min="6409" max="6409" width="5.85546875" style="191" customWidth="1"/>
    <col min="6410" max="6410" width="19.140625" style="191" customWidth="1"/>
    <col min="6411" max="6411" width="5.85546875" style="191" customWidth="1"/>
    <col min="6412" max="6412" width="19.140625" style="191" customWidth="1"/>
    <col min="6413" max="6416" width="11.7109375" style="191"/>
    <col min="6417" max="6417" width="2" style="191" customWidth="1"/>
    <col min="6418" max="6418" width="11.7109375" style="191"/>
    <col min="6419" max="6419" width="2" style="191" customWidth="1"/>
    <col min="6420" max="6420" width="11.7109375" style="191"/>
    <col min="6421" max="6421" width="2" style="191" customWidth="1"/>
    <col min="6422" max="6422" width="11.7109375" style="191"/>
    <col min="6423" max="6423" width="2" style="191" customWidth="1"/>
    <col min="6424" max="6424" width="11.7109375" style="191"/>
    <col min="6425" max="6425" width="2" style="191" customWidth="1"/>
    <col min="6426" max="6426" width="11.7109375" style="191"/>
    <col min="6427" max="6427" width="2" style="191" customWidth="1"/>
    <col min="6428" max="6428" width="11.7109375" style="191"/>
    <col min="6429" max="6429" width="2" style="191" customWidth="1"/>
    <col min="6430" max="6430" width="11.7109375" style="191"/>
    <col min="6431" max="6431" width="2" style="191" customWidth="1"/>
    <col min="6432" max="6432" width="11.7109375" style="191"/>
    <col min="6433" max="6433" width="2" style="191" customWidth="1"/>
    <col min="6434" max="6434" width="11.7109375" style="191"/>
    <col min="6435" max="6435" width="2" style="191" customWidth="1"/>
    <col min="6436" max="6436" width="11.7109375" style="191"/>
    <col min="6437" max="6437" width="2" style="191" customWidth="1"/>
    <col min="6438" max="6438" width="11.7109375" style="191"/>
    <col min="6439" max="6439" width="2" style="191" customWidth="1"/>
    <col min="6440" max="6440" width="11.7109375" style="191"/>
    <col min="6441" max="6441" width="2" style="191" customWidth="1"/>
    <col min="6442" max="6657" width="11.7109375" style="191"/>
    <col min="6658" max="6658" width="75.140625" style="191" customWidth="1"/>
    <col min="6659" max="6659" width="5.85546875" style="191" customWidth="1"/>
    <col min="6660" max="6660" width="19.140625" style="191" customWidth="1"/>
    <col min="6661" max="6661" width="5.85546875" style="191" customWidth="1"/>
    <col min="6662" max="6662" width="19.140625" style="191" customWidth="1"/>
    <col min="6663" max="6663" width="5.85546875" style="191" customWidth="1"/>
    <col min="6664" max="6664" width="19.140625" style="191" customWidth="1"/>
    <col min="6665" max="6665" width="5.85546875" style="191" customWidth="1"/>
    <col min="6666" max="6666" width="19.140625" style="191" customWidth="1"/>
    <col min="6667" max="6667" width="5.85546875" style="191" customWidth="1"/>
    <col min="6668" max="6668" width="19.140625" style="191" customWidth="1"/>
    <col min="6669" max="6672" width="11.7109375" style="191"/>
    <col min="6673" max="6673" width="2" style="191" customWidth="1"/>
    <col min="6674" max="6674" width="11.7109375" style="191"/>
    <col min="6675" max="6675" width="2" style="191" customWidth="1"/>
    <col min="6676" max="6676" width="11.7109375" style="191"/>
    <col min="6677" max="6677" width="2" style="191" customWidth="1"/>
    <col min="6678" max="6678" width="11.7109375" style="191"/>
    <col min="6679" max="6679" width="2" style="191" customWidth="1"/>
    <col min="6680" max="6680" width="11.7109375" style="191"/>
    <col min="6681" max="6681" width="2" style="191" customWidth="1"/>
    <col min="6682" max="6682" width="11.7109375" style="191"/>
    <col min="6683" max="6683" width="2" style="191" customWidth="1"/>
    <col min="6684" max="6684" width="11.7109375" style="191"/>
    <col min="6685" max="6685" width="2" style="191" customWidth="1"/>
    <col min="6686" max="6686" width="11.7109375" style="191"/>
    <col min="6687" max="6687" width="2" style="191" customWidth="1"/>
    <col min="6688" max="6688" width="11.7109375" style="191"/>
    <col min="6689" max="6689" width="2" style="191" customWidth="1"/>
    <col min="6690" max="6690" width="11.7109375" style="191"/>
    <col min="6691" max="6691" width="2" style="191" customWidth="1"/>
    <col min="6692" max="6692" width="11.7109375" style="191"/>
    <col min="6693" max="6693" width="2" style="191" customWidth="1"/>
    <col min="6694" max="6694" width="11.7109375" style="191"/>
    <col min="6695" max="6695" width="2" style="191" customWidth="1"/>
    <col min="6696" max="6696" width="11.7109375" style="191"/>
    <col min="6697" max="6697" width="2" style="191" customWidth="1"/>
    <col min="6698" max="6913" width="11.7109375" style="191"/>
    <col min="6914" max="6914" width="75.140625" style="191" customWidth="1"/>
    <col min="6915" max="6915" width="5.85546875" style="191" customWidth="1"/>
    <col min="6916" max="6916" width="19.140625" style="191" customWidth="1"/>
    <col min="6917" max="6917" width="5.85546875" style="191" customWidth="1"/>
    <col min="6918" max="6918" width="19.140625" style="191" customWidth="1"/>
    <col min="6919" max="6919" width="5.85546875" style="191" customWidth="1"/>
    <col min="6920" max="6920" width="19.140625" style="191" customWidth="1"/>
    <col min="6921" max="6921" width="5.85546875" style="191" customWidth="1"/>
    <col min="6922" max="6922" width="19.140625" style="191" customWidth="1"/>
    <col min="6923" max="6923" width="5.85546875" style="191" customWidth="1"/>
    <col min="6924" max="6924" width="19.140625" style="191" customWidth="1"/>
    <col min="6925" max="6928" width="11.7109375" style="191"/>
    <col min="6929" max="6929" width="2" style="191" customWidth="1"/>
    <col min="6930" max="6930" width="11.7109375" style="191"/>
    <col min="6931" max="6931" width="2" style="191" customWidth="1"/>
    <col min="6932" max="6932" width="11.7109375" style="191"/>
    <col min="6933" max="6933" width="2" style="191" customWidth="1"/>
    <col min="6934" max="6934" width="11.7109375" style="191"/>
    <col min="6935" max="6935" width="2" style="191" customWidth="1"/>
    <col min="6936" max="6936" width="11.7109375" style="191"/>
    <col min="6937" max="6937" width="2" style="191" customWidth="1"/>
    <col min="6938" max="6938" width="11.7109375" style="191"/>
    <col min="6939" max="6939" width="2" style="191" customWidth="1"/>
    <col min="6940" max="6940" width="11.7109375" style="191"/>
    <col min="6941" max="6941" width="2" style="191" customWidth="1"/>
    <col min="6942" max="6942" width="11.7109375" style="191"/>
    <col min="6943" max="6943" width="2" style="191" customWidth="1"/>
    <col min="6944" max="6944" width="11.7109375" style="191"/>
    <col min="6945" max="6945" width="2" style="191" customWidth="1"/>
    <col min="6946" max="6946" width="11.7109375" style="191"/>
    <col min="6947" max="6947" width="2" style="191" customWidth="1"/>
    <col min="6948" max="6948" width="11.7109375" style="191"/>
    <col min="6949" max="6949" width="2" style="191" customWidth="1"/>
    <col min="6950" max="6950" width="11.7109375" style="191"/>
    <col min="6951" max="6951" width="2" style="191" customWidth="1"/>
    <col min="6952" max="6952" width="11.7109375" style="191"/>
    <col min="6953" max="6953" width="2" style="191" customWidth="1"/>
    <col min="6954" max="7169" width="11.7109375" style="191"/>
    <col min="7170" max="7170" width="75.140625" style="191" customWidth="1"/>
    <col min="7171" max="7171" width="5.85546875" style="191" customWidth="1"/>
    <col min="7172" max="7172" width="19.140625" style="191" customWidth="1"/>
    <col min="7173" max="7173" width="5.85546875" style="191" customWidth="1"/>
    <col min="7174" max="7174" width="19.140625" style="191" customWidth="1"/>
    <col min="7175" max="7175" width="5.85546875" style="191" customWidth="1"/>
    <col min="7176" max="7176" width="19.140625" style="191" customWidth="1"/>
    <col min="7177" max="7177" width="5.85546875" style="191" customWidth="1"/>
    <col min="7178" max="7178" width="19.140625" style="191" customWidth="1"/>
    <col min="7179" max="7179" width="5.85546875" style="191" customWidth="1"/>
    <col min="7180" max="7180" width="19.140625" style="191" customWidth="1"/>
    <col min="7181" max="7184" width="11.7109375" style="191"/>
    <col min="7185" max="7185" width="2" style="191" customWidth="1"/>
    <col min="7186" max="7186" width="11.7109375" style="191"/>
    <col min="7187" max="7187" width="2" style="191" customWidth="1"/>
    <col min="7188" max="7188" width="11.7109375" style="191"/>
    <col min="7189" max="7189" width="2" style="191" customWidth="1"/>
    <col min="7190" max="7190" width="11.7109375" style="191"/>
    <col min="7191" max="7191" width="2" style="191" customWidth="1"/>
    <col min="7192" max="7192" width="11.7109375" style="191"/>
    <col min="7193" max="7193" width="2" style="191" customWidth="1"/>
    <col min="7194" max="7194" width="11.7109375" style="191"/>
    <col min="7195" max="7195" width="2" style="191" customWidth="1"/>
    <col min="7196" max="7196" width="11.7109375" style="191"/>
    <col min="7197" max="7197" width="2" style="191" customWidth="1"/>
    <col min="7198" max="7198" width="11.7109375" style="191"/>
    <col min="7199" max="7199" width="2" style="191" customWidth="1"/>
    <col min="7200" max="7200" width="11.7109375" style="191"/>
    <col min="7201" max="7201" width="2" style="191" customWidth="1"/>
    <col min="7202" max="7202" width="11.7109375" style="191"/>
    <col min="7203" max="7203" width="2" style="191" customWidth="1"/>
    <col min="7204" max="7204" width="11.7109375" style="191"/>
    <col min="7205" max="7205" width="2" style="191" customWidth="1"/>
    <col min="7206" max="7206" width="11.7109375" style="191"/>
    <col min="7207" max="7207" width="2" style="191" customWidth="1"/>
    <col min="7208" max="7208" width="11.7109375" style="191"/>
    <col min="7209" max="7209" width="2" style="191" customWidth="1"/>
    <col min="7210" max="7425" width="11.7109375" style="191"/>
    <col min="7426" max="7426" width="75.140625" style="191" customWidth="1"/>
    <col min="7427" max="7427" width="5.85546875" style="191" customWidth="1"/>
    <col min="7428" max="7428" width="19.140625" style="191" customWidth="1"/>
    <col min="7429" max="7429" width="5.85546875" style="191" customWidth="1"/>
    <col min="7430" max="7430" width="19.140625" style="191" customWidth="1"/>
    <col min="7431" max="7431" width="5.85546875" style="191" customWidth="1"/>
    <col min="7432" max="7432" width="19.140625" style="191" customWidth="1"/>
    <col min="7433" max="7433" width="5.85546875" style="191" customWidth="1"/>
    <col min="7434" max="7434" width="19.140625" style="191" customWidth="1"/>
    <col min="7435" max="7435" width="5.85546875" style="191" customWidth="1"/>
    <col min="7436" max="7436" width="19.140625" style="191" customWidth="1"/>
    <col min="7437" max="7440" width="11.7109375" style="191"/>
    <col min="7441" max="7441" width="2" style="191" customWidth="1"/>
    <col min="7442" max="7442" width="11.7109375" style="191"/>
    <col min="7443" max="7443" width="2" style="191" customWidth="1"/>
    <col min="7444" max="7444" width="11.7109375" style="191"/>
    <col min="7445" max="7445" width="2" style="191" customWidth="1"/>
    <col min="7446" max="7446" width="11.7109375" style="191"/>
    <col min="7447" max="7447" width="2" style="191" customWidth="1"/>
    <col min="7448" max="7448" width="11.7109375" style="191"/>
    <col min="7449" max="7449" width="2" style="191" customWidth="1"/>
    <col min="7450" max="7450" width="11.7109375" style="191"/>
    <col min="7451" max="7451" width="2" style="191" customWidth="1"/>
    <col min="7452" max="7452" width="11.7109375" style="191"/>
    <col min="7453" max="7453" width="2" style="191" customWidth="1"/>
    <col min="7454" max="7454" width="11.7109375" style="191"/>
    <col min="7455" max="7455" width="2" style="191" customWidth="1"/>
    <col min="7456" max="7456" width="11.7109375" style="191"/>
    <col min="7457" max="7457" width="2" style="191" customWidth="1"/>
    <col min="7458" max="7458" width="11.7109375" style="191"/>
    <col min="7459" max="7459" width="2" style="191" customWidth="1"/>
    <col min="7460" max="7460" width="11.7109375" style="191"/>
    <col min="7461" max="7461" width="2" style="191" customWidth="1"/>
    <col min="7462" max="7462" width="11.7109375" style="191"/>
    <col min="7463" max="7463" width="2" style="191" customWidth="1"/>
    <col min="7464" max="7464" width="11.7109375" style="191"/>
    <col min="7465" max="7465" width="2" style="191" customWidth="1"/>
    <col min="7466" max="7681" width="11.7109375" style="191"/>
    <col min="7682" max="7682" width="75.140625" style="191" customWidth="1"/>
    <col min="7683" max="7683" width="5.85546875" style="191" customWidth="1"/>
    <col min="7684" max="7684" width="19.140625" style="191" customWidth="1"/>
    <col min="7685" max="7685" width="5.85546875" style="191" customWidth="1"/>
    <col min="7686" max="7686" width="19.140625" style="191" customWidth="1"/>
    <col min="7687" max="7687" width="5.85546875" style="191" customWidth="1"/>
    <col min="7688" max="7688" width="19.140625" style="191" customWidth="1"/>
    <col min="7689" max="7689" width="5.85546875" style="191" customWidth="1"/>
    <col min="7690" max="7690" width="19.140625" style="191" customWidth="1"/>
    <col min="7691" max="7691" width="5.85546875" style="191" customWidth="1"/>
    <col min="7692" max="7692" width="19.140625" style="191" customWidth="1"/>
    <col min="7693" max="7696" width="11.7109375" style="191"/>
    <col min="7697" max="7697" width="2" style="191" customWidth="1"/>
    <col min="7698" max="7698" width="11.7109375" style="191"/>
    <col min="7699" max="7699" width="2" style="191" customWidth="1"/>
    <col min="7700" max="7700" width="11.7109375" style="191"/>
    <col min="7701" max="7701" width="2" style="191" customWidth="1"/>
    <col min="7702" max="7702" width="11.7109375" style="191"/>
    <col min="7703" max="7703" width="2" style="191" customWidth="1"/>
    <col min="7704" max="7704" width="11.7109375" style="191"/>
    <col min="7705" max="7705" width="2" style="191" customWidth="1"/>
    <col min="7706" max="7706" width="11.7109375" style="191"/>
    <col min="7707" max="7707" width="2" style="191" customWidth="1"/>
    <col min="7708" max="7708" width="11.7109375" style="191"/>
    <col min="7709" max="7709" width="2" style="191" customWidth="1"/>
    <col min="7710" max="7710" width="11.7109375" style="191"/>
    <col min="7711" max="7711" width="2" style="191" customWidth="1"/>
    <col min="7712" max="7712" width="11.7109375" style="191"/>
    <col min="7713" max="7713" width="2" style="191" customWidth="1"/>
    <col min="7714" max="7714" width="11.7109375" style="191"/>
    <col min="7715" max="7715" width="2" style="191" customWidth="1"/>
    <col min="7716" max="7716" width="11.7109375" style="191"/>
    <col min="7717" max="7717" width="2" style="191" customWidth="1"/>
    <col min="7718" max="7718" width="11.7109375" style="191"/>
    <col min="7719" max="7719" width="2" style="191" customWidth="1"/>
    <col min="7720" max="7720" width="11.7109375" style="191"/>
    <col min="7721" max="7721" width="2" style="191" customWidth="1"/>
    <col min="7722" max="7937" width="11.7109375" style="191"/>
    <col min="7938" max="7938" width="75.140625" style="191" customWidth="1"/>
    <col min="7939" max="7939" width="5.85546875" style="191" customWidth="1"/>
    <col min="7940" max="7940" width="19.140625" style="191" customWidth="1"/>
    <col min="7941" max="7941" width="5.85546875" style="191" customWidth="1"/>
    <col min="7942" max="7942" width="19.140625" style="191" customWidth="1"/>
    <col min="7943" max="7943" width="5.85546875" style="191" customWidth="1"/>
    <col min="7944" max="7944" width="19.140625" style="191" customWidth="1"/>
    <col min="7945" max="7945" width="5.85546875" style="191" customWidth="1"/>
    <col min="7946" max="7946" width="19.140625" style="191" customWidth="1"/>
    <col min="7947" max="7947" width="5.85546875" style="191" customWidth="1"/>
    <col min="7948" max="7948" width="19.140625" style="191" customWidth="1"/>
    <col min="7949" max="7952" width="11.7109375" style="191"/>
    <col min="7953" max="7953" width="2" style="191" customWidth="1"/>
    <col min="7954" max="7954" width="11.7109375" style="191"/>
    <col min="7955" max="7955" width="2" style="191" customWidth="1"/>
    <col min="7956" max="7956" width="11.7109375" style="191"/>
    <col min="7957" max="7957" width="2" style="191" customWidth="1"/>
    <col min="7958" max="7958" width="11.7109375" style="191"/>
    <col min="7959" max="7959" width="2" style="191" customWidth="1"/>
    <col min="7960" max="7960" width="11.7109375" style="191"/>
    <col min="7961" max="7961" width="2" style="191" customWidth="1"/>
    <col min="7962" max="7962" width="11.7109375" style="191"/>
    <col min="7963" max="7963" width="2" style="191" customWidth="1"/>
    <col min="7964" max="7964" width="11.7109375" style="191"/>
    <col min="7965" max="7965" width="2" style="191" customWidth="1"/>
    <col min="7966" max="7966" width="11.7109375" style="191"/>
    <col min="7967" max="7967" width="2" style="191" customWidth="1"/>
    <col min="7968" max="7968" width="11.7109375" style="191"/>
    <col min="7969" max="7969" width="2" style="191" customWidth="1"/>
    <col min="7970" max="7970" width="11.7109375" style="191"/>
    <col min="7971" max="7971" width="2" style="191" customWidth="1"/>
    <col min="7972" max="7972" width="11.7109375" style="191"/>
    <col min="7973" max="7973" width="2" style="191" customWidth="1"/>
    <col min="7974" max="7974" width="11.7109375" style="191"/>
    <col min="7975" max="7975" width="2" style="191" customWidth="1"/>
    <col min="7976" max="7976" width="11.7109375" style="191"/>
    <col min="7977" max="7977" width="2" style="191" customWidth="1"/>
    <col min="7978" max="8193" width="11.7109375" style="191"/>
    <col min="8194" max="8194" width="75.140625" style="191" customWidth="1"/>
    <col min="8195" max="8195" width="5.85546875" style="191" customWidth="1"/>
    <col min="8196" max="8196" width="19.140625" style="191" customWidth="1"/>
    <col min="8197" max="8197" width="5.85546875" style="191" customWidth="1"/>
    <col min="8198" max="8198" width="19.140625" style="191" customWidth="1"/>
    <col min="8199" max="8199" width="5.85546875" style="191" customWidth="1"/>
    <col min="8200" max="8200" width="19.140625" style="191" customWidth="1"/>
    <col min="8201" max="8201" width="5.85546875" style="191" customWidth="1"/>
    <col min="8202" max="8202" width="19.140625" style="191" customWidth="1"/>
    <col min="8203" max="8203" width="5.85546875" style="191" customWidth="1"/>
    <col min="8204" max="8204" width="19.140625" style="191" customWidth="1"/>
    <col min="8205" max="8208" width="11.7109375" style="191"/>
    <col min="8209" max="8209" width="2" style="191" customWidth="1"/>
    <col min="8210" max="8210" width="11.7109375" style="191"/>
    <col min="8211" max="8211" width="2" style="191" customWidth="1"/>
    <col min="8212" max="8212" width="11.7109375" style="191"/>
    <col min="8213" max="8213" width="2" style="191" customWidth="1"/>
    <col min="8214" max="8214" width="11.7109375" style="191"/>
    <col min="8215" max="8215" width="2" style="191" customWidth="1"/>
    <col min="8216" max="8216" width="11.7109375" style="191"/>
    <col min="8217" max="8217" width="2" style="191" customWidth="1"/>
    <col min="8218" max="8218" width="11.7109375" style="191"/>
    <col min="8219" max="8219" width="2" style="191" customWidth="1"/>
    <col min="8220" max="8220" width="11.7109375" style="191"/>
    <col min="8221" max="8221" width="2" style="191" customWidth="1"/>
    <col min="8222" max="8222" width="11.7109375" style="191"/>
    <col min="8223" max="8223" width="2" style="191" customWidth="1"/>
    <col min="8224" max="8224" width="11.7109375" style="191"/>
    <col min="8225" max="8225" width="2" style="191" customWidth="1"/>
    <col min="8226" max="8226" width="11.7109375" style="191"/>
    <col min="8227" max="8227" width="2" style="191" customWidth="1"/>
    <col min="8228" max="8228" width="11.7109375" style="191"/>
    <col min="8229" max="8229" width="2" style="191" customWidth="1"/>
    <col min="8230" max="8230" width="11.7109375" style="191"/>
    <col min="8231" max="8231" width="2" style="191" customWidth="1"/>
    <col min="8232" max="8232" width="11.7109375" style="191"/>
    <col min="8233" max="8233" width="2" style="191" customWidth="1"/>
    <col min="8234" max="8449" width="11.7109375" style="191"/>
    <col min="8450" max="8450" width="75.140625" style="191" customWidth="1"/>
    <col min="8451" max="8451" width="5.85546875" style="191" customWidth="1"/>
    <col min="8452" max="8452" width="19.140625" style="191" customWidth="1"/>
    <col min="8453" max="8453" width="5.85546875" style="191" customWidth="1"/>
    <col min="8454" max="8454" width="19.140625" style="191" customWidth="1"/>
    <col min="8455" max="8455" width="5.85546875" style="191" customWidth="1"/>
    <col min="8456" max="8456" width="19.140625" style="191" customWidth="1"/>
    <col min="8457" max="8457" width="5.85546875" style="191" customWidth="1"/>
    <col min="8458" max="8458" width="19.140625" style="191" customWidth="1"/>
    <col min="8459" max="8459" width="5.85546875" style="191" customWidth="1"/>
    <col min="8460" max="8460" width="19.140625" style="191" customWidth="1"/>
    <col min="8461" max="8464" width="11.7109375" style="191"/>
    <col min="8465" max="8465" width="2" style="191" customWidth="1"/>
    <col min="8466" max="8466" width="11.7109375" style="191"/>
    <col min="8467" max="8467" width="2" style="191" customWidth="1"/>
    <col min="8468" max="8468" width="11.7109375" style="191"/>
    <col min="8469" max="8469" width="2" style="191" customWidth="1"/>
    <col min="8470" max="8470" width="11.7109375" style="191"/>
    <col min="8471" max="8471" width="2" style="191" customWidth="1"/>
    <col min="8472" max="8472" width="11.7109375" style="191"/>
    <col min="8473" max="8473" width="2" style="191" customWidth="1"/>
    <col min="8474" max="8474" width="11.7109375" style="191"/>
    <col min="8475" max="8475" width="2" style="191" customWidth="1"/>
    <col min="8476" max="8476" width="11.7109375" style="191"/>
    <col min="8477" max="8477" width="2" style="191" customWidth="1"/>
    <col min="8478" max="8478" width="11.7109375" style="191"/>
    <col min="8479" max="8479" width="2" style="191" customWidth="1"/>
    <col min="8480" max="8480" width="11.7109375" style="191"/>
    <col min="8481" max="8481" width="2" style="191" customWidth="1"/>
    <col min="8482" max="8482" width="11.7109375" style="191"/>
    <col min="8483" max="8483" width="2" style="191" customWidth="1"/>
    <col min="8484" max="8484" width="11.7109375" style="191"/>
    <col min="8485" max="8485" width="2" style="191" customWidth="1"/>
    <col min="8486" max="8486" width="11.7109375" style="191"/>
    <col min="8487" max="8487" width="2" style="191" customWidth="1"/>
    <col min="8488" max="8488" width="11.7109375" style="191"/>
    <col min="8489" max="8489" width="2" style="191" customWidth="1"/>
    <col min="8490" max="8705" width="11.7109375" style="191"/>
    <col min="8706" max="8706" width="75.140625" style="191" customWidth="1"/>
    <col min="8707" max="8707" width="5.85546875" style="191" customWidth="1"/>
    <col min="8708" max="8708" width="19.140625" style="191" customWidth="1"/>
    <col min="8709" max="8709" width="5.85546875" style="191" customWidth="1"/>
    <col min="8710" max="8710" width="19.140625" style="191" customWidth="1"/>
    <col min="8711" max="8711" width="5.85546875" style="191" customWidth="1"/>
    <col min="8712" max="8712" width="19.140625" style="191" customWidth="1"/>
    <col min="8713" max="8713" width="5.85546875" style="191" customWidth="1"/>
    <col min="8714" max="8714" width="19.140625" style="191" customWidth="1"/>
    <col min="8715" max="8715" width="5.85546875" style="191" customWidth="1"/>
    <col min="8716" max="8716" width="19.140625" style="191" customWidth="1"/>
    <col min="8717" max="8720" width="11.7109375" style="191"/>
    <col min="8721" max="8721" width="2" style="191" customWidth="1"/>
    <col min="8722" max="8722" width="11.7109375" style="191"/>
    <col min="8723" max="8723" width="2" style="191" customWidth="1"/>
    <col min="8724" max="8724" width="11.7109375" style="191"/>
    <col min="8725" max="8725" width="2" style="191" customWidth="1"/>
    <col min="8726" max="8726" width="11.7109375" style="191"/>
    <col min="8727" max="8727" width="2" style="191" customWidth="1"/>
    <col min="8728" max="8728" width="11.7109375" style="191"/>
    <col min="8729" max="8729" width="2" style="191" customWidth="1"/>
    <col min="8730" max="8730" width="11.7109375" style="191"/>
    <col min="8731" max="8731" width="2" style="191" customWidth="1"/>
    <col min="8732" max="8732" width="11.7109375" style="191"/>
    <col min="8733" max="8733" width="2" style="191" customWidth="1"/>
    <col min="8734" max="8734" width="11.7109375" style="191"/>
    <col min="8735" max="8735" width="2" style="191" customWidth="1"/>
    <col min="8736" max="8736" width="11.7109375" style="191"/>
    <col min="8737" max="8737" width="2" style="191" customWidth="1"/>
    <col min="8738" max="8738" width="11.7109375" style="191"/>
    <col min="8739" max="8739" width="2" style="191" customWidth="1"/>
    <col min="8740" max="8740" width="11.7109375" style="191"/>
    <col min="8741" max="8741" width="2" style="191" customWidth="1"/>
    <col min="8742" max="8742" width="11.7109375" style="191"/>
    <col min="8743" max="8743" width="2" style="191" customWidth="1"/>
    <col min="8744" max="8744" width="11.7109375" style="191"/>
    <col min="8745" max="8745" width="2" style="191" customWidth="1"/>
    <col min="8746" max="8961" width="11.7109375" style="191"/>
    <col min="8962" max="8962" width="75.140625" style="191" customWidth="1"/>
    <col min="8963" max="8963" width="5.85546875" style="191" customWidth="1"/>
    <col min="8964" max="8964" width="19.140625" style="191" customWidth="1"/>
    <col min="8965" max="8965" width="5.85546875" style="191" customWidth="1"/>
    <col min="8966" max="8966" width="19.140625" style="191" customWidth="1"/>
    <col min="8967" max="8967" width="5.85546875" style="191" customWidth="1"/>
    <col min="8968" max="8968" width="19.140625" style="191" customWidth="1"/>
    <col min="8969" max="8969" width="5.85546875" style="191" customWidth="1"/>
    <col min="8970" max="8970" width="19.140625" style="191" customWidth="1"/>
    <col min="8971" max="8971" width="5.85546875" style="191" customWidth="1"/>
    <col min="8972" max="8972" width="19.140625" style="191" customWidth="1"/>
    <col min="8973" max="8976" width="11.7109375" style="191"/>
    <col min="8977" max="8977" width="2" style="191" customWidth="1"/>
    <col min="8978" max="8978" width="11.7109375" style="191"/>
    <col min="8979" max="8979" width="2" style="191" customWidth="1"/>
    <col min="8980" max="8980" width="11.7109375" style="191"/>
    <col min="8981" max="8981" width="2" style="191" customWidth="1"/>
    <col min="8982" max="8982" width="11.7109375" style="191"/>
    <col min="8983" max="8983" width="2" style="191" customWidth="1"/>
    <col min="8984" max="8984" width="11.7109375" style="191"/>
    <col min="8985" max="8985" width="2" style="191" customWidth="1"/>
    <col min="8986" max="8986" width="11.7109375" style="191"/>
    <col min="8987" max="8987" width="2" style="191" customWidth="1"/>
    <col min="8988" max="8988" width="11.7109375" style="191"/>
    <col min="8989" max="8989" width="2" style="191" customWidth="1"/>
    <col min="8990" max="8990" width="11.7109375" style="191"/>
    <col min="8991" max="8991" width="2" style="191" customWidth="1"/>
    <col min="8992" max="8992" width="11.7109375" style="191"/>
    <col min="8993" max="8993" width="2" style="191" customWidth="1"/>
    <col min="8994" max="8994" width="11.7109375" style="191"/>
    <col min="8995" max="8995" width="2" style="191" customWidth="1"/>
    <col min="8996" max="8996" width="11.7109375" style="191"/>
    <col min="8997" max="8997" width="2" style="191" customWidth="1"/>
    <col min="8998" max="8998" width="11.7109375" style="191"/>
    <col min="8999" max="8999" width="2" style="191" customWidth="1"/>
    <col min="9000" max="9000" width="11.7109375" style="191"/>
    <col min="9001" max="9001" width="2" style="191" customWidth="1"/>
    <col min="9002" max="9217" width="11.7109375" style="191"/>
    <col min="9218" max="9218" width="75.140625" style="191" customWidth="1"/>
    <col min="9219" max="9219" width="5.85546875" style="191" customWidth="1"/>
    <col min="9220" max="9220" width="19.140625" style="191" customWidth="1"/>
    <col min="9221" max="9221" width="5.85546875" style="191" customWidth="1"/>
    <col min="9222" max="9222" width="19.140625" style="191" customWidth="1"/>
    <col min="9223" max="9223" width="5.85546875" style="191" customWidth="1"/>
    <col min="9224" max="9224" width="19.140625" style="191" customWidth="1"/>
    <col min="9225" max="9225" width="5.85546875" style="191" customWidth="1"/>
    <col min="9226" max="9226" width="19.140625" style="191" customWidth="1"/>
    <col min="9227" max="9227" width="5.85546875" style="191" customWidth="1"/>
    <col min="9228" max="9228" width="19.140625" style="191" customWidth="1"/>
    <col min="9229" max="9232" width="11.7109375" style="191"/>
    <col min="9233" max="9233" width="2" style="191" customWidth="1"/>
    <col min="9234" max="9234" width="11.7109375" style="191"/>
    <col min="9235" max="9235" width="2" style="191" customWidth="1"/>
    <col min="9236" max="9236" width="11.7109375" style="191"/>
    <col min="9237" max="9237" width="2" style="191" customWidth="1"/>
    <col min="9238" max="9238" width="11.7109375" style="191"/>
    <col min="9239" max="9239" width="2" style="191" customWidth="1"/>
    <col min="9240" max="9240" width="11.7109375" style="191"/>
    <col min="9241" max="9241" width="2" style="191" customWidth="1"/>
    <col min="9242" max="9242" width="11.7109375" style="191"/>
    <col min="9243" max="9243" width="2" style="191" customWidth="1"/>
    <col min="9244" max="9244" width="11.7109375" style="191"/>
    <col min="9245" max="9245" width="2" style="191" customWidth="1"/>
    <col min="9246" max="9246" width="11.7109375" style="191"/>
    <col min="9247" max="9247" width="2" style="191" customWidth="1"/>
    <col min="9248" max="9248" width="11.7109375" style="191"/>
    <col min="9249" max="9249" width="2" style="191" customWidth="1"/>
    <col min="9250" max="9250" width="11.7109375" style="191"/>
    <col min="9251" max="9251" width="2" style="191" customWidth="1"/>
    <col min="9252" max="9252" width="11.7109375" style="191"/>
    <col min="9253" max="9253" width="2" style="191" customWidth="1"/>
    <col min="9254" max="9254" width="11.7109375" style="191"/>
    <col min="9255" max="9255" width="2" style="191" customWidth="1"/>
    <col min="9256" max="9256" width="11.7109375" style="191"/>
    <col min="9257" max="9257" width="2" style="191" customWidth="1"/>
    <col min="9258" max="9473" width="11.7109375" style="191"/>
    <col min="9474" max="9474" width="75.140625" style="191" customWidth="1"/>
    <col min="9475" max="9475" width="5.85546875" style="191" customWidth="1"/>
    <col min="9476" max="9476" width="19.140625" style="191" customWidth="1"/>
    <col min="9477" max="9477" width="5.85546875" style="191" customWidth="1"/>
    <col min="9478" max="9478" width="19.140625" style="191" customWidth="1"/>
    <col min="9479" max="9479" width="5.85546875" style="191" customWidth="1"/>
    <col min="9480" max="9480" width="19.140625" style="191" customWidth="1"/>
    <col min="9481" max="9481" width="5.85546875" style="191" customWidth="1"/>
    <col min="9482" max="9482" width="19.140625" style="191" customWidth="1"/>
    <col min="9483" max="9483" width="5.85546875" style="191" customWidth="1"/>
    <col min="9484" max="9484" width="19.140625" style="191" customWidth="1"/>
    <col min="9485" max="9488" width="11.7109375" style="191"/>
    <col min="9489" max="9489" width="2" style="191" customWidth="1"/>
    <col min="9490" max="9490" width="11.7109375" style="191"/>
    <col min="9491" max="9491" width="2" style="191" customWidth="1"/>
    <col min="9492" max="9492" width="11.7109375" style="191"/>
    <col min="9493" max="9493" width="2" style="191" customWidth="1"/>
    <col min="9494" max="9494" width="11.7109375" style="191"/>
    <col min="9495" max="9495" width="2" style="191" customWidth="1"/>
    <col min="9496" max="9496" width="11.7109375" style="191"/>
    <col min="9497" max="9497" width="2" style="191" customWidth="1"/>
    <col min="9498" max="9498" width="11.7109375" style="191"/>
    <col min="9499" max="9499" width="2" style="191" customWidth="1"/>
    <col min="9500" max="9500" width="11.7109375" style="191"/>
    <col min="9501" max="9501" width="2" style="191" customWidth="1"/>
    <col min="9502" max="9502" width="11.7109375" style="191"/>
    <col min="9503" max="9503" width="2" style="191" customWidth="1"/>
    <col min="9504" max="9504" width="11.7109375" style="191"/>
    <col min="9505" max="9505" width="2" style="191" customWidth="1"/>
    <col min="9506" max="9506" width="11.7109375" style="191"/>
    <col min="9507" max="9507" width="2" style="191" customWidth="1"/>
    <col min="9508" max="9508" width="11.7109375" style="191"/>
    <col min="9509" max="9509" width="2" style="191" customWidth="1"/>
    <col min="9510" max="9510" width="11.7109375" style="191"/>
    <col min="9511" max="9511" width="2" style="191" customWidth="1"/>
    <col min="9512" max="9512" width="11.7109375" style="191"/>
    <col min="9513" max="9513" width="2" style="191" customWidth="1"/>
    <col min="9514" max="9729" width="11.7109375" style="191"/>
    <col min="9730" max="9730" width="75.140625" style="191" customWidth="1"/>
    <col min="9731" max="9731" width="5.85546875" style="191" customWidth="1"/>
    <col min="9732" max="9732" width="19.140625" style="191" customWidth="1"/>
    <col min="9733" max="9733" width="5.85546875" style="191" customWidth="1"/>
    <col min="9734" max="9734" width="19.140625" style="191" customWidth="1"/>
    <col min="9735" max="9735" width="5.85546875" style="191" customWidth="1"/>
    <col min="9736" max="9736" width="19.140625" style="191" customWidth="1"/>
    <col min="9737" max="9737" width="5.85546875" style="191" customWidth="1"/>
    <col min="9738" max="9738" width="19.140625" style="191" customWidth="1"/>
    <col min="9739" max="9739" width="5.85546875" style="191" customWidth="1"/>
    <col min="9740" max="9740" width="19.140625" style="191" customWidth="1"/>
    <col min="9741" max="9744" width="11.7109375" style="191"/>
    <col min="9745" max="9745" width="2" style="191" customWidth="1"/>
    <col min="9746" max="9746" width="11.7109375" style="191"/>
    <col min="9747" max="9747" width="2" style="191" customWidth="1"/>
    <col min="9748" max="9748" width="11.7109375" style="191"/>
    <col min="9749" max="9749" width="2" style="191" customWidth="1"/>
    <col min="9750" max="9750" width="11.7109375" style="191"/>
    <col min="9751" max="9751" width="2" style="191" customWidth="1"/>
    <col min="9752" max="9752" width="11.7109375" style="191"/>
    <col min="9753" max="9753" width="2" style="191" customWidth="1"/>
    <col min="9754" max="9754" width="11.7109375" style="191"/>
    <col min="9755" max="9755" width="2" style="191" customWidth="1"/>
    <col min="9756" max="9756" width="11.7109375" style="191"/>
    <col min="9757" max="9757" width="2" style="191" customWidth="1"/>
    <col min="9758" max="9758" width="11.7109375" style="191"/>
    <col min="9759" max="9759" width="2" style="191" customWidth="1"/>
    <col min="9760" max="9760" width="11.7109375" style="191"/>
    <col min="9761" max="9761" width="2" style="191" customWidth="1"/>
    <col min="9762" max="9762" width="11.7109375" style="191"/>
    <col min="9763" max="9763" width="2" style="191" customWidth="1"/>
    <col min="9764" max="9764" width="11.7109375" style="191"/>
    <col min="9765" max="9765" width="2" style="191" customWidth="1"/>
    <col min="9766" max="9766" width="11.7109375" style="191"/>
    <col min="9767" max="9767" width="2" style="191" customWidth="1"/>
    <col min="9768" max="9768" width="11.7109375" style="191"/>
    <col min="9769" max="9769" width="2" style="191" customWidth="1"/>
    <col min="9770" max="9985" width="11.7109375" style="191"/>
    <col min="9986" max="9986" width="75.140625" style="191" customWidth="1"/>
    <col min="9987" max="9987" width="5.85546875" style="191" customWidth="1"/>
    <col min="9988" max="9988" width="19.140625" style="191" customWidth="1"/>
    <col min="9989" max="9989" width="5.85546875" style="191" customWidth="1"/>
    <col min="9990" max="9990" width="19.140625" style="191" customWidth="1"/>
    <col min="9991" max="9991" width="5.85546875" style="191" customWidth="1"/>
    <col min="9992" max="9992" width="19.140625" style="191" customWidth="1"/>
    <col min="9993" max="9993" width="5.85546875" style="191" customWidth="1"/>
    <col min="9994" max="9994" width="19.140625" style="191" customWidth="1"/>
    <col min="9995" max="9995" width="5.85546875" style="191" customWidth="1"/>
    <col min="9996" max="9996" width="19.140625" style="191" customWidth="1"/>
    <col min="9997" max="10000" width="11.7109375" style="191"/>
    <col min="10001" max="10001" width="2" style="191" customWidth="1"/>
    <col min="10002" max="10002" width="11.7109375" style="191"/>
    <col min="10003" max="10003" width="2" style="191" customWidth="1"/>
    <col min="10004" max="10004" width="11.7109375" style="191"/>
    <col min="10005" max="10005" width="2" style="191" customWidth="1"/>
    <col min="10006" max="10006" width="11.7109375" style="191"/>
    <col min="10007" max="10007" width="2" style="191" customWidth="1"/>
    <col min="10008" max="10008" width="11.7109375" style="191"/>
    <col min="10009" max="10009" width="2" style="191" customWidth="1"/>
    <col min="10010" max="10010" width="11.7109375" style="191"/>
    <col min="10011" max="10011" width="2" style="191" customWidth="1"/>
    <col min="10012" max="10012" width="11.7109375" style="191"/>
    <col min="10013" max="10013" width="2" style="191" customWidth="1"/>
    <col min="10014" max="10014" width="11.7109375" style="191"/>
    <col min="10015" max="10015" width="2" style="191" customWidth="1"/>
    <col min="10016" max="10016" width="11.7109375" style="191"/>
    <col min="10017" max="10017" width="2" style="191" customWidth="1"/>
    <col min="10018" max="10018" width="11.7109375" style="191"/>
    <col min="10019" max="10019" width="2" style="191" customWidth="1"/>
    <col min="10020" max="10020" width="11.7109375" style="191"/>
    <col min="10021" max="10021" width="2" style="191" customWidth="1"/>
    <col min="10022" max="10022" width="11.7109375" style="191"/>
    <col min="10023" max="10023" width="2" style="191" customWidth="1"/>
    <col min="10024" max="10024" width="11.7109375" style="191"/>
    <col min="10025" max="10025" width="2" style="191" customWidth="1"/>
    <col min="10026" max="10241" width="11.7109375" style="191"/>
    <col min="10242" max="10242" width="75.140625" style="191" customWidth="1"/>
    <col min="10243" max="10243" width="5.85546875" style="191" customWidth="1"/>
    <col min="10244" max="10244" width="19.140625" style="191" customWidth="1"/>
    <col min="10245" max="10245" width="5.85546875" style="191" customWidth="1"/>
    <col min="10246" max="10246" width="19.140625" style="191" customWidth="1"/>
    <col min="10247" max="10247" width="5.85546875" style="191" customWidth="1"/>
    <col min="10248" max="10248" width="19.140625" style="191" customWidth="1"/>
    <col min="10249" max="10249" width="5.85546875" style="191" customWidth="1"/>
    <col min="10250" max="10250" width="19.140625" style="191" customWidth="1"/>
    <col min="10251" max="10251" width="5.85546875" style="191" customWidth="1"/>
    <col min="10252" max="10252" width="19.140625" style="191" customWidth="1"/>
    <col min="10253" max="10256" width="11.7109375" style="191"/>
    <col min="10257" max="10257" width="2" style="191" customWidth="1"/>
    <col min="10258" max="10258" width="11.7109375" style="191"/>
    <col min="10259" max="10259" width="2" style="191" customWidth="1"/>
    <col min="10260" max="10260" width="11.7109375" style="191"/>
    <col min="10261" max="10261" width="2" style="191" customWidth="1"/>
    <col min="10262" max="10262" width="11.7109375" style="191"/>
    <col min="10263" max="10263" width="2" style="191" customWidth="1"/>
    <col min="10264" max="10264" width="11.7109375" style="191"/>
    <col min="10265" max="10265" width="2" style="191" customWidth="1"/>
    <col min="10266" max="10266" width="11.7109375" style="191"/>
    <col min="10267" max="10267" width="2" style="191" customWidth="1"/>
    <col min="10268" max="10268" width="11.7109375" style="191"/>
    <col min="10269" max="10269" width="2" style="191" customWidth="1"/>
    <col min="10270" max="10270" width="11.7109375" style="191"/>
    <col min="10271" max="10271" width="2" style="191" customWidth="1"/>
    <col min="10272" max="10272" width="11.7109375" style="191"/>
    <col min="10273" max="10273" width="2" style="191" customWidth="1"/>
    <col min="10274" max="10274" width="11.7109375" style="191"/>
    <col min="10275" max="10275" width="2" style="191" customWidth="1"/>
    <col min="10276" max="10276" width="11.7109375" style="191"/>
    <col min="10277" max="10277" width="2" style="191" customWidth="1"/>
    <col min="10278" max="10278" width="11.7109375" style="191"/>
    <col min="10279" max="10279" width="2" style="191" customWidth="1"/>
    <col min="10280" max="10280" width="11.7109375" style="191"/>
    <col min="10281" max="10281" width="2" style="191" customWidth="1"/>
    <col min="10282" max="10497" width="11.7109375" style="191"/>
    <col min="10498" max="10498" width="75.140625" style="191" customWidth="1"/>
    <col min="10499" max="10499" width="5.85546875" style="191" customWidth="1"/>
    <col min="10500" max="10500" width="19.140625" style="191" customWidth="1"/>
    <col min="10501" max="10501" width="5.85546875" style="191" customWidth="1"/>
    <col min="10502" max="10502" width="19.140625" style="191" customWidth="1"/>
    <col min="10503" max="10503" width="5.85546875" style="191" customWidth="1"/>
    <col min="10504" max="10504" width="19.140625" style="191" customWidth="1"/>
    <col min="10505" max="10505" width="5.85546875" style="191" customWidth="1"/>
    <col min="10506" max="10506" width="19.140625" style="191" customWidth="1"/>
    <col min="10507" max="10507" width="5.85546875" style="191" customWidth="1"/>
    <col min="10508" max="10508" width="19.140625" style="191" customWidth="1"/>
    <col min="10509" max="10512" width="11.7109375" style="191"/>
    <col min="10513" max="10513" width="2" style="191" customWidth="1"/>
    <col min="10514" max="10514" width="11.7109375" style="191"/>
    <col min="10515" max="10515" width="2" style="191" customWidth="1"/>
    <col min="10516" max="10516" width="11.7109375" style="191"/>
    <col min="10517" max="10517" width="2" style="191" customWidth="1"/>
    <col min="10518" max="10518" width="11.7109375" style="191"/>
    <col min="10519" max="10519" width="2" style="191" customWidth="1"/>
    <col min="10520" max="10520" width="11.7109375" style="191"/>
    <col min="10521" max="10521" width="2" style="191" customWidth="1"/>
    <col min="10522" max="10522" width="11.7109375" style="191"/>
    <col min="10523" max="10523" width="2" style="191" customWidth="1"/>
    <col min="10524" max="10524" width="11.7109375" style="191"/>
    <col min="10525" max="10525" width="2" style="191" customWidth="1"/>
    <col min="10526" max="10526" width="11.7109375" style="191"/>
    <col min="10527" max="10527" width="2" style="191" customWidth="1"/>
    <col min="10528" max="10528" width="11.7109375" style="191"/>
    <col min="10529" max="10529" width="2" style="191" customWidth="1"/>
    <col min="10530" max="10530" width="11.7109375" style="191"/>
    <col min="10531" max="10531" width="2" style="191" customWidth="1"/>
    <col min="10532" max="10532" width="11.7109375" style="191"/>
    <col min="10533" max="10533" width="2" style="191" customWidth="1"/>
    <col min="10534" max="10534" width="11.7109375" style="191"/>
    <col min="10535" max="10535" width="2" style="191" customWidth="1"/>
    <col min="10536" max="10536" width="11.7109375" style="191"/>
    <col min="10537" max="10537" width="2" style="191" customWidth="1"/>
    <col min="10538" max="10753" width="11.7109375" style="191"/>
    <col min="10754" max="10754" width="75.140625" style="191" customWidth="1"/>
    <col min="10755" max="10755" width="5.85546875" style="191" customWidth="1"/>
    <col min="10756" max="10756" width="19.140625" style="191" customWidth="1"/>
    <col min="10757" max="10757" width="5.85546875" style="191" customWidth="1"/>
    <col min="10758" max="10758" width="19.140625" style="191" customWidth="1"/>
    <col min="10759" max="10759" width="5.85546875" style="191" customWidth="1"/>
    <col min="10760" max="10760" width="19.140625" style="191" customWidth="1"/>
    <col min="10761" max="10761" width="5.85546875" style="191" customWidth="1"/>
    <col min="10762" max="10762" width="19.140625" style="191" customWidth="1"/>
    <col min="10763" max="10763" width="5.85546875" style="191" customWidth="1"/>
    <col min="10764" max="10764" width="19.140625" style="191" customWidth="1"/>
    <col min="10765" max="10768" width="11.7109375" style="191"/>
    <col min="10769" max="10769" width="2" style="191" customWidth="1"/>
    <col min="10770" max="10770" width="11.7109375" style="191"/>
    <col min="10771" max="10771" width="2" style="191" customWidth="1"/>
    <col min="10772" max="10772" width="11.7109375" style="191"/>
    <col min="10773" max="10773" width="2" style="191" customWidth="1"/>
    <col min="10774" max="10774" width="11.7109375" style="191"/>
    <col min="10775" max="10775" width="2" style="191" customWidth="1"/>
    <col min="10776" max="10776" width="11.7109375" style="191"/>
    <col min="10777" max="10777" width="2" style="191" customWidth="1"/>
    <col min="10778" max="10778" width="11.7109375" style="191"/>
    <col min="10779" max="10779" width="2" style="191" customWidth="1"/>
    <col min="10780" max="10780" width="11.7109375" style="191"/>
    <col min="10781" max="10781" width="2" style="191" customWidth="1"/>
    <col min="10782" max="10782" width="11.7109375" style="191"/>
    <col min="10783" max="10783" width="2" style="191" customWidth="1"/>
    <col min="10784" max="10784" width="11.7109375" style="191"/>
    <col min="10785" max="10785" width="2" style="191" customWidth="1"/>
    <col min="10786" max="10786" width="11.7109375" style="191"/>
    <col min="10787" max="10787" width="2" style="191" customWidth="1"/>
    <col min="10788" max="10788" width="11.7109375" style="191"/>
    <col min="10789" max="10789" width="2" style="191" customWidth="1"/>
    <col min="10790" max="10790" width="11.7109375" style="191"/>
    <col min="10791" max="10791" width="2" style="191" customWidth="1"/>
    <col min="10792" max="10792" width="11.7109375" style="191"/>
    <col min="10793" max="10793" width="2" style="191" customWidth="1"/>
    <col min="10794" max="11009" width="11.7109375" style="191"/>
    <col min="11010" max="11010" width="75.140625" style="191" customWidth="1"/>
    <col min="11011" max="11011" width="5.85546875" style="191" customWidth="1"/>
    <col min="11012" max="11012" width="19.140625" style="191" customWidth="1"/>
    <col min="11013" max="11013" width="5.85546875" style="191" customWidth="1"/>
    <col min="11014" max="11014" width="19.140625" style="191" customWidth="1"/>
    <col min="11015" max="11015" width="5.85546875" style="191" customWidth="1"/>
    <col min="11016" max="11016" width="19.140625" style="191" customWidth="1"/>
    <col min="11017" max="11017" width="5.85546875" style="191" customWidth="1"/>
    <col min="11018" max="11018" width="19.140625" style="191" customWidth="1"/>
    <col min="11019" max="11019" width="5.85546875" style="191" customWidth="1"/>
    <col min="11020" max="11020" width="19.140625" style="191" customWidth="1"/>
    <col min="11021" max="11024" width="11.7109375" style="191"/>
    <col min="11025" max="11025" width="2" style="191" customWidth="1"/>
    <col min="11026" max="11026" width="11.7109375" style="191"/>
    <col min="11027" max="11027" width="2" style="191" customWidth="1"/>
    <col min="11028" max="11028" width="11.7109375" style="191"/>
    <col min="11029" max="11029" width="2" style="191" customWidth="1"/>
    <col min="11030" max="11030" width="11.7109375" style="191"/>
    <col min="11031" max="11031" width="2" style="191" customWidth="1"/>
    <col min="11032" max="11032" width="11.7109375" style="191"/>
    <col min="11033" max="11033" width="2" style="191" customWidth="1"/>
    <col min="11034" max="11034" width="11.7109375" style="191"/>
    <col min="11035" max="11035" width="2" style="191" customWidth="1"/>
    <col min="11036" max="11036" width="11.7109375" style="191"/>
    <col min="11037" max="11037" width="2" style="191" customWidth="1"/>
    <col min="11038" max="11038" width="11.7109375" style="191"/>
    <col min="11039" max="11039" width="2" style="191" customWidth="1"/>
    <col min="11040" max="11040" width="11.7109375" style="191"/>
    <col min="11041" max="11041" width="2" style="191" customWidth="1"/>
    <col min="11042" max="11042" width="11.7109375" style="191"/>
    <col min="11043" max="11043" width="2" style="191" customWidth="1"/>
    <col min="11044" max="11044" width="11.7109375" style="191"/>
    <col min="11045" max="11045" width="2" style="191" customWidth="1"/>
    <col min="11046" max="11046" width="11.7109375" style="191"/>
    <col min="11047" max="11047" width="2" style="191" customWidth="1"/>
    <col min="11048" max="11048" width="11.7109375" style="191"/>
    <col min="11049" max="11049" width="2" style="191" customWidth="1"/>
    <col min="11050" max="11265" width="11.7109375" style="191"/>
    <col min="11266" max="11266" width="75.140625" style="191" customWidth="1"/>
    <col min="11267" max="11267" width="5.85546875" style="191" customWidth="1"/>
    <col min="11268" max="11268" width="19.140625" style="191" customWidth="1"/>
    <col min="11269" max="11269" width="5.85546875" style="191" customWidth="1"/>
    <col min="11270" max="11270" width="19.140625" style="191" customWidth="1"/>
    <col min="11271" max="11271" width="5.85546875" style="191" customWidth="1"/>
    <col min="11272" max="11272" width="19.140625" style="191" customWidth="1"/>
    <col min="11273" max="11273" width="5.85546875" style="191" customWidth="1"/>
    <col min="11274" max="11274" width="19.140625" style="191" customWidth="1"/>
    <col min="11275" max="11275" width="5.85546875" style="191" customWidth="1"/>
    <col min="11276" max="11276" width="19.140625" style="191" customWidth="1"/>
    <col min="11277" max="11280" width="11.7109375" style="191"/>
    <col min="11281" max="11281" width="2" style="191" customWidth="1"/>
    <col min="11282" max="11282" width="11.7109375" style="191"/>
    <col min="11283" max="11283" width="2" style="191" customWidth="1"/>
    <col min="11284" max="11284" width="11.7109375" style="191"/>
    <col min="11285" max="11285" width="2" style="191" customWidth="1"/>
    <col min="11286" max="11286" width="11.7109375" style="191"/>
    <col min="11287" max="11287" width="2" style="191" customWidth="1"/>
    <col min="11288" max="11288" width="11.7109375" style="191"/>
    <col min="11289" max="11289" width="2" style="191" customWidth="1"/>
    <col min="11290" max="11290" width="11.7109375" style="191"/>
    <col min="11291" max="11291" width="2" style="191" customWidth="1"/>
    <col min="11292" max="11292" width="11.7109375" style="191"/>
    <col min="11293" max="11293" width="2" style="191" customWidth="1"/>
    <col min="11294" max="11294" width="11.7109375" style="191"/>
    <col min="11295" max="11295" width="2" style="191" customWidth="1"/>
    <col min="11296" max="11296" width="11.7109375" style="191"/>
    <col min="11297" max="11297" width="2" style="191" customWidth="1"/>
    <col min="11298" max="11298" width="11.7109375" style="191"/>
    <col min="11299" max="11299" width="2" style="191" customWidth="1"/>
    <col min="11300" max="11300" width="11.7109375" style="191"/>
    <col min="11301" max="11301" width="2" style="191" customWidth="1"/>
    <col min="11302" max="11302" width="11.7109375" style="191"/>
    <col min="11303" max="11303" width="2" style="191" customWidth="1"/>
    <col min="11304" max="11304" width="11.7109375" style="191"/>
    <col min="11305" max="11305" width="2" style="191" customWidth="1"/>
    <col min="11306" max="11521" width="11.7109375" style="191"/>
    <col min="11522" max="11522" width="75.140625" style="191" customWidth="1"/>
    <col min="11523" max="11523" width="5.85546875" style="191" customWidth="1"/>
    <col min="11524" max="11524" width="19.140625" style="191" customWidth="1"/>
    <col min="11525" max="11525" width="5.85546875" style="191" customWidth="1"/>
    <col min="11526" max="11526" width="19.140625" style="191" customWidth="1"/>
    <col min="11527" max="11527" width="5.85546875" style="191" customWidth="1"/>
    <col min="11528" max="11528" width="19.140625" style="191" customWidth="1"/>
    <col min="11529" max="11529" width="5.85546875" style="191" customWidth="1"/>
    <col min="11530" max="11530" width="19.140625" style="191" customWidth="1"/>
    <col min="11531" max="11531" width="5.85546875" style="191" customWidth="1"/>
    <col min="11532" max="11532" width="19.140625" style="191" customWidth="1"/>
    <col min="11533" max="11536" width="11.7109375" style="191"/>
    <col min="11537" max="11537" width="2" style="191" customWidth="1"/>
    <col min="11538" max="11538" width="11.7109375" style="191"/>
    <col min="11539" max="11539" width="2" style="191" customWidth="1"/>
    <col min="11540" max="11540" width="11.7109375" style="191"/>
    <col min="11541" max="11541" width="2" style="191" customWidth="1"/>
    <col min="11542" max="11542" width="11.7109375" style="191"/>
    <col min="11543" max="11543" width="2" style="191" customWidth="1"/>
    <col min="11544" max="11544" width="11.7109375" style="191"/>
    <col min="11545" max="11545" width="2" style="191" customWidth="1"/>
    <col min="11546" max="11546" width="11.7109375" style="191"/>
    <col min="11547" max="11547" width="2" style="191" customWidth="1"/>
    <col min="11548" max="11548" width="11.7109375" style="191"/>
    <col min="11549" max="11549" width="2" style="191" customWidth="1"/>
    <col min="11550" max="11550" width="11.7109375" style="191"/>
    <col min="11551" max="11551" width="2" style="191" customWidth="1"/>
    <col min="11552" max="11552" width="11.7109375" style="191"/>
    <col min="11553" max="11553" width="2" style="191" customWidth="1"/>
    <col min="11554" max="11554" width="11.7109375" style="191"/>
    <col min="11555" max="11555" width="2" style="191" customWidth="1"/>
    <col min="11556" max="11556" width="11.7109375" style="191"/>
    <col min="11557" max="11557" width="2" style="191" customWidth="1"/>
    <col min="11558" max="11558" width="11.7109375" style="191"/>
    <col min="11559" max="11559" width="2" style="191" customWidth="1"/>
    <col min="11560" max="11560" width="11.7109375" style="191"/>
    <col min="11561" max="11561" width="2" style="191" customWidth="1"/>
    <col min="11562" max="11777" width="11.7109375" style="191"/>
    <col min="11778" max="11778" width="75.140625" style="191" customWidth="1"/>
    <col min="11779" max="11779" width="5.85546875" style="191" customWidth="1"/>
    <col min="11780" max="11780" width="19.140625" style="191" customWidth="1"/>
    <col min="11781" max="11781" width="5.85546875" style="191" customWidth="1"/>
    <col min="11782" max="11782" width="19.140625" style="191" customWidth="1"/>
    <col min="11783" max="11783" width="5.85546875" style="191" customWidth="1"/>
    <col min="11784" max="11784" width="19.140625" style="191" customWidth="1"/>
    <col min="11785" max="11785" width="5.85546875" style="191" customWidth="1"/>
    <col min="11786" max="11786" width="19.140625" style="191" customWidth="1"/>
    <col min="11787" max="11787" width="5.85546875" style="191" customWidth="1"/>
    <col min="11788" max="11788" width="19.140625" style="191" customWidth="1"/>
    <col min="11789" max="11792" width="11.7109375" style="191"/>
    <col min="11793" max="11793" width="2" style="191" customWidth="1"/>
    <col min="11794" max="11794" width="11.7109375" style="191"/>
    <col min="11795" max="11795" width="2" style="191" customWidth="1"/>
    <col min="11796" max="11796" width="11.7109375" style="191"/>
    <col min="11797" max="11797" width="2" style="191" customWidth="1"/>
    <col min="11798" max="11798" width="11.7109375" style="191"/>
    <col min="11799" max="11799" width="2" style="191" customWidth="1"/>
    <col min="11800" max="11800" width="11.7109375" style="191"/>
    <col min="11801" max="11801" width="2" style="191" customWidth="1"/>
    <col min="11802" max="11802" width="11.7109375" style="191"/>
    <col min="11803" max="11803" width="2" style="191" customWidth="1"/>
    <col min="11804" max="11804" width="11.7109375" style="191"/>
    <col min="11805" max="11805" width="2" style="191" customWidth="1"/>
    <col min="11806" max="11806" width="11.7109375" style="191"/>
    <col min="11807" max="11807" width="2" style="191" customWidth="1"/>
    <col min="11808" max="11808" width="11.7109375" style="191"/>
    <col min="11809" max="11809" width="2" style="191" customWidth="1"/>
    <col min="11810" max="11810" width="11.7109375" style="191"/>
    <col min="11811" max="11811" width="2" style="191" customWidth="1"/>
    <col min="11812" max="11812" width="11.7109375" style="191"/>
    <col min="11813" max="11813" width="2" style="191" customWidth="1"/>
    <col min="11814" max="11814" width="11.7109375" style="191"/>
    <col min="11815" max="11815" width="2" style="191" customWidth="1"/>
    <col min="11816" max="11816" width="11.7109375" style="191"/>
    <col min="11817" max="11817" width="2" style="191" customWidth="1"/>
    <col min="11818" max="12033" width="11.7109375" style="191"/>
    <col min="12034" max="12034" width="75.140625" style="191" customWidth="1"/>
    <col min="12035" max="12035" width="5.85546875" style="191" customWidth="1"/>
    <col min="12036" max="12036" width="19.140625" style="191" customWidth="1"/>
    <col min="12037" max="12037" width="5.85546875" style="191" customWidth="1"/>
    <col min="12038" max="12038" width="19.140625" style="191" customWidth="1"/>
    <col min="12039" max="12039" width="5.85546875" style="191" customWidth="1"/>
    <col min="12040" max="12040" width="19.140625" style="191" customWidth="1"/>
    <col min="12041" max="12041" width="5.85546875" style="191" customWidth="1"/>
    <col min="12042" max="12042" width="19.140625" style="191" customWidth="1"/>
    <col min="12043" max="12043" width="5.85546875" style="191" customWidth="1"/>
    <col min="12044" max="12044" width="19.140625" style="191" customWidth="1"/>
    <col min="12045" max="12048" width="11.7109375" style="191"/>
    <col min="12049" max="12049" width="2" style="191" customWidth="1"/>
    <col min="12050" max="12050" width="11.7109375" style="191"/>
    <col min="12051" max="12051" width="2" style="191" customWidth="1"/>
    <col min="12052" max="12052" width="11.7109375" style="191"/>
    <col min="12053" max="12053" width="2" style="191" customWidth="1"/>
    <col min="12054" max="12054" width="11.7109375" style="191"/>
    <col min="12055" max="12055" width="2" style="191" customWidth="1"/>
    <col min="12056" max="12056" width="11.7109375" style="191"/>
    <col min="12057" max="12057" width="2" style="191" customWidth="1"/>
    <col min="12058" max="12058" width="11.7109375" style="191"/>
    <col min="12059" max="12059" width="2" style="191" customWidth="1"/>
    <col min="12060" max="12060" width="11.7109375" style="191"/>
    <col min="12061" max="12061" width="2" style="191" customWidth="1"/>
    <col min="12062" max="12062" width="11.7109375" style="191"/>
    <col min="12063" max="12063" width="2" style="191" customWidth="1"/>
    <col min="12064" max="12064" width="11.7109375" style="191"/>
    <col min="12065" max="12065" width="2" style="191" customWidth="1"/>
    <col min="12066" max="12066" width="11.7109375" style="191"/>
    <col min="12067" max="12067" width="2" style="191" customWidth="1"/>
    <col min="12068" max="12068" width="11.7109375" style="191"/>
    <col min="12069" max="12069" width="2" style="191" customWidth="1"/>
    <col min="12070" max="12070" width="11.7109375" style="191"/>
    <col min="12071" max="12071" width="2" style="191" customWidth="1"/>
    <col min="12072" max="12072" width="11.7109375" style="191"/>
    <col min="12073" max="12073" width="2" style="191" customWidth="1"/>
    <col min="12074" max="12289" width="11.7109375" style="191"/>
    <col min="12290" max="12290" width="75.140625" style="191" customWidth="1"/>
    <col min="12291" max="12291" width="5.85546875" style="191" customWidth="1"/>
    <col min="12292" max="12292" width="19.140625" style="191" customWidth="1"/>
    <col min="12293" max="12293" width="5.85546875" style="191" customWidth="1"/>
    <col min="12294" max="12294" width="19.140625" style="191" customWidth="1"/>
    <col min="12295" max="12295" width="5.85546875" style="191" customWidth="1"/>
    <col min="12296" max="12296" width="19.140625" style="191" customWidth="1"/>
    <col min="12297" max="12297" width="5.85546875" style="191" customWidth="1"/>
    <col min="12298" max="12298" width="19.140625" style="191" customWidth="1"/>
    <col min="12299" max="12299" width="5.85546875" style="191" customWidth="1"/>
    <col min="12300" max="12300" width="19.140625" style="191" customWidth="1"/>
    <col min="12301" max="12304" width="11.7109375" style="191"/>
    <col min="12305" max="12305" width="2" style="191" customWidth="1"/>
    <col min="12306" max="12306" width="11.7109375" style="191"/>
    <col min="12307" max="12307" width="2" style="191" customWidth="1"/>
    <col min="12308" max="12308" width="11.7109375" style="191"/>
    <col min="12309" max="12309" width="2" style="191" customWidth="1"/>
    <col min="12310" max="12310" width="11.7109375" style="191"/>
    <col min="12311" max="12311" width="2" style="191" customWidth="1"/>
    <col min="12312" max="12312" width="11.7109375" style="191"/>
    <col min="12313" max="12313" width="2" style="191" customWidth="1"/>
    <col min="12314" max="12314" width="11.7109375" style="191"/>
    <col min="12315" max="12315" width="2" style="191" customWidth="1"/>
    <col min="12316" max="12316" width="11.7109375" style="191"/>
    <col min="12317" max="12317" width="2" style="191" customWidth="1"/>
    <col min="12318" max="12318" width="11.7109375" style="191"/>
    <col min="12319" max="12319" width="2" style="191" customWidth="1"/>
    <col min="12320" max="12320" width="11.7109375" style="191"/>
    <col min="12321" max="12321" width="2" style="191" customWidth="1"/>
    <col min="12322" max="12322" width="11.7109375" style="191"/>
    <col min="12323" max="12323" width="2" style="191" customWidth="1"/>
    <col min="12324" max="12324" width="11.7109375" style="191"/>
    <col min="12325" max="12325" width="2" style="191" customWidth="1"/>
    <col min="12326" max="12326" width="11.7109375" style="191"/>
    <col min="12327" max="12327" width="2" style="191" customWidth="1"/>
    <col min="12328" max="12328" width="11.7109375" style="191"/>
    <col min="12329" max="12329" width="2" style="191" customWidth="1"/>
    <col min="12330" max="12545" width="11.7109375" style="191"/>
    <col min="12546" max="12546" width="75.140625" style="191" customWidth="1"/>
    <col min="12547" max="12547" width="5.85546875" style="191" customWidth="1"/>
    <col min="12548" max="12548" width="19.140625" style="191" customWidth="1"/>
    <col min="12549" max="12549" width="5.85546875" style="191" customWidth="1"/>
    <col min="12550" max="12550" width="19.140625" style="191" customWidth="1"/>
    <col min="12551" max="12551" width="5.85546875" style="191" customWidth="1"/>
    <col min="12552" max="12552" width="19.140625" style="191" customWidth="1"/>
    <col min="12553" max="12553" width="5.85546875" style="191" customWidth="1"/>
    <col min="12554" max="12554" width="19.140625" style="191" customWidth="1"/>
    <col min="12555" max="12555" width="5.85546875" style="191" customWidth="1"/>
    <col min="12556" max="12556" width="19.140625" style="191" customWidth="1"/>
    <col min="12557" max="12560" width="11.7109375" style="191"/>
    <col min="12561" max="12561" width="2" style="191" customWidth="1"/>
    <col min="12562" max="12562" width="11.7109375" style="191"/>
    <col min="12563" max="12563" width="2" style="191" customWidth="1"/>
    <col min="12564" max="12564" width="11.7109375" style="191"/>
    <col min="12565" max="12565" width="2" style="191" customWidth="1"/>
    <col min="12566" max="12566" width="11.7109375" style="191"/>
    <col min="12567" max="12567" width="2" style="191" customWidth="1"/>
    <col min="12568" max="12568" width="11.7109375" style="191"/>
    <col min="12569" max="12569" width="2" style="191" customWidth="1"/>
    <col min="12570" max="12570" width="11.7109375" style="191"/>
    <col min="12571" max="12571" width="2" style="191" customWidth="1"/>
    <col min="12572" max="12572" width="11.7109375" style="191"/>
    <col min="12573" max="12573" width="2" style="191" customWidth="1"/>
    <col min="12574" max="12574" width="11.7109375" style="191"/>
    <col min="12575" max="12575" width="2" style="191" customWidth="1"/>
    <col min="12576" max="12576" width="11.7109375" style="191"/>
    <col min="12577" max="12577" width="2" style="191" customWidth="1"/>
    <col min="12578" max="12578" width="11.7109375" style="191"/>
    <col min="12579" max="12579" width="2" style="191" customWidth="1"/>
    <col min="12580" max="12580" width="11.7109375" style="191"/>
    <col min="12581" max="12581" width="2" style="191" customWidth="1"/>
    <col min="12582" max="12582" width="11.7109375" style="191"/>
    <col min="12583" max="12583" width="2" style="191" customWidth="1"/>
    <col min="12584" max="12584" width="11.7109375" style="191"/>
    <col min="12585" max="12585" width="2" style="191" customWidth="1"/>
    <col min="12586" max="12801" width="11.7109375" style="191"/>
    <col min="12802" max="12802" width="75.140625" style="191" customWidth="1"/>
    <col min="12803" max="12803" width="5.85546875" style="191" customWidth="1"/>
    <col min="12804" max="12804" width="19.140625" style="191" customWidth="1"/>
    <col min="12805" max="12805" width="5.85546875" style="191" customWidth="1"/>
    <col min="12806" max="12806" width="19.140625" style="191" customWidth="1"/>
    <col min="12807" max="12807" width="5.85546875" style="191" customWidth="1"/>
    <col min="12808" max="12808" width="19.140625" style="191" customWidth="1"/>
    <col min="12809" max="12809" width="5.85546875" style="191" customWidth="1"/>
    <col min="12810" max="12810" width="19.140625" style="191" customWidth="1"/>
    <col min="12811" max="12811" width="5.85546875" style="191" customWidth="1"/>
    <col min="12812" max="12812" width="19.140625" style="191" customWidth="1"/>
    <col min="12813" max="12816" width="11.7109375" style="191"/>
    <col min="12817" max="12817" width="2" style="191" customWidth="1"/>
    <col min="12818" max="12818" width="11.7109375" style="191"/>
    <col min="12819" max="12819" width="2" style="191" customWidth="1"/>
    <col min="12820" max="12820" width="11.7109375" style="191"/>
    <col min="12821" max="12821" width="2" style="191" customWidth="1"/>
    <col min="12822" max="12822" width="11.7109375" style="191"/>
    <col min="12823" max="12823" width="2" style="191" customWidth="1"/>
    <col min="12824" max="12824" width="11.7109375" style="191"/>
    <col min="12825" max="12825" width="2" style="191" customWidth="1"/>
    <col min="12826" max="12826" width="11.7109375" style="191"/>
    <col min="12827" max="12827" width="2" style="191" customWidth="1"/>
    <col min="12828" max="12828" width="11.7109375" style="191"/>
    <col min="12829" max="12829" width="2" style="191" customWidth="1"/>
    <col min="12830" max="12830" width="11.7109375" style="191"/>
    <col min="12831" max="12831" width="2" style="191" customWidth="1"/>
    <col min="12832" max="12832" width="11.7109375" style="191"/>
    <col min="12833" max="12833" width="2" style="191" customWidth="1"/>
    <col min="12834" max="12834" width="11.7109375" style="191"/>
    <col min="12835" max="12835" width="2" style="191" customWidth="1"/>
    <col min="12836" max="12836" width="11.7109375" style="191"/>
    <col min="12837" max="12837" width="2" style="191" customWidth="1"/>
    <col min="12838" max="12838" width="11.7109375" style="191"/>
    <col min="12839" max="12839" width="2" style="191" customWidth="1"/>
    <col min="12840" max="12840" width="11.7109375" style="191"/>
    <col min="12841" max="12841" width="2" style="191" customWidth="1"/>
    <col min="12842" max="13057" width="11.7109375" style="191"/>
    <col min="13058" max="13058" width="75.140625" style="191" customWidth="1"/>
    <col min="13059" max="13059" width="5.85546875" style="191" customWidth="1"/>
    <col min="13060" max="13060" width="19.140625" style="191" customWidth="1"/>
    <col min="13061" max="13061" width="5.85546875" style="191" customWidth="1"/>
    <col min="13062" max="13062" width="19.140625" style="191" customWidth="1"/>
    <col min="13063" max="13063" width="5.85546875" style="191" customWidth="1"/>
    <col min="13064" max="13064" width="19.140625" style="191" customWidth="1"/>
    <col min="13065" max="13065" width="5.85546875" style="191" customWidth="1"/>
    <col min="13066" max="13066" width="19.140625" style="191" customWidth="1"/>
    <col min="13067" max="13067" width="5.85546875" style="191" customWidth="1"/>
    <col min="13068" max="13068" width="19.140625" style="191" customWidth="1"/>
    <col min="13069" max="13072" width="11.7109375" style="191"/>
    <col min="13073" max="13073" width="2" style="191" customWidth="1"/>
    <col min="13074" max="13074" width="11.7109375" style="191"/>
    <col min="13075" max="13075" width="2" style="191" customWidth="1"/>
    <col min="13076" max="13076" width="11.7109375" style="191"/>
    <col min="13077" max="13077" width="2" style="191" customWidth="1"/>
    <col min="13078" max="13078" width="11.7109375" style="191"/>
    <col min="13079" max="13079" width="2" style="191" customWidth="1"/>
    <col min="13080" max="13080" width="11.7109375" style="191"/>
    <col min="13081" max="13081" width="2" style="191" customWidth="1"/>
    <col min="13082" max="13082" width="11.7109375" style="191"/>
    <col min="13083" max="13083" width="2" style="191" customWidth="1"/>
    <col min="13084" max="13084" width="11.7109375" style="191"/>
    <col min="13085" max="13085" width="2" style="191" customWidth="1"/>
    <col min="13086" max="13086" width="11.7109375" style="191"/>
    <col min="13087" max="13087" width="2" style="191" customWidth="1"/>
    <col min="13088" max="13088" width="11.7109375" style="191"/>
    <col min="13089" max="13089" width="2" style="191" customWidth="1"/>
    <col min="13090" max="13090" width="11.7109375" style="191"/>
    <col min="13091" max="13091" width="2" style="191" customWidth="1"/>
    <col min="13092" max="13092" width="11.7109375" style="191"/>
    <col min="13093" max="13093" width="2" style="191" customWidth="1"/>
    <col min="13094" max="13094" width="11.7109375" style="191"/>
    <col min="13095" max="13095" width="2" style="191" customWidth="1"/>
    <col min="13096" max="13096" width="11.7109375" style="191"/>
    <col min="13097" max="13097" width="2" style="191" customWidth="1"/>
    <col min="13098" max="13313" width="11.7109375" style="191"/>
    <col min="13314" max="13314" width="75.140625" style="191" customWidth="1"/>
    <col min="13315" max="13315" width="5.85546875" style="191" customWidth="1"/>
    <col min="13316" max="13316" width="19.140625" style="191" customWidth="1"/>
    <col min="13317" max="13317" width="5.85546875" style="191" customWidth="1"/>
    <col min="13318" max="13318" width="19.140625" style="191" customWidth="1"/>
    <col min="13319" max="13319" width="5.85546875" style="191" customWidth="1"/>
    <col min="13320" max="13320" width="19.140625" style="191" customWidth="1"/>
    <col min="13321" max="13321" width="5.85546875" style="191" customWidth="1"/>
    <col min="13322" max="13322" width="19.140625" style="191" customWidth="1"/>
    <col min="13323" max="13323" width="5.85546875" style="191" customWidth="1"/>
    <col min="13324" max="13324" width="19.140625" style="191" customWidth="1"/>
    <col min="13325" max="13328" width="11.7109375" style="191"/>
    <col min="13329" max="13329" width="2" style="191" customWidth="1"/>
    <col min="13330" max="13330" width="11.7109375" style="191"/>
    <col min="13331" max="13331" width="2" style="191" customWidth="1"/>
    <col min="13332" max="13332" width="11.7109375" style="191"/>
    <col min="13333" max="13333" width="2" style="191" customWidth="1"/>
    <col min="13334" max="13334" width="11.7109375" style="191"/>
    <col min="13335" max="13335" width="2" style="191" customWidth="1"/>
    <col min="13336" max="13336" width="11.7109375" style="191"/>
    <col min="13337" max="13337" width="2" style="191" customWidth="1"/>
    <col min="13338" max="13338" width="11.7109375" style="191"/>
    <col min="13339" max="13339" width="2" style="191" customWidth="1"/>
    <col min="13340" max="13340" width="11.7109375" style="191"/>
    <col min="13341" max="13341" width="2" style="191" customWidth="1"/>
    <col min="13342" max="13342" width="11.7109375" style="191"/>
    <col min="13343" max="13343" width="2" style="191" customWidth="1"/>
    <col min="13344" max="13344" width="11.7109375" style="191"/>
    <col min="13345" max="13345" width="2" style="191" customWidth="1"/>
    <col min="13346" max="13346" width="11.7109375" style="191"/>
    <col min="13347" max="13347" width="2" style="191" customWidth="1"/>
    <col min="13348" max="13348" width="11.7109375" style="191"/>
    <col min="13349" max="13349" width="2" style="191" customWidth="1"/>
    <col min="13350" max="13350" width="11.7109375" style="191"/>
    <col min="13351" max="13351" width="2" style="191" customWidth="1"/>
    <col min="13352" max="13352" width="11.7109375" style="191"/>
    <col min="13353" max="13353" width="2" style="191" customWidth="1"/>
    <col min="13354" max="13569" width="11.7109375" style="191"/>
    <col min="13570" max="13570" width="75.140625" style="191" customWidth="1"/>
    <col min="13571" max="13571" width="5.85546875" style="191" customWidth="1"/>
    <col min="13572" max="13572" width="19.140625" style="191" customWidth="1"/>
    <col min="13573" max="13573" width="5.85546875" style="191" customWidth="1"/>
    <col min="13574" max="13574" width="19.140625" style="191" customWidth="1"/>
    <col min="13575" max="13575" width="5.85546875" style="191" customWidth="1"/>
    <col min="13576" max="13576" width="19.140625" style="191" customWidth="1"/>
    <col min="13577" max="13577" width="5.85546875" style="191" customWidth="1"/>
    <col min="13578" max="13578" width="19.140625" style="191" customWidth="1"/>
    <col min="13579" max="13579" width="5.85546875" style="191" customWidth="1"/>
    <col min="13580" max="13580" width="19.140625" style="191" customWidth="1"/>
    <col min="13581" max="13584" width="11.7109375" style="191"/>
    <col min="13585" max="13585" width="2" style="191" customWidth="1"/>
    <col min="13586" max="13586" width="11.7109375" style="191"/>
    <col min="13587" max="13587" width="2" style="191" customWidth="1"/>
    <col min="13588" max="13588" width="11.7109375" style="191"/>
    <col min="13589" max="13589" width="2" style="191" customWidth="1"/>
    <col min="13590" max="13590" width="11.7109375" style="191"/>
    <col min="13591" max="13591" width="2" style="191" customWidth="1"/>
    <col min="13592" max="13592" width="11.7109375" style="191"/>
    <col min="13593" max="13593" width="2" style="191" customWidth="1"/>
    <col min="13594" max="13594" width="11.7109375" style="191"/>
    <col min="13595" max="13595" width="2" style="191" customWidth="1"/>
    <col min="13596" max="13596" width="11.7109375" style="191"/>
    <col min="13597" max="13597" width="2" style="191" customWidth="1"/>
    <col min="13598" max="13598" width="11.7109375" style="191"/>
    <col min="13599" max="13599" width="2" style="191" customWidth="1"/>
    <col min="13600" max="13600" width="11.7109375" style="191"/>
    <col min="13601" max="13601" width="2" style="191" customWidth="1"/>
    <col min="13602" max="13602" width="11.7109375" style="191"/>
    <col min="13603" max="13603" width="2" style="191" customWidth="1"/>
    <col min="13604" max="13604" width="11.7109375" style="191"/>
    <col min="13605" max="13605" width="2" style="191" customWidth="1"/>
    <col min="13606" max="13606" width="11.7109375" style="191"/>
    <col min="13607" max="13607" width="2" style="191" customWidth="1"/>
    <col min="13608" max="13608" width="11.7109375" style="191"/>
    <col min="13609" max="13609" width="2" style="191" customWidth="1"/>
    <col min="13610" max="13825" width="11.7109375" style="191"/>
    <col min="13826" max="13826" width="75.140625" style="191" customWidth="1"/>
    <col min="13827" max="13827" width="5.85546875" style="191" customWidth="1"/>
    <col min="13828" max="13828" width="19.140625" style="191" customWidth="1"/>
    <col min="13829" max="13829" width="5.85546875" style="191" customWidth="1"/>
    <col min="13830" max="13830" width="19.140625" style="191" customWidth="1"/>
    <col min="13831" max="13831" width="5.85546875" style="191" customWidth="1"/>
    <col min="13832" max="13832" width="19.140625" style="191" customWidth="1"/>
    <col min="13833" max="13833" width="5.85546875" style="191" customWidth="1"/>
    <col min="13834" max="13834" width="19.140625" style="191" customWidth="1"/>
    <col min="13835" max="13835" width="5.85546875" style="191" customWidth="1"/>
    <col min="13836" max="13836" width="19.140625" style="191" customWidth="1"/>
    <col min="13837" max="13840" width="11.7109375" style="191"/>
    <col min="13841" max="13841" width="2" style="191" customWidth="1"/>
    <col min="13842" max="13842" width="11.7109375" style="191"/>
    <col min="13843" max="13843" width="2" style="191" customWidth="1"/>
    <col min="13844" max="13844" width="11.7109375" style="191"/>
    <col min="13845" max="13845" width="2" style="191" customWidth="1"/>
    <col min="13846" max="13846" width="11.7109375" style="191"/>
    <col min="13847" max="13847" width="2" style="191" customWidth="1"/>
    <col min="13848" max="13848" width="11.7109375" style="191"/>
    <col min="13849" max="13849" width="2" style="191" customWidth="1"/>
    <col min="13850" max="13850" width="11.7109375" style="191"/>
    <col min="13851" max="13851" width="2" style="191" customWidth="1"/>
    <col min="13852" max="13852" width="11.7109375" style="191"/>
    <col min="13853" max="13853" width="2" style="191" customWidth="1"/>
    <col min="13854" max="13854" width="11.7109375" style="191"/>
    <col min="13855" max="13855" width="2" style="191" customWidth="1"/>
    <col min="13856" max="13856" width="11.7109375" style="191"/>
    <col min="13857" max="13857" width="2" style="191" customWidth="1"/>
    <col min="13858" max="13858" width="11.7109375" style="191"/>
    <col min="13859" max="13859" width="2" style="191" customWidth="1"/>
    <col min="13860" max="13860" width="11.7109375" style="191"/>
    <col min="13861" max="13861" width="2" style="191" customWidth="1"/>
    <col min="13862" max="13862" width="11.7109375" style="191"/>
    <col min="13863" max="13863" width="2" style="191" customWidth="1"/>
    <col min="13864" max="13864" width="11.7109375" style="191"/>
    <col min="13865" max="13865" width="2" style="191" customWidth="1"/>
    <col min="13866" max="14081" width="11.7109375" style="191"/>
    <col min="14082" max="14082" width="75.140625" style="191" customWidth="1"/>
    <col min="14083" max="14083" width="5.85546875" style="191" customWidth="1"/>
    <col min="14084" max="14084" width="19.140625" style="191" customWidth="1"/>
    <col min="14085" max="14085" width="5.85546875" style="191" customWidth="1"/>
    <col min="14086" max="14086" width="19.140625" style="191" customWidth="1"/>
    <col min="14087" max="14087" width="5.85546875" style="191" customWidth="1"/>
    <col min="14088" max="14088" width="19.140625" style="191" customWidth="1"/>
    <col min="14089" max="14089" width="5.85546875" style="191" customWidth="1"/>
    <col min="14090" max="14090" width="19.140625" style="191" customWidth="1"/>
    <col min="14091" max="14091" width="5.85546875" style="191" customWidth="1"/>
    <col min="14092" max="14092" width="19.140625" style="191" customWidth="1"/>
    <col min="14093" max="14096" width="11.7109375" style="191"/>
    <col min="14097" max="14097" width="2" style="191" customWidth="1"/>
    <col min="14098" max="14098" width="11.7109375" style="191"/>
    <col min="14099" max="14099" width="2" style="191" customWidth="1"/>
    <col min="14100" max="14100" width="11.7109375" style="191"/>
    <col min="14101" max="14101" width="2" style="191" customWidth="1"/>
    <col min="14102" max="14102" width="11.7109375" style="191"/>
    <col min="14103" max="14103" width="2" style="191" customWidth="1"/>
    <col min="14104" max="14104" width="11.7109375" style="191"/>
    <col min="14105" max="14105" width="2" style="191" customWidth="1"/>
    <col min="14106" max="14106" width="11.7109375" style="191"/>
    <col min="14107" max="14107" width="2" style="191" customWidth="1"/>
    <col min="14108" max="14108" width="11.7109375" style="191"/>
    <col min="14109" max="14109" width="2" style="191" customWidth="1"/>
    <col min="14110" max="14110" width="11.7109375" style="191"/>
    <col min="14111" max="14111" width="2" style="191" customWidth="1"/>
    <col min="14112" max="14112" width="11.7109375" style="191"/>
    <col min="14113" max="14113" width="2" style="191" customWidth="1"/>
    <col min="14114" max="14114" width="11.7109375" style="191"/>
    <col min="14115" max="14115" width="2" style="191" customWidth="1"/>
    <col min="14116" max="14116" width="11.7109375" style="191"/>
    <col min="14117" max="14117" width="2" style="191" customWidth="1"/>
    <col min="14118" max="14118" width="11.7109375" style="191"/>
    <col min="14119" max="14119" width="2" style="191" customWidth="1"/>
    <col min="14120" max="14120" width="11.7109375" style="191"/>
    <col min="14121" max="14121" width="2" style="191" customWidth="1"/>
    <col min="14122" max="14337" width="11.7109375" style="191"/>
    <col min="14338" max="14338" width="75.140625" style="191" customWidth="1"/>
    <col min="14339" max="14339" width="5.85546875" style="191" customWidth="1"/>
    <col min="14340" max="14340" width="19.140625" style="191" customWidth="1"/>
    <col min="14341" max="14341" width="5.85546875" style="191" customWidth="1"/>
    <col min="14342" max="14342" width="19.140625" style="191" customWidth="1"/>
    <col min="14343" max="14343" width="5.85546875" style="191" customWidth="1"/>
    <col min="14344" max="14344" width="19.140625" style="191" customWidth="1"/>
    <col min="14345" max="14345" width="5.85546875" style="191" customWidth="1"/>
    <col min="14346" max="14346" width="19.140625" style="191" customWidth="1"/>
    <col min="14347" max="14347" width="5.85546875" style="191" customWidth="1"/>
    <col min="14348" max="14348" width="19.140625" style="191" customWidth="1"/>
    <col min="14349" max="14352" width="11.7109375" style="191"/>
    <col min="14353" max="14353" width="2" style="191" customWidth="1"/>
    <col min="14354" max="14354" width="11.7109375" style="191"/>
    <col min="14355" max="14355" width="2" style="191" customWidth="1"/>
    <col min="14356" max="14356" width="11.7109375" style="191"/>
    <col min="14357" max="14357" width="2" style="191" customWidth="1"/>
    <col min="14358" max="14358" width="11.7109375" style="191"/>
    <col min="14359" max="14359" width="2" style="191" customWidth="1"/>
    <col min="14360" max="14360" width="11.7109375" style="191"/>
    <col min="14361" max="14361" width="2" style="191" customWidth="1"/>
    <col min="14362" max="14362" width="11.7109375" style="191"/>
    <col min="14363" max="14363" width="2" style="191" customWidth="1"/>
    <col min="14364" max="14364" width="11.7109375" style="191"/>
    <col min="14365" max="14365" width="2" style="191" customWidth="1"/>
    <col min="14366" max="14366" width="11.7109375" style="191"/>
    <col min="14367" max="14367" width="2" style="191" customWidth="1"/>
    <col min="14368" max="14368" width="11.7109375" style="191"/>
    <col min="14369" max="14369" width="2" style="191" customWidth="1"/>
    <col min="14370" max="14370" width="11.7109375" style="191"/>
    <col min="14371" max="14371" width="2" style="191" customWidth="1"/>
    <col min="14372" max="14372" width="11.7109375" style="191"/>
    <col min="14373" max="14373" width="2" style="191" customWidth="1"/>
    <col min="14374" max="14374" width="11.7109375" style="191"/>
    <col min="14375" max="14375" width="2" style="191" customWidth="1"/>
    <col min="14376" max="14376" width="11.7109375" style="191"/>
    <col min="14377" max="14377" width="2" style="191" customWidth="1"/>
    <col min="14378" max="14593" width="11.7109375" style="191"/>
    <col min="14594" max="14594" width="75.140625" style="191" customWidth="1"/>
    <col min="14595" max="14595" width="5.85546875" style="191" customWidth="1"/>
    <col min="14596" max="14596" width="19.140625" style="191" customWidth="1"/>
    <col min="14597" max="14597" width="5.85546875" style="191" customWidth="1"/>
    <col min="14598" max="14598" width="19.140625" style="191" customWidth="1"/>
    <col min="14599" max="14599" width="5.85546875" style="191" customWidth="1"/>
    <col min="14600" max="14600" width="19.140625" style="191" customWidth="1"/>
    <col min="14601" max="14601" width="5.85546875" style="191" customWidth="1"/>
    <col min="14602" max="14602" width="19.140625" style="191" customWidth="1"/>
    <col min="14603" max="14603" width="5.85546875" style="191" customWidth="1"/>
    <col min="14604" max="14604" width="19.140625" style="191" customWidth="1"/>
    <col min="14605" max="14608" width="11.7109375" style="191"/>
    <col min="14609" max="14609" width="2" style="191" customWidth="1"/>
    <col min="14610" max="14610" width="11.7109375" style="191"/>
    <col min="14611" max="14611" width="2" style="191" customWidth="1"/>
    <col min="14612" max="14612" width="11.7109375" style="191"/>
    <col min="14613" max="14613" width="2" style="191" customWidth="1"/>
    <col min="14614" max="14614" width="11.7109375" style="191"/>
    <col min="14615" max="14615" width="2" style="191" customWidth="1"/>
    <col min="14616" max="14616" width="11.7109375" style="191"/>
    <col min="14617" max="14617" width="2" style="191" customWidth="1"/>
    <col min="14618" max="14618" width="11.7109375" style="191"/>
    <col min="14619" max="14619" width="2" style="191" customWidth="1"/>
    <col min="14620" max="14620" width="11.7109375" style="191"/>
    <col min="14621" max="14621" width="2" style="191" customWidth="1"/>
    <col min="14622" max="14622" width="11.7109375" style="191"/>
    <col min="14623" max="14623" width="2" style="191" customWidth="1"/>
    <col min="14624" max="14624" width="11.7109375" style="191"/>
    <col min="14625" max="14625" width="2" style="191" customWidth="1"/>
    <col min="14626" max="14626" width="11.7109375" style="191"/>
    <col min="14627" max="14627" width="2" style="191" customWidth="1"/>
    <col min="14628" max="14628" width="11.7109375" style="191"/>
    <col min="14629" max="14629" width="2" style="191" customWidth="1"/>
    <col min="14630" max="14630" width="11.7109375" style="191"/>
    <col min="14631" max="14631" width="2" style="191" customWidth="1"/>
    <col min="14632" max="14632" width="11.7109375" style="191"/>
    <col min="14633" max="14633" width="2" style="191" customWidth="1"/>
    <col min="14634" max="14849" width="11.7109375" style="191"/>
    <col min="14850" max="14850" width="75.140625" style="191" customWidth="1"/>
    <col min="14851" max="14851" width="5.85546875" style="191" customWidth="1"/>
    <col min="14852" max="14852" width="19.140625" style="191" customWidth="1"/>
    <col min="14853" max="14853" width="5.85546875" style="191" customWidth="1"/>
    <col min="14854" max="14854" width="19.140625" style="191" customWidth="1"/>
    <col min="14855" max="14855" width="5.85546875" style="191" customWidth="1"/>
    <col min="14856" max="14856" width="19.140625" style="191" customWidth="1"/>
    <col min="14857" max="14857" width="5.85546875" style="191" customWidth="1"/>
    <col min="14858" max="14858" width="19.140625" style="191" customWidth="1"/>
    <col min="14859" max="14859" width="5.85546875" style="191" customWidth="1"/>
    <col min="14860" max="14860" width="19.140625" style="191" customWidth="1"/>
    <col min="14861" max="14864" width="11.7109375" style="191"/>
    <col min="14865" max="14865" width="2" style="191" customWidth="1"/>
    <col min="14866" max="14866" width="11.7109375" style="191"/>
    <col min="14867" max="14867" width="2" style="191" customWidth="1"/>
    <col min="14868" max="14868" width="11.7109375" style="191"/>
    <col min="14869" max="14869" width="2" style="191" customWidth="1"/>
    <col min="14870" max="14870" width="11.7109375" style="191"/>
    <col min="14871" max="14871" width="2" style="191" customWidth="1"/>
    <col min="14872" max="14872" width="11.7109375" style="191"/>
    <col min="14873" max="14873" width="2" style="191" customWidth="1"/>
    <col min="14874" max="14874" width="11.7109375" style="191"/>
    <col min="14875" max="14875" width="2" style="191" customWidth="1"/>
    <col min="14876" max="14876" width="11.7109375" style="191"/>
    <col min="14877" max="14877" width="2" style="191" customWidth="1"/>
    <col min="14878" max="14878" width="11.7109375" style="191"/>
    <col min="14879" max="14879" width="2" style="191" customWidth="1"/>
    <col min="14880" max="14880" width="11.7109375" style="191"/>
    <col min="14881" max="14881" width="2" style="191" customWidth="1"/>
    <col min="14882" max="14882" width="11.7109375" style="191"/>
    <col min="14883" max="14883" width="2" style="191" customWidth="1"/>
    <col min="14884" max="14884" width="11.7109375" style="191"/>
    <col min="14885" max="14885" width="2" style="191" customWidth="1"/>
    <col min="14886" max="14886" width="11.7109375" style="191"/>
    <col min="14887" max="14887" width="2" style="191" customWidth="1"/>
    <col min="14888" max="14888" width="11.7109375" style="191"/>
    <col min="14889" max="14889" width="2" style="191" customWidth="1"/>
    <col min="14890" max="15105" width="11.7109375" style="191"/>
    <col min="15106" max="15106" width="75.140625" style="191" customWidth="1"/>
    <col min="15107" max="15107" width="5.85546875" style="191" customWidth="1"/>
    <col min="15108" max="15108" width="19.140625" style="191" customWidth="1"/>
    <col min="15109" max="15109" width="5.85546875" style="191" customWidth="1"/>
    <col min="15110" max="15110" width="19.140625" style="191" customWidth="1"/>
    <col min="15111" max="15111" width="5.85546875" style="191" customWidth="1"/>
    <col min="15112" max="15112" width="19.140625" style="191" customWidth="1"/>
    <col min="15113" max="15113" width="5.85546875" style="191" customWidth="1"/>
    <col min="15114" max="15114" width="19.140625" style="191" customWidth="1"/>
    <col min="15115" max="15115" width="5.85546875" style="191" customWidth="1"/>
    <col min="15116" max="15116" width="19.140625" style="191" customWidth="1"/>
    <col min="15117" max="15120" width="11.7109375" style="191"/>
    <col min="15121" max="15121" width="2" style="191" customWidth="1"/>
    <col min="15122" max="15122" width="11.7109375" style="191"/>
    <col min="15123" max="15123" width="2" style="191" customWidth="1"/>
    <col min="15124" max="15124" width="11.7109375" style="191"/>
    <col min="15125" max="15125" width="2" style="191" customWidth="1"/>
    <col min="15126" max="15126" width="11.7109375" style="191"/>
    <col min="15127" max="15127" width="2" style="191" customWidth="1"/>
    <col min="15128" max="15128" width="11.7109375" style="191"/>
    <col min="15129" max="15129" width="2" style="191" customWidth="1"/>
    <col min="15130" max="15130" width="11.7109375" style="191"/>
    <col min="15131" max="15131" width="2" style="191" customWidth="1"/>
    <col min="15132" max="15132" width="11.7109375" style="191"/>
    <col min="15133" max="15133" width="2" style="191" customWidth="1"/>
    <col min="15134" max="15134" width="11.7109375" style="191"/>
    <col min="15135" max="15135" width="2" style="191" customWidth="1"/>
    <col min="15136" max="15136" width="11.7109375" style="191"/>
    <col min="15137" max="15137" width="2" style="191" customWidth="1"/>
    <col min="15138" max="15138" width="11.7109375" style="191"/>
    <col min="15139" max="15139" width="2" style="191" customWidth="1"/>
    <col min="15140" max="15140" width="11.7109375" style="191"/>
    <col min="15141" max="15141" width="2" style="191" customWidth="1"/>
    <col min="15142" max="15142" width="11.7109375" style="191"/>
    <col min="15143" max="15143" width="2" style="191" customWidth="1"/>
    <col min="15144" max="15144" width="11.7109375" style="191"/>
    <col min="15145" max="15145" width="2" style="191" customWidth="1"/>
    <col min="15146" max="15361" width="11.7109375" style="191"/>
    <col min="15362" max="15362" width="75.140625" style="191" customWidth="1"/>
    <col min="15363" max="15363" width="5.85546875" style="191" customWidth="1"/>
    <col min="15364" max="15364" width="19.140625" style="191" customWidth="1"/>
    <col min="15365" max="15365" width="5.85546875" style="191" customWidth="1"/>
    <col min="15366" max="15366" width="19.140625" style="191" customWidth="1"/>
    <col min="15367" max="15367" width="5.85546875" style="191" customWidth="1"/>
    <col min="15368" max="15368" width="19.140625" style="191" customWidth="1"/>
    <col min="15369" max="15369" width="5.85546875" style="191" customWidth="1"/>
    <col min="15370" max="15370" width="19.140625" style="191" customWidth="1"/>
    <col min="15371" max="15371" width="5.85546875" style="191" customWidth="1"/>
    <col min="15372" max="15372" width="19.140625" style="191" customWidth="1"/>
    <col min="15373" max="15376" width="11.7109375" style="191"/>
    <col min="15377" max="15377" width="2" style="191" customWidth="1"/>
    <col min="15378" max="15378" width="11.7109375" style="191"/>
    <col min="15379" max="15379" width="2" style="191" customWidth="1"/>
    <col min="15380" max="15380" width="11.7109375" style="191"/>
    <col min="15381" max="15381" width="2" style="191" customWidth="1"/>
    <col min="15382" max="15382" width="11.7109375" style="191"/>
    <col min="15383" max="15383" width="2" style="191" customWidth="1"/>
    <col min="15384" max="15384" width="11.7109375" style="191"/>
    <col min="15385" max="15385" width="2" style="191" customWidth="1"/>
    <col min="15386" max="15386" width="11.7109375" style="191"/>
    <col min="15387" max="15387" width="2" style="191" customWidth="1"/>
    <col min="15388" max="15388" width="11.7109375" style="191"/>
    <col min="15389" max="15389" width="2" style="191" customWidth="1"/>
    <col min="15390" max="15390" width="11.7109375" style="191"/>
    <col min="15391" max="15391" width="2" style="191" customWidth="1"/>
    <col min="15392" max="15392" width="11.7109375" style="191"/>
    <col min="15393" max="15393" width="2" style="191" customWidth="1"/>
    <col min="15394" max="15394" width="11.7109375" style="191"/>
    <col min="15395" max="15395" width="2" style="191" customWidth="1"/>
    <col min="15396" max="15396" width="11.7109375" style="191"/>
    <col min="15397" max="15397" width="2" style="191" customWidth="1"/>
    <col min="15398" max="15398" width="11.7109375" style="191"/>
    <col min="15399" max="15399" width="2" style="191" customWidth="1"/>
    <col min="15400" max="15400" width="11.7109375" style="191"/>
    <col min="15401" max="15401" width="2" style="191" customWidth="1"/>
    <col min="15402" max="15617" width="11.7109375" style="191"/>
    <col min="15618" max="15618" width="75.140625" style="191" customWidth="1"/>
    <col min="15619" max="15619" width="5.85546875" style="191" customWidth="1"/>
    <col min="15620" max="15620" width="19.140625" style="191" customWidth="1"/>
    <col min="15621" max="15621" width="5.85546875" style="191" customWidth="1"/>
    <col min="15622" max="15622" width="19.140625" style="191" customWidth="1"/>
    <col min="15623" max="15623" width="5.85546875" style="191" customWidth="1"/>
    <col min="15624" max="15624" width="19.140625" style="191" customWidth="1"/>
    <col min="15625" max="15625" width="5.85546875" style="191" customWidth="1"/>
    <col min="15626" max="15626" width="19.140625" style="191" customWidth="1"/>
    <col min="15627" max="15627" width="5.85546875" style="191" customWidth="1"/>
    <col min="15628" max="15628" width="19.140625" style="191" customWidth="1"/>
    <col min="15629" max="15632" width="11.7109375" style="191"/>
    <col min="15633" max="15633" width="2" style="191" customWidth="1"/>
    <col min="15634" max="15634" width="11.7109375" style="191"/>
    <col min="15635" max="15635" width="2" style="191" customWidth="1"/>
    <col min="15636" max="15636" width="11.7109375" style="191"/>
    <col min="15637" max="15637" width="2" style="191" customWidth="1"/>
    <col min="15638" max="15638" width="11.7109375" style="191"/>
    <col min="15639" max="15639" width="2" style="191" customWidth="1"/>
    <col min="15640" max="15640" width="11.7109375" style="191"/>
    <col min="15641" max="15641" width="2" style="191" customWidth="1"/>
    <col min="15642" max="15642" width="11.7109375" style="191"/>
    <col min="15643" max="15643" width="2" style="191" customWidth="1"/>
    <col min="15644" max="15644" width="11.7109375" style="191"/>
    <col min="15645" max="15645" width="2" style="191" customWidth="1"/>
    <col min="15646" max="15646" width="11.7109375" style="191"/>
    <col min="15647" max="15647" width="2" style="191" customWidth="1"/>
    <col min="15648" max="15648" width="11.7109375" style="191"/>
    <col min="15649" max="15649" width="2" style="191" customWidth="1"/>
    <col min="15650" max="15650" width="11.7109375" style="191"/>
    <col min="15651" max="15651" width="2" style="191" customWidth="1"/>
    <col min="15652" max="15652" width="11.7109375" style="191"/>
    <col min="15653" max="15653" width="2" style="191" customWidth="1"/>
    <col min="15654" max="15654" width="11.7109375" style="191"/>
    <col min="15655" max="15655" width="2" style="191" customWidth="1"/>
    <col min="15656" max="15656" width="11.7109375" style="191"/>
    <col min="15657" max="15657" width="2" style="191" customWidth="1"/>
    <col min="15658" max="15873" width="11.7109375" style="191"/>
    <col min="15874" max="15874" width="75.140625" style="191" customWidth="1"/>
    <col min="15875" max="15875" width="5.85546875" style="191" customWidth="1"/>
    <col min="15876" max="15876" width="19.140625" style="191" customWidth="1"/>
    <col min="15877" max="15877" width="5.85546875" style="191" customWidth="1"/>
    <col min="15878" max="15878" width="19.140625" style="191" customWidth="1"/>
    <col min="15879" max="15879" width="5.85546875" style="191" customWidth="1"/>
    <col min="15880" max="15880" width="19.140625" style="191" customWidth="1"/>
    <col min="15881" max="15881" width="5.85546875" style="191" customWidth="1"/>
    <col min="15882" max="15882" width="19.140625" style="191" customWidth="1"/>
    <col min="15883" max="15883" width="5.85546875" style="191" customWidth="1"/>
    <col min="15884" max="15884" width="19.140625" style="191" customWidth="1"/>
    <col min="15885" max="15888" width="11.7109375" style="191"/>
    <col min="15889" max="15889" width="2" style="191" customWidth="1"/>
    <col min="15890" max="15890" width="11.7109375" style="191"/>
    <col min="15891" max="15891" width="2" style="191" customWidth="1"/>
    <col min="15892" max="15892" width="11.7109375" style="191"/>
    <col min="15893" max="15893" width="2" style="191" customWidth="1"/>
    <col min="15894" max="15894" width="11.7109375" style="191"/>
    <col min="15895" max="15895" width="2" style="191" customWidth="1"/>
    <col min="15896" max="15896" width="11.7109375" style="191"/>
    <col min="15897" max="15897" width="2" style="191" customWidth="1"/>
    <col min="15898" max="15898" width="11.7109375" style="191"/>
    <col min="15899" max="15899" width="2" style="191" customWidth="1"/>
    <col min="15900" max="15900" width="11.7109375" style="191"/>
    <col min="15901" max="15901" width="2" style="191" customWidth="1"/>
    <col min="15902" max="15902" width="11.7109375" style="191"/>
    <col min="15903" max="15903" width="2" style="191" customWidth="1"/>
    <col min="15904" max="15904" width="11.7109375" style="191"/>
    <col min="15905" max="15905" width="2" style="191" customWidth="1"/>
    <col min="15906" max="15906" width="11.7109375" style="191"/>
    <col min="15907" max="15907" width="2" style="191" customWidth="1"/>
    <col min="15908" max="15908" width="11.7109375" style="191"/>
    <col min="15909" max="15909" width="2" style="191" customWidth="1"/>
    <col min="15910" max="15910" width="11.7109375" style="191"/>
    <col min="15911" max="15911" width="2" style="191" customWidth="1"/>
    <col min="15912" max="15912" width="11.7109375" style="191"/>
    <col min="15913" max="15913" width="2" style="191" customWidth="1"/>
    <col min="15914" max="16129" width="11.7109375" style="191"/>
    <col min="16130" max="16130" width="75.140625" style="191" customWidth="1"/>
    <col min="16131" max="16131" width="5.85546875" style="191" customWidth="1"/>
    <col min="16132" max="16132" width="19.140625" style="191" customWidth="1"/>
    <col min="16133" max="16133" width="5.85546875" style="191" customWidth="1"/>
    <col min="16134" max="16134" width="19.140625" style="191" customWidth="1"/>
    <col min="16135" max="16135" width="5.85546875" style="191" customWidth="1"/>
    <col min="16136" max="16136" width="19.140625" style="191" customWidth="1"/>
    <col min="16137" max="16137" width="5.85546875" style="191" customWidth="1"/>
    <col min="16138" max="16138" width="19.140625" style="191" customWidth="1"/>
    <col min="16139" max="16139" width="5.85546875" style="191" customWidth="1"/>
    <col min="16140" max="16140" width="19.140625" style="191" customWidth="1"/>
    <col min="16141" max="16144" width="11.7109375" style="191"/>
    <col min="16145" max="16145" width="2" style="191" customWidth="1"/>
    <col min="16146" max="16146" width="11.7109375" style="191"/>
    <col min="16147" max="16147" width="2" style="191" customWidth="1"/>
    <col min="16148" max="16148" width="11.7109375" style="191"/>
    <col min="16149" max="16149" width="2" style="191" customWidth="1"/>
    <col min="16150" max="16150" width="11.7109375" style="191"/>
    <col min="16151" max="16151" width="2" style="191" customWidth="1"/>
    <col min="16152" max="16152" width="11.7109375" style="191"/>
    <col min="16153" max="16153" width="2" style="191" customWidth="1"/>
    <col min="16154" max="16154" width="11.7109375" style="191"/>
    <col min="16155" max="16155" width="2" style="191" customWidth="1"/>
    <col min="16156" max="16156" width="11.7109375" style="191"/>
    <col min="16157" max="16157" width="2" style="191" customWidth="1"/>
    <col min="16158" max="16158" width="11.7109375" style="191"/>
    <col min="16159" max="16159" width="2" style="191" customWidth="1"/>
    <col min="16160" max="16160" width="11.7109375" style="191"/>
    <col min="16161" max="16161" width="2" style="191" customWidth="1"/>
    <col min="16162" max="16162" width="11.7109375" style="191"/>
    <col min="16163" max="16163" width="2" style="191" customWidth="1"/>
    <col min="16164" max="16164" width="11.7109375" style="191"/>
    <col min="16165" max="16165" width="2" style="191" customWidth="1"/>
    <col min="16166" max="16166" width="11.7109375" style="191"/>
    <col min="16167" max="16167" width="2" style="191" customWidth="1"/>
    <col min="16168" max="16168" width="11.7109375" style="191"/>
    <col min="16169" max="16169" width="2" style="191" customWidth="1"/>
    <col min="16170" max="16384" width="11.7109375" style="191"/>
  </cols>
  <sheetData>
    <row r="1" spans="1:79" ht="15" customHeight="1" x14ac:dyDescent="0.2">
      <c r="A1" s="241" t="s">
        <v>911</v>
      </c>
      <c r="E1" s="232"/>
      <c r="G1" s="232"/>
      <c r="K1" s="232"/>
    </row>
    <row r="2" spans="1:79" ht="15" customHeight="1" x14ac:dyDescent="0.2">
      <c r="A2" s="241" t="s">
        <v>910</v>
      </c>
      <c r="E2" s="232"/>
      <c r="G2" s="232"/>
      <c r="K2" s="232"/>
    </row>
    <row r="3" spans="1:79" ht="15" customHeight="1" thickBot="1" x14ac:dyDescent="0.25">
      <c r="A3" s="193"/>
      <c r="B3" s="194"/>
      <c r="C3" s="194"/>
      <c r="D3" s="194"/>
      <c r="E3" s="195"/>
      <c r="F3" s="194"/>
      <c r="G3" s="195"/>
      <c r="H3" s="194"/>
      <c r="I3" s="194"/>
      <c r="J3" s="194"/>
      <c r="K3" s="195"/>
      <c r="L3" s="196"/>
      <c r="BT3" s="197" t="s">
        <v>822</v>
      </c>
      <c r="BU3" s="197" t="s">
        <v>822</v>
      </c>
      <c r="BV3" s="197" t="s">
        <v>822</v>
      </c>
      <c r="BW3" s="197" t="s">
        <v>822</v>
      </c>
      <c r="BX3" s="197" t="s">
        <v>822</v>
      </c>
      <c r="BY3" s="197" t="s">
        <v>822</v>
      </c>
      <c r="BZ3" s="197" t="s">
        <v>822</v>
      </c>
      <c r="CA3" s="197" t="s">
        <v>822</v>
      </c>
    </row>
    <row r="4" spans="1:79" ht="15" customHeight="1" x14ac:dyDescent="0.2">
      <c r="E4" s="171"/>
      <c r="K4" s="171" t="s">
        <v>905</v>
      </c>
      <c r="BT4" s="197" t="s">
        <v>823</v>
      </c>
      <c r="BV4" s="197" t="s">
        <v>822</v>
      </c>
      <c r="BX4" s="197" t="s">
        <v>822</v>
      </c>
    </row>
    <row r="5" spans="1:79" ht="15" customHeight="1" x14ac:dyDescent="0.2">
      <c r="A5" s="216"/>
      <c r="E5" s="171"/>
      <c r="G5" s="217"/>
      <c r="K5" s="171"/>
      <c r="BT5" s="197"/>
      <c r="BV5" s="197"/>
      <c r="BX5" s="197"/>
    </row>
    <row r="6" spans="1:79" ht="15" customHeight="1" x14ac:dyDescent="0.2">
      <c r="A6" s="170" t="s">
        <v>825</v>
      </c>
      <c r="B6" s="198" t="s">
        <v>797</v>
      </c>
      <c r="D6" s="198" t="s">
        <v>826</v>
      </c>
      <c r="F6" s="198" t="s">
        <v>826</v>
      </c>
      <c r="H6" s="171"/>
      <c r="L6" s="198" t="s">
        <v>826</v>
      </c>
      <c r="BT6" s="191" t="s">
        <v>828</v>
      </c>
      <c r="BV6" s="191" t="s">
        <v>824</v>
      </c>
      <c r="BX6" s="191" t="s">
        <v>829</v>
      </c>
    </row>
    <row r="7" spans="1:79" ht="15" customHeight="1" thickBot="1" x14ac:dyDescent="0.25">
      <c r="A7" s="193"/>
      <c r="B7" s="196"/>
      <c r="C7" s="196"/>
      <c r="D7" s="199"/>
      <c r="E7" s="195"/>
      <c r="F7" s="199"/>
      <c r="G7" s="195"/>
      <c r="H7" s="238"/>
      <c r="I7" s="238"/>
      <c r="J7" s="238"/>
      <c r="K7" s="195"/>
      <c r="L7" s="199"/>
    </row>
    <row r="8" spans="1:79" ht="18" customHeight="1" x14ac:dyDescent="0.2">
      <c r="D8" s="197"/>
      <c r="F8" s="197"/>
      <c r="H8" s="235"/>
      <c r="I8" s="235"/>
      <c r="J8" s="235"/>
      <c r="L8" s="198"/>
      <c r="BV8" s="191" t="s">
        <v>830</v>
      </c>
      <c r="BX8" s="191" t="s">
        <v>831</v>
      </c>
    </row>
    <row r="9" spans="1:79" ht="18" customHeight="1" x14ac:dyDescent="0.2">
      <c r="A9" s="200">
        <v>1</v>
      </c>
      <c r="B9" s="191" t="s">
        <v>908</v>
      </c>
      <c r="E9" s="192" t="s">
        <v>832</v>
      </c>
      <c r="F9" s="201">
        <f>-'  PTBI &amp; Net Income'!C61</f>
        <v>16762125.337274924</v>
      </c>
      <c r="H9" s="236" t="s">
        <v>827</v>
      </c>
      <c r="I9" s="236"/>
      <c r="J9" s="236"/>
      <c r="K9" s="171"/>
      <c r="L9" s="171"/>
      <c r="BV9" s="191" t="s">
        <v>833</v>
      </c>
    </row>
    <row r="10" spans="1:79" ht="18" customHeight="1" x14ac:dyDescent="0.2">
      <c r="A10" s="200">
        <v>2</v>
      </c>
      <c r="B10" s="191" t="s">
        <v>834</v>
      </c>
      <c r="F10" s="201">
        <f>'  PTBI &amp; Net Income'!C71</f>
        <v>2680908.9067598269</v>
      </c>
      <c r="G10" s="192" t="s">
        <v>836</v>
      </c>
      <c r="H10" s="233" t="s">
        <v>851</v>
      </c>
      <c r="I10" s="233"/>
      <c r="J10" s="233"/>
      <c r="K10" s="198" t="s">
        <v>904</v>
      </c>
      <c r="L10" s="202">
        <f>'  2023 Tax Provision'!B26</f>
        <v>-4788830.9581507333</v>
      </c>
      <c r="BV10" s="191" t="s">
        <v>835</v>
      </c>
    </row>
    <row r="11" spans="1:79" ht="18" customHeight="1" x14ac:dyDescent="0.2">
      <c r="A11" s="200">
        <v>3</v>
      </c>
      <c r="B11" s="191" t="s">
        <v>909</v>
      </c>
      <c r="F11" s="203">
        <f>'  PTBI &amp; Net Income'!C54</f>
        <v>7208713.2038442204</v>
      </c>
      <c r="G11" s="192" t="s">
        <v>837</v>
      </c>
      <c r="H11" s="233" t="s">
        <v>853</v>
      </c>
      <c r="I11" s="233"/>
      <c r="J11" s="233"/>
      <c r="K11" s="212" t="s">
        <v>904</v>
      </c>
      <c r="L11" s="202">
        <f>'  2023 Tax Provision'!B41</f>
        <v>-2224465.4538516155</v>
      </c>
    </row>
    <row r="12" spans="1:79" ht="18" customHeight="1" x14ac:dyDescent="0.2">
      <c r="A12" s="200">
        <v>4</v>
      </c>
      <c r="B12" s="191" t="s">
        <v>838</v>
      </c>
      <c r="F12" s="204">
        <f>F9+F10-F11</f>
        <v>12234321.040190533</v>
      </c>
      <c r="G12" s="192" t="s">
        <v>839</v>
      </c>
      <c r="H12" s="233" t="s">
        <v>854</v>
      </c>
      <c r="I12" s="233"/>
      <c r="J12" s="233"/>
      <c r="K12" s="198"/>
      <c r="L12" s="202">
        <f>'  2023 Tax Provision'!B19</f>
        <v>155352</v>
      </c>
    </row>
    <row r="13" spans="1:79" ht="18" customHeight="1" thickBot="1" x14ac:dyDescent="0.25">
      <c r="A13" s="200">
        <v>5</v>
      </c>
      <c r="B13" s="191" t="s">
        <v>883</v>
      </c>
      <c r="F13" s="202">
        <f>L13</f>
        <v>-6857944.4120023493</v>
      </c>
      <c r="H13" s="234" t="s">
        <v>878</v>
      </c>
      <c r="I13" s="234"/>
      <c r="J13" s="234"/>
      <c r="K13" s="192" t="s">
        <v>840</v>
      </c>
      <c r="L13" s="205">
        <f>SUM(L10:L12)</f>
        <v>-6857944.4120023493</v>
      </c>
    </row>
    <row r="14" spans="1:79" ht="18" customHeight="1" thickTop="1" x14ac:dyDescent="0.2">
      <c r="A14" s="200">
        <v>6</v>
      </c>
      <c r="B14" s="191" t="s">
        <v>841</v>
      </c>
      <c r="D14" s="206"/>
      <c r="F14" s="204">
        <f>F12+F13</f>
        <v>5376376.6281881835</v>
      </c>
      <c r="H14" s="233"/>
      <c r="I14" s="233"/>
      <c r="J14" s="233"/>
    </row>
    <row r="15" spans="1:79" ht="18" customHeight="1" x14ac:dyDescent="0.2">
      <c r="A15" s="200">
        <v>7</v>
      </c>
      <c r="B15" s="191" t="s">
        <v>884</v>
      </c>
      <c r="F15" s="202">
        <f>L21</f>
        <v>-4281597.7331153024</v>
      </c>
      <c r="H15" s="233"/>
      <c r="I15" s="233"/>
      <c r="J15" s="233"/>
    </row>
    <row r="16" spans="1:79" ht="18" customHeight="1" x14ac:dyDescent="0.2">
      <c r="A16" s="200">
        <v>8</v>
      </c>
      <c r="B16" s="191" t="s">
        <v>842</v>
      </c>
      <c r="D16" s="206"/>
      <c r="F16" s="204">
        <f>F14+F15</f>
        <v>1094778.8950728811</v>
      </c>
      <c r="H16" s="233"/>
      <c r="I16" s="233"/>
      <c r="J16" s="233"/>
    </row>
    <row r="17" spans="1:12" ht="18" customHeight="1" x14ac:dyDescent="0.2">
      <c r="A17" s="200">
        <v>9</v>
      </c>
      <c r="B17" s="191" t="s">
        <v>903</v>
      </c>
      <c r="C17" s="207">
        <v>5.5E-2</v>
      </c>
      <c r="D17" s="202">
        <f>F16*0.055</f>
        <v>60212.839229008459</v>
      </c>
      <c r="H17" s="236" t="s">
        <v>872</v>
      </c>
      <c r="I17" s="236"/>
      <c r="J17" s="236"/>
    </row>
    <row r="18" spans="1:12" ht="18" customHeight="1" x14ac:dyDescent="0.2">
      <c r="A18" s="200">
        <v>10</v>
      </c>
      <c r="B18" s="191" t="s">
        <v>881</v>
      </c>
      <c r="D18" s="202">
        <f>'  2023 Tax Provision'!C51</f>
        <v>0</v>
      </c>
      <c r="G18" s="192" t="s">
        <v>836</v>
      </c>
      <c r="H18" s="233" t="s">
        <v>873</v>
      </c>
      <c r="I18" s="233"/>
      <c r="J18" s="233"/>
      <c r="L18" s="202">
        <f>'  2023 Tax Provision'!C24-'  2023 Tax Provision'!B24</f>
        <v>-3925723.4424702376</v>
      </c>
    </row>
    <row r="19" spans="1:12" ht="18" customHeight="1" x14ac:dyDescent="0.2">
      <c r="A19" s="200">
        <v>11</v>
      </c>
      <c r="B19" s="191" t="s">
        <v>882</v>
      </c>
      <c r="D19" s="202">
        <f>'  2023 Tax Provision'!C52</f>
        <v>0</v>
      </c>
      <c r="G19" s="192" t="s">
        <v>837</v>
      </c>
      <c r="H19" s="233" t="s">
        <v>874</v>
      </c>
      <c r="I19" s="233"/>
      <c r="J19" s="233"/>
      <c r="L19" s="202">
        <f>'  2023 Tax Provision'!C40-'  2023 Tax Provision'!B40</f>
        <v>-355874.29064506519</v>
      </c>
    </row>
    <row r="20" spans="1:12" ht="18" customHeight="1" x14ac:dyDescent="0.2">
      <c r="A20" s="200">
        <v>12</v>
      </c>
      <c r="B20" s="191" t="s">
        <v>843</v>
      </c>
      <c r="D20" s="208">
        <f>SUM(D17:D19)</f>
        <v>60212.839229008459</v>
      </c>
      <c r="F20" s="202">
        <f>-D20</f>
        <v>-60212.839229008459</v>
      </c>
      <c r="G20" s="192" t="s">
        <v>839</v>
      </c>
      <c r="H20" s="233"/>
      <c r="I20" s="233"/>
      <c r="J20" s="233"/>
      <c r="L20" s="191">
        <v>0</v>
      </c>
    </row>
    <row r="21" spans="1:12" ht="18" customHeight="1" thickBot="1" x14ac:dyDescent="0.25">
      <c r="A21" s="200">
        <v>13</v>
      </c>
      <c r="B21" s="191" t="s">
        <v>885</v>
      </c>
      <c r="F21" s="202">
        <f>L29</f>
        <v>0</v>
      </c>
      <c r="H21" s="237" t="s">
        <v>879</v>
      </c>
      <c r="I21" s="237"/>
      <c r="J21" s="237"/>
      <c r="K21" s="192" t="s">
        <v>840</v>
      </c>
      <c r="L21" s="205">
        <f>SUM(L18:L20)</f>
        <v>-4281597.7331153024</v>
      </c>
    </row>
    <row r="22" spans="1:12" ht="18" customHeight="1" thickTop="1" x14ac:dyDescent="0.2">
      <c r="A22" s="200">
        <v>14</v>
      </c>
      <c r="B22" s="191" t="s">
        <v>844</v>
      </c>
      <c r="F22" s="204">
        <f>F14+F20+F21</f>
        <v>5316163.7889591753</v>
      </c>
      <c r="H22" s="233"/>
      <c r="I22" s="233"/>
      <c r="J22" s="233"/>
    </row>
    <row r="23" spans="1:12" ht="18" customHeight="1" x14ac:dyDescent="0.2">
      <c r="A23" s="200">
        <v>15</v>
      </c>
      <c r="B23" s="191" t="s">
        <v>876</v>
      </c>
      <c r="F23" s="209">
        <v>0.21</v>
      </c>
      <c r="H23" s="233"/>
      <c r="I23" s="233"/>
      <c r="J23" s="233"/>
    </row>
    <row r="24" spans="1:12" ht="18" customHeight="1" x14ac:dyDescent="0.2">
      <c r="A24" s="200">
        <v>16</v>
      </c>
      <c r="B24" s="191" t="s">
        <v>877</v>
      </c>
      <c r="F24" s="208">
        <f>F22*F23</f>
        <v>1116394.3956814269</v>
      </c>
      <c r="H24" s="233"/>
      <c r="I24" s="233"/>
      <c r="J24" s="233"/>
    </row>
    <row r="25" spans="1:12" ht="18" customHeight="1" x14ac:dyDescent="0.2">
      <c r="A25" s="200">
        <v>17</v>
      </c>
      <c r="B25" s="191" t="s">
        <v>845</v>
      </c>
      <c r="F25" s="191">
        <v>0</v>
      </c>
      <c r="H25" s="236" t="s">
        <v>875</v>
      </c>
      <c r="I25" s="236"/>
      <c r="J25" s="236"/>
      <c r="K25" s="170"/>
      <c r="L25" s="170"/>
    </row>
    <row r="26" spans="1:12" ht="18" customHeight="1" thickBot="1" x14ac:dyDescent="0.25">
      <c r="A26" s="200">
        <v>18</v>
      </c>
      <c r="B26" s="191" t="s">
        <v>846</v>
      </c>
      <c r="E26" s="192" t="s">
        <v>832</v>
      </c>
      <c r="F26" s="205">
        <f>SUM(F24:F25)</f>
        <v>1116394.3956814269</v>
      </c>
      <c r="G26" s="192" t="s">
        <v>836</v>
      </c>
      <c r="H26" s="233"/>
      <c r="I26" s="233"/>
      <c r="J26" s="233"/>
      <c r="L26" s="202"/>
    </row>
    <row r="27" spans="1:12" ht="18" customHeight="1" thickTop="1" x14ac:dyDescent="0.2">
      <c r="A27" s="200">
        <v>19</v>
      </c>
      <c r="B27" s="191" t="s">
        <v>847</v>
      </c>
      <c r="G27" s="192" t="s">
        <v>837</v>
      </c>
      <c r="H27" s="233"/>
      <c r="I27" s="233"/>
      <c r="J27" s="233"/>
      <c r="L27" s="202"/>
    </row>
    <row r="28" spans="1:12" ht="18" customHeight="1" x14ac:dyDescent="0.2">
      <c r="A28" s="200">
        <v>20</v>
      </c>
      <c r="B28" s="191" t="s">
        <v>848</v>
      </c>
      <c r="F28" s="202">
        <f>D20</f>
        <v>60212.839229008459</v>
      </c>
      <c r="G28" s="192" t="s">
        <v>839</v>
      </c>
      <c r="H28" s="233"/>
      <c r="I28" s="233"/>
      <c r="J28" s="233"/>
      <c r="L28" s="191">
        <v>0</v>
      </c>
    </row>
    <row r="29" spans="1:12" ht="18" customHeight="1" thickBot="1" x14ac:dyDescent="0.25">
      <c r="A29" s="200">
        <v>21</v>
      </c>
      <c r="B29" s="191" t="s">
        <v>849</v>
      </c>
      <c r="F29" s="202">
        <f>F26</f>
        <v>1116394.3956814269</v>
      </c>
      <c r="H29" s="237" t="s">
        <v>880</v>
      </c>
      <c r="I29" s="237"/>
      <c r="J29" s="237"/>
      <c r="K29" s="192" t="s">
        <v>840</v>
      </c>
      <c r="L29" s="205">
        <f>SUM(L26:L28)</f>
        <v>0</v>
      </c>
    </row>
    <row r="30" spans="1:12" ht="18" customHeight="1" thickTop="1" thickBot="1" x14ac:dyDescent="0.25">
      <c r="A30" s="200">
        <v>22</v>
      </c>
      <c r="B30" s="191" t="s">
        <v>850</v>
      </c>
      <c r="E30" s="192" t="s">
        <v>832</v>
      </c>
      <c r="F30" s="205">
        <f>SUM(F28:F29)</f>
        <v>1176607.2349104353</v>
      </c>
      <c r="G30" s="191"/>
      <c r="K30" s="191"/>
    </row>
    <row r="31" spans="1:12" ht="18" customHeight="1" thickTop="1" x14ac:dyDescent="0.2">
      <c r="A31" s="191"/>
      <c r="E31" s="191"/>
      <c r="F31" s="214">
        <f>'  2023 Tax Provision'!D55-F30</f>
        <v>0</v>
      </c>
      <c r="G31" s="191"/>
      <c r="K31" s="191"/>
    </row>
    <row r="32" spans="1:12" ht="18" customHeight="1" x14ac:dyDescent="0.2">
      <c r="G32" s="191"/>
      <c r="K32" s="191"/>
    </row>
    <row r="33" spans="1:12" ht="18" customHeight="1" thickBot="1" x14ac:dyDescent="0.25">
      <c r="A33" s="193"/>
      <c r="B33" s="194"/>
      <c r="C33" s="194"/>
      <c r="D33" s="194"/>
      <c r="E33" s="195"/>
      <c r="F33" s="194"/>
      <c r="G33" s="194"/>
      <c r="H33" s="194"/>
      <c r="I33" s="194"/>
      <c r="J33" s="194"/>
      <c r="K33" s="194"/>
      <c r="L33" s="194"/>
    </row>
    <row r="34" spans="1:12" ht="15" customHeight="1" x14ac:dyDescent="0.2">
      <c r="G34" s="191"/>
      <c r="K34" s="191"/>
    </row>
    <row r="42" spans="1:12" ht="15" customHeight="1" x14ac:dyDescent="0.2">
      <c r="G42" s="191"/>
      <c r="K42" s="191"/>
    </row>
    <row r="43" spans="1:12" ht="15" customHeight="1" x14ac:dyDescent="0.2">
      <c r="G43" s="191"/>
      <c r="K43" s="191"/>
    </row>
    <row r="44" spans="1:12" ht="15" customHeight="1" x14ac:dyDescent="0.2">
      <c r="G44" s="191"/>
      <c r="K44" s="191"/>
    </row>
    <row r="45" spans="1:12" ht="15" customHeight="1" x14ac:dyDescent="0.2">
      <c r="G45" s="191"/>
      <c r="K45" s="191"/>
    </row>
    <row r="46" spans="1:12" ht="15" customHeight="1" x14ac:dyDescent="0.2">
      <c r="G46" s="191"/>
      <c r="K46" s="191"/>
    </row>
    <row r="47" spans="1:12" ht="15" customHeight="1" x14ac:dyDescent="0.2">
      <c r="G47" s="191"/>
      <c r="K47" s="191"/>
    </row>
    <row r="48" spans="1:12" ht="15" customHeight="1" x14ac:dyDescent="0.2">
      <c r="G48" s="191"/>
      <c r="K48" s="191"/>
    </row>
    <row r="49" spans="1:14" ht="15" customHeight="1" x14ac:dyDescent="0.2">
      <c r="G49" s="191"/>
      <c r="K49" s="191"/>
    </row>
    <row r="50" spans="1:14" ht="15" customHeight="1" x14ac:dyDescent="0.2">
      <c r="G50" s="191"/>
      <c r="K50" s="191"/>
    </row>
    <row r="51" spans="1:14" ht="15" customHeight="1" x14ac:dyDescent="0.2">
      <c r="G51" s="191"/>
      <c r="K51" s="191"/>
    </row>
    <row r="52" spans="1:14" ht="15" customHeight="1" x14ac:dyDescent="0.2">
      <c r="G52" s="191"/>
      <c r="K52" s="191"/>
    </row>
    <row r="53" spans="1:14" ht="15" customHeight="1" x14ac:dyDescent="0.2">
      <c r="G53" s="191"/>
      <c r="K53" s="191"/>
    </row>
    <row r="54" spans="1:14" ht="15" customHeight="1" x14ac:dyDescent="0.2">
      <c r="F54" s="210"/>
      <c r="G54" s="191"/>
      <c r="K54" s="191"/>
      <c r="M54" s="192"/>
      <c r="N54" s="192"/>
    </row>
    <row r="55" spans="1:14" s="192" customFormat="1" ht="15" customHeight="1" x14ac:dyDescent="0.2">
      <c r="A55" s="170"/>
      <c r="B55" s="191"/>
      <c r="C55" s="191"/>
      <c r="D55" s="191"/>
      <c r="F55" s="206"/>
    </row>
    <row r="56" spans="1:14" s="192" customFormat="1" ht="15" customHeight="1" x14ac:dyDescent="0.2">
      <c r="A56" s="170"/>
      <c r="B56" s="191"/>
      <c r="C56" s="191"/>
      <c r="D56" s="191"/>
      <c r="F56" s="206"/>
    </row>
    <row r="57" spans="1:14" s="192" customFormat="1" ht="15" customHeight="1" x14ac:dyDescent="0.2">
      <c r="A57" s="170"/>
      <c r="B57" s="191"/>
      <c r="C57" s="191"/>
      <c r="D57" s="191"/>
      <c r="F57" s="206"/>
    </row>
    <row r="58" spans="1:14" s="192" customFormat="1" ht="15" customHeight="1" x14ac:dyDescent="0.2">
      <c r="A58" s="170"/>
      <c r="B58" s="191"/>
      <c r="C58" s="191"/>
      <c r="D58" s="191"/>
      <c r="F58" s="206"/>
    </row>
    <row r="59" spans="1:14" s="192" customFormat="1" ht="15" customHeight="1" x14ac:dyDescent="0.2">
      <c r="A59" s="170"/>
      <c r="B59" s="191"/>
      <c r="C59" s="191"/>
      <c r="D59" s="191"/>
      <c r="F59" s="206"/>
    </row>
    <row r="60" spans="1:14" s="192" customFormat="1" ht="15" customHeight="1" x14ac:dyDescent="0.2">
      <c r="A60" s="170"/>
      <c r="B60" s="191"/>
      <c r="C60" s="191"/>
      <c r="D60" s="191"/>
      <c r="F60" s="206"/>
    </row>
    <row r="61" spans="1:14" s="192" customFormat="1" ht="15" customHeight="1" x14ac:dyDescent="0.2">
      <c r="A61" s="170"/>
      <c r="B61" s="191"/>
      <c r="C61" s="191"/>
      <c r="D61" s="191"/>
      <c r="F61" s="206"/>
    </row>
    <row r="62" spans="1:14" s="192" customFormat="1" ht="15" customHeight="1" x14ac:dyDescent="0.2">
      <c r="A62" s="170"/>
      <c r="B62" s="191"/>
      <c r="C62" s="191"/>
      <c r="D62" s="191"/>
      <c r="F62" s="191"/>
      <c r="M62" s="191"/>
      <c r="N62" s="191"/>
    </row>
    <row r="63" spans="1:14" ht="15" customHeight="1" x14ac:dyDescent="0.2">
      <c r="F63" s="210"/>
      <c r="G63" s="191"/>
      <c r="K63" s="191"/>
      <c r="M63" s="192"/>
      <c r="N63" s="192"/>
    </row>
    <row r="64" spans="1:14" s="192" customFormat="1" ht="15" customHeight="1" x14ac:dyDescent="0.2">
      <c r="A64" s="170"/>
      <c r="B64" s="191"/>
      <c r="C64" s="191"/>
      <c r="D64" s="191"/>
      <c r="F64" s="191"/>
      <c r="M64" s="191"/>
      <c r="N64" s="191"/>
    </row>
    <row r="69" spans="8:12" ht="15" customHeight="1" x14ac:dyDescent="0.2">
      <c r="H69" s="239"/>
      <c r="I69" s="239"/>
      <c r="J69" s="239"/>
    </row>
    <row r="70" spans="8:12" ht="15" customHeight="1" x14ac:dyDescent="0.2">
      <c r="H70" s="233"/>
      <c r="I70" s="233"/>
      <c r="J70" s="233"/>
    </row>
    <row r="71" spans="8:12" ht="15" customHeight="1" x14ac:dyDescent="0.2">
      <c r="H71" s="239"/>
      <c r="I71" s="239"/>
      <c r="J71" s="239"/>
    </row>
    <row r="72" spans="8:12" ht="15" customHeight="1" x14ac:dyDescent="0.2">
      <c r="H72" s="239"/>
      <c r="I72" s="239"/>
      <c r="J72" s="239"/>
    </row>
    <row r="73" spans="8:12" ht="15" customHeight="1" x14ac:dyDescent="0.2">
      <c r="H73" s="239"/>
      <c r="I73" s="239"/>
      <c r="J73" s="239"/>
      <c r="L73" s="198"/>
    </row>
  </sheetData>
  <mergeCells count="28">
    <mergeCell ref="H7:J7"/>
    <mergeCell ref="H24:J24"/>
    <mergeCell ref="H73:J73"/>
    <mergeCell ref="H29:J29"/>
    <mergeCell ref="H69:J69"/>
    <mergeCell ref="H71:J71"/>
    <mergeCell ref="H72:J72"/>
    <mergeCell ref="H27:J27"/>
    <mergeCell ref="H28:J28"/>
    <mergeCell ref="H70:J70"/>
    <mergeCell ref="H14:J14"/>
    <mergeCell ref="H15:J15"/>
    <mergeCell ref="H16:J16"/>
    <mergeCell ref="H25:J25"/>
    <mergeCell ref="H20:J20"/>
    <mergeCell ref="H21:J21"/>
    <mergeCell ref="H17:J17"/>
    <mergeCell ref="H18:J18"/>
    <mergeCell ref="H19:J19"/>
    <mergeCell ref="H26:J26"/>
    <mergeCell ref="H12:J12"/>
    <mergeCell ref="H13:J13"/>
    <mergeCell ref="H8:J8"/>
    <mergeCell ref="H9:J9"/>
    <mergeCell ref="H10:J10"/>
    <mergeCell ref="H22:J22"/>
    <mergeCell ref="H23:J23"/>
    <mergeCell ref="H11:J11"/>
  </mergeCells>
  <printOptions horizontalCentered="1"/>
  <pageMargins left="0.5" right="0.5" top="0.28000000000000003" bottom="0.25" header="0" footer="0"/>
  <pageSetup paperSize="5" scale="90" orientation="landscape" horizontalDpi="200" verticalDpi="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6C27B-C2E2-4655-B20E-75ABF4FF21C5}">
  <sheetPr>
    <tabColor theme="5" tint="0.79998168889431442"/>
  </sheetPr>
  <dimension ref="A1:P41"/>
  <sheetViews>
    <sheetView zoomScaleNormal="100"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ColWidth="8.85546875" defaultRowHeight="13.9" customHeight="1" x14ac:dyDescent="0.2"/>
  <cols>
    <col min="1" max="1" width="17.140625" style="44" customWidth="1"/>
    <col min="2" max="2" width="42.7109375" style="44" customWidth="1"/>
    <col min="3" max="4" width="13.7109375" style="44" bestFit="1" customWidth="1"/>
    <col min="5" max="5" width="13.7109375" style="44" customWidth="1"/>
    <col min="6" max="8" width="13.7109375" style="44" bestFit="1" customWidth="1"/>
    <col min="9" max="9" width="18" style="44" customWidth="1"/>
    <col min="10" max="10" width="30.7109375" style="44" bestFit="1" customWidth="1"/>
    <col min="11" max="15" width="13.7109375" style="44" bestFit="1" customWidth="1"/>
    <col min="16" max="19" width="15.28515625" style="44" bestFit="1" customWidth="1"/>
    <col min="20" max="20" width="14.7109375" style="44" bestFit="1" customWidth="1"/>
    <col min="21" max="16384" width="8.85546875" style="44"/>
  </cols>
  <sheetData>
    <row r="1" spans="1:16" ht="13.9" customHeight="1" x14ac:dyDescent="0.2">
      <c r="A1" s="241" t="s">
        <v>920</v>
      </c>
    </row>
    <row r="2" spans="1:16" ht="13.9" customHeight="1" x14ac:dyDescent="0.2">
      <c r="A2" s="241" t="s">
        <v>910</v>
      </c>
    </row>
    <row r="3" spans="1:16" ht="13.9" customHeight="1" x14ac:dyDescent="0.2">
      <c r="A3" s="218" t="s">
        <v>141</v>
      </c>
      <c r="B3" s="219" t="s">
        <v>142</v>
      </c>
      <c r="I3" s="218" t="s">
        <v>141</v>
      </c>
      <c r="J3" s="219" t="s">
        <v>142</v>
      </c>
    </row>
    <row r="4" spans="1:16" ht="13.9" customHeight="1" x14ac:dyDescent="0.2">
      <c r="A4" s="218" t="s">
        <v>143</v>
      </c>
      <c r="B4" s="220" t="s">
        <v>144</v>
      </c>
      <c r="I4" s="218" t="s">
        <v>145</v>
      </c>
      <c r="J4" s="219" t="s">
        <v>146</v>
      </c>
    </row>
    <row r="5" spans="1:16" ht="13.9" customHeight="1" x14ac:dyDescent="0.2">
      <c r="I5" s="218" t="s">
        <v>143</v>
      </c>
      <c r="J5" s="220" t="s">
        <v>147</v>
      </c>
    </row>
    <row r="6" spans="1:16" ht="13.9" customHeight="1" x14ac:dyDescent="0.2">
      <c r="A6" s="219"/>
      <c r="B6" s="219"/>
      <c r="C6" s="218" t="s">
        <v>148</v>
      </c>
      <c r="D6" s="219"/>
      <c r="E6"/>
    </row>
    <row r="7" spans="1:16" ht="13.9" customHeight="1" x14ac:dyDescent="0.2">
      <c r="A7" s="218" t="s">
        <v>149</v>
      </c>
      <c r="B7" s="218" t="s">
        <v>150</v>
      </c>
      <c r="C7" s="219" t="s">
        <v>888</v>
      </c>
      <c r="D7" s="219" t="s">
        <v>889</v>
      </c>
      <c r="E7"/>
      <c r="F7" s="45" t="s">
        <v>151</v>
      </c>
      <c r="I7" s="219"/>
      <c r="J7" s="219"/>
      <c r="K7" s="218" t="s">
        <v>148</v>
      </c>
      <c r="L7" s="219"/>
      <c r="M7"/>
      <c r="N7"/>
      <c r="O7"/>
      <c r="P7"/>
    </row>
    <row r="8" spans="1:16" ht="13.9" customHeight="1" x14ac:dyDescent="0.2">
      <c r="A8" s="219" t="s">
        <v>152</v>
      </c>
      <c r="B8" s="219" t="s">
        <v>6</v>
      </c>
      <c r="C8" s="221">
        <v>370681</v>
      </c>
      <c r="D8" s="221">
        <v>142140</v>
      </c>
      <c r="E8"/>
      <c r="F8" s="47" t="str">
        <f>VLOOKUP(B8,'  Sched M Detail'!$C:$F,2,FALSE)</f>
        <v>Nondeductible Compensation</v>
      </c>
      <c r="G8" s="44" t="str">
        <f>VLOOKUP(B8,'  Sched Ms'!$G:$CI,81,FALSE)</f>
        <v>None Assigned</v>
      </c>
      <c r="I8" s="218" t="s">
        <v>149</v>
      </c>
      <c r="J8" s="218" t="s">
        <v>150</v>
      </c>
      <c r="K8" s="219" t="s">
        <v>888</v>
      </c>
      <c r="L8" s="219" t="s">
        <v>889</v>
      </c>
      <c r="M8"/>
      <c r="N8"/>
      <c r="O8"/>
      <c r="P8"/>
    </row>
    <row r="9" spans="1:16" ht="13.9" customHeight="1" x14ac:dyDescent="0.2">
      <c r="A9" s="219"/>
      <c r="B9" s="219" t="s">
        <v>7</v>
      </c>
      <c r="C9" s="221">
        <v>20712</v>
      </c>
      <c r="D9" s="221">
        <v>20712</v>
      </c>
      <c r="E9"/>
      <c r="F9" s="47" t="str">
        <f>VLOOKUP(B9,'  Sched M Detail'!$C:$F,2,FALSE)</f>
        <v>Business Meals</v>
      </c>
      <c r="G9" s="44" t="str">
        <f>VLOOKUP(B9,'  Sched Ms'!$G:$CI,81,FALSE)</f>
        <v>None Assigned</v>
      </c>
      <c r="I9" s="219" t="s">
        <v>153</v>
      </c>
      <c r="J9" s="219" t="s">
        <v>154</v>
      </c>
      <c r="K9" s="221">
        <v>-4563138.6679955898</v>
      </c>
      <c r="L9" s="221">
        <v>-3925723.442470239</v>
      </c>
      <c r="M9"/>
      <c r="N9"/>
      <c r="O9"/>
      <c r="P9"/>
    </row>
    <row r="10" spans="1:16" ht="13.9" customHeight="1" x14ac:dyDescent="0.2">
      <c r="A10" s="219"/>
      <c r="B10" s="219" t="s">
        <v>8</v>
      </c>
      <c r="C10" s="221">
        <v>0</v>
      </c>
      <c r="D10" s="221">
        <v>0</v>
      </c>
      <c r="E10"/>
      <c r="F10" s="47">
        <f>VLOOKUP(B10,'  Sched M Detail'!$C:$F,2,FALSE)</f>
        <v>0</v>
      </c>
      <c r="G10" s="44" t="str">
        <f>VLOOKUP(B10,'  Sched Ms'!$G:$CI,81,FALSE)</f>
        <v>None Assigned</v>
      </c>
      <c r="I10" s="219"/>
      <c r="J10" s="219" t="s">
        <v>155</v>
      </c>
      <c r="K10" s="221">
        <v>-248933.86679663367</v>
      </c>
      <c r="L10" s="221">
        <v>-355874.29064506519</v>
      </c>
      <c r="M10"/>
      <c r="N10"/>
      <c r="O10"/>
      <c r="P10"/>
    </row>
    <row r="11" spans="1:16" ht="13.9" customHeight="1" x14ac:dyDescent="0.2">
      <c r="A11" s="219"/>
      <c r="B11" s="219" t="s">
        <v>9</v>
      </c>
      <c r="C11" s="221">
        <v>0</v>
      </c>
      <c r="D11" s="221">
        <v>0</v>
      </c>
      <c r="E11"/>
      <c r="F11" s="47" t="str">
        <f>VLOOKUP(B11,'  Sched M Detail'!$C:$F,2,FALSE)</f>
        <v>Penalties</v>
      </c>
      <c r="G11" s="44" t="str">
        <f>VLOOKUP(B11,'  Sched Ms'!$G:$CI,81,FALSE)</f>
        <v>None Assigned</v>
      </c>
      <c r="I11" s="219" t="s">
        <v>156</v>
      </c>
      <c r="J11" s="219"/>
      <c r="K11" s="221">
        <v>-4812072.534792223</v>
      </c>
      <c r="L11" s="221">
        <v>-4281597.7331153043</v>
      </c>
      <c r="M11"/>
      <c r="N11"/>
      <c r="O11"/>
      <c r="P11"/>
    </row>
    <row r="12" spans="1:16" ht="13.9" customHeight="1" x14ac:dyDescent="0.2">
      <c r="A12" s="219"/>
      <c r="B12" s="219" t="s">
        <v>10</v>
      </c>
      <c r="C12" s="221">
        <v>0</v>
      </c>
      <c r="D12" s="221">
        <v>0</v>
      </c>
      <c r="E12"/>
      <c r="F12" s="47" t="str">
        <f>VLOOKUP(B12,'  Sched M Detail'!$C:$F,2,FALSE)</f>
        <v>Club Dues</v>
      </c>
      <c r="G12" s="44" t="str">
        <f>VLOOKUP(B12,'  Sched Ms'!$G:$CI,81,FALSE)</f>
        <v>None Assigned</v>
      </c>
      <c r="I12" s="219" t="s">
        <v>157</v>
      </c>
      <c r="J12" s="219"/>
      <c r="K12" s="221">
        <v>-4812072.534792223</v>
      </c>
      <c r="L12" s="221">
        <v>-4281597.7331153043</v>
      </c>
      <c r="M12"/>
      <c r="N12"/>
      <c r="O12"/>
      <c r="P12"/>
    </row>
    <row r="13" spans="1:16" ht="13.9" customHeight="1" x14ac:dyDescent="0.2">
      <c r="A13" s="219"/>
      <c r="B13" s="219" t="s">
        <v>12</v>
      </c>
      <c r="C13" s="221">
        <v>0</v>
      </c>
      <c r="D13" s="221">
        <v>0</v>
      </c>
      <c r="E13"/>
      <c r="F13" s="47" t="str">
        <f>VLOOKUP(B13,'  Sched M Detail'!$C:$F,2,FALSE)</f>
        <v>State Taxes</v>
      </c>
      <c r="G13" s="44" t="str">
        <f>VLOOKUP(B13,'  Sched Ms'!$G:$CI,81,FALSE)</f>
        <v>None Assigned</v>
      </c>
    </row>
    <row r="14" spans="1:16" ht="13.9" customHeight="1" x14ac:dyDescent="0.2">
      <c r="A14" s="219" t="s">
        <v>158</v>
      </c>
      <c r="B14" s="219"/>
      <c r="C14" s="221">
        <v>391393</v>
      </c>
      <c r="D14" s="221">
        <v>162852</v>
      </c>
      <c r="E14"/>
      <c r="F14" s="47" t="e">
        <f>VLOOKUP(B14,'  Sched M Detail'!$C:$F,2,FALSE)</f>
        <v>#N/A</v>
      </c>
      <c r="G14" s="44" t="e">
        <f>VLOOKUP(B14,'  Sched Ms'!$G:$CI,81,FALSE)</f>
        <v>#N/A</v>
      </c>
    </row>
    <row r="15" spans="1:16" ht="13.9" customHeight="1" x14ac:dyDescent="0.2">
      <c r="A15" s="219" t="s">
        <v>153</v>
      </c>
      <c r="B15" s="219" t="s">
        <v>159</v>
      </c>
      <c r="C15" s="221">
        <v>478435.04499995988</v>
      </c>
      <c r="D15" s="221">
        <v>450769.04499996034</v>
      </c>
      <c r="E15"/>
      <c r="F15" s="47" t="str">
        <f>VLOOKUP(B15,'  Sched M Detail'!$C:$F,2,FALSE)</f>
        <v>Regulatory Asset - Conversion &amp; Piping Costs</v>
      </c>
      <c r="G15" s="44" t="str">
        <f>VLOOKUP(B15,'  Sched Ms'!$G:$CI,81,FALSE)</f>
        <v>Acct 283</v>
      </c>
    </row>
    <row r="16" spans="1:16" ht="13.9" customHeight="1" x14ac:dyDescent="0.2">
      <c r="A16" s="219"/>
      <c r="B16" s="219" t="s">
        <v>160</v>
      </c>
      <c r="C16" s="221">
        <v>-337024.58997609996</v>
      </c>
      <c r="D16" s="221">
        <v>-156412.0487690001</v>
      </c>
      <c r="E16"/>
      <c r="F16" s="47" t="str">
        <f>VLOOKUP(B16,'  Sched M Detail'!$C:$F,2,FALSE)</f>
        <v>Bad Debt Reserve</v>
      </c>
      <c r="G16" s="44" t="str">
        <f>VLOOKUP(B16,'  Sched Ms'!$G:$CI,81,FALSE)</f>
        <v>Acct 190</v>
      </c>
    </row>
    <row r="17" spans="1:11" ht="13.9" customHeight="1" x14ac:dyDescent="0.2">
      <c r="A17" s="219"/>
      <c r="B17" s="219" t="s">
        <v>161</v>
      </c>
      <c r="C17" s="221">
        <v>1968744</v>
      </c>
      <c r="D17" s="221">
        <v>1968744</v>
      </c>
      <c r="E17"/>
      <c r="F17" s="47" t="str">
        <f>VLOOKUP(B17,'  Sched M Detail'!$C:$F,2,FALSE)</f>
        <v>Contribution in Aid of Construction</v>
      </c>
      <c r="G17" s="44" t="str">
        <f>VLOOKUP(B17,'  Sched Ms'!$G:$CI,81,FALSE)</f>
        <v>Acct 282</v>
      </c>
    </row>
    <row r="18" spans="1:11" ht="13.9" customHeight="1" x14ac:dyDescent="0.2">
      <c r="A18" s="219"/>
      <c r="B18" s="219" t="s">
        <v>162</v>
      </c>
      <c r="C18" s="221">
        <v>-1790855.35</v>
      </c>
      <c r="D18" s="221">
        <v>0</v>
      </c>
      <c r="E18"/>
      <c r="F18" s="47" t="str">
        <f>VLOOKUP(B18,'  Sched M Detail'!$C:$F,2,FALSE)</f>
        <v>Rate Case Expenses</v>
      </c>
      <c r="G18" s="44" t="str">
        <f>VLOOKUP(B18,'  Sched Ms'!$G:$CI,81,FALSE)</f>
        <v>Acct 283</v>
      </c>
    </row>
    <row r="19" spans="1:11" ht="13.9" customHeight="1" x14ac:dyDescent="0.2">
      <c r="A19" s="219"/>
      <c r="B19" s="219" t="s">
        <v>163</v>
      </c>
      <c r="C19" s="221">
        <v>-19865910.684529696</v>
      </c>
      <c r="D19" s="221">
        <v>-23364074.661779251</v>
      </c>
      <c r="E19"/>
      <c r="F19" s="47" t="str">
        <f>VLOOKUP(B19,'  Sched M Detail'!$C:$F,2,FALSE)</f>
        <v>Tax Depreciation</v>
      </c>
      <c r="G19" s="44" t="str">
        <f>VLOOKUP(B19,'  Sched Ms'!$G:$CI,81,FALSE)</f>
        <v>Acct 282</v>
      </c>
    </row>
    <row r="20" spans="1:11" ht="13.9" customHeight="1" x14ac:dyDescent="0.2">
      <c r="A20" s="219"/>
      <c r="B20" s="219" t="s">
        <v>164</v>
      </c>
      <c r="C20" s="221">
        <v>16110483.533612616</v>
      </c>
      <c r="D20" s="221">
        <v>18575243.703628518</v>
      </c>
      <c r="E20"/>
      <c r="F20" s="47" t="str">
        <f>VLOOKUP(B20,'  Sched M Detail'!$C:$F,2,FALSE)</f>
        <v>Book Depreciation</v>
      </c>
      <c r="G20" s="44" t="str">
        <f>VLOOKUP(B20,'  Sched Ms'!$G:$CI,81,FALSE)</f>
        <v>Acct 282</v>
      </c>
    </row>
    <row r="21" spans="1:11" ht="13.9" customHeight="1" x14ac:dyDescent="0.2">
      <c r="A21" s="219"/>
      <c r="B21" s="219" t="s">
        <v>165</v>
      </c>
      <c r="C21" s="221">
        <v>-1533903</v>
      </c>
      <c r="D21" s="221">
        <v>-1533903</v>
      </c>
      <c r="E21"/>
      <c r="F21" s="47" t="str">
        <f>VLOOKUP(B21,'  Sched M Detail'!$C:$F,2,FALSE)</f>
        <v>Relocation Costs</v>
      </c>
      <c r="G21" s="44" t="str">
        <f>VLOOKUP(B21,'  Sched Ms'!$G:$CI,81,FALSE)</f>
        <v>Acct 282</v>
      </c>
    </row>
    <row r="22" spans="1:11" ht="13.9" customHeight="1" x14ac:dyDescent="0.2">
      <c r="A22" s="219"/>
      <c r="B22" s="219" t="s">
        <v>166</v>
      </c>
      <c r="C22" s="221">
        <v>-1322550.33</v>
      </c>
      <c r="D22" s="221">
        <v>-1357211.7467999998</v>
      </c>
      <c r="E22"/>
      <c r="F22" s="47" t="str">
        <f>VLOOKUP(B22,'  Sched M Detail'!$C:$F,2,FALSE)</f>
        <v>Employee Benefits</v>
      </c>
      <c r="G22" s="44" t="str">
        <f>VLOOKUP(B22,'  Sched Ms'!$G:$CI,81,FALSE)</f>
        <v>Acct 283</v>
      </c>
    </row>
    <row r="23" spans="1:11" ht="13.9" customHeight="1" x14ac:dyDescent="0.2">
      <c r="A23" s="219"/>
      <c r="B23" s="219" t="s">
        <v>167</v>
      </c>
      <c r="C23" s="221">
        <v>118743</v>
      </c>
      <c r="D23" s="221">
        <v>19790.5</v>
      </c>
      <c r="E23"/>
      <c r="F23" s="47" t="str">
        <f>VLOOKUP(B23,'  Sched M Detail'!$C:$F,2,FALSE)</f>
        <v>Employee Benefits</v>
      </c>
      <c r="G23" s="44" t="str">
        <f>VLOOKUP(B23,'  Sched Ms'!$G:$CI,81,FALSE)</f>
        <v>Acct 283</v>
      </c>
    </row>
    <row r="24" spans="1:11" ht="13.9" customHeight="1" x14ac:dyDescent="0.2">
      <c r="A24" s="219"/>
      <c r="B24" s="219" t="s">
        <v>168</v>
      </c>
      <c r="C24" s="221">
        <v>291000.68999999994</v>
      </c>
      <c r="D24" s="221">
        <v>75786.180000000633</v>
      </c>
      <c r="E24"/>
      <c r="F24" s="47" t="str">
        <f>VLOOKUP(B24,'  Sched M Detail'!$C:$F,2,FALSE)</f>
        <v>Employee Benefits</v>
      </c>
      <c r="G24" s="44" t="str">
        <f>VLOOKUP(B24,'  Sched Ms'!$G:$CI,81,FALSE)</f>
        <v>Acct 190</v>
      </c>
    </row>
    <row r="25" spans="1:11" ht="13.9" customHeight="1" x14ac:dyDescent="0.2">
      <c r="A25" s="219"/>
      <c r="B25" s="219" t="s">
        <v>169</v>
      </c>
      <c r="C25" s="221">
        <v>0</v>
      </c>
      <c r="D25" s="221">
        <v>0</v>
      </c>
      <c r="E25"/>
      <c r="F25" s="47" t="str">
        <f>VLOOKUP(B25,'  Sched M Detail'!$C:$F,2,FALSE)</f>
        <v>Employee Benefits</v>
      </c>
      <c r="G25" s="44" t="str">
        <f>VLOOKUP(B25,'  Sched Ms'!$G:$CI,81,FALSE)</f>
        <v>Acct 190</v>
      </c>
    </row>
    <row r="26" spans="1:11" ht="13.9" customHeight="1" x14ac:dyDescent="0.2">
      <c r="A26" s="219"/>
      <c r="B26" s="219" t="s">
        <v>170</v>
      </c>
      <c r="C26" s="221">
        <v>219.99960000000101</v>
      </c>
      <c r="D26" s="221">
        <v>224.39959199999976</v>
      </c>
      <c r="E26"/>
      <c r="F26" s="47" t="str">
        <f>VLOOKUP(B26,'  Sched M Detail'!$C:$F,2,FALSE)</f>
        <v>Employee Benefits</v>
      </c>
      <c r="G26" s="44" t="str">
        <f>VLOOKUP(B26,'  Sched Ms'!$G:$CI,81,FALSE)</f>
        <v>Acct 190</v>
      </c>
    </row>
    <row r="27" spans="1:11" ht="13.9" customHeight="1" x14ac:dyDescent="0.2">
      <c r="A27" s="219"/>
      <c r="B27" s="219" t="s">
        <v>171</v>
      </c>
      <c r="C27" s="221">
        <v>121980</v>
      </c>
      <c r="D27" s="221">
        <v>121980</v>
      </c>
      <c r="E27"/>
      <c r="F27" s="47" t="str">
        <f>VLOOKUP(B27,'  Sched M Detail'!$C:$F,2,FALSE)</f>
        <v>Employee Benefits</v>
      </c>
      <c r="G27" s="44" t="str">
        <f>VLOOKUP(B27,'  Sched Ms'!$G:$CI,81,FALSE)</f>
        <v>Acct 282</v>
      </c>
    </row>
    <row r="28" spans="1:11" ht="13.9" customHeight="1" x14ac:dyDescent="0.2">
      <c r="A28" s="219"/>
      <c r="B28" s="219" t="s">
        <v>172</v>
      </c>
      <c r="C28" s="221">
        <v>13233.64</v>
      </c>
      <c r="D28" s="221">
        <v>29844.999998300005</v>
      </c>
      <c r="E28"/>
      <c r="F28" s="47" t="str">
        <f>VLOOKUP(B28,'  Sched M Detail'!$C:$F,2,FALSE)</f>
        <v>Employee Benefits</v>
      </c>
      <c r="G28" s="44" t="str">
        <f>VLOOKUP(B28,'  Sched Ms'!$G:$CI,81,FALSE)</f>
        <v>Acct 190</v>
      </c>
    </row>
    <row r="29" spans="1:11" ht="13.9" customHeight="1" x14ac:dyDescent="0.2">
      <c r="A29" s="219"/>
      <c r="B29" s="219" t="s">
        <v>173</v>
      </c>
      <c r="C29" s="221">
        <v>-20065.580000000002</v>
      </c>
      <c r="D29" s="221">
        <v>0</v>
      </c>
      <c r="E29"/>
      <c r="F29" s="47" t="str">
        <f>VLOOKUP(B29,'  Sched M Detail'!$C:$F,2,FALSE)</f>
        <v>Deferred Compensation</v>
      </c>
      <c r="G29" s="44" t="str">
        <f>VLOOKUP(B29,'  Sched Ms'!$G:$CI,81,FALSE)</f>
        <v>Acct 190</v>
      </c>
    </row>
    <row r="30" spans="1:11" ht="13.9" customHeight="1" x14ac:dyDescent="0.2">
      <c r="A30" s="219"/>
      <c r="B30" s="219" t="s">
        <v>174</v>
      </c>
      <c r="C30" s="221">
        <v>0</v>
      </c>
      <c r="D30" s="221">
        <v>0</v>
      </c>
      <c r="E30"/>
      <c r="F30" s="47" t="str">
        <f>VLOOKUP(B30,'  Sched M Detail'!$C:$F,2,FALSE)</f>
        <v>Injuries and Damages</v>
      </c>
      <c r="G30" s="44" t="str">
        <f>VLOOKUP(B30,'  Sched Ms'!$G:$CI,81,FALSE)</f>
        <v>Acct 190</v>
      </c>
    </row>
    <row r="31" spans="1:11" ht="13.9" customHeight="1" x14ac:dyDescent="0.2">
      <c r="A31" s="219"/>
      <c r="B31" s="219" t="s">
        <v>175</v>
      </c>
      <c r="C31" s="221">
        <v>0</v>
      </c>
      <c r="D31" s="221">
        <v>0</v>
      </c>
      <c r="E31"/>
      <c r="F31" s="47" t="str">
        <f>VLOOKUP(B31,'  Sched M Detail'!$C:$F,2,FALSE)</f>
        <v>Construction Period Interest</v>
      </c>
      <c r="G31" s="44" t="str">
        <f>VLOOKUP(B31,'  Sched Ms'!$G:$CI,81,FALSE)</f>
        <v>Acct 282</v>
      </c>
    </row>
    <row r="32" spans="1:11" ht="13.9" customHeight="1" x14ac:dyDescent="0.2">
      <c r="A32" s="219"/>
      <c r="B32" s="219" t="s">
        <v>176</v>
      </c>
      <c r="C32" s="221">
        <v>0</v>
      </c>
      <c r="D32" s="221">
        <v>0</v>
      </c>
      <c r="E32"/>
      <c r="F32" s="47" t="str">
        <f>VLOOKUP(B32,'  Sched M Detail'!$C:$F,2,FALSE)</f>
        <v>Leases</v>
      </c>
      <c r="G32" s="44" t="str">
        <f>VLOOKUP(B32,'  Sched Ms'!$G:$CI,81,FALSE)</f>
        <v>Acct 283</v>
      </c>
      <c r="K32" s="47"/>
    </row>
    <row r="33" spans="1:11" ht="13.9" customHeight="1" x14ac:dyDescent="0.2">
      <c r="A33" s="219"/>
      <c r="B33" s="219" t="s">
        <v>177</v>
      </c>
      <c r="C33" s="221">
        <v>0</v>
      </c>
      <c r="D33" s="221">
        <v>0</v>
      </c>
      <c r="E33"/>
      <c r="F33" s="47" t="str">
        <f>VLOOKUP(B33,'  Sched M Detail'!$C:$F,2,FALSE)</f>
        <v>Leases</v>
      </c>
      <c r="G33" s="44" t="str">
        <f>VLOOKUP(B33,'  Sched Ms'!$G:$CI,81,FALSE)</f>
        <v>Acct 190</v>
      </c>
      <c r="K33" s="47"/>
    </row>
    <row r="34" spans="1:11" ht="13.9" customHeight="1" x14ac:dyDescent="0.2">
      <c r="A34" s="219"/>
      <c r="B34" s="219" t="s">
        <v>178</v>
      </c>
      <c r="C34" s="221">
        <v>-1499999.9850000001</v>
      </c>
      <c r="D34" s="221">
        <v>-1550449.9850000003</v>
      </c>
      <c r="E34"/>
      <c r="F34" s="47" t="str">
        <f>VLOOKUP(B34,'  Sched M Detail'!$C:$F,2,FALSE)</f>
        <v>Cost of Removal</v>
      </c>
      <c r="G34" s="44" t="str">
        <f>VLOOKUP(B34,'  Sched Ms'!$G:$CI,81,FALSE)</f>
        <v>Acct 282</v>
      </c>
      <c r="K34" s="47"/>
    </row>
    <row r="35" spans="1:11" ht="13.9" customHeight="1" x14ac:dyDescent="0.2">
      <c r="A35" s="219"/>
      <c r="B35" s="219" t="s">
        <v>179</v>
      </c>
      <c r="C35" s="221">
        <v>0</v>
      </c>
      <c r="D35" s="221">
        <v>0</v>
      </c>
      <c r="E35"/>
      <c r="F35" s="47" t="str">
        <f>VLOOKUP(B35,'  Sched M Detail'!$C:$F,2,FALSE)</f>
        <v>Employee Benefits</v>
      </c>
      <c r="G35" s="44" t="str">
        <f>VLOOKUP(B35,'  Sched Ms'!$G:$CI,81,FALSE)</f>
        <v>Acct 190</v>
      </c>
      <c r="K35" s="47"/>
    </row>
    <row r="36" spans="1:11" ht="13.9" customHeight="1" x14ac:dyDescent="0.2">
      <c r="A36" s="219"/>
      <c r="B36" s="219" t="s">
        <v>180</v>
      </c>
      <c r="C36" s="221">
        <v>-245029.44990327244</v>
      </c>
      <c r="D36" s="221">
        <v>-351127.83787287673</v>
      </c>
      <c r="E36"/>
      <c r="F36" s="47" t="str">
        <f>VLOOKUP(B36,'  Sched M Detail'!$C:$F,2,FALSE)</f>
        <v>Tax Loss on Disposition of Property</v>
      </c>
      <c r="G36" s="44" t="str">
        <f>VLOOKUP(B36,'  Sched Ms'!$G:$CI,81,FALSE)</f>
        <v>Acct 282</v>
      </c>
      <c r="K36" s="47"/>
    </row>
    <row r="37" spans="1:11" ht="13.9" customHeight="1" x14ac:dyDescent="0.2">
      <c r="A37" s="219"/>
      <c r="B37" s="219" t="s">
        <v>181</v>
      </c>
      <c r="C37" s="221">
        <v>0</v>
      </c>
      <c r="D37" s="221">
        <v>0</v>
      </c>
      <c r="E37"/>
      <c r="F37" s="47" t="str">
        <f>VLOOKUP(B37,'  Sched M Detail'!$C:$F,2,FALSE)</f>
        <v>Book Loss on Disposition of Property</v>
      </c>
      <c r="G37" s="44" t="str">
        <f>VLOOKUP(B37,'  Sched Ms'!$G:$CI,81,FALSE)</f>
        <v>Acct 282</v>
      </c>
      <c r="K37" s="47"/>
    </row>
    <row r="38" spans="1:11" ht="13.9" customHeight="1" x14ac:dyDescent="0.2">
      <c r="A38" s="219"/>
      <c r="B38" s="219" t="s">
        <v>182</v>
      </c>
      <c r="C38" s="221">
        <v>57500.040000000008</v>
      </c>
      <c r="D38" s="221">
        <v>57500.039999999979</v>
      </c>
      <c r="E38"/>
      <c r="F38" s="47" t="str">
        <f>VLOOKUP(B38,'  Sched M Detail'!$C:$F,2,FALSE)</f>
        <v>Storm Reserve</v>
      </c>
      <c r="G38" s="44" t="str">
        <f>VLOOKUP(B38,'  Sched Ms'!$G:$CI,81,FALSE)</f>
        <v>Acct 283</v>
      </c>
      <c r="K38" s="47"/>
    </row>
    <row r="39" spans="1:11" ht="13.9" customHeight="1" x14ac:dyDescent="0.2">
      <c r="A39" s="219" t="s">
        <v>156</v>
      </c>
      <c r="B39" s="219"/>
      <c r="C39" s="221">
        <v>-7454999.021196492</v>
      </c>
      <c r="D39" s="221">
        <v>-7013296.4120023493</v>
      </c>
      <c r="E39"/>
      <c r="F39"/>
      <c r="G39"/>
      <c r="K39" s="47"/>
    </row>
    <row r="40" spans="1:11" ht="13.9" customHeight="1" x14ac:dyDescent="0.2">
      <c r="A40" s="219" t="s">
        <v>157</v>
      </c>
      <c r="B40" s="219"/>
      <c r="C40" s="221">
        <v>-7063606.021196492</v>
      </c>
      <c r="D40" s="221">
        <v>-6850444.4120023493</v>
      </c>
      <c r="E40"/>
      <c r="F40"/>
      <c r="G40"/>
      <c r="K40" s="47"/>
    </row>
    <row r="41" spans="1:11" ht="13.9" customHeight="1" x14ac:dyDescent="0.2">
      <c r="K41" s="47"/>
    </row>
  </sheetData>
  <autoFilter ref="F7:H222" xr:uid="{482CD011-7AAF-467C-B8D2-3A2466860D18}"/>
  <pageMargins left="0.7" right="0.7" top="0.75" bottom="0.75" header="0.3" footer="0.3"/>
  <pageSetup orientation="portrait" horizontalDpi="200" verticalDpi="200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FD5DE-4998-41BA-93F4-1ABBB8FC3F43}">
  <sheetPr>
    <tabColor theme="6" tint="0.39997558519241921"/>
  </sheetPr>
  <dimension ref="A1:A2"/>
  <sheetViews>
    <sheetView workbookViewId="0"/>
  </sheetViews>
  <sheetFormatPr defaultRowHeight="12.75" x14ac:dyDescent="0.2"/>
  <sheetData>
    <row r="1" spans="1:1" x14ac:dyDescent="0.2">
      <c r="A1" s="241" t="s">
        <v>921</v>
      </c>
    </row>
    <row r="2" spans="1:1" x14ac:dyDescent="0.2">
      <c r="A2" s="241" t="s">
        <v>910</v>
      </c>
    </row>
  </sheetData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5EC99-B57C-4E46-81A1-16C272D7B3C8}">
  <sheetPr>
    <tabColor theme="6" tint="0.39997558519241921"/>
  </sheetPr>
  <dimension ref="A1:CA35"/>
  <sheetViews>
    <sheetView showZeros="0" zoomScaleNormal="100" workbookViewId="0">
      <pane xSplit="1" ySplit="6" topLeftCell="N7" activePane="bottomRight" state="frozen"/>
      <selection pane="topRight"/>
      <selection pane="bottomLeft"/>
      <selection pane="bottomRight"/>
    </sheetView>
  </sheetViews>
  <sheetFormatPr defaultColWidth="9.140625" defaultRowHeight="13.9" customHeight="1" outlineLevelCol="1" x14ac:dyDescent="0.2"/>
  <cols>
    <col min="1" max="1" width="39" style="29" customWidth="1"/>
    <col min="2" max="13" width="15.7109375" style="29" hidden="1" customWidth="1" outlineLevel="1"/>
    <col min="14" max="14" width="15.7109375" style="29" customWidth="1" collapsed="1"/>
    <col min="15" max="26" width="15.7109375" style="29" hidden="1" customWidth="1" outlineLevel="1"/>
    <col min="27" max="27" width="15.7109375" style="29" customWidth="1" collapsed="1"/>
    <col min="28" max="39" width="15.7109375" style="29" hidden="1" customWidth="1" outlineLevel="1"/>
    <col min="40" max="40" width="15.7109375" style="29" customWidth="1" collapsed="1"/>
    <col min="41" max="52" width="15.7109375" style="29" hidden="1" customWidth="1" outlineLevel="1"/>
    <col min="53" max="53" width="15.7109375" style="29" customWidth="1" collapsed="1"/>
    <col min="54" max="65" width="15.7109375" style="29" hidden="1" customWidth="1" outlineLevel="1"/>
    <col min="66" max="66" width="15.7109375" style="29" customWidth="1" collapsed="1"/>
    <col min="67" max="78" width="15.7109375" style="29" hidden="1" customWidth="1" outlineLevel="1"/>
    <col min="79" max="79" width="15.7109375" style="29" customWidth="1" collapsed="1"/>
    <col min="80" max="16384" width="9.140625" style="29"/>
  </cols>
  <sheetData>
    <row r="1" spans="1:79" ht="13.9" customHeight="1" x14ac:dyDescent="0.2">
      <c r="A1" s="241" t="s">
        <v>922</v>
      </c>
    </row>
    <row r="2" spans="1:79" ht="13.9" customHeight="1" x14ac:dyDescent="0.2">
      <c r="A2" s="241" t="s">
        <v>910</v>
      </c>
    </row>
    <row r="3" spans="1:79" ht="13.9" customHeight="1" thickBot="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</row>
    <row r="4" spans="1:79" ht="13.9" customHeight="1" x14ac:dyDescent="0.2">
      <c r="A4" s="39" t="s">
        <v>907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</row>
    <row r="5" spans="1:79" ht="13.9" customHeight="1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</row>
    <row r="6" spans="1:79" ht="13.9" customHeight="1" thickBot="1" x14ac:dyDescent="0.25">
      <c r="A6" s="42" t="s">
        <v>50</v>
      </c>
      <c r="B6" s="42" t="s">
        <v>51</v>
      </c>
      <c r="C6" s="42" t="s">
        <v>52</v>
      </c>
      <c r="D6" s="42" t="s">
        <v>53</v>
      </c>
      <c r="E6" s="42" t="s">
        <v>54</v>
      </c>
      <c r="F6" s="42" t="s">
        <v>55</v>
      </c>
      <c r="G6" s="42" t="s">
        <v>56</v>
      </c>
      <c r="H6" s="42" t="s">
        <v>57</v>
      </c>
      <c r="I6" s="42" t="s">
        <v>58</v>
      </c>
      <c r="J6" s="42" t="s">
        <v>59</v>
      </c>
      <c r="K6" s="42" t="s">
        <v>60</v>
      </c>
      <c r="L6" s="42" t="s">
        <v>61</v>
      </c>
      <c r="M6" s="42" t="s">
        <v>62</v>
      </c>
      <c r="N6" s="42" t="s">
        <v>63</v>
      </c>
      <c r="O6" s="42" t="s">
        <v>64</v>
      </c>
      <c r="P6" s="42" t="s">
        <v>65</v>
      </c>
      <c r="Q6" s="42" t="s">
        <v>66</v>
      </c>
      <c r="R6" s="42" t="s">
        <v>67</v>
      </c>
      <c r="S6" s="42" t="s">
        <v>68</v>
      </c>
      <c r="T6" s="42" t="s">
        <v>69</v>
      </c>
      <c r="U6" s="42" t="s">
        <v>70</v>
      </c>
      <c r="V6" s="42" t="s">
        <v>71</v>
      </c>
      <c r="W6" s="42" t="s">
        <v>72</v>
      </c>
      <c r="X6" s="42" t="s">
        <v>73</v>
      </c>
      <c r="Y6" s="42" t="s">
        <v>74</v>
      </c>
      <c r="Z6" s="42" t="s">
        <v>75</v>
      </c>
      <c r="AA6" s="42" t="s">
        <v>76</v>
      </c>
      <c r="AB6" s="42" t="s">
        <v>77</v>
      </c>
      <c r="AC6" s="42" t="s">
        <v>78</v>
      </c>
      <c r="AD6" s="42" t="s">
        <v>79</v>
      </c>
      <c r="AE6" s="42" t="s">
        <v>80</v>
      </c>
      <c r="AF6" s="42" t="s">
        <v>81</v>
      </c>
      <c r="AG6" s="42" t="s">
        <v>82</v>
      </c>
      <c r="AH6" s="42" t="s">
        <v>83</v>
      </c>
      <c r="AI6" s="42" t="s">
        <v>84</v>
      </c>
      <c r="AJ6" s="42" t="s">
        <v>85</v>
      </c>
      <c r="AK6" s="42" t="s">
        <v>86</v>
      </c>
      <c r="AL6" s="42" t="s">
        <v>87</v>
      </c>
      <c r="AM6" s="42" t="s">
        <v>88</v>
      </c>
      <c r="AN6" s="42" t="s">
        <v>89</v>
      </c>
      <c r="AO6" s="42" t="s">
        <v>90</v>
      </c>
      <c r="AP6" s="42" t="s">
        <v>91</v>
      </c>
      <c r="AQ6" s="42" t="s">
        <v>92</v>
      </c>
      <c r="AR6" s="42" t="s">
        <v>93</v>
      </c>
      <c r="AS6" s="42" t="s">
        <v>94</v>
      </c>
      <c r="AT6" s="42" t="s">
        <v>95</v>
      </c>
      <c r="AU6" s="42" t="s">
        <v>96</v>
      </c>
      <c r="AV6" s="42" t="s">
        <v>97</v>
      </c>
      <c r="AW6" s="42" t="s">
        <v>98</v>
      </c>
      <c r="AX6" s="42" t="s">
        <v>99</v>
      </c>
      <c r="AY6" s="42" t="s">
        <v>100</v>
      </c>
      <c r="AZ6" s="42" t="s">
        <v>101</v>
      </c>
      <c r="BA6" s="42" t="s">
        <v>102</v>
      </c>
      <c r="BB6" s="42" t="s">
        <v>103</v>
      </c>
      <c r="BC6" s="42" t="s">
        <v>104</v>
      </c>
      <c r="BD6" s="42" t="s">
        <v>105</v>
      </c>
      <c r="BE6" s="42" t="s">
        <v>106</v>
      </c>
      <c r="BF6" s="42" t="s">
        <v>107</v>
      </c>
      <c r="BG6" s="42" t="s">
        <v>108</v>
      </c>
      <c r="BH6" s="42" t="s">
        <v>109</v>
      </c>
      <c r="BI6" s="42" t="s">
        <v>110</v>
      </c>
      <c r="BJ6" s="42" t="s">
        <v>111</v>
      </c>
      <c r="BK6" s="42" t="s">
        <v>112</v>
      </c>
      <c r="BL6" s="42" t="s">
        <v>113</v>
      </c>
      <c r="BM6" s="42" t="s">
        <v>114</v>
      </c>
      <c r="BN6" s="42" t="s">
        <v>115</v>
      </c>
      <c r="BO6" s="42" t="s">
        <v>116</v>
      </c>
      <c r="BP6" s="42" t="s">
        <v>117</v>
      </c>
      <c r="BQ6" s="42" t="s">
        <v>118</v>
      </c>
      <c r="BR6" s="42" t="s">
        <v>119</v>
      </c>
      <c r="BS6" s="42" t="s">
        <v>120</v>
      </c>
      <c r="BT6" s="42" t="s">
        <v>121</v>
      </c>
      <c r="BU6" s="42" t="s">
        <v>122</v>
      </c>
      <c r="BV6" s="42" t="s">
        <v>123</v>
      </c>
      <c r="BW6" s="42" t="s">
        <v>124</v>
      </c>
      <c r="BX6" s="42" t="s">
        <v>125</v>
      </c>
      <c r="BY6" s="42" t="s">
        <v>126</v>
      </c>
      <c r="BZ6" s="42" t="s">
        <v>127</v>
      </c>
      <c r="CA6" s="42" t="s">
        <v>128</v>
      </c>
    </row>
    <row r="7" spans="1:79" ht="13.9" customHeight="1" x14ac:dyDescent="0.2">
      <c r="A7" s="33" t="s">
        <v>129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</row>
    <row r="8" spans="1:79" ht="13.9" customHeight="1" x14ac:dyDescent="0.2">
      <c r="A8" s="35" t="s">
        <v>130</v>
      </c>
      <c r="B8" s="34">
        <v>0</v>
      </c>
      <c r="C8" s="34">
        <v>0</v>
      </c>
      <c r="D8" s="34">
        <v>0</v>
      </c>
      <c r="E8" s="34">
        <v>0</v>
      </c>
      <c r="F8" s="34">
        <v>0</v>
      </c>
      <c r="G8" s="34">
        <v>0</v>
      </c>
      <c r="H8" s="34">
        <v>0</v>
      </c>
      <c r="I8" s="34">
        <v>0</v>
      </c>
      <c r="J8" s="34">
        <v>0</v>
      </c>
      <c r="K8" s="34">
        <v>0</v>
      </c>
      <c r="L8" s="34">
        <v>0</v>
      </c>
      <c r="M8" s="34">
        <v>0</v>
      </c>
      <c r="N8" s="34">
        <v>0</v>
      </c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>
        <v>1844143.4099999992</v>
      </c>
      <c r="AC8" s="34">
        <v>1523139.8000000007</v>
      </c>
      <c r="AD8" s="34">
        <v>1409283.9099999992</v>
      </c>
      <c r="AE8" s="34">
        <v>1076028.4699999997</v>
      </c>
      <c r="AF8" s="34">
        <v>547909.05000000168</v>
      </c>
      <c r="AG8" s="34">
        <v>939034.69000000972</v>
      </c>
      <c r="AH8" s="34">
        <v>1071177.6900000004</v>
      </c>
      <c r="AI8" s="34">
        <v>1390092.1000000006</v>
      </c>
      <c r="AJ8" s="34">
        <v>811877.8900000006</v>
      </c>
      <c r="AK8" s="34">
        <v>688081.99000000022</v>
      </c>
      <c r="AL8" s="34">
        <v>1387172.4499999993</v>
      </c>
      <c r="AM8" s="34">
        <v>833144.6799999997</v>
      </c>
      <c r="AN8" s="34">
        <v>13521086.13000004</v>
      </c>
      <c r="AO8" s="34">
        <v>1588526.5099999988</v>
      </c>
      <c r="AP8" s="34">
        <v>1842768.8099999987</v>
      </c>
      <c r="AQ8" s="34">
        <v>1811378.9299999978</v>
      </c>
      <c r="AR8" s="34">
        <v>1445169.8500000006</v>
      </c>
      <c r="AS8" s="34">
        <v>1389598.6700000009</v>
      </c>
      <c r="AT8" s="34">
        <v>1274175.1900000004</v>
      </c>
      <c r="AU8" s="34">
        <v>1499748.5699999994</v>
      </c>
      <c r="AV8" s="34">
        <v>1454136</v>
      </c>
      <c r="AW8" s="34">
        <v>1409233.4699999988</v>
      </c>
      <c r="AX8" s="34">
        <v>1457928.879999999</v>
      </c>
      <c r="AY8" s="34">
        <v>1888018.0599999987</v>
      </c>
      <c r="AZ8" s="34">
        <v>1691014.0099999998</v>
      </c>
      <c r="BA8" s="34">
        <v>18751696.950000018</v>
      </c>
      <c r="BB8" s="34">
        <v>1595986.2565848865</v>
      </c>
      <c r="BC8" s="34">
        <v>1682717.8038999084</v>
      </c>
      <c r="BD8" s="34">
        <v>1439787.7717154799</v>
      </c>
      <c r="BE8" s="34">
        <v>1567497.8780305507</v>
      </c>
      <c r="BF8" s="34">
        <v>1506835.6829904867</v>
      </c>
      <c r="BG8" s="34">
        <v>1354060.5551018752</v>
      </c>
      <c r="BH8" s="34">
        <v>1301809.4137416938</v>
      </c>
      <c r="BI8" s="34">
        <v>1379752.7511389712</v>
      </c>
      <c r="BJ8" s="34">
        <v>1333249.3248034148</v>
      </c>
      <c r="BK8" s="34">
        <v>1674705.4048476387</v>
      </c>
      <c r="BL8" s="34">
        <v>1605289.2335000029</v>
      </c>
      <c r="BM8" s="34">
        <v>1886194.0086554848</v>
      </c>
      <c r="BN8" s="34">
        <v>18327886.085010394</v>
      </c>
      <c r="BO8" s="34">
        <v>1615963.559608642</v>
      </c>
      <c r="BP8" s="34">
        <v>1766279.80717678</v>
      </c>
      <c r="BQ8" s="34">
        <v>1504203.0021571927</v>
      </c>
      <c r="BR8" s="34">
        <v>1441524.0474438481</v>
      </c>
      <c r="BS8" s="34">
        <v>1264811.6408158811</v>
      </c>
      <c r="BT8" s="34">
        <v>1166121.0671487013</v>
      </c>
      <c r="BU8" s="34">
        <v>1126013.0530238636</v>
      </c>
      <c r="BV8" s="34">
        <v>1162156.7700355612</v>
      </c>
      <c r="BW8" s="34">
        <v>1182761.9515496977</v>
      </c>
      <c r="BX8" s="34">
        <v>1464192.2383123813</v>
      </c>
      <c r="BY8" s="34">
        <v>1351149.8262247965</v>
      </c>
      <c r="BZ8" s="34">
        <v>1716948.3737775739</v>
      </c>
      <c r="CA8" s="34">
        <v>16762125.337274924</v>
      </c>
    </row>
    <row r="9" spans="1:79" ht="13.9" customHeight="1" x14ac:dyDescent="0.2">
      <c r="A9" s="35" t="s">
        <v>131</v>
      </c>
      <c r="B9" s="34">
        <v>0</v>
      </c>
      <c r="C9" s="34">
        <v>0</v>
      </c>
      <c r="D9" s="34">
        <v>0</v>
      </c>
      <c r="E9" s="34">
        <v>0</v>
      </c>
      <c r="F9" s="34">
        <v>0</v>
      </c>
      <c r="G9" s="34">
        <v>0</v>
      </c>
      <c r="H9" s="34">
        <v>0</v>
      </c>
      <c r="I9" s="34">
        <v>0</v>
      </c>
      <c r="J9" s="34">
        <v>0</v>
      </c>
      <c r="K9" s="34">
        <v>0</v>
      </c>
      <c r="L9" s="34">
        <v>0</v>
      </c>
      <c r="M9" s="34">
        <v>0</v>
      </c>
      <c r="N9" s="34">
        <v>0</v>
      </c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>
        <v>276032</v>
      </c>
      <c r="AC9" s="34">
        <v>252659</v>
      </c>
      <c r="AD9" s="34">
        <v>235130</v>
      </c>
      <c r="AE9" s="34">
        <v>139821</v>
      </c>
      <c r="AF9" s="34">
        <v>-67577</v>
      </c>
      <c r="AG9" s="34">
        <v>69462</v>
      </c>
      <c r="AH9" s="34">
        <v>105703</v>
      </c>
      <c r="AI9" s="34">
        <v>224228</v>
      </c>
      <c r="AJ9" s="34">
        <v>-60049</v>
      </c>
      <c r="AK9" s="34">
        <v>20487</v>
      </c>
      <c r="AL9" s="34">
        <v>245343</v>
      </c>
      <c r="AM9" s="34">
        <v>198275</v>
      </c>
      <c r="AN9" s="34">
        <v>1639514</v>
      </c>
      <c r="AO9" s="34">
        <v>314269</v>
      </c>
      <c r="AP9" s="34">
        <v>430394</v>
      </c>
      <c r="AQ9" s="34">
        <v>401554</v>
      </c>
      <c r="AR9" s="34">
        <v>362043</v>
      </c>
      <c r="AS9" s="34">
        <v>248559</v>
      </c>
      <c r="AT9" s="34">
        <v>238974</v>
      </c>
      <c r="AU9" s="34">
        <v>362314</v>
      </c>
      <c r="AV9" s="34">
        <v>289705</v>
      </c>
      <c r="AW9" s="34">
        <v>297015</v>
      </c>
      <c r="AX9" s="34">
        <v>322600</v>
      </c>
      <c r="AY9" s="34">
        <v>454228</v>
      </c>
      <c r="AZ9" s="34">
        <v>338739</v>
      </c>
      <c r="BA9" s="34">
        <v>4060394</v>
      </c>
      <c r="BB9" s="34">
        <v>340309.99666437216</v>
      </c>
      <c r="BC9" s="34">
        <v>339569.12821223162</v>
      </c>
      <c r="BD9" s="34">
        <v>250320.51506265014</v>
      </c>
      <c r="BE9" s="34">
        <v>306077.48064955458</v>
      </c>
      <c r="BF9" s="34">
        <v>278128.23980819178</v>
      </c>
      <c r="BG9" s="34">
        <v>209572.26128740708</v>
      </c>
      <c r="BH9" s="34">
        <v>215068.77165831899</v>
      </c>
      <c r="BI9" s="34">
        <v>188965.26045532525</v>
      </c>
      <c r="BJ9" s="34">
        <v>244878.18946825451</v>
      </c>
      <c r="BK9" s="34">
        <v>285557.982677322</v>
      </c>
      <c r="BL9" s="34">
        <v>253729.40411881203</v>
      </c>
      <c r="BM9" s="34">
        <v>345364.13247884909</v>
      </c>
      <c r="BN9" s="34">
        <v>3257541.3625412891</v>
      </c>
      <c r="BO9" s="34">
        <v>242474.24118017615</v>
      </c>
      <c r="BP9" s="34">
        <v>292365.64957054681</v>
      </c>
      <c r="BQ9" s="34">
        <v>141155.47941477314</v>
      </c>
      <c r="BR9" s="34">
        <v>230813.29726294655</v>
      </c>
      <c r="BS9" s="34">
        <v>208029.00085904796</v>
      </c>
      <c r="BT9" s="34">
        <v>170178.38870471698</v>
      </c>
      <c r="BU9" s="34">
        <v>152900.96564332306</v>
      </c>
      <c r="BV9" s="34">
        <v>162634.0065351933</v>
      </c>
      <c r="BW9" s="34">
        <v>217073.70911423836</v>
      </c>
      <c r="BX9" s="34">
        <v>278582.79066899169</v>
      </c>
      <c r="BY9" s="34">
        <v>233295.2042794241</v>
      </c>
      <c r="BZ9" s="34">
        <v>351406.17352644936</v>
      </c>
      <c r="CA9" s="34">
        <v>2680908.9067598269</v>
      </c>
    </row>
    <row r="10" spans="1:79" ht="13.9" customHeight="1" x14ac:dyDescent="0.2">
      <c r="A10" s="35" t="s">
        <v>132</v>
      </c>
      <c r="B10" s="34">
        <v>0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>
        <v>-842635.06</v>
      </c>
      <c r="AC10" s="34">
        <v>-582236.35999999987</v>
      </c>
      <c r="AD10" s="34">
        <v>-578115.74</v>
      </c>
      <c r="AE10" s="34">
        <v>-531530.09</v>
      </c>
      <c r="AF10" s="34">
        <v>-548425.98</v>
      </c>
      <c r="AG10" s="34">
        <v>-505750.34999999992</v>
      </c>
      <c r="AH10" s="34">
        <v>-508190.16000000003</v>
      </c>
      <c r="AI10" s="34">
        <v>-491405.09</v>
      </c>
      <c r="AJ10" s="34">
        <v>-499690.23000000004</v>
      </c>
      <c r="AK10" s="34">
        <v>-482936.01</v>
      </c>
      <c r="AL10" s="34">
        <v>-471706.52999999997</v>
      </c>
      <c r="AM10" s="34">
        <v>-489045.05</v>
      </c>
      <c r="AN10" s="34">
        <v>-6531666.6500000013</v>
      </c>
      <c r="AO10" s="34">
        <v>-419931.58999999997</v>
      </c>
      <c r="AP10" s="34">
        <v>-416733.7</v>
      </c>
      <c r="AQ10" s="34">
        <v>-478717.13</v>
      </c>
      <c r="AR10" s="34">
        <v>-305202.37</v>
      </c>
      <c r="AS10" s="34">
        <v>-305141.16000000003</v>
      </c>
      <c r="AT10" s="34">
        <v>-305367.03000000003</v>
      </c>
      <c r="AU10" s="34">
        <v>-297558.72999999992</v>
      </c>
      <c r="AV10" s="34">
        <v>-297668.63999999996</v>
      </c>
      <c r="AW10" s="34">
        <v>-297455.8</v>
      </c>
      <c r="AX10" s="34">
        <v>-303219.82999999996</v>
      </c>
      <c r="AY10" s="34">
        <v>-352897.29999999993</v>
      </c>
      <c r="AZ10" s="34">
        <v>-349901.79</v>
      </c>
      <c r="BA10" s="34">
        <v>-4129795.07</v>
      </c>
      <c r="BB10" s="34">
        <v>-503261.32660007948</v>
      </c>
      <c r="BC10" s="34">
        <v>-534780.16258123389</v>
      </c>
      <c r="BD10" s="34">
        <v>-542317.16269713466</v>
      </c>
      <c r="BE10" s="34">
        <v>-521063.77582245908</v>
      </c>
      <c r="BF10" s="34">
        <v>-493484.48470827652</v>
      </c>
      <c r="BG10" s="34">
        <v>-502041.66428098321</v>
      </c>
      <c r="BH10" s="34">
        <v>-539937.68040014745</v>
      </c>
      <c r="BI10" s="34">
        <v>-557679.30026108783</v>
      </c>
      <c r="BJ10" s="34">
        <v>-582229.2744394457</v>
      </c>
      <c r="BK10" s="34">
        <v>-631067.18981231109</v>
      </c>
      <c r="BL10" s="34">
        <v>-647252.44305356219</v>
      </c>
      <c r="BM10" s="34">
        <v>-673546.06247570494</v>
      </c>
      <c r="BN10" s="34">
        <v>-6728660.5271324264</v>
      </c>
      <c r="BO10" s="34">
        <v>-722530.7375725524</v>
      </c>
      <c r="BP10" s="34">
        <v>-789013.45190670434</v>
      </c>
      <c r="BQ10" s="34">
        <v>-805382.55154123635</v>
      </c>
      <c r="BR10" s="34">
        <v>-647222.82644303341</v>
      </c>
      <c r="BS10" s="34">
        <v>-508207.44757063274</v>
      </c>
      <c r="BT10" s="34">
        <v>-510173.00759505288</v>
      </c>
      <c r="BU10" s="34">
        <v>-515437.9619078174</v>
      </c>
      <c r="BV10" s="34">
        <v>-520415.86533977301</v>
      </c>
      <c r="BW10" s="34">
        <v>-529008.36632139445</v>
      </c>
      <c r="BX10" s="34">
        <v>-538878.47291520215</v>
      </c>
      <c r="BY10" s="34">
        <v>-552125.90641912678</v>
      </c>
      <c r="BZ10" s="34">
        <v>-570316.60831169481</v>
      </c>
      <c r="CA10" s="34">
        <v>-7208713.2038442204</v>
      </c>
    </row>
    <row r="11" spans="1:79" ht="13.9" customHeight="1" x14ac:dyDescent="0.2">
      <c r="A11" s="35" t="s">
        <v>133</v>
      </c>
      <c r="B11" s="34">
        <v>0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>
        <v>1277540.3499999992</v>
      </c>
      <c r="AC11" s="34">
        <v>1193562.4400000009</v>
      </c>
      <c r="AD11" s="34">
        <v>1066298.1699999992</v>
      </c>
      <c r="AE11" s="34">
        <v>684319.37999999977</v>
      </c>
      <c r="AF11" s="34">
        <v>-68093.929999998305</v>
      </c>
      <c r="AG11" s="34">
        <v>502746.3400000098</v>
      </c>
      <c r="AH11" s="34">
        <v>668690.53000000038</v>
      </c>
      <c r="AI11" s="34">
        <v>1122915.0100000005</v>
      </c>
      <c r="AJ11" s="34">
        <v>252138.66000000056</v>
      </c>
      <c r="AK11" s="34">
        <v>225632.98000000021</v>
      </c>
      <c r="AL11" s="34">
        <v>1160808.9199999992</v>
      </c>
      <c r="AM11" s="34">
        <v>542374.62999999966</v>
      </c>
      <c r="AN11" s="34">
        <v>8628933.4800000377</v>
      </c>
      <c r="AO11" s="34">
        <v>1482863.919999999</v>
      </c>
      <c r="AP11" s="34">
        <v>1856429.1099999987</v>
      </c>
      <c r="AQ11" s="34">
        <v>1734215.799999998</v>
      </c>
      <c r="AR11" s="34">
        <v>1502010.4800000004</v>
      </c>
      <c r="AS11" s="34">
        <v>1333016.5100000007</v>
      </c>
      <c r="AT11" s="34">
        <v>1207782.1600000004</v>
      </c>
      <c r="AU11" s="34">
        <v>1564503.8399999994</v>
      </c>
      <c r="AV11" s="34">
        <v>1446172.36</v>
      </c>
      <c r="AW11" s="34">
        <v>1408792.6699999988</v>
      </c>
      <c r="AX11" s="34">
        <v>1477309.0499999989</v>
      </c>
      <c r="AY11" s="34">
        <v>1989348.7599999988</v>
      </c>
      <c r="AZ11" s="34">
        <v>1679851.2199999997</v>
      </c>
      <c r="BA11" s="34">
        <v>18682295.880000018</v>
      </c>
      <c r="BB11" s="34">
        <v>1433034.9266491793</v>
      </c>
      <c r="BC11" s="34">
        <v>1487506.7695309063</v>
      </c>
      <c r="BD11" s="34">
        <v>1147791.1240809956</v>
      </c>
      <c r="BE11" s="34">
        <v>1352511.5828576463</v>
      </c>
      <c r="BF11" s="34">
        <v>1291479.4380904019</v>
      </c>
      <c r="BG11" s="34">
        <v>1061591.1521082991</v>
      </c>
      <c r="BH11" s="34">
        <v>976940.50499986543</v>
      </c>
      <c r="BI11" s="34">
        <v>1011038.7113332086</v>
      </c>
      <c r="BJ11" s="34">
        <v>995898.23983222363</v>
      </c>
      <c r="BK11" s="34">
        <v>1329196.1977126496</v>
      </c>
      <c r="BL11" s="34">
        <v>1211766.1945652526</v>
      </c>
      <c r="BM11" s="34">
        <v>1558012.0786586287</v>
      </c>
      <c r="BN11" s="34">
        <v>14856766.920419257</v>
      </c>
      <c r="BO11" s="34">
        <v>1135907.0632162658</v>
      </c>
      <c r="BP11" s="34">
        <v>1269632.0048406224</v>
      </c>
      <c r="BQ11" s="34">
        <v>839975.93003072951</v>
      </c>
      <c r="BR11" s="34">
        <v>1025114.5182637613</v>
      </c>
      <c r="BS11" s="34">
        <v>964633.19410429639</v>
      </c>
      <c r="BT11" s="34">
        <v>826126.44825836527</v>
      </c>
      <c r="BU11" s="34">
        <v>763476.05675936921</v>
      </c>
      <c r="BV11" s="34">
        <v>804374.91123098158</v>
      </c>
      <c r="BW11" s="34">
        <v>870827.2943425416</v>
      </c>
      <c r="BX11" s="34">
        <v>1203896.5560661708</v>
      </c>
      <c r="BY11" s="34">
        <v>1032319.1240850938</v>
      </c>
      <c r="BZ11" s="34">
        <v>1498037.9389923285</v>
      </c>
      <c r="CA11" s="34">
        <v>12234321.040190533</v>
      </c>
    </row>
    <row r="12" spans="1:79" ht="13.9" customHeight="1" x14ac:dyDescent="0.2">
      <c r="A12" s="35" t="s">
        <v>134</v>
      </c>
      <c r="B12" s="34">
        <v>0</v>
      </c>
      <c r="C12" s="34">
        <v>0</v>
      </c>
      <c r="D12" s="34">
        <v>0</v>
      </c>
      <c r="E12" s="34">
        <v>0</v>
      </c>
      <c r="F12" s="34">
        <v>0</v>
      </c>
      <c r="G12" s="34">
        <v>0</v>
      </c>
      <c r="H12" s="34">
        <v>0</v>
      </c>
      <c r="I12" s="34">
        <v>0</v>
      </c>
      <c r="J12" s="34">
        <v>0</v>
      </c>
      <c r="K12" s="34">
        <v>0</v>
      </c>
      <c r="L12" s="34">
        <v>0</v>
      </c>
      <c r="M12" s="34">
        <v>0</v>
      </c>
      <c r="N12" s="34">
        <v>0</v>
      </c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>
        <v>1277540.3499999992</v>
      </c>
      <c r="AC12" s="34">
        <v>2471102.79</v>
      </c>
      <c r="AD12" s="34">
        <v>3537400.959999999</v>
      </c>
      <c r="AE12" s="34">
        <v>4221720.3399999989</v>
      </c>
      <c r="AF12" s="34">
        <v>4153626.4100000006</v>
      </c>
      <c r="AG12" s="34">
        <v>4656372.7500000102</v>
      </c>
      <c r="AH12" s="34">
        <v>5325063.2800000105</v>
      </c>
      <c r="AI12" s="34">
        <v>6447978.2900000112</v>
      </c>
      <c r="AJ12" s="34">
        <v>6700116.9500000114</v>
      </c>
      <c r="AK12" s="34">
        <v>6925749.9300000118</v>
      </c>
      <c r="AL12" s="34">
        <v>8086558.8500000108</v>
      </c>
      <c r="AM12" s="34">
        <v>8628933.4800000098</v>
      </c>
      <c r="AN12" s="34">
        <v>8628933.4800000377</v>
      </c>
      <c r="AO12" s="34">
        <v>1482863.919999999</v>
      </c>
      <c r="AP12" s="34">
        <v>3339293.0299999975</v>
      </c>
      <c r="AQ12" s="34">
        <v>5073508.8299999954</v>
      </c>
      <c r="AR12" s="34">
        <v>6575519.3099999959</v>
      </c>
      <c r="AS12" s="34">
        <v>7908535.8199999966</v>
      </c>
      <c r="AT12" s="34">
        <v>9116317.9799999967</v>
      </c>
      <c r="AU12" s="34">
        <v>10680821.819999997</v>
      </c>
      <c r="AV12" s="34">
        <v>12126994.179999996</v>
      </c>
      <c r="AW12" s="34">
        <v>13535786.849999994</v>
      </c>
      <c r="AX12" s="34">
        <v>15013095.899999993</v>
      </c>
      <c r="AY12" s="34">
        <v>17002444.659999993</v>
      </c>
      <c r="AZ12" s="34">
        <v>18682295.879999992</v>
      </c>
      <c r="BA12" s="34">
        <v>18682295.880000018</v>
      </c>
      <c r="BB12" s="34">
        <v>1433034.9266491793</v>
      </c>
      <c r="BC12" s="34">
        <v>2920541.6961800857</v>
      </c>
      <c r="BD12" s="34">
        <v>4068332.8202610812</v>
      </c>
      <c r="BE12" s="34">
        <v>5420844.4031187277</v>
      </c>
      <c r="BF12" s="34">
        <v>6712323.8412091294</v>
      </c>
      <c r="BG12" s="34">
        <v>7773914.993317429</v>
      </c>
      <c r="BH12" s="34">
        <v>8750855.4983172938</v>
      </c>
      <c r="BI12" s="34">
        <v>9761894.2096505016</v>
      </c>
      <c r="BJ12" s="34">
        <v>10757792.449482726</v>
      </c>
      <c r="BK12" s="34">
        <v>12086988.647195376</v>
      </c>
      <c r="BL12" s="34">
        <v>13298754.84176063</v>
      </c>
      <c r="BM12" s="34">
        <v>14856766.920419259</v>
      </c>
      <c r="BN12" s="34">
        <v>14856766.920419257</v>
      </c>
      <c r="BO12" s="34">
        <v>1135907.0632162658</v>
      </c>
      <c r="BP12" s="34">
        <v>2405539.0680568879</v>
      </c>
      <c r="BQ12" s="34">
        <v>3245514.9980876176</v>
      </c>
      <c r="BR12" s="34">
        <v>4270629.5163513785</v>
      </c>
      <c r="BS12" s="34">
        <v>5235262.7104556747</v>
      </c>
      <c r="BT12" s="34">
        <v>6061389.1587140402</v>
      </c>
      <c r="BU12" s="34">
        <v>6824865.2154734097</v>
      </c>
      <c r="BV12" s="34">
        <v>7629240.1267043911</v>
      </c>
      <c r="BW12" s="34">
        <v>8500067.4210469332</v>
      </c>
      <c r="BX12" s="34">
        <v>9703963.9771131035</v>
      </c>
      <c r="BY12" s="34">
        <v>10736283.101198196</v>
      </c>
      <c r="BZ12" s="34">
        <v>12234321.040190525</v>
      </c>
      <c r="CA12" s="34">
        <v>12234321.040190533</v>
      </c>
    </row>
    <row r="13" spans="1:79" ht="13.9" customHeight="1" x14ac:dyDescent="0.2">
      <c r="A13" s="35" t="s">
        <v>135</v>
      </c>
      <c r="B13" s="34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>
        <v>-821428.82000000007</v>
      </c>
      <c r="AC13" s="34">
        <v>-556835.0199999999</v>
      </c>
      <c r="AD13" s="34">
        <v>-568984.73</v>
      </c>
      <c r="AE13" s="34">
        <v>-510741.68</v>
      </c>
      <c r="AF13" s="34">
        <v>-541333.86</v>
      </c>
      <c r="AG13" s="34">
        <v>-504620.27999999991</v>
      </c>
      <c r="AH13" s="34">
        <v>-507861.82</v>
      </c>
      <c r="AI13" s="34">
        <v>-491072.12000000005</v>
      </c>
      <c r="AJ13" s="34">
        <v>-499659.56000000006</v>
      </c>
      <c r="AK13" s="34">
        <v>-482913.16000000003</v>
      </c>
      <c r="AL13" s="34">
        <v>-471697.06</v>
      </c>
      <c r="AM13" s="34">
        <v>-488824.77999999997</v>
      </c>
      <c r="AN13" s="34">
        <v>-6445972.8900000015</v>
      </c>
      <c r="AO13" s="34">
        <v>-419898.99</v>
      </c>
      <c r="AP13" s="34">
        <v>-416723.4</v>
      </c>
      <c r="AQ13" s="34">
        <v>-478699.78</v>
      </c>
      <c r="AR13" s="34">
        <v>-305181.89</v>
      </c>
      <c r="AS13" s="34">
        <v>-305128.85000000003</v>
      </c>
      <c r="AT13" s="34">
        <v>-305360.44</v>
      </c>
      <c r="AU13" s="34">
        <v>-297558.60999999993</v>
      </c>
      <c r="AV13" s="34">
        <v>-296826.92999999993</v>
      </c>
      <c r="AW13" s="34">
        <v>-297480.78999999998</v>
      </c>
      <c r="AX13" s="34">
        <v>-303207.18999999994</v>
      </c>
      <c r="AY13" s="34">
        <v>-352876.53999999992</v>
      </c>
      <c r="AZ13" s="34">
        <v>-349863.25</v>
      </c>
      <c r="BA13" s="34">
        <v>-4128806.6599999997</v>
      </c>
      <c r="BB13" s="34">
        <v>-503261.32660007948</v>
      </c>
      <c r="BC13" s="34">
        <v>-534780.16258123389</v>
      </c>
      <c r="BD13" s="34">
        <v>-542317.16269713466</v>
      </c>
      <c r="BE13" s="34">
        <v>-521063.77582245908</v>
      </c>
      <c r="BF13" s="34">
        <v>-493484.48470827652</v>
      </c>
      <c r="BG13" s="34">
        <v>-509541.66428098321</v>
      </c>
      <c r="BH13" s="34">
        <v>-539937.68040014745</v>
      </c>
      <c r="BI13" s="34">
        <v>-557679.30026108783</v>
      </c>
      <c r="BJ13" s="34">
        <v>-582229.2744394457</v>
      </c>
      <c r="BK13" s="34">
        <v>-631067.18981231109</v>
      </c>
      <c r="BL13" s="34">
        <v>-647252.44305356219</v>
      </c>
      <c r="BM13" s="34">
        <v>-673546.06247570494</v>
      </c>
      <c r="BN13" s="34">
        <v>-6736160.5271324264</v>
      </c>
      <c r="BO13" s="34">
        <v>-722530.7375725524</v>
      </c>
      <c r="BP13" s="34">
        <v>-789013.45190670434</v>
      </c>
      <c r="BQ13" s="34">
        <v>-805382.55154123635</v>
      </c>
      <c r="BR13" s="34">
        <v>-647222.82644303341</v>
      </c>
      <c r="BS13" s="34">
        <v>-508207.44757063274</v>
      </c>
      <c r="BT13" s="34">
        <v>-517673.00759505288</v>
      </c>
      <c r="BU13" s="34">
        <v>-515437.9619078174</v>
      </c>
      <c r="BV13" s="34">
        <v>-520415.86533977301</v>
      </c>
      <c r="BW13" s="34">
        <v>-529008.36632139445</v>
      </c>
      <c r="BX13" s="34">
        <v>-538878.47291520215</v>
      </c>
      <c r="BY13" s="34">
        <v>-552125.90641912678</v>
      </c>
      <c r="BZ13" s="34">
        <v>-570316.60831169481</v>
      </c>
      <c r="CA13" s="34">
        <v>-7216213.2038442204</v>
      </c>
    </row>
    <row r="14" spans="1:79" ht="13.9" customHeight="1" x14ac:dyDescent="0.2">
      <c r="A14" s="35" t="s">
        <v>136</v>
      </c>
      <c r="B14" s="34">
        <v>0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>
        <v>6889</v>
      </c>
      <c r="AC14" s="34">
        <v>8253</v>
      </c>
      <c r="AD14" s="34">
        <v>2967</v>
      </c>
      <c r="AE14" s="34">
        <v>6754</v>
      </c>
      <c r="AF14" s="34">
        <v>2342</v>
      </c>
      <c r="AG14" s="34">
        <v>367</v>
      </c>
      <c r="AH14" s="34">
        <v>107</v>
      </c>
      <c r="AI14" s="34">
        <v>107</v>
      </c>
      <c r="AJ14" s="34">
        <v>10</v>
      </c>
      <c r="AK14" s="34">
        <v>8</v>
      </c>
      <c r="AL14" s="34">
        <v>3</v>
      </c>
      <c r="AM14" s="34">
        <v>72</v>
      </c>
      <c r="AN14" s="34">
        <v>27879</v>
      </c>
      <c r="AO14" s="34">
        <v>11</v>
      </c>
      <c r="AP14" s="34">
        <v>3</v>
      </c>
      <c r="AQ14" s="34">
        <v>6</v>
      </c>
      <c r="AR14" s="34">
        <v>7</v>
      </c>
      <c r="AS14" s="34">
        <v>2</v>
      </c>
      <c r="AT14" s="34">
        <v>4</v>
      </c>
      <c r="AU14" s="34">
        <v>0</v>
      </c>
      <c r="AV14" s="34">
        <v>-826</v>
      </c>
      <c r="AW14" s="34">
        <v>-8</v>
      </c>
      <c r="AX14" s="34">
        <v>5</v>
      </c>
      <c r="AY14" s="34">
        <v>6</v>
      </c>
      <c r="AZ14" s="34">
        <v>12</v>
      </c>
      <c r="BA14" s="34">
        <v>-778</v>
      </c>
      <c r="BB14" s="34">
        <v>0</v>
      </c>
      <c r="BC14" s="34">
        <v>0</v>
      </c>
      <c r="BD14" s="34">
        <v>0</v>
      </c>
      <c r="BE14" s="34">
        <v>0</v>
      </c>
      <c r="BF14" s="34">
        <v>0</v>
      </c>
      <c r="BG14" s="34">
        <v>0</v>
      </c>
      <c r="BH14" s="34">
        <v>0</v>
      </c>
      <c r="BI14" s="34">
        <v>0</v>
      </c>
      <c r="BJ14" s="34">
        <v>0</v>
      </c>
      <c r="BK14" s="34">
        <v>0</v>
      </c>
      <c r="BL14" s="34">
        <v>0</v>
      </c>
      <c r="BM14" s="34">
        <v>0</v>
      </c>
      <c r="BN14" s="34">
        <v>0</v>
      </c>
      <c r="BO14" s="34">
        <v>0</v>
      </c>
      <c r="BP14" s="34">
        <v>0</v>
      </c>
      <c r="BQ14" s="34">
        <v>0</v>
      </c>
      <c r="BR14" s="34">
        <v>0</v>
      </c>
      <c r="BS14" s="34">
        <v>0</v>
      </c>
      <c r="BT14" s="34">
        <v>0</v>
      </c>
      <c r="BU14" s="34">
        <v>0</v>
      </c>
      <c r="BV14" s="34">
        <v>0</v>
      </c>
      <c r="BW14" s="34">
        <v>0</v>
      </c>
      <c r="BX14" s="34">
        <v>0</v>
      </c>
      <c r="BY14" s="34">
        <v>0</v>
      </c>
      <c r="BZ14" s="34">
        <v>0</v>
      </c>
      <c r="CA14" s="34">
        <v>0</v>
      </c>
    </row>
    <row r="15" spans="1:79" ht="13.9" customHeight="1" x14ac:dyDescent="0.2">
      <c r="A15" s="35" t="s">
        <v>137</v>
      </c>
      <c r="B15" s="34">
        <v>0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>
        <v>842635.06</v>
      </c>
      <c r="AC15" s="34">
        <v>582236.35999999987</v>
      </c>
      <c r="AD15" s="34">
        <v>578115.74</v>
      </c>
      <c r="AE15" s="34">
        <v>531530.09</v>
      </c>
      <c r="AF15" s="34">
        <v>548425.98</v>
      </c>
      <c r="AG15" s="34">
        <v>505750.34999999992</v>
      </c>
      <c r="AH15" s="34">
        <v>508190.16000000003</v>
      </c>
      <c r="AI15" s="34">
        <v>491405.09</v>
      </c>
      <c r="AJ15" s="34">
        <v>499690.23000000004</v>
      </c>
      <c r="AK15" s="34">
        <v>482936.01</v>
      </c>
      <c r="AL15" s="34">
        <v>471706.52999999997</v>
      </c>
      <c r="AM15" s="34">
        <v>489045.05</v>
      </c>
      <c r="AN15" s="34">
        <v>6531666.6500000013</v>
      </c>
      <c r="AO15" s="34">
        <v>419931.58999999997</v>
      </c>
      <c r="AP15" s="34">
        <v>416733.7</v>
      </c>
      <c r="AQ15" s="34">
        <v>478717.13</v>
      </c>
      <c r="AR15" s="34">
        <v>305202.37</v>
      </c>
      <c r="AS15" s="34">
        <v>305141.16000000003</v>
      </c>
      <c r="AT15" s="34">
        <v>305367.03000000003</v>
      </c>
      <c r="AU15" s="34">
        <v>297558.72999999992</v>
      </c>
      <c r="AV15" s="34">
        <v>297668.63999999996</v>
      </c>
      <c r="AW15" s="34">
        <v>297455.8</v>
      </c>
      <c r="AX15" s="34">
        <v>303219.82999999996</v>
      </c>
      <c r="AY15" s="34">
        <v>352897.29999999993</v>
      </c>
      <c r="AZ15" s="34">
        <v>349901.79</v>
      </c>
      <c r="BA15" s="34">
        <v>4129795.07</v>
      </c>
      <c r="BB15" s="34">
        <v>503261.32660007948</v>
      </c>
      <c r="BC15" s="34">
        <v>534780.16258123389</v>
      </c>
      <c r="BD15" s="34">
        <v>542317.16269713466</v>
      </c>
      <c r="BE15" s="34">
        <v>521063.77582245908</v>
      </c>
      <c r="BF15" s="34">
        <v>493484.48470827652</v>
      </c>
      <c r="BG15" s="34">
        <v>502041.66428098321</v>
      </c>
      <c r="BH15" s="34">
        <v>539937.68040014745</v>
      </c>
      <c r="BI15" s="34">
        <v>557679.30026108783</v>
      </c>
      <c r="BJ15" s="34">
        <v>582229.2744394457</v>
      </c>
      <c r="BK15" s="34">
        <v>631067.18981231109</v>
      </c>
      <c r="BL15" s="34">
        <v>647252.44305356219</v>
      </c>
      <c r="BM15" s="34">
        <v>673546.06247570494</v>
      </c>
      <c r="BN15" s="34">
        <v>6728660.5271324264</v>
      </c>
      <c r="BO15" s="34">
        <v>722530.7375725524</v>
      </c>
      <c r="BP15" s="34">
        <v>789013.45190670434</v>
      </c>
      <c r="BQ15" s="34">
        <v>805382.55154123635</v>
      </c>
      <c r="BR15" s="34">
        <v>647222.82644303341</v>
      </c>
      <c r="BS15" s="34">
        <v>508207.44757063274</v>
      </c>
      <c r="BT15" s="34">
        <v>510173.00759505288</v>
      </c>
      <c r="BU15" s="34">
        <v>515437.9619078174</v>
      </c>
      <c r="BV15" s="34">
        <v>520415.86533977301</v>
      </c>
      <c r="BW15" s="34">
        <v>529008.36632139445</v>
      </c>
      <c r="BX15" s="34">
        <v>538878.47291520215</v>
      </c>
      <c r="BY15" s="34">
        <v>552125.90641912678</v>
      </c>
      <c r="BZ15" s="34">
        <v>570316.60831169481</v>
      </c>
      <c r="CA15" s="34">
        <v>7208713.2038442204</v>
      </c>
    </row>
    <row r="16" spans="1:79" ht="13.9" customHeight="1" x14ac:dyDescent="0.2">
      <c r="A16" s="35" t="s">
        <v>138</v>
      </c>
      <c r="B16" s="34">
        <v>0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>
        <v>28095.239999999991</v>
      </c>
      <c r="AC16" s="34">
        <v>33654.339999999967</v>
      </c>
      <c r="AD16" s="34">
        <v>12098.010000000009</v>
      </c>
      <c r="AE16" s="34">
        <v>27542.409999999974</v>
      </c>
      <c r="AF16" s="34">
        <v>9434.1199999999953</v>
      </c>
      <c r="AG16" s="34">
        <v>1497.070000000007</v>
      </c>
      <c r="AH16" s="34">
        <v>435.34000000002561</v>
      </c>
      <c r="AI16" s="34">
        <v>439.96999999997206</v>
      </c>
      <c r="AJ16" s="34">
        <v>40.669999999983702</v>
      </c>
      <c r="AK16" s="34">
        <v>30.849999999976717</v>
      </c>
      <c r="AL16" s="34">
        <v>12.46999999997206</v>
      </c>
      <c r="AM16" s="34">
        <v>292.27000000001863</v>
      </c>
      <c r="AN16" s="34">
        <v>113572.75999999978</v>
      </c>
      <c r="AO16" s="34">
        <v>43.599999999976717</v>
      </c>
      <c r="AP16" s="34">
        <v>13.299999999988358</v>
      </c>
      <c r="AQ16" s="34">
        <v>23.349999999976717</v>
      </c>
      <c r="AR16" s="34">
        <v>27.479999999981374</v>
      </c>
      <c r="AS16" s="34">
        <v>14.309999999997672</v>
      </c>
      <c r="AT16" s="34">
        <v>10.590000000025611</v>
      </c>
      <c r="AU16" s="34">
        <v>0.11999999999534339</v>
      </c>
      <c r="AV16" s="34">
        <v>15.710000000020955</v>
      </c>
      <c r="AW16" s="34">
        <v>-32.989999999990687</v>
      </c>
      <c r="AX16" s="34">
        <v>17.64000000001397</v>
      </c>
      <c r="AY16" s="34">
        <v>26.760000000009313</v>
      </c>
      <c r="AZ16" s="34">
        <v>50.539999999979045</v>
      </c>
      <c r="BA16" s="34">
        <v>210.41000000014901</v>
      </c>
      <c r="BB16" s="34">
        <v>0</v>
      </c>
      <c r="BC16" s="34">
        <v>0</v>
      </c>
      <c r="BD16" s="34">
        <v>0</v>
      </c>
      <c r="BE16" s="34">
        <v>0</v>
      </c>
      <c r="BF16" s="34">
        <v>0</v>
      </c>
      <c r="BG16" s="34">
        <v>-7500</v>
      </c>
      <c r="BH16" s="34">
        <v>0</v>
      </c>
      <c r="BI16" s="34">
        <v>0</v>
      </c>
      <c r="BJ16" s="34">
        <v>0</v>
      </c>
      <c r="BK16" s="34">
        <v>0</v>
      </c>
      <c r="BL16" s="34">
        <v>0</v>
      </c>
      <c r="BM16" s="34">
        <v>0</v>
      </c>
      <c r="BN16" s="34">
        <v>-7500</v>
      </c>
      <c r="BO16" s="34">
        <v>0</v>
      </c>
      <c r="BP16" s="34">
        <v>0</v>
      </c>
      <c r="BQ16" s="34">
        <v>0</v>
      </c>
      <c r="BR16" s="34">
        <v>0</v>
      </c>
      <c r="BS16" s="34">
        <v>0</v>
      </c>
      <c r="BT16" s="34">
        <v>-7500</v>
      </c>
      <c r="BU16" s="34">
        <v>0</v>
      </c>
      <c r="BV16" s="34">
        <v>0</v>
      </c>
      <c r="BW16" s="34">
        <v>0</v>
      </c>
      <c r="BX16" s="34">
        <v>0</v>
      </c>
      <c r="BY16" s="34">
        <v>0</v>
      </c>
      <c r="BZ16" s="34">
        <v>0</v>
      </c>
      <c r="CA16" s="34">
        <v>-7500</v>
      </c>
    </row>
    <row r="17" spans="1:79" ht="13.9" customHeight="1" x14ac:dyDescent="0.2">
      <c r="A17" s="36" t="s">
        <v>139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>
        <v>1305635.5899999992</v>
      </c>
      <c r="AC17" s="37">
        <v>1227216.7800000007</v>
      </c>
      <c r="AD17" s="37">
        <v>1078396.1799999992</v>
      </c>
      <c r="AE17" s="37">
        <v>711861.7899999998</v>
      </c>
      <c r="AF17" s="37">
        <v>-58659.80999999831</v>
      </c>
      <c r="AG17" s="37">
        <v>504243.41000000981</v>
      </c>
      <c r="AH17" s="37">
        <v>669125.87000000034</v>
      </c>
      <c r="AI17" s="37">
        <v>1123354.9800000004</v>
      </c>
      <c r="AJ17" s="37">
        <v>252179.33000000054</v>
      </c>
      <c r="AK17" s="37">
        <v>225663.83000000019</v>
      </c>
      <c r="AL17" s="37">
        <v>1160821.3899999992</v>
      </c>
      <c r="AM17" s="37">
        <v>542666.89999999967</v>
      </c>
      <c r="AN17" s="37">
        <v>8742506.2400000375</v>
      </c>
      <c r="AO17" s="37">
        <v>1482907.5199999991</v>
      </c>
      <c r="AP17" s="37">
        <v>1856442.4099999988</v>
      </c>
      <c r="AQ17" s="37">
        <v>1734239.149999998</v>
      </c>
      <c r="AR17" s="37">
        <v>1502037.9600000004</v>
      </c>
      <c r="AS17" s="37">
        <v>1333030.8200000008</v>
      </c>
      <c r="AT17" s="37">
        <v>1207792.7500000005</v>
      </c>
      <c r="AU17" s="37">
        <v>1564503.9599999995</v>
      </c>
      <c r="AV17" s="37">
        <v>1446188.07</v>
      </c>
      <c r="AW17" s="37">
        <v>1408759.6799999988</v>
      </c>
      <c r="AX17" s="37">
        <v>1477326.689999999</v>
      </c>
      <c r="AY17" s="37">
        <v>1989375.5199999989</v>
      </c>
      <c r="AZ17" s="37">
        <v>1679901.7599999998</v>
      </c>
      <c r="BA17" s="37">
        <v>18682506.290000018</v>
      </c>
      <c r="BB17" s="37">
        <v>1433034.9266491793</v>
      </c>
      <c r="BC17" s="37">
        <v>1487506.7695309063</v>
      </c>
      <c r="BD17" s="37">
        <v>1147791.1240809956</v>
      </c>
      <c r="BE17" s="37">
        <v>1352511.5828576463</v>
      </c>
      <c r="BF17" s="37">
        <v>1291479.4380904019</v>
      </c>
      <c r="BG17" s="37">
        <v>1054091.1521082991</v>
      </c>
      <c r="BH17" s="37">
        <v>976940.50499986543</v>
      </c>
      <c r="BI17" s="37">
        <v>1011038.7113332086</v>
      </c>
      <c r="BJ17" s="37">
        <v>995898.23983222363</v>
      </c>
      <c r="BK17" s="37">
        <v>1329196.1977126496</v>
      </c>
      <c r="BL17" s="37">
        <v>1211766.1945652526</v>
      </c>
      <c r="BM17" s="37">
        <v>1558012.0786586287</v>
      </c>
      <c r="BN17" s="37">
        <v>14849266.920419257</v>
      </c>
      <c r="BO17" s="37">
        <v>1135907.0632162658</v>
      </c>
      <c r="BP17" s="37">
        <v>1269632.0048406224</v>
      </c>
      <c r="BQ17" s="37">
        <v>839975.93003072951</v>
      </c>
      <c r="BR17" s="37">
        <v>1025114.5182637613</v>
      </c>
      <c r="BS17" s="37">
        <v>964633.19410429639</v>
      </c>
      <c r="BT17" s="37">
        <v>818626.44825836527</v>
      </c>
      <c r="BU17" s="37">
        <v>763476.05675936921</v>
      </c>
      <c r="BV17" s="37">
        <v>804374.91123098158</v>
      </c>
      <c r="BW17" s="37">
        <v>870827.2943425416</v>
      </c>
      <c r="BX17" s="37">
        <v>1203896.5560661708</v>
      </c>
      <c r="BY17" s="37">
        <v>1032319.1240850938</v>
      </c>
      <c r="BZ17" s="37">
        <v>1498037.9389923285</v>
      </c>
      <c r="CA17" s="37">
        <v>12226821.040190533</v>
      </c>
    </row>
    <row r="18" spans="1:79" ht="13.9" customHeight="1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</row>
    <row r="19" spans="1:79" ht="13.9" customHeight="1" x14ac:dyDescent="0.2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</row>
    <row r="20" spans="1:79" ht="13.9" customHeight="1" x14ac:dyDescent="0.2">
      <c r="A20" s="31" t="s">
        <v>140</v>
      </c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8">
        <f t="shared" ref="AB20:BN20" si="0">AB8+AB13</f>
        <v>1022714.5899999992</v>
      </c>
      <c r="AC20" s="38">
        <f t="shared" si="0"/>
        <v>966304.78000000084</v>
      </c>
      <c r="AD20" s="38">
        <f t="shared" si="0"/>
        <v>840299.17999999924</v>
      </c>
      <c r="AE20" s="38">
        <f t="shared" si="0"/>
        <v>565286.7899999998</v>
      </c>
      <c r="AF20" s="38">
        <f t="shared" si="0"/>
        <v>6575.1900000016904</v>
      </c>
      <c r="AG20" s="38">
        <f t="shared" si="0"/>
        <v>434414.41000000981</v>
      </c>
      <c r="AH20" s="38">
        <f t="shared" si="0"/>
        <v>563315.87000000034</v>
      </c>
      <c r="AI20" s="38">
        <f t="shared" si="0"/>
        <v>899019.98000000045</v>
      </c>
      <c r="AJ20" s="38">
        <f t="shared" si="0"/>
        <v>312218.33000000054</v>
      </c>
      <c r="AK20" s="38">
        <f t="shared" si="0"/>
        <v>205168.83000000019</v>
      </c>
      <c r="AL20" s="38">
        <f t="shared" si="0"/>
        <v>915475.3899999992</v>
      </c>
      <c r="AM20" s="38">
        <f t="shared" si="0"/>
        <v>344319.89999999973</v>
      </c>
      <c r="AN20" s="38">
        <f t="shared" si="0"/>
        <v>7075113.2400000384</v>
      </c>
      <c r="AO20" s="38">
        <f t="shared" si="0"/>
        <v>1168627.5199999989</v>
      </c>
      <c r="AP20" s="38">
        <f t="shared" si="0"/>
        <v>1426045.4099999988</v>
      </c>
      <c r="AQ20" s="38">
        <f t="shared" si="0"/>
        <v>1332679.1499999978</v>
      </c>
      <c r="AR20" s="38">
        <f t="shared" si="0"/>
        <v>1139987.9600000004</v>
      </c>
      <c r="AS20" s="38">
        <f t="shared" si="0"/>
        <v>1084469.8200000008</v>
      </c>
      <c r="AT20" s="38">
        <f t="shared" si="0"/>
        <v>968814.75000000047</v>
      </c>
      <c r="AU20" s="38">
        <f t="shared" si="0"/>
        <v>1202189.9599999995</v>
      </c>
      <c r="AV20" s="38">
        <f t="shared" si="0"/>
        <v>1157309.07</v>
      </c>
      <c r="AW20" s="38">
        <f t="shared" si="0"/>
        <v>1111752.6799999988</v>
      </c>
      <c r="AX20" s="38">
        <f t="shared" si="0"/>
        <v>1154721.689999999</v>
      </c>
      <c r="AY20" s="38">
        <f t="shared" si="0"/>
        <v>1535141.5199999986</v>
      </c>
      <c r="AZ20" s="38">
        <f t="shared" si="0"/>
        <v>1341150.7599999998</v>
      </c>
      <c r="BA20" s="38">
        <f t="shared" si="0"/>
        <v>14622890.290000018</v>
      </c>
      <c r="BB20" s="38">
        <f t="shared" si="0"/>
        <v>1092724.929984807</v>
      </c>
      <c r="BC20" s="38">
        <f t="shared" si="0"/>
        <v>1147937.6413186747</v>
      </c>
      <c r="BD20" s="38">
        <f t="shared" si="0"/>
        <v>897470.60901834525</v>
      </c>
      <c r="BE20" s="38">
        <f t="shared" si="0"/>
        <v>1046434.1022080916</v>
      </c>
      <c r="BF20" s="38">
        <f t="shared" si="0"/>
        <v>1013351.1982822102</v>
      </c>
      <c r="BG20" s="38">
        <f t="shared" si="0"/>
        <v>844518.89082089206</v>
      </c>
      <c r="BH20" s="38">
        <f t="shared" si="0"/>
        <v>761871.73334154638</v>
      </c>
      <c r="BI20" s="38">
        <f t="shared" si="0"/>
        <v>822073.45087788336</v>
      </c>
      <c r="BJ20" s="38">
        <f t="shared" si="0"/>
        <v>751020.05036396906</v>
      </c>
      <c r="BK20" s="38">
        <f t="shared" si="0"/>
        <v>1043638.2150353276</v>
      </c>
      <c r="BL20" s="38">
        <f t="shared" si="0"/>
        <v>958036.79044644069</v>
      </c>
      <c r="BM20" s="38">
        <f t="shared" si="0"/>
        <v>1212647.9461797797</v>
      </c>
      <c r="BN20" s="38">
        <f t="shared" si="0"/>
        <v>11591725.557877969</v>
      </c>
      <c r="BO20" s="38">
        <f t="shared" ref="BO20:CA20" si="1">BO8+BO13</f>
        <v>893432.82203608961</v>
      </c>
      <c r="BP20" s="38">
        <f t="shared" si="1"/>
        <v>977266.35527007561</v>
      </c>
      <c r="BQ20" s="38">
        <f t="shared" si="1"/>
        <v>698820.45061595633</v>
      </c>
      <c r="BR20" s="38">
        <f t="shared" si="1"/>
        <v>794301.22100081469</v>
      </c>
      <c r="BS20" s="38">
        <f t="shared" si="1"/>
        <v>756604.1932452484</v>
      </c>
      <c r="BT20" s="38">
        <f t="shared" si="1"/>
        <v>648448.05955364835</v>
      </c>
      <c r="BU20" s="38">
        <f t="shared" si="1"/>
        <v>610575.09111604618</v>
      </c>
      <c r="BV20" s="38">
        <f t="shared" si="1"/>
        <v>641740.90469578817</v>
      </c>
      <c r="BW20" s="38">
        <f t="shared" si="1"/>
        <v>653753.58522830321</v>
      </c>
      <c r="BX20" s="38">
        <f t="shared" si="1"/>
        <v>925313.76539717917</v>
      </c>
      <c r="BY20" s="38">
        <f t="shared" si="1"/>
        <v>799023.91980566969</v>
      </c>
      <c r="BZ20" s="38">
        <f t="shared" si="1"/>
        <v>1146631.7654658791</v>
      </c>
      <c r="CA20" s="38">
        <f t="shared" si="1"/>
        <v>9545912.1334307045</v>
      </c>
    </row>
    <row r="21" spans="1:79" ht="13.9" customHeight="1" x14ac:dyDescent="0.2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</row>
    <row r="22" spans="1:79" ht="13.9" customHeight="1" x14ac:dyDescent="0.2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</row>
    <row r="23" spans="1:79" ht="13.9" customHeight="1" x14ac:dyDescent="0.2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</row>
    <row r="24" spans="1:79" ht="13.9" customHeight="1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</row>
    <row r="25" spans="1:79" ht="13.9" customHeight="1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</row>
    <row r="26" spans="1:79" ht="13.9" customHeight="1" x14ac:dyDescent="0.2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</row>
    <row r="27" spans="1:79" ht="13.9" customHeight="1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</row>
    <row r="28" spans="1:79" ht="13.9" customHeight="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</row>
    <row r="29" spans="1:79" ht="13.9" customHeight="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</row>
    <row r="30" spans="1:79" ht="13.9" customHeight="1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</row>
    <row r="31" spans="1:79" ht="13.9" customHeight="1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</row>
    <row r="32" spans="1:79" ht="13.9" customHeight="1" x14ac:dyDescent="0.2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</row>
    <row r="33" spans="1:79" ht="13.9" customHeight="1" x14ac:dyDescent="0.2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</row>
    <row r="34" spans="1:79" ht="13.9" customHeight="1" x14ac:dyDescent="0.2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</row>
    <row r="35" spans="1:79" ht="13.9" customHeight="1" x14ac:dyDescent="0.2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</row>
  </sheetData>
  <printOptions gridLines="1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10FD9-D255-4348-9437-ACA02587931C}">
  <sheetPr>
    <tabColor theme="6" tint="0.39997558519241921"/>
  </sheetPr>
  <dimension ref="A1:CM67"/>
  <sheetViews>
    <sheetView zoomScaleNormal="100" workbookViewId="0">
      <pane xSplit="7" ySplit="6" topLeftCell="CC7" activePane="bottomRight" state="frozen"/>
      <selection pane="topRight"/>
      <selection pane="bottomLeft"/>
      <selection pane="bottomRight"/>
    </sheetView>
  </sheetViews>
  <sheetFormatPr defaultColWidth="8.140625" defaultRowHeight="13.9" customHeight="1" outlineLevelCol="1" x14ac:dyDescent="0.2"/>
  <cols>
    <col min="1" max="1" width="17.7109375" style="51" customWidth="1"/>
    <col min="2" max="2" width="12.7109375" style="51" customWidth="1"/>
    <col min="3" max="3" width="17.7109375" style="51" customWidth="1"/>
    <col min="4" max="4" width="6" style="51" customWidth="1"/>
    <col min="5" max="5" width="23.85546875" style="51" customWidth="1"/>
    <col min="6" max="6" width="12.85546875" style="51" customWidth="1"/>
    <col min="7" max="7" width="31.28515625" style="51" customWidth="1"/>
    <col min="8" max="19" width="15.7109375" style="51" customWidth="1" outlineLevel="1"/>
    <col min="20" max="20" width="15.7109375" style="51" hidden="1" customWidth="1"/>
    <col min="21" max="32" width="15.7109375" style="51" customWidth="1" outlineLevel="1"/>
    <col min="33" max="33" width="15.7109375" style="51" customWidth="1"/>
    <col min="34" max="45" width="15.7109375" style="51" customWidth="1" outlineLevel="1"/>
    <col min="46" max="46" width="15.7109375" style="51" customWidth="1"/>
    <col min="47" max="58" width="15.7109375" style="51" customWidth="1" outlineLevel="1"/>
    <col min="59" max="59" width="15.7109375" style="51" customWidth="1"/>
    <col min="60" max="71" width="15.7109375" style="51" customWidth="1" outlineLevel="1"/>
    <col min="72" max="72" width="15.7109375" style="51" customWidth="1"/>
    <col min="73" max="84" width="15.7109375" style="51" customWidth="1" outlineLevel="1"/>
    <col min="85" max="85" width="15.7109375" style="51" customWidth="1"/>
    <col min="86" max="86" width="13" style="51" bestFit="1" customWidth="1"/>
    <col min="87" max="87" width="12.140625" style="51" bestFit="1" customWidth="1"/>
    <col min="88" max="89" width="8.140625" style="51"/>
    <col min="90" max="90" width="23" style="51" bestFit="1" customWidth="1"/>
    <col min="91" max="16384" width="8.140625" style="51"/>
  </cols>
  <sheetData>
    <row r="1" spans="1:91" ht="13.9" customHeight="1" x14ac:dyDescent="0.2">
      <c r="A1" s="241" t="s">
        <v>923</v>
      </c>
    </row>
    <row r="2" spans="1:91" ht="13.9" customHeight="1" x14ac:dyDescent="0.2">
      <c r="A2" s="241" t="s">
        <v>910</v>
      </c>
    </row>
    <row r="3" spans="1:91" s="49" customFormat="1" ht="12.75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</row>
    <row r="4" spans="1:91" s="31" customFormat="1" ht="12" x14ac:dyDescent="0.2">
      <c r="A4" s="39" t="s">
        <v>907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</row>
    <row r="5" spans="1:91" s="31" customFormat="1" ht="12.75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</row>
    <row r="6" spans="1:91" s="31" customFormat="1" ht="96.75" thickBot="1" x14ac:dyDescent="0.25">
      <c r="A6" s="42" t="s">
        <v>141</v>
      </c>
      <c r="B6" s="42" t="s">
        <v>143</v>
      </c>
      <c r="C6" s="42" t="s">
        <v>149</v>
      </c>
      <c r="D6" s="42" t="s">
        <v>183</v>
      </c>
      <c r="E6" s="42" t="s">
        <v>145</v>
      </c>
      <c r="F6" s="42" t="s">
        <v>184</v>
      </c>
      <c r="G6" s="42" t="s">
        <v>150</v>
      </c>
      <c r="H6" s="42" t="s">
        <v>51</v>
      </c>
      <c r="I6" s="42" t="s">
        <v>52</v>
      </c>
      <c r="J6" s="42" t="s">
        <v>53</v>
      </c>
      <c r="K6" s="42" t="s">
        <v>54</v>
      </c>
      <c r="L6" s="42" t="s">
        <v>55</v>
      </c>
      <c r="M6" s="42" t="s">
        <v>56</v>
      </c>
      <c r="N6" s="42" t="s">
        <v>57</v>
      </c>
      <c r="O6" s="42" t="s">
        <v>58</v>
      </c>
      <c r="P6" s="42" t="s">
        <v>59</v>
      </c>
      <c r="Q6" s="42" t="s">
        <v>60</v>
      </c>
      <c r="R6" s="42" t="s">
        <v>61</v>
      </c>
      <c r="S6" s="42" t="s">
        <v>62</v>
      </c>
      <c r="T6" s="42" t="s">
        <v>63</v>
      </c>
      <c r="U6" s="42" t="s">
        <v>64</v>
      </c>
      <c r="V6" s="42" t="s">
        <v>65</v>
      </c>
      <c r="W6" s="42" t="s">
        <v>66</v>
      </c>
      <c r="X6" s="42" t="s">
        <v>67</v>
      </c>
      <c r="Y6" s="42" t="s">
        <v>68</v>
      </c>
      <c r="Z6" s="42" t="s">
        <v>69</v>
      </c>
      <c r="AA6" s="42" t="s">
        <v>70</v>
      </c>
      <c r="AB6" s="42" t="s">
        <v>71</v>
      </c>
      <c r="AC6" s="42" t="s">
        <v>72</v>
      </c>
      <c r="AD6" s="42" t="s">
        <v>73</v>
      </c>
      <c r="AE6" s="42" t="s">
        <v>74</v>
      </c>
      <c r="AF6" s="42" t="s">
        <v>75</v>
      </c>
      <c r="AG6" s="42" t="s">
        <v>76</v>
      </c>
      <c r="AH6" s="42" t="s">
        <v>77</v>
      </c>
      <c r="AI6" s="42" t="s">
        <v>78</v>
      </c>
      <c r="AJ6" s="42" t="s">
        <v>79</v>
      </c>
      <c r="AK6" s="42" t="s">
        <v>80</v>
      </c>
      <c r="AL6" s="42" t="s">
        <v>81</v>
      </c>
      <c r="AM6" s="42" t="s">
        <v>82</v>
      </c>
      <c r="AN6" s="42" t="s">
        <v>83</v>
      </c>
      <c r="AO6" s="42" t="s">
        <v>84</v>
      </c>
      <c r="AP6" s="42" t="s">
        <v>85</v>
      </c>
      <c r="AQ6" s="42" t="s">
        <v>86</v>
      </c>
      <c r="AR6" s="42" t="s">
        <v>87</v>
      </c>
      <c r="AS6" s="42" t="s">
        <v>88</v>
      </c>
      <c r="AT6" s="42" t="s">
        <v>89</v>
      </c>
      <c r="AU6" s="42" t="s">
        <v>90</v>
      </c>
      <c r="AV6" s="42" t="s">
        <v>91</v>
      </c>
      <c r="AW6" s="42" t="s">
        <v>92</v>
      </c>
      <c r="AX6" s="42" t="s">
        <v>93</v>
      </c>
      <c r="AY6" s="42" t="s">
        <v>94</v>
      </c>
      <c r="AZ6" s="42" t="s">
        <v>95</v>
      </c>
      <c r="BA6" s="42" t="s">
        <v>96</v>
      </c>
      <c r="BB6" s="42" t="s">
        <v>97</v>
      </c>
      <c r="BC6" s="42" t="s">
        <v>98</v>
      </c>
      <c r="BD6" s="42" t="s">
        <v>99</v>
      </c>
      <c r="BE6" s="42" t="s">
        <v>100</v>
      </c>
      <c r="BF6" s="42" t="s">
        <v>101</v>
      </c>
      <c r="BG6" s="42" t="s">
        <v>102</v>
      </c>
      <c r="BH6" s="42" t="s">
        <v>103</v>
      </c>
      <c r="BI6" s="42" t="s">
        <v>104</v>
      </c>
      <c r="BJ6" s="42" t="s">
        <v>105</v>
      </c>
      <c r="BK6" s="42" t="s">
        <v>106</v>
      </c>
      <c r="BL6" s="42" t="s">
        <v>107</v>
      </c>
      <c r="BM6" s="42" t="s">
        <v>108</v>
      </c>
      <c r="BN6" s="42" t="s">
        <v>109</v>
      </c>
      <c r="BO6" s="42" t="s">
        <v>110</v>
      </c>
      <c r="BP6" s="42" t="s">
        <v>111</v>
      </c>
      <c r="BQ6" s="42" t="s">
        <v>112</v>
      </c>
      <c r="BR6" s="42" t="s">
        <v>113</v>
      </c>
      <c r="BS6" s="42" t="s">
        <v>114</v>
      </c>
      <c r="BT6" s="42" t="s">
        <v>115</v>
      </c>
      <c r="BU6" s="42" t="s">
        <v>116</v>
      </c>
      <c r="BV6" s="42" t="s">
        <v>117</v>
      </c>
      <c r="BW6" s="42" t="s">
        <v>118</v>
      </c>
      <c r="BX6" s="42" t="s">
        <v>119</v>
      </c>
      <c r="BY6" s="42" t="s">
        <v>120</v>
      </c>
      <c r="BZ6" s="42" t="s">
        <v>121</v>
      </c>
      <c r="CA6" s="42" t="s">
        <v>122</v>
      </c>
      <c r="CB6" s="42" t="s">
        <v>123</v>
      </c>
      <c r="CC6" s="42" t="s">
        <v>124</v>
      </c>
      <c r="CD6" s="42" t="s">
        <v>125</v>
      </c>
      <c r="CE6" s="42" t="s">
        <v>126</v>
      </c>
      <c r="CF6" s="42" t="s">
        <v>127</v>
      </c>
      <c r="CG6" s="42" t="s">
        <v>128</v>
      </c>
      <c r="CI6" s="50" t="s">
        <v>184</v>
      </c>
    </row>
    <row r="7" spans="1:91" ht="13.9" customHeight="1" x14ac:dyDescent="0.2">
      <c r="A7" s="52" t="s">
        <v>142</v>
      </c>
      <c r="B7" s="52" t="s">
        <v>144</v>
      </c>
      <c r="C7" s="53" t="s">
        <v>152</v>
      </c>
      <c r="D7" s="53" t="s">
        <v>185</v>
      </c>
      <c r="E7" s="52" t="s">
        <v>186</v>
      </c>
      <c r="F7" s="54" t="s">
        <v>187</v>
      </c>
      <c r="G7" s="54" t="s">
        <v>6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0</v>
      </c>
      <c r="AC7" s="55">
        <v>0</v>
      </c>
      <c r="AD7" s="55">
        <v>0</v>
      </c>
      <c r="AE7" s="55">
        <v>0</v>
      </c>
      <c r="AF7" s="55">
        <v>0</v>
      </c>
      <c r="AG7" s="55">
        <v>0</v>
      </c>
      <c r="AH7" s="55">
        <v>13440</v>
      </c>
      <c r="AI7" s="55">
        <v>13440</v>
      </c>
      <c r="AJ7" s="55">
        <v>13440</v>
      </c>
      <c r="AK7" s="55">
        <v>13440</v>
      </c>
      <c r="AL7" s="55">
        <v>13440</v>
      </c>
      <c r="AM7" s="55">
        <v>13440</v>
      </c>
      <c r="AN7" s="55">
        <v>13440</v>
      </c>
      <c r="AO7" s="55">
        <v>13440</v>
      </c>
      <c r="AP7" s="55">
        <v>13440</v>
      </c>
      <c r="AQ7" s="55">
        <v>13440</v>
      </c>
      <c r="AR7" s="55">
        <v>13440</v>
      </c>
      <c r="AS7" s="55">
        <v>13440</v>
      </c>
      <c r="AT7" s="55">
        <v>161280</v>
      </c>
      <c r="AU7" s="55">
        <v>16193</v>
      </c>
      <c r="AV7" s="55">
        <v>16193</v>
      </c>
      <c r="AW7" s="55">
        <v>16193</v>
      </c>
      <c r="AX7" s="55">
        <v>16193</v>
      </c>
      <c r="AY7" s="55">
        <v>7572</v>
      </c>
      <c r="AZ7" s="55">
        <v>14469</v>
      </c>
      <c r="BA7" s="55">
        <v>14469</v>
      </c>
      <c r="BB7" s="55">
        <v>14469</v>
      </c>
      <c r="BC7" s="55">
        <v>14469</v>
      </c>
      <c r="BD7" s="55">
        <v>14469</v>
      </c>
      <c r="BE7" s="55">
        <v>14469</v>
      </c>
      <c r="BF7" s="55">
        <v>5522</v>
      </c>
      <c r="BG7" s="55">
        <v>164680</v>
      </c>
      <c r="BH7" s="55">
        <v>15487</v>
      </c>
      <c r="BI7" s="55">
        <v>24444</v>
      </c>
      <c r="BJ7" s="55">
        <v>19965</v>
      </c>
      <c r="BK7" s="55">
        <v>19965</v>
      </c>
      <c r="BL7" s="55">
        <v>19965</v>
      </c>
      <c r="BM7" s="55">
        <v>19965</v>
      </c>
      <c r="BN7" s="55">
        <v>151065</v>
      </c>
      <c r="BO7" s="55">
        <v>19965</v>
      </c>
      <c r="BP7" s="55">
        <v>19965</v>
      </c>
      <c r="BQ7" s="55">
        <v>19965</v>
      </c>
      <c r="BR7" s="55">
        <v>19965</v>
      </c>
      <c r="BS7" s="55">
        <v>19965</v>
      </c>
      <c r="BT7" s="55">
        <v>370681</v>
      </c>
      <c r="BU7" s="55">
        <v>11845</v>
      </c>
      <c r="BV7" s="55">
        <v>11845</v>
      </c>
      <c r="BW7" s="55">
        <v>11845</v>
      </c>
      <c r="BX7" s="55">
        <v>11845</v>
      </c>
      <c r="BY7" s="55">
        <v>11845</v>
      </c>
      <c r="BZ7" s="55">
        <v>11845</v>
      </c>
      <c r="CA7" s="55">
        <v>11845</v>
      </c>
      <c r="CB7" s="55">
        <v>11845</v>
      </c>
      <c r="CC7" s="55">
        <v>11845</v>
      </c>
      <c r="CD7" s="55">
        <v>11845</v>
      </c>
      <c r="CE7" s="55">
        <v>11845</v>
      </c>
      <c r="CF7" s="55">
        <v>11845</v>
      </c>
      <c r="CG7" s="55">
        <v>142140</v>
      </c>
      <c r="CI7" s="51" t="str">
        <f>VLOOKUP(F7,$CL:$CM,2,FALSE)</f>
        <v>None Assigned</v>
      </c>
      <c r="CL7" s="54" t="s">
        <v>187</v>
      </c>
      <c r="CM7" s="54" t="s">
        <v>187</v>
      </c>
    </row>
    <row r="8" spans="1:91" ht="13.9" customHeight="1" x14ac:dyDescent="0.2">
      <c r="A8" s="52" t="s">
        <v>142</v>
      </c>
      <c r="B8" s="52" t="s">
        <v>144</v>
      </c>
      <c r="C8" s="53" t="s">
        <v>152</v>
      </c>
      <c r="D8" s="53" t="s">
        <v>185</v>
      </c>
      <c r="E8" s="52" t="s">
        <v>186</v>
      </c>
      <c r="F8" s="54" t="s">
        <v>187</v>
      </c>
      <c r="G8" s="54" t="s">
        <v>7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0</v>
      </c>
      <c r="N8" s="55">
        <v>0</v>
      </c>
      <c r="O8" s="55">
        <v>0</v>
      </c>
      <c r="P8" s="55">
        <v>0</v>
      </c>
      <c r="Q8" s="55">
        <v>0</v>
      </c>
      <c r="R8" s="55">
        <v>0</v>
      </c>
      <c r="S8" s="55">
        <v>0</v>
      </c>
      <c r="T8" s="55">
        <v>0</v>
      </c>
      <c r="U8" s="55">
        <v>0</v>
      </c>
      <c r="V8" s="55">
        <v>0</v>
      </c>
      <c r="W8" s="55">
        <v>0</v>
      </c>
      <c r="X8" s="55">
        <v>0</v>
      </c>
      <c r="Y8" s="55">
        <v>0</v>
      </c>
      <c r="Z8" s="55">
        <v>0</v>
      </c>
      <c r="AA8" s="55">
        <v>0</v>
      </c>
      <c r="AB8" s="55">
        <v>0</v>
      </c>
      <c r="AC8" s="55">
        <v>0</v>
      </c>
      <c r="AD8" s="55">
        <v>0</v>
      </c>
      <c r="AE8" s="55">
        <v>0</v>
      </c>
      <c r="AF8" s="55">
        <v>0</v>
      </c>
      <c r="AG8" s="55">
        <v>0</v>
      </c>
      <c r="AH8" s="55">
        <v>2991</v>
      </c>
      <c r="AI8" s="55">
        <v>2506</v>
      </c>
      <c r="AJ8" s="55">
        <v>5216</v>
      </c>
      <c r="AK8" s="55">
        <v>1989</v>
      </c>
      <c r="AL8" s="55">
        <v>638</v>
      </c>
      <c r="AM8" s="55">
        <v>1845</v>
      </c>
      <c r="AN8" s="55">
        <v>1353</v>
      </c>
      <c r="AO8" s="55">
        <v>796</v>
      </c>
      <c r="AP8" s="55">
        <v>400</v>
      </c>
      <c r="AQ8" s="55">
        <v>2544</v>
      </c>
      <c r="AR8" s="55">
        <v>2358</v>
      </c>
      <c r="AS8" s="55">
        <v>1843</v>
      </c>
      <c r="AT8" s="55">
        <v>24479</v>
      </c>
      <c r="AU8" s="55">
        <v>845</v>
      </c>
      <c r="AV8" s="55">
        <v>491</v>
      </c>
      <c r="AW8" s="55">
        <v>591</v>
      </c>
      <c r="AX8" s="55">
        <v>781</v>
      </c>
      <c r="AY8" s="55">
        <v>1642</v>
      </c>
      <c r="AZ8" s="55">
        <v>2266</v>
      </c>
      <c r="BA8" s="55">
        <v>1461</v>
      </c>
      <c r="BB8" s="55">
        <v>2498</v>
      </c>
      <c r="BC8" s="55">
        <v>1859</v>
      </c>
      <c r="BD8" s="55">
        <v>1654</v>
      </c>
      <c r="BE8" s="55">
        <v>4425</v>
      </c>
      <c r="BF8" s="55">
        <v>3000</v>
      </c>
      <c r="BG8" s="55">
        <v>21513</v>
      </c>
      <c r="BH8" s="55">
        <v>1726</v>
      </c>
      <c r="BI8" s="55">
        <v>1726</v>
      </c>
      <c r="BJ8" s="55">
        <v>1726</v>
      </c>
      <c r="BK8" s="55">
        <v>1726</v>
      </c>
      <c r="BL8" s="55">
        <v>1726</v>
      </c>
      <c r="BM8" s="55">
        <v>1726</v>
      </c>
      <c r="BN8" s="55">
        <v>1726</v>
      </c>
      <c r="BO8" s="55">
        <v>1726</v>
      </c>
      <c r="BP8" s="55">
        <v>1726</v>
      </c>
      <c r="BQ8" s="55">
        <v>1726</v>
      </c>
      <c r="BR8" s="55">
        <v>1726</v>
      </c>
      <c r="BS8" s="55">
        <v>1726</v>
      </c>
      <c r="BT8" s="55">
        <v>20712</v>
      </c>
      <c r="BU8" s="55">
        <v>1726</v>
      </c>
      <c r="BV8" s="55">
        <v>1726</v>
      </c>
      <c r="BW8" s="55">
        <v>1726</v>
      </c>
      <c r="BX8" s="55">
        <v>1726</v>
      </c>
      <c r="BY8" s="55">
        <v>1726</v>
      </c>
      <c r="BZ8" s="55">
        <v>1726</v>
      </c>
      <c r="CA8" s="55">
        <v>1726</v>
      </c>
      <c r="CB8" s="55">
        <v>1726</v>
      </c>
      <c r="CC8" s="55">
        <v>1726</v>
      </c>
      <c r="CD8" s="55">
        <v>1726</v>
      </c>
      <c r="CE8" s="55">
        <v>1726</v>
      </c>
      <c r="CF8" s="55">
        <v>1726</v>
      </c>
      <c r="CG8" s="55">
        <v>20712</v>
      </c>
      <c r="CI8" s="51" t="str">
        <f>VLOOKUP(F8,$CL:$CM,2,FALSE)</f>
        <v>None Assigned</v>
      </c>
      <c r="CL8" s="54"/>
      <c r="CM8" s="40"/>
    </row>
    <row r="9" spans="1:91" ht="13.9" customHeight="1" x14ac:dyDescent="0.2">
      <c r="A9" s="52" t="s">
        <v>142</v>
      </c>
      <c r="B9" s="52" t="s">
        <v>144</v>
      </c>
      <c r="C9" s="53" t="s">
        <v>152</v>
      </c>
      <c r="D9" s="53" t="s">
        <v>185</v>
      </c>
      <c r="E9" s="52" t="s">
        <v>186</v>
      </c>
      <c r="F9" s="54" t="s">
        <v>187</v>
      </c>
      <c r="G9" s="54" t="s">
        <v>8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>
        <v>0</v>
      </c>
      <c r="O9" s="55">
        <v>0</v>
      </c>
      <c r="P9" s="55">
        <v>0</v>
      </c>
      <c r="Q9" s="55">
        <v>0</v>
      </c>
      <c r="R9" s="55">
        <v>0</v>
      </c>
      <c r="S9" s="55">
        <v>0</v>
      </c>
      <c r="T9" s="55">
        <v>0</v>
      </c>
      <c r="U9" s="55">
        <v>0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55">
        <v>0</v>
      </c>
      <c r="AF9" s="55">
        <v>0</v>
      </c>
      <c r="AG9" s="55">
        <v>0</v>
      </c>
      <c r="AH9" s="55">
        <v>0</v>
      </c>
      <c r="AI9" s="55">
        <v>0</v>
      </c>
      <c r="AJ9" s="55">
        <v>0</v>
      </c>
      <c r="AK9" s="55">
        <v>0</v>
      </c>
      <c r="AL9" s="55">
        <v>0</v>
      </c>
      <c r="AM9" s="55">
        <v>0</v>
      </c>
      <c r="AN9" s="55">
        <v>0</v>
      </c>
      <c r="AO9" s="55">
        <v>0</v>
      </c>
      <c r="AP9" s="55">
        <v>0</v>
      </c>
      <c r="AQ9" s="55">
        <v>0</v>
      </c>
      <c r="AR9" s="55">
        <v>0</v>
      </c>
      <c r="AS9" s="55">
        <v>0</v>
      </c>
      <c r="AT9" s="55">
        <v>0</v>
      </c>
      <c r="AU9" s="55">
        <v>0</v>
      </c>
      <c r="AV9" s="55">
        <v>-7928</v>
      </c>
      <c r="AW9" s="55">
        <v>7928</v>
      </c>
      <c r="AX9" s="55">
        <v>138601</v>
      </c>
      <c r="AY9" s="55">
        <v>-138601</v>
      </c>
      <c r="AZ9" s="55">
        <v>0</v>
      </c>
      <c r="BA9" s="55">
        <v>0</v>
      </c>
      <c r="BB9" s="55">
        <v>0</v>
      </c>
      <c r="BC9" s="55">
        <v>0</v>
      </c>
      <c r="BD9" s="55">
        <v>0</v>
      </c>
      <c r="BE9" s="55">
        <v>0</v>
      </c>
      <c r="BF9" s="55">
        <v>0</v>
      </c>
      <c r="BG9" s="55">
        <v>0</v>
      </c>
      <c r="BH9" s="55">
        <v>0</v>
      </c>
      <c r="BI9" s="55">
        <v>0</v>
      </c>
      <c r="BJ9" s="55">
        <v>0</v>
      </c>
      <c r="BK9" s="55">
        <v>0</v>
      </c>
      <c r="BL9" s="55">
        <v>0</v>
      </c>
      <c r="BM9" s="55">
        <v>0</v>
      </c>
      <c r="BN9" s="55">
        <v>0</v>
      </c>
      <c r="BO9" s="55">
        <v>0</v>
      </c>
      <c r="BP9" s="55">
        <v>0</v>
      </c>
      <c r="BQ9" s="55">
        <v>0</v>
      </c>
      <c r="BR9" s="55">
        <v>0</v>
      </c>
      <c r="BS9" s="55">
        <v>0</v>
      </c>
      <c r="BT9" s="55">
        <v>0</v>
      </c>
      <c r="BU9" s="55">
        <v>0</v>
      </c>
      <c r="BV9" s="55">
        <v>0</v>
      </c>
      <c r="BW9" s="55">
        <v>0</v>
      </c>
      <c r="BX9" s="55">
        <v>0</v>
      </c>
      <c r="BY9" s="55">
        <v>0</v>
      </c>
      <c r="BZ9" s="55">
        <v>0</v>
      </c>
      <c r="CA9" s="55">
        <v>0</v>
      </c>
      <c r="CB9" s="55">
        <v>0</v>
      </c>
      <c r="CC9" s="55">
        <v>0</v>
      </c>
      <c r="CD9" s="55">
        <v>0</v>
      </c>
      <c r="CE9" s="55">
        <v>0</v>
      </c>
      <c r="CF9" s="55">
        <v>0</v>
      </c>
      <c r="CG9" s="55">
        <v>0</v>
      </c>
      <c r="CI9" s="51" t="str">
        <f>VLOOKUP(F9,$CL:$CM,2,FALSE)</f>
        <v>None Assigned</v>
      </c>
      <c r="CL9" s="54" t="s">
        <v>892</v>
      </c>
      <c r="CM9" s="54" t="s">
        <v>892</v>
      </c>
    </row>
    <row r="10" spans="1:91" ht="13.9" customHeight="1" x14ac:dyDescent="0.2">
      <c r="A10" s="52" t="s">
        <v>142</v>
      </c>
      <c r="B10" s="52" t="s">
        <v>144</v>
      </c>
      <c r="C10" s="53" t="s">
        <v>152</v>
      </c>
      <c r="D10" s="53" t="s">
        <v>185</v>
      </c>
      <c r="E10" s="52" t="s">
        <v>188</v>
      </c>
      <c r="F10" s="54" t="s">
        <v>187</v>
      </c>
      <c r="G10" s="54" t="s">
        <v>12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0</v>
      </c>
      <c r="AL10" s="55">
        <v>77989</v>
      </c>
      <c r="AM10" s="55">
        <v>0</v>
      </c>
      <c r="AN10" s="55">
        <v>0</v>
      </c>
      <c r="AO10" s="55">
        <v>0</v>
      </c>
      <c r="AP10" s="55">
        <v>-557309</v>
      </c>
      <c r="AQ10" s="55">
        <v>0</v>
      </c>
      <c r="AR10" s="55">
        <v>0</v>
      </c>
      <c r="AS10" s="55">
        <v>0</v>
      </c>
      <c r="AT10" s="55">
        <v>-479320</v>
      </c>
      <c r="AU10" s="55">
        <v>0</v>
      </c>
      <c r="AV10" s="55">
        <v>0</v>
      </c>
      <c r="AW10" s="55">
        <v>0</v>
      </c>
      <c r="AX10" s="55">
        <v>0</v>
      </c>
      <c r="AY10" s="55">
        <v>0</v>
      </c>
      <c r="AZ10" s="55">
        <v>0</v>
      </c>
      <c r="BA10" s="55">
        <v>0</v>
      </c>
      <c r="BB10" s="55">
        <v>0</v>
      </c>
      <c r="BC10" s="55">
        <v>10131</v>
      </c>
      <c r="BD10" s="55">
        <v>0</v>
      </c>
      <c r="BE10" s="55">
        <v>0</v>
      </c>
      <c r="BF10" s="55">
        <v>0</v>
      </c>
      <c r="BG10" s="55">
        <v>10131</v>
      </c>
      <c r="BH10" s="55">
        <v>0</v>
      </c>
      <c r="BI10" s="55">
        <v>0</v>
      </c>
      <c r="BJ10" s="55">
        <v>0</v>
      </c>
      <c r="BK10" s="55">
        <v>0</v>
      </c>
      <c r="BL10" s="55">
        <v>0</v>
      </c>
      <c r="BM10" s="55">
        <v>0</v>
      </c>
      <c r="BN10" s="55">
        <v>0</v>
      </c>
      <c r="BO10" s="55">
        <v>0</v>
      </c>
      <c r="BP10" s="55">
        <v>0</v>
      </c>
      <c r="BQ10" s="55">
        <v>0</v>
      </c>
      <c r="BR10" s="55">
        <v>0</v>
      </c>
      <c r="BS10" s="55">
        <v>0</v>
      </c>
      <c r="BT10" s="55">
        <v>0</v>
      </c>
      <c r="BU10" s="55">
        <v>0</v>
      </c>
      <c r="BV10" s="55">
        <v>0</v>
      </c>
      <c r="BW10" s="55">
        <v>0</v>
      </c>
      <c r="BX10" s="55">
        <v>0</v>
      </c>
      <c r="BY10" s="55">
        <v>0</v>
      </c>
      <c r="BZ10" s="55">
        <v>0</v>
      </c>
      <c r="CA10" s="55">
        <v>0</v>
      </c>
      <c r="CB10" s="55">
        <v>0</v>
      </c>
      <c r="CC10" s="55">
        <v>0</v>
      </c>
      <c r="CD10" s="55">
        <v>0</v>
      </c>
      <c r="CE10" s="55">
        <v>0</v>
      </c>
      <c r="CF10" s="55">
        <v>0</v>
      </c>
      <c r="CG10" s="55">
        <v>0</v>
      </c>
      <c r="CI10" s="51" t="str">
        <f>VLOOKUP(F10,$CL:$CM,2,FALSE)</f>
        <v>None Assigned</v>
      </c>
      <c r="CL10" s="54" t="s">
        <v>893</v>
      </c>
      <c r="CM10" s="54" t="s">
        <v>892</v>
      </c>
    </row>
    <row r="11" spans="1:91" ht="13.9" customHeight="1" x14ac:dyDescent="0.2">
      <c r="A11" s="52" t="s">
        <v>142</v>
      </c>
      <c r="B11" s="52" t="s">
        <v>144</v>
      </c>
      <c r="C11" s="53" t="s">
        <v>152</v>
      </c>
      <c r="D11" s="53" t="s">
        <v>189</v>
      </c>
      <c r="E11" s="52" t="s">
        <v>186</v>
      </c>
      <c r="F11" s="54" t="s">
        <v>187</v>
      </c>
      <c r="G11" s="54" t="s">
        <v>9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0</v>
      </c>
      <c r="N11" s="55">
        <v>0</v>
      </c>
      <c r="O11" s="55">
        <v>0</v>
      </c>
      <c r="P11" s="55">
        <v>0</v>
      </c>
      <c r="Q11" s="55">
        <v>0</v>
      </c>
      <c r="R11" s="55">
        <v>0</v>
      </c>
      <c r="S11" s="55">
        <v>0</v>
      </c>
      <c r="T11" s="55">
        <v>0</v>
      </c>
      <c r="U11" s="55">
        <v>0</v>
      </c>
      <c r="V11" s="55">
        <v>0</v>
      </c>
      <c r="W11" s="55">
        <v>0</v>
      </c>
      <c r="X11" s="55">
        <v>0</v>
      </c>
      <c r="Y11" s="55">
        <v>0</v>
      </c>
      <c r="Z11" s="55">
        <v>0</v>
      </c>
      <c r="AA11" s="55">
        <v>0</v>
      </c>
      <c r="AB11" s="55">
        <v>0</v>
      </c>
      <c r="AC11" s="55">
        <v>0</v>
      </c>
      <c r="AD11" s="55">
        <v>0</v>
      </c>
      <c r="AE11" s="55">
        <v>0</v>
      </c>
      <c r="AF11" s="55">
        <v>0</v>
      </c>
      <c r="AG11" s="55">
        <v>0</v>
      </c>
      <c r="AH11" s="55">
        <v>0</v>
      </c>
      <c r="AI11" s="55">
        <v>0</v>
      </c>
      <c r="AJ11" s="55">
        <v>0</v>
      </c>
      <c r="AK11" s="55">
        <v>0</v>
      </c>
      <c r="AL11" s="55">
        <v>0</v>
      </c>
      <c r="AM11" s="55">
        <v>0</v>
      </c>
      <c r="AN11" s="55">
        <v>0</v>
      </c>
      <c r="AO11" s="55">
        <v>0</v>
      </c>
      <c r="AP11" s="55">
        <v>0</v>
      </c>
      <c r="AQ11" s="55">
        <v>0</v>
      </c>
      <c r="AR11" s="55">
        <v>0</v>
      </c>
      <c r="AS11" s="55">
        <v>0</v>
      </c>
      <c r="AT11" s="55">
        <v>0</v>
      </c>
      <c r="AU11" s="55">
        <v>0</v>
      </c>
      <c r="AV11" s="55">
        <v>0</v>
      </c>
      <c r="AW11" s="55">
        <v>0</v>
      </c>
      <c r="AX11" s="55">
        <v>0</v>
      </c>
      <c r="AY11" s="55">
        <v>0</v>
      </c>
      <c r="AZ11" s="55">
        <v>0</v>
      </c>
      <c r="BA11" s="55">
        <v>0</v>
      </c>
      <c r="BB11" s="55">
        <v>0</v>
      </c>
      <c r="BC11" s="55">
        <v>43</v>
      </c>
      <c r="BD11" s="55">
        <v>0</v>
      </c>
      <c r="BE11" s="55">
        <v>0</v>
      </c>
      <c r="BF11" s="55">
        <v>0</v>
      </c>
      <c r="BG11" s="55">
        <v>43</v>
      </c>
      <c r="BH11" s="55">
        <v>0</v>
      </c>
      <c r="BI11" s="55">
        <v>0</v>
      </c>
      <c r="BJ11" s="55">
        <v>0</v>
      </c>
      <c r="BK11" s="55">
        <v>0</v>
      </c>
      <c r="BL11" s="55">
        <v>0</v>
      </c>
      <c r="BM11" s="55">
        <v>0</v>
      </c>
      <c r="BN11" s="55">
        <v>0</v>
      </c>
      <c r="BO11" s="55">
        <v>0</v>
      </c>
      <c r="BP11" s="55">
        <v>0</v>
      </c>
      <c r="BQ11" s="55">
        <v>0</v>
      </c>
      <c r="BR11" s="55">
        <v>0</v>
      </c>
      <c r="BS11" s="55">
        <v>0</v>
      </c>
      <c r="BT11" s="55">
        <v>0</v>
      </c>
      <c r="BU11" s="55">
        <v>0</v>
      </c>
      <c r="BV11" s="55">
        <v>0</v>
      </c>
      <c r="BW11" s="55">
        <v>0</v>
      </c>
      <c r="BX11" s="55">
        <v>0</v>
      </c>
      <c r="BY11" s="55">
        <v>0</v>
      </c>
      <c r="BZ11" s="55">
        <v>0</v>
      </c>
      <c r="CA11" s="55">
        <v>0</v>
      </c>
      <c r="CB11" s="55">
        <v>0</v>
      </c>
      <c r="CC11" s="55">
        <v>0</v>
      </c>
      <c r="CD11" s="55">
        <v>0</v>
      </c>
      <c r="CE11" s="55">
        <v>0</v>
      </c>
      <c r="CF11" s="55">
        <v>0</v>
      </c>
      <c r="CG11" s="55">
        <v>0</v>
      </c>
      <c r="CI11" s="51" t="str">
        <f>VLOOKUP(F11,$CL:$CM,2,FALSE)</f>
        <v>None Assigned</v>
      </c>
      <c r="CL11" s="54" t="s">
        <v>190</v>
      </c>
      <c r="CM11" s="54" t="s">
        <v>892</v>
      </c>
    </row>
    <row r="12" spans="1:91" ht="13.9" customHeight="1" x14ac:dyDescent="0.2">
      <c r="A12" s="52" t="s">
        <v>142</v>
      </c>
      <c r="B12" s="52" t="s">
        <v>144</v>
      </c>
      <c r="C12" s="53" t="s">
        <v>152</v>
      </c>
      <c r="D12" s="53" t="s">
        <v>189</v>
      </c>
      <c r="E12" s="52" t="s">
        <v>186</v>
      </c>
      <c r="F12" s="54" t="s">
        <v>187</v>
      </c>
      <c r="G12" s="54" t="s">
        <v>10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v>0</v>
      </c>
      <c r="Q12" s="55">
        <v>0</v>
      </c>
      <c r="R12" s="55">
        <v>0</v>
      </c>
      <c r="S12" s="55">
        <v>0</v>
      </c>
      <c r="T12" s="55">
        <v>0</v>
      </c>
      <c r="U12" s="55">
        <v>0</v>
      </c>
      <c r="V12" s="55">
        <v>0</v>
      </c>
      <c r="W12" s="55">
        <v>0</v>
      </c>
      <c r="X12" s="55">
        <v>0</v>
      </c>
      <c r="Y12" s="55">
        <v>0</v>
      </c>
      <c r="Z12" s="55">
        <v>0</v>
      </c>
      <c r="AA12" s="55">
        <v>0</v>
      </c>
      <c r="AB12" s="55">
        <v>0</v>
      </c>
      <c r="AC12" s="55">
        <v>0</v>
      </c>
      <c r="AD12" s="55">
        <v>0</v>
      </c>
      <c r="AE12" s="55">
        <v>0</v>
      </c>
      <c r="AF12" s="55">
        <v>0</v>
      </c>
      <c r="AG12" s="55">
        <v>0</v>
      </c>
      <c r="AH12" s="55">
        <v>0</v>
      </c>
      <c r="AI12" s="55">
        <v>16667</v>
      </c>
      <c r="AJ12" s="55">
        <v>8333</v>
      </c>
      <c r="AK12" s="55">
        <v>8333</v>
      </c>
      <c r="AL12" s="55">
        <v>8333</v>
      </c>
      <c r="AM12" s="55">
        <v>8334</v>
      </c>
      <c r="AN12" s="55">
        <v>8333</v>
      </c>
      <c r="AO12" s="55">
        <v>8333</v>
      </c>
      <c r="AP12" s="55">
        <v>8333</v>
      </c>
      <c r="AQ12" s="55">
        <v>8334</v>
      </c>
      <c r="AR12" s="55">
        <v>8333</v>
      </c>
      <c r="AS12" s="55">
        <v>8333</v>
      </c>
      <c r="AT12" s="55">
        <v>99999</v>
      </c>
      <c r="AU12" s="55">
        <v>0</v>
      </c>
      <c r="AV12" s="55">
        <v>1200</v>
      </c>
      <c r="AW12" s="55">
        <v>0</v>
      </c>
      <c r="AX12" s="55">
        <v>0</v>
      </c>
      <c r="AY12" s="55">
        <v>0</v>
      </c>
      <c r="AZ12" s="55">
        <v>0</v>
      </c>
      <c r="BA12" s="55">
        <v>0</v>
      </c>
      <c r="BB12" s="55">
        <v>0</v>
      </c>
      <c r="BC12" s="55">
        <v>0</v>
      </c>
      <c r="BD12" s="55">
        <v>0</v>
      </c>
      <c r="BE12" s="55">
        <v>0</v>
      </c>
      <c r="BF12" s="55">
        <v>0</v>
      </c>
      <c r="BG12" s="55">
        <v>1200</v>
      </c>
      <c r="BH12" s="55">
        <v>0</v>
      </c>
      <c r="BI12" s="55">
        <v>0</v>
      </c>
      <c r="BJ12" s="55">
        <v>0</v>
      </c>
      <c r="BK12" s="55">
        <v>0</v>
      </c>
      <c r="BL12" s="55">
        <v>0</v>
      </c>
      <c r="BM12" s="55">
        <v>0</v>
      </c>
      <c r="BN12" s="55">
        <v>0</v>
      </c>
      <c r="BO12" s="55">
        <v>0</v>
      </c>
      <c r="BP12" s="55">
        <v>0</v>
      </c>
      <c r="BQ12" s="55">
        <v>0</v>
      </c>
      <c r="BR12" s="55">
        <v>0</v>
      </c>
      <c r="BS12" s="55">
        <v>0</v>
      </c>
      <c r="BT12" s="55">
        <v>0</v>
      </c>
      <c r="BU12" s="55">
        <v>0</v>
      </c>
      <c r="BV12" s="55">
        <v>0</v>
      </c>
      <c r="BW12" s="55">
        <v>0</v>
      </c>
      <c r="BX12" s="55">
        <v>0</v>
      </c>
      <c r="BY12" s="55">
        <v>0</v>
      </c>
      <c r="BZ12" s="55">
        <v>0</v>
      </c>
      <c r="CA12" s="55">
        <v>0</v>
      </c>
      <c r="CB12" s="55">
        <v>0</v>
      </c>
      <c r="CC12" s="55">
        <v>0</v>
      </c>
      <c r="CD12" s="55">
        <v>0</v>
      </c>
      <c r="CE12" s="55">
        <v>0</v>
      </c>
      <c r="CF12" s="55">
        <v>0</v>
      </c>
      <c r="CG12" s="55">
        <v>0</v>
      </c>
      <c r="CI12" s="51" t="str">
        <f>VLOOKUP(F12,$CL:$CM,2,FALSE)</f>
        <v>None Assigned</v>
      </c>
      <c r="CL12" s="54" t="s">
        <v>894</v>
      </c>
      <c r="CM12" s="54" t="s">
        <v>892</v>
      </c>
    </row>
    <row r="13" spans="1:91" ht="13.9" customHeight="1" x14ac:dyDescent="0.2">
      <c r="A13" s="52" t="s">
        <v>142</v>
      </c>
      <c r="B13" s="52" t="s">
        <v>144</v>
      </c>
      <c r="C13" s="53" t="s">
        <v>153</v>
      </c>
      <c r="D13" s="53" t="s">
        <v>185</v>
      </c>
      <c r="E13" s="52" t="s">
        <v>186</v>
      </c>
      <c r="F13" s="54" t="s">
        <v>190</v>
      </c>
      <c r="G13" s="54" t="s">
        <v>160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0</v>
      </c>
      <c r="N13" s="55">
        <v>0</v>
      </c>
      <c r="O13" s="55">
        <v>0</v>
      </c>
      <c r="P13" s="55">
        <v>0</v>
      </c>
      <c r="Q13" s="55">
        <v>0</v>
      </c>
      <c r="R13" s="55">
        <v>0</v>
      </c>
      <c r="S13" s="55">
        <v>0</v>
      </c>
      <c r="T13" s="55">
        <v>0</v>
      </c>
      <c r="U13" s="55">
        <v>0</v>
      </c>
      <c r="V13" s="55">
        <v>0</v>
      </c>
      <c r="W13" s="55">
        <v>0</v>
      </c>
      <c r="X13" s="55">
        <v>0</v>
      </c>
      <c r="Y13" s="55">
        <v>0</v>
      </c>
      <c r="Z13" s="55">
        <v>0</v>
      </c>
      <c r="AA13" s="55">
        <v>0</v>
      </c>
      <c r="AB13" s="55">
        <v>0</v>
      </c>
      <c r="AC13" s="55">
        <v>0</v>
      </c>
      <c r="AD13" s="55">
        <v>0</v>
      </c>
      <c r="AE13" s="55">
        <v>0</v>
      </c>
      <c r="AF13" s="55">
        <v>0</v>
      </c>
      <c r="AG13" s="55">
        <v>0</v>
      </c>
      <c r="AH13" s="55">
        <v>15974</v>
      </c>
      <c r="AI13" s="55">
        <v>10264</v>
      </c>
      <c r="AJ13" s="55">
        <v>18599</v>
      </c>
      <c r="AK13" s="55">
        <v>13331</v>
      </c>
      <c r="AL13" s="55">
        <v>13896</v>
      </c>
      <c r="AM13" s="55">
        <v>12966</v>
      </c>
      <c r="AN13" s="55">
        <v>35859</v>
      </c>
      <c r="AO13" s="55">
        <v>38426</v>
      </c>
      <c r="AP13" s="55">
        <v>-133</v>
      </c>
      <c r="AQ13" s="55">
        <v>-13702</v>
      </c>
      <c r="AR13" s="55">
        <v>139919</v>
      </c>
      <c r="AS13" s="55">
        <v>-141813</v>
      </c>
      <c r="AT13" s="55">
        <v>143586</v>
      </c>
      <c r="AU13" s="55">
        <v>188066</v>
      </c>
      <c r="AV13" s="55">
        <v>-528856</v>
      </c>
      <c r="AW13" s="55">
        <v>38123</v>
      </c>
      <c r="AX13" s="55">
        <v>-44611</v>
      </c>
      <c r="AY13" s="55">
        <v>77397</v>
      </c>
      <c r="AZ13" s="55">
        <v>14315</v>
      </c>
      <c r="BA13" s="55">
        <v>-6056</v>
      </c>
      <c r="BB13" s="55">
        <v>-61812</v>
      </c>
      <c r="BC13" s="55">
        <v>37604</v>
      </c>
      <c r="BD13" s="55">
        <v>33807</v>
      </c>
      <c r="BE13" s="55">
        <v>-1826</v>
      </c>
      <c r="BF13" s="55">
        <v>-88429</v>
      </c>
      <c r="BG13" s="55">
        <v>-342278</v>
      </c>
      <c r="BH13" s="55">
        <v>-56274.462610000046</v>
      </c>
      <c r="BI13" s="55">
        <v>-20763.243789999979</v>
      </c>
      <c r="BJ13" s="55">
        <v>-205.53692009998485</v>
      </c>
      <c r="BK13" s="55">
        <v>-43202.514330000035</v>
      </c>
      <c r="BL13" s="55">
        <v>-41055.727809999953</v>
      </c>
      <c r="BM13" s="55">
        <v>-34139.099640000029</v>
      </c>
      <c r="BN13" s="55">
        <v>-35591.456770000048</v>
      </c>
      <c r="BO13" s="55">
        <v>-33245.667029999895</v>
      </c>
      <c r="BP13" s="55">
        <v>-30256.100169999991</v>
      </c>
      <c r="BQ13" s="55">
        <v>-16479.484760000021</v>
      </c>
      <c r="BR13" s="55">
        <v>-3285.4098059999524</v>
      </c>
      <c r="BS13" s="55">
        <v>-22525.886340000026</v>
      </c>
      <c r="BT13" s="55">
        <v>-337024.58997609996</v>
      </c>
      <c r="BU13" s="55">
        <v>-15925.632930000022</v>
      </c>
      <c r="BV13" s="55">
        <v>-29779.146280000044</v>
      </c>
      <c r="BW13" s="55">
        <v>-34495.407690000022</v>
      </c>
      <c r="BX13" s="55">
        <v>-4331.4289499999722</v>
      </c>
      <c r="BY13" s="55">
        <v>-9929.1882279999554</v>
      </c>
      <c r="BZ13" s="55">
        <v>-5096.5947950000991</v>
      </c>
      <c r="CA13" s="55">
        <v>-11127.585999999952</v>
      </c>
      <c r="CB13" s="55">
        <v>-16293.322090000031</v>
      </c>
      <c r="CC13" s="55">
        <v>-16060.451769999985</v>
      </c>
      <c r="CD13" s="55">
        <v>-4042.8636259999475</v>
      </c>
      <c r="CE13" s="55">
        <v>7428.3303699999815</v>
      </c>
      <c r="CF13" s="55">
        <v>-16758.756780000054</v>
      </c>
      <c r="CG13" s="55">
        <v>-156412.0487690001</v>
      </c>
      <c r="CI13" s="51" t="str">
        <f>VLOOKUP(F13,$CL:$CM,2,FALSE)</f>
        <v>Acct 190</v>
      </c>
      <c r="CL13" s="54" t="s">
        <v>895</v>
      </c>
      <c r="CM13" s="54" t="s">
        <v>892</v>
      </c>
    </row>
    <row r="14" spans="1:91" ht="13.9" customHeight="1" x14ac:dyDescent="0.2">
      <c r="A14" s="52" t="s">
        <v>142</v>
      </c>
      <c r="B14" s="52" t="s">
        <v>144</v>
      </c>
      <c r="C14" s="53" t="s">
        <v>153</v>
      </c>
      <c r="D14" s="53" t="s">
        <v>185</v>
      </c>
      <c r="E14" s="52" t="s">
        <v>186</v>
      </c>
      <c r="F14" s="54" t="s">
        <v>190</v>
      </c>
      <c r="G14" s="54" t="s">
        <v>168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  <c r="N14" s="55">
        <v>0</v>
      </c>
      <c r="O14" s="55">
        <v>0</v>
      </c>
      <c r="P14" s="55">
        <v>0</v>
      </c>
      <c r="Q14" s="55">
        <v>0</v>
      </c>
      <c r="R14" s="55">
        <v>0</v>
      </c>
      <c r="S14" s="55">
        <v>0</v>
      </c>
      <c r="T14" s="55">
        <v>0</v>
      </c>
      <c r="U14" s="55">
        <v>0</v>
      </c>
      <c r="V14" s="55">
        <v>0</v>
      </c>
      <c r="W14" s="55">
        <v>0</v>
      </c>
      <c r="X14" s="55">
        <v>0</v>
      </c>
      <c r="Y14" s="55">
        <v>0</v>
      </c>
      <c r="Z14" s="55">
        <v>0</v>
      </c>
      <c r="AA14" s="55">
        <v>0</v>
      </c>
      <c r="AB14" s="55">
        <v>0</v>
      </c>
      <c r="AC14" s="55">
        <v>0</v>
      </c>
      <c r="AD14" s="55">
        <v>0</v>
      </c>
      <c r="AE14" s="55">
        <v>0</v>
      </c>
      <c r="AF14" s="55">
        <v>0</v>
      </c>
      <c r="AG14" s="55">
        <v>0</v>
      </c>
      <c r="AH14" s="55">
        <v>108337</v>
      </c>
      <c r="AI14" s="55">
        <v>108167</v>
      </c>
      <c r="AJ14" s="55">
        <v>-1110823</v>
      </c>
      <c r="AK14" s="55">
        <v>165594</v>
      </c>
      <c r="AL14" s="55">
        <v>118037</v>
      </c>
      <c r="AM14" s="55">
        <v>120593</v>
      </c>
      <c r="AN14" s="55">
        <v>135269</v>
      </c>
      <c r="AO14" s="55">
        <v>122757</v>
      </c>
      <c r="AP14" s="55">
        <v>122679</v>
      </c>
      <c r="AQ14" s="55">
        <v>122757</v>
      </c>
      <c r="AR14" s="55">
        <v>122679</v>
      </c>
      <c r="AS14" s="55">
        <v>120998</v>
      </c>
      <c r="AT14" s="55">
        <v>257044</v>
      </c>
      <c r="AU14" s="55">
        <v>129243</v>
      </c>
      <c r="AV14" s="55">
        <v>130241</v>
      </c>
      <c r="AW14" s="55">
        <v>-1347358</v>
      </c>
      <c r="AX14" s="55">
        <v>173752</v>
      </c>
      <c r="AY14" s="55">
        <v>134113</v>
      </c>
      <c r="AZ14" s="55">
        <v>133878</v>
      </c>
      <c r="BA14" s="55">
        <v>134113</v>
      </c>
      <c r="BB14" s="55">
        <v>134113</v>
      </c>
      <c r="BC14" s="55">
        <v>133878</v>
      </c>
      <c r="BD14" s="55">
        <v>134113</v>
      </c>
      <c r="BE14" s="55">
        <v>133878</v>
      </c>
      <c r="BF14" s="55">
        <v>141821</v>
      </c>
      <c r="BG14" s="55">
        <v>165785</v>
      </c>
      <c r="BH14" s="55">
        <v>111075.52000000002</v>
      </c>
      <c r="BI14" s="55">
        <v>107694.40999999992</v>
      </c>
      <c r="BJ14" s="55">
        <v>-992539.02</v>
      </c>
      <c r="BK14" s="55">
        <v>110718.16000000015</v>
      </c>
      <c r="BL14" s="55">
        <v>120861.03000000003</v>
      </c>
      <c r="BM14" s="55">
        <v>120468.95999999996</v>
      </c>
      <c r="BN14" s="55">
        <v>115975.09999999986</v>
      </c>
      <c r="BO14" s="55">
        <v>125746.98999999999</v>
      </c>
      <c r="BP14" s="55">
        <v>115604.10999999987</v>
      </c>
      <c r="BQ14" s="55">
        <v>115975.10000000009</v>
      </c>
      <c r="BR14" s="55">
        <v>120468.9600000002</v>
      </c>
      <c r="BS14" s="55">
        <v>118951.36999999988</v>
      </c>
      <c r="BT14" s="55">
        <v>291000.68999999994</v>
      </c>
      <c r="BU14" s="55">
        <v>117285.2100000002</v>
      </c>
      <c r="BV14" s="55">
        <v>113582.2100000002</v>
      </c>
      <c r="BW14" s="55">
        <v>-1276760.9400000002</v>
      </c>
      <c r="BX14" s="55">
        <v>116818.19999999995</v>
      </c>
      <c r="BY14" s="55">
        <v>127469.5</v>
      </c>
      <c r="BZ14" s="55">
        <v>126984.66000000015</v>
      </c>
      <c r="CA14" s="55">
        <v>122364.37000000011</v>
      </c>
      <c r="CB14" s="55">
        <v>132530.85999999987</v>
      </c>
      <c r="CC14" s="55">
        <v>121901.43999999994</v>
      </c>
      <c r="CD14" s="55">
        <v>122386.23999999999</v>
      </c>
      <c r="CE14" s="55">
        <v>126984.66000000038</v>
      </c>
      <c r="CF14" s="55">
        <v>124239.77000000002</v>
      </c>
      <c r="CG14" s="55">
        <v>75786.180000000633</v>
      </c>
      <c r="CI14" s="51" t="str">
        <f>VLOOKUP(F14,$CL:$CM,2,FALSE)</f>
        <v>Acct 190</v>
      </c>
      <c r="CL14" s="54"/>
      <c r="CM14" s="40"/>
    </row>
    <row r="15" spans="1:91" ht="13.9" customHeight="1" x14ac:dyDescent="0.2">
      <c r="A15" s="52" t="s">
        <v>142</v>
      </c>
      <c r="B15" s="52" t="s">
        <v>144</v>
      </c>
      <c r="C15" s="53" t="s">
        <v>153</v>
      </c>
      <c r="D15" s="53" t="s">
        <v>185</v>
      </c>
      <c r="E15" s="52" t="s">
        <v>186</v>
      </c>
      <c r="F15" s="54" t="s">
        <v>190</v>
      </c>
      <c r="G15" s="54" t="s">
        <v>169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0</v>
      </c>
      <c r="N15" s="55">
        <v>0</v>
      </c>
      <c r="O15" s="55">
        <v>0</v>
      </c>
      <c r="P15" s="55">
        <v>0</v>
      </c>
      <c r="Q15" s="55">
        <v>0</v>
      </c>
      <c r="R15" s="55">
        <v>0</v>
      </c>
      <c r="S15" s="55">
        <v>0</v>
      </c>
      <c r="T15" s="55">
        <v>0</v>
      </c>
      <c r="U15" s="55">
        <v>0</v>
      </c>
      <c r="V15" s="55">
        <v>0</v>
      </c>
      <c r="W15" s="55">
        <v>0</v>
      </c>
      <c r="X15" s="55">
        <v>0</v>
      </c>
      <c r="Y15" s="55">
        <v>0</v>
      </c>
      <c r="Z15" s="55">
        <v>0</v>
      </c>
      <c r="AA15" s="55">
        <v>0</v>
      </c>
      <c r="AB15" s="55">
        <v>0</v>
      </c>
      <c r="AC15" s="55">
        <v>0</v>
      </c>
      <c r="AD15" s="55">
        <v>0</v>
      </c>
      <c r="AE15" s="55">
        <v>0</v>
      </c>
      <c r="AF15" s="55">
        <v>0</v>
      </c>
      <c r="AG15" s="55">
        <v>0</v>
      </c>
      <c r="AH15" s="55">
        <v>9000</v>
      </c>
      <c r="AI15" s="55">
        <v>8005</v>
      </c>
      <c r="AJ15" s="55">
        <v>-84423</v>
      </c>
      <c r="AK15" s="55">
        <v>12113</v>
      </c>
      <c r="AL15" s="55">
        <v>9030</v>
      </c>
      <c r="AM15" s="55">
        <v>9225</v>
      </c>
      <c r="AN15" s="55">
        <v>12495</v>
      </c>
      <c r="AO15" s="55">
        <v>9391</v>
      </c>
      <c r="AP15" s="55">
        <v>9385</v>
      </c>
      <c r="AQ15" s="55">
        <v>9391</v>
      </c>
      <c r="AR15" s="55">
        <v>9385</v>
      </c>
      <c r="AS15" s="55">
        <v>11448</v>
      </c>
      <c r="AT15" s="55">
        <v>24445</v>
      </c>
      <c r="AU15" s="55">
        <v>8861</v>
      </c>
      <c r="AV15" s="55">
        <v>8486</v>
      </c>
      <c r="AW15" s="55">
        <v>-100022</v>
      </c>
      <c r="AX15" s="55">
        <v>10241</v>
      </c>
      <c r="AY15" s="55">
        <v>10260</v>
      </c>
      <c r="AZ15" s="55">
        <v>10242</v>
      </c>
      <c r="BA15" s="55">
        <v>10259</v>
      </c>
      <c r="BB15" s="55">
        <v>10260</v>
      </c>
      <c r="BC15" s="55">
        <v>10242</v>
      </c>
      <c r="BD15" s="55">
        <v>10259</v>
      </c>
      <c r="BE15" s="55">
        <v>10242</v>
      </c>
      <c r="BF15" s="55">
        <v>10572</v>
      </c>
      <c r="BG15" s="55">
        <v>9902</v>
      </c>
      <c r="BH15" s="55">
        <v>0</v>
      </c>
      <c r="BI15" s="55">
        <v>0</v>
      </c>
      <c r="BJ15" s="55">
        <v>0</v>
      </c>
      <c r="BK15" s="55">
        <v>0</v>
      </c>
      <c r="BL15" s="55">
        <v>0</v>
      </c>
      <c r="BM15" s="55">
        <v>0</v>
      </c>
      <c r="BN15" s="55">
        <v>0</v>
      </c>
      <c r="BO15" s="55">
        <v>0</v>
      </c>
      <c r="BP15" s="55">
        <v>0</v>
      </c>
      <c r="BQ15" s="55">
        <v>0</v>
      </c>
      <c r="BR15" s="55">
        <v>0</v>
      </c>
      <c r="BS15" s="55">
        <v>0</v>
      </c>
      <c r="BT15" s="55">
        <v>0</v>
      </c>
      <c r="BU15" s="55">
        <v>0</v>
      </c>
      <c r="BV15" s="55">
        <v>0</v>
      </c>
      <c r="BW15" s="55">
        <v>0</v>
      </c>
      <c r="BX15" s="55">
        <v>0</v>
      </c>
      <c r="BY15" s="55">
        <v>0</v>
      </c>
      <c r="BZ15" s="55">
        <v>0</v>
      </c>
      <c r="CA15" s="55">
        <v>0</v>
      </c>
      <c r="CB15" s="55">
        <v>0</v>
      </c>
      <c r="CC15" s="55">
        <v>0</v>
      </c>
      <c r="CD15" s="55">
        <v>0</v>
      </c>
      <c r="CE15" s="55">
        <v>0</v>
      </c>
      <c r="CF15" s="55">
        <v>0</v>
      </c>
      <c r="CG15" s="55">
        <v>0</v>
      </c>
      <c r="CI15" s="51" t="str">
        <f>VLOOKUP(F15,$CL:$CM,2,FALSE)</f>
        <v>Acct 190</v>
      </c>
      <c r="CL15" s="54" t="s">
        <v>896</v>
      </c>
      <c r="CM15" s="54" t="s">
        <v>896</v>
      </c>
    </row>
    <row r="16" spans="1:91" ht="13.9" customHeight="1" x14ac:dyDescent="0.2">
      <c r="A16" s="52" t="s">
        <v>142</v>
      </c>
      <c r="B16" s="52" t="s">
        <v>144</v>
      </c>
      <c r="C16" s="53" t="s">
        <v>153</v>
      </c>
      <c r="D16" s="53" t="s">
        <v>185</v>
      </c>
      <c r="E16" s="52" t="s">
        <v>186</v>
      </c>
      <c r="F16" s="54" t="s">
        <v>190</v>
      </c>
      <c r="G16" s="54" t="s">
        <v>170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0</v>
      </c>
      <c r="N16" s="55">
        <v>0</v>
      </c>
      <c r="O16" s="55">
        <v>0</v>
      </c>
      <c r="P16" s="55">
        <v>0</v>
      </c>
      <c r="Q16" s="55">
        <v>0</v>
      </c>
      <c r="R16" s="55">
        <v>0</v>
      </c>
      <c r="S16" s="55">
        <v>0</v>
      </c>
      <c r="T16" s="55">
        <v>0</v>
      </c>
      <c r="U16" s="55">
        <v>0</v>
      </c>
      <c r="V16" s="55">
        <v>0</v>
      </c>
      <c r="W16" s="55">
        <v>0</v>
      </c>
      <c r="X16" s="55">
        <v>0</v>
      </c>
      <c r="Y16" s="55">
        <v>0</v>
      </c>
      <c r="Z16" s="55">
        <v>0</v>
      </c>
      <c r="AA16" s="55">
        <v>0</v>
      </c>
      <c r="AB16" s="55">
        <v>0</v>
      </c>
      <c r="AC16" s="55">
        <v>0</v>
      </c>
      <c r="AD16" s="55">
        <v>0</v>
      </c>
      <c r="AE16" s="55">
        <v>0</v>
      </c>
      <c r="AF16" s="55">
        <v>0</v>
      </c>
      <c r="AG16" s="55">
        <v>0</v>
      </c>
      <c r="AH16" s="55">
        <v>-2000</v>
      </c>
      <c r="AI16" s="55">
        <v>0</v>
      </c>
      <c r="AJ16" s="55">
        <v>0</v>
      </c>
      <c r="AK16" s="55">
        <v>0</v>
      </c>
      <c r="AL16" s="55">
        <v>0</v>
      </c>
      <c r="AM16" s="55">
        <v>-125000</v>
      </c>
      <c r="AN16" s="55">
        <v>0</v>
      </c>
      <c r="AO16" s="55">
        <v>0</v>
      </c>
      <c r="AP16" s="55">
        <v>0</v>
      </c>
      <c r="AQ16" s="55">
        <v>0</v>
      </c>
      <c r="AR16" s="55">
        <v>0</v>
      </c>
      <c r="AS16" s="55">
        <v>1000</v>
      </c>
      <c r="AT16" s="55">
        <v>-126000</v>
      </c>
      <c r="AU16" s="55">
        <v>0</v>
      </c>
      <c r="AV16" s="55">
        <v>0</v>
      </c>
      <c r="AW16" s="55">
        <v>0</v>
      </c>
      <c r="AX16" s="55">
        <v>0</v>
      </c>
      <c r="AY16" s="55">
        <v>0</v>
      </c>
      <c r="AZ16" s="55">
        <v>-4000</v>
      </c>
      <c r="BA16" s="55">
        <v>0</v>
      </c>
      <c r="BB16" s="55">
        <v>0</v>
      </c>
      <c r="BC16" s="55">
        <v>0</v>
      </c>
      <c r="BD16" s="55">
        <v>0</v>
      </c>
      <c r="BE16" s="55">
        <v>3000</v>
      </c>
      <c r="BF16" s="55">
        <v>0</v>
      </c>
      <c r="BG16" s="55">
        <v>-1000</v>
      </c>
      <c r="BH16" s="55">
        <v>1239.999600000001</v>
      </c>
      <c r="BI16" s="55">
        <v>0</v>
      </c>
      <c r="BJ16" s="55">
        <v>0</v>
      </c>
      <c r="BK16" s="55">
        <v>0</v>
      </c>
      <c r="BL16" s="55">
        <v>0</v>
      </c>
      <c r="BM16" s="55">
        <v>-4080.0000000000009</v>
      </c>
      <c r="BN16" s="55">
        <v>0</v>
      </c>
      <c r="BO16" s="55">
        <v>0</v>
      </c>
      <c r="BP16" s="55">
        <v>0</v>
      </c>
      <c r="BQ16" s="55">
        <v>0</v>
      </c>
      <c r="BR16" s="55">
        <v>3059.9999999999991</v>
      </c>
      <c r="BS16" s="55">
        <v>0</v>
      </c>
      <c r="BT16" s="55">
        <v>219.99960000000101</v>
      </c>
      <c r="BU16" s="55">
        <v>1264.7995919999994</v>
      </c>
      <c r="BV16" s="55">
        <v>0</v>
      </c>
      <c r="BW16" s="55">
        <v>0</v>
      </c>
      <c r="BX16" s="55">
        <v>0</v>
      </c>
      <c r="BY16" s="55">
        <v>0</v>
      </c>
      <c r="BZ16" s="55">
        <v>-4161.6000000000004</v>
      </c>
      <c r="CA16" s="55">
        <v>0</v>
      </c>
      <c r="CB16" s="55">
        <v>0</v>
      </c>
      <c r="CC16" s="55">
        <v>0</v>
      </c>
      <c r="CD16" s="55">
        <v>0</v>
      </c>
      <c r="CE16" s="55">
        <v>3121.2000000000007</v>
      </c>
      <c r="CF16" s="55">
        <v>0</v>
      </c>
      <c r="CG16" s="55">
        <v>224.39959199999976</v>
      </c>
      <c r="CI16" s="51" t="str">
        <f>VLOOKUP(F16,$CL:$CM,2,FALSE)</f>
        <v>Acct 190</v>
      </c>
      <c r="CL16" s="54" t="s">
        <v>191</v>
      </c>
      <c r="CM16" s="54" t="s">
        <v>896</v>
      </c>
    </row>
    <row r="17" spans="1:91" ht="13.9" customHeight="1" x14ac:dyDescent="0.2">
      <c r="A17" s="52" t="s">
        <v>142</v>
      </c>
      <c r="B17" s="52" t="s">
        <v>144</v>
      </c>
      <c r="C17" s="53" t="s">
        <v>153</v>
      </c>
      <c r="D17" s="53" t="s">
        <v>185</v>
      </c>
      <c r="E17" s="52" t="s">
        <v>186</v>
      </c>
      <c r="F17" s="54" t="s">
        <v>190</v>
      </c>
      <c r="G17" s="54" t="s">
        <v>172</v>
      </c>
      <c r="H17" s="55">
        <v>0</v>
      </c>
      <c r="I17" s="55">
        <v>0</v>
      </c>
      <c r="J17" s="55">
        <v>0</v>
      </c>
      <c r="K17" s="55">
        <v>0</v>
      </c>
      <c r="L17" s="55">
        <v>0</v>
      </c>
      <c r="M17" s="55">
        <v>0</v>
      </c>
      <c r="N17" s="55">
        <v>0</v>
      </c>
      <c r="O17" s="55">
        <v>0</v>
      </c>
      <c r="P17" s="55">
        <v>0</v>
      </c>
      <c r="Q17" s="55">
        <v>0</v>
      </c>
      <c r="R17" s="55">
        <v>0</v>
      </c>
      <c r="S17" s="55">
        <v>0</v>
      </c>
      <c r="T17" s="55">
        <v>0</v>
      </c>
      <c r="U17" s="55">
        <v>0</v>
      </c>
      <c r="V17" s="55">
        <v>0</v>
      </c>
      <c r="W17" s="55">
        <v>0</v>
      </c>
      <c r="X17" s="55">
        <v>0</v>
      </c>
      <c r="Y17" s="55">
        <v>0</v>
      </c>
      <c r="Z17" s="55">
        <v>0</v>
      </c>
      <c r="AA17" s="55">
        <v>0</v>
      </c>
      <c r="AB17" s="55">
        <v>0</v>
      </c>
      <c r="AC17" s="55">
        <v>0</v>
      </c>
      <c r="AD17" s="55">
        <v>0</v>
      </c>
      <c r="AE17" s="55">
        <v>0</v>
      </c>
      <c r="AF17" s="55">
        <v>0</v>
      </c>
      <c r="AG17" s="55">
        <v>0</v>
      </c>
      <c r="AH17" s="55">
        <v>-1300</v>
      </c>
      <c r="AI17" s="55">
        <v>-1302</v>
      </c>
      <c r="AJ17" s="55">
        <v>-1302</v>
      </c>
      <c r="AK17" s="55">
        <v>-1302</v>
      </c>
      <c r="AL17" s="55">
        <v>-1302</v>
      </c>
      <c r="AM17" s="55">
        <v>-1302</v>
      </c>
      <c r="AN17" s="55">
        <v>-1302</v>
      </c>
      <c r="AO17" s="55">
        <v>-1302</v>
      </c>
      <c r="AP17" s="55">
        <v>-1302</v>
      </c>
      <c r="AQ17" s="55">
        <v>-1302</v>
      </c>
      <c r="AR17" s="55">
        <v>-1302</v>
      </c>
      <c r="AS17" s="55">
        <v>-1302</v>
      </c>
      <c r="AT17" s="55">
        <v>-15622</v>
      </c>
      <c r="AU17" s="55">
        <v>-1198</v>
      </c>
      <c r="AV17" s="55">
        <v>-1192</v>
      </c>
      <c r="AW17" s="55">
        <v>-1192</v>
      </c>
      <c r="AX17" s="55">
        <v>-1192</v>
      </c>
      <c r="AY17" s="55">
        <v>-1192</v>
      </c>
      <c r="AZ17" s="55">
        <v>-1192</v>
      </c>
      <c r="BA17" s="55">
        <v>-1192</v>
      </c>
      <c r="BB17" s="55">
        <v>-1192</v>
      </c>
      <c r="BC17" s="55">
        <v>-1192</v>
      </c>
      <c r="BD17" s="55">
        <v>-1192</v>
      </c>
      <c r="BE17" s="55">
        <v>-1192</v>
      </c>
      <c r="BF17" s="55">
        <v>-1192</v>
      </c>
      <c r="BG17" s="55">
        <v>-14310</v>
      </c>
      <c r="BH17" s="55">
        <v>1100.6399999999994</v>
      </c>
      <c r="BI17" s="55">
        <v>1103</v>
      </c>
      <c r="BJ17" s="55">
        <v>1103</v>
      </c>
      <c r="BK17" s="55">
        <v>1103</v>
      </c>
      <c r="BL17" s="55">
        <v>1103</v>
      </c>
      <c r="BM17" s="55">
        <v>1103</v>
      </c>
      <c r="BN17" s="55">
        <v>1103</v>
      </c>
      <c r="BO17" s="55">
        <v>1103</v>
      </c>
      <c r="BP17" s="55">
        <v>1103</v>
      </c>
      <c r="BQ17" s="55">
        <v>1103</v>
      </c>
      <c r="BR17" s="55">
        <v>1103</v>
      </c>
      <c r="BS17" s="55">
        <v>1103</v>
      </c>
      <c r="BT17" s="55">
        <v>13233.64</v>
      </c>
      <c r="BU17" s="55">
        <v>2487.0799999999981</v>
      </c>
      <c r="BV17" s="55">
        <v>2487.08</v>
      </c>
      <c r="BW17" s="55">
        <v>2487.08</v>
      </c>
      <c r="BX17" s="55">
        <v>2487.0799999999981</v>
      </c>
      <c r="BY17" s="55">
        <v>2487.0800000000017</v>
      </c>
      <c r="BZ17" s="55">
        <v>2487.0800000000017</v>
      </c>
      <c r="CA17" s="55">
        <v>2487.1033333000046</v>
      </c>
      <c r="CB17" s="55">
        <v>2487.083333</v>
      </c>
      <c r="CC17" s="55">
        <v>2487.0833329999996</v>
      </c>
      <c r="CD17" s="55">
        <v>2487.0833330000005</v>
      </c>
      <c r="CE17" s="55">
        <v>2487.0833330000005</v>
      </c>
      <c r="CF17" s="55">
        <v>2487.0833330000005</v>
      </c>
      <c r="CG17" s="55">
        <v>29844.999998300005</v>
      </c>
      <c r="CI17" s="51" t="str">
        <f>VLOOKUP(F17,$CL:$CM,2,FALSE)</f>
        <v>Acct 190</v>
      </c>
      <c r="CL17" s="54" t="s">
        <v>897</v>
      </c>
      <c r="CM17" s="54" t="s">
        <v>896</v>
      </c>
    </row>
    <row r="18" spans="1:91" ht="13.9" customHeight="1" x14ac:dyDescent="0.2">
      <c r="A18" s="52" t="s">
        <v>142</v>
      </c>
      <c r="B18" s="52" t="s">
        <v>144</v>
      </c>
      <c r="C18" s="53" t="s">
        <v>153</v>
      </c>
      <c r="D18" s="53" t="s">
        <v>185</v>
      </c>
      <c r="E18" s="52" t="s">
        <v>186</v>
      </c>
      <c r="F18" s="54" t="s">
        <v>190</v>
      </c>
      <c r="G18" s="54" t="s">
        <v>173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  <c r="S18" s="55">
        <v>0</v>
      </c>
      <c r="T18" s="55">
        <v>0</v>
      </c>
      <c r="U18" s="55">
        <v>0</v>
      </c>
      <c r="V18" s="55">
        <v>0</v>
      </c>
      <c r="W18" s="55">
        <v>0</v>
      </c>
      <c r="X18" s="55">
        <v>0</v>
      </c>
      <c r="Y18" s="55">
        <v>0</v>
      </c>
      <c r="Z18" s="55">
        <v>0</v>
      </c>
      <c r="AA18" s="55">
        <v>0</v>
      </c>
      <c r="AB18" s="55">
        <v>0</v>
      </c>
      <c r="AC18" s="55">
        <v>0</v>
      </c>
      <c r="AD18" s="55">
        <v>0</v>
      </c>
      <c r="AE18" s="55">
        <v>0</v>
      </c>
      <c r="AF18" s="55">
        <v>0</v>
      </c>
      <c r="AG18" s="55">
        <v>0</v>
      </c>
      <c r="AH18" s="55">
        <v>0</v>
      </c>
      <c r="AI18" s="55">
        <v>0</v>
      </c>
      <c r="AJ18" s="55">
        <v>0</v>
      </c>
      <c r="AK18" s="55">
        <v>0</v>
      </c>
      <c r="AL18" s="55">
        <v>0</v>
      </c>
      <c r="AM18" s="55">
        <v>0</v>
      </c>
      <c r="AN18" s="55">
        <v>0</v>
      </c>
      <c r="AO18" s="55">
        <v>0</v>
      </c>
      <c r="AP18" s="55">
        <v>0</v>
      </c>
      <c r="AQ18" s="55">
        <v>0</v>
      </c>
      <c r="AR18" s="55">
        <v>0</v>
      </c>
      <c r="AS18" s="55">
        <v>0</v>
      </c>
      <c r="AT18" s="55">
        <v>0</v>
      </c>
      <c r="AU18" s="55">
        <v>0</v>
      </c>
      <c r="AV18" s="55">
        <v>0</v>
      </c>
      <c r="AW18" s="55">
        <v>0</v>
      </c>
      <c r="AX18" s="55">
        <v>0</v>
      </c>
      <c r="AY18" s="55">
        <v>0</v>
      </c>
      <c r="AZ18" s="55">
        <v>0</v>
      </c>
      <c r="BA18" s="55">
        <v>0</v>
      </c>
      <c r="BB18" s="55">
        <v>-19171</v>
      </c>
      <c r="BC18" s="55">
        <v>216</v>
      </c>
      <c r="BD18" s="55">
        <v>0</v>
      </c>
      <c r="BE18" s="55">
        <v>0</v>
      </c>
      <c r="BF18" s="55">
        <v>163</v>
      </c>
      <c r="BG18" s="55">
        <v>-18792</v>
      </c>
      <c r="BH18" s="55">
        <v>0</v>
      </c>
      <c r="BI18" s="55">
        <v>0</v>
      </c>
      <c r="BJ18" s="55">
        <v>0</v>
      </c>
      <c r="BK18" s="55">
        <v>0</v>
      </c>
      <c r="BL18" s="55">
        <v>0</v>
      </c>
      <c r="BM18" s="55">
        <v>0</v>
      </c>
      <c r="BN18" s="55">
        <v>0</v>
      </c>
      <c r="BO18" s="55">
        <v>-20065.580000000002</v>
      </c>
      <c r="BP18" s="55">
        <v>0</v>
      </c>
      <c r="BQ18" s="55">
        <v>0</v>
      </c>
      <c r="BR18" s="55">
        <v>0</v>
      </c>
      <c r="BS18" s="55">
        <v>0</v>
      </c>
      <c r="BT18" s="55">
        <v>-20065.580000000002</v>
      </c>
      <c r="BU18" s="55">
        <v>0</v>
      </c>
      <c r="BV18" s="55">
        <v>0</v>
      </c>
      <c r="BW18" s="55">
        <v>0</v>
      </c>
      <c r="BX18" s="55">
        <v>0</v>
      </c>
      <c r="BY18" s="55">
        <v>0</v>
      </c>
      <c r="BZ18" s="55">
        <v>0</v>
      </c>
      <c r="CA18" s="55">
        <v>0</v>
      </c>
      <c r="CB18" s="55">
        <v>0</v>
      </c>
      <c r="CC18" s="55">
        <v>0</v>
      </c>
      <c r="CD18" s="55">
        <v>0</v>
      </c>
      <c r="CE18" s="55">
        <v>0</v>
      </c>
      <c r="CF18" s="55">
        <v>0</v>
      </c>
      <c r="CG18" s="55">
        <v>0</v>
      </c>
      <c r="CI18" s="51" t="str">
        <f>VLOOKUP(F18,$CL:$CM,2,FALSE)</f>
        <v>Acct 190</v>
      </c>
      <c r="CL18" s="54" t="s">
        <v>898</v>
      </c>
      <c r="CM18" s="54" t="s">
        <v>896</v>
      </c>
    </row>
    <row r="19" spans="1:91" ht="13.9" customHeight="1" x14ac:dyDescent="0.2">
      <c r="A19" s="52" t="s">
        <v>142</v>
      </c>
      <c r="B19" s="52" t="s">
        <v>144</v>
      </c>
      <c r="C19" s="53" t="s">
        <v>153</v>
      </c>
      <c r="D19" s="53" t="s">
        <v>185</v>
      </c>
      <c r="E19" s="52" t="s">
        <v>186</v>
      </c>
      <c r="F19" s="54" t="s">
        <v>190</v>
      </c>
      <c r="G19" s="54" t="s">
        <v>174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0</v>
      </c>
      <c r="N19" s="55">
        <v>0</v>
      </c>
      <c r="O19" s="55">
        <v>0</v>
      </c>
      <c r="P19" s="55">
        <v>0</v>
      </c>
      <c r="Q19" s="55">
        <v>0</v>
      </c>
      <c r="R19" s="55">
        <v>0</v>
      </c>
      <c r="S19" s="55">
        <v>0</v>
      </c>
      <c r="T19" s="55">
        <v>0</v>
      </c>
      <c r="U19" s="55">
        <v>0</v>
      </c>
      <c r="V19" s="55">
        <v>0</v>
      </c>
      <c r="W19" s="55">
        <v>0</v>
      </c>
      <c r="X19" s="55">
        <v>0</v>
      </c>
      <c r="Y19" s="55">
        <v>0</v>
      </c>
      <c r="Z19" s="55">
        <v>0</v>
      </c>
      <c r="AA19" s="55">
        <v>0</v>
      </c>
      <c r="AB19" s="55">
        <v>0</v>
      </c>
      <c r="AC19" s="55">
        <v>0</v>
      </c>
      <c r="AD19" s="55">
        <v>0</v>
      </c>
      <c r="AE19" s="55">
        <v>0</v>
      </c>
      <c r="AF19" s="55">
        <v>0</v>
      </c>
      <c r="AG19" s="55">
        <v>0</v>
      </c>
      <c r="AH19" s="55">
        <v>0</v>
      </c>
      <c r="AI19" s="55">
        <v>0</v>
      </c>
      <c r="AJ19" s="55">
        <v>20000</v>
      </c>
      <c r="AK19" s="55">
        <v>0</v>
      </c>
      <c r="AL19" s="55">
        <v>5000</v>
      </c>
      <c r="AM19" s="55">
        <v>-5000</v>
      </c>
      <c r="AN19" s="55">
        <v>5000</v>
      </c>
      <c r="AO19" s="55">
        <v>0</v>
      </c>
      <c r="AP19" s="55">
        <v>0</v>
      </c>
      <c r="AQ19" s="55">
        <v>-10000</v>
      </c>
      <c r="AR19" s="55">
        <v>0</v>
      </c>
      <c r="AS19" s="55">
        <v>0</v>
      </c>
      <c r="AT19" s="55">
        <v>15000</v>
      </c>
      <c r="AU19" s="55">
        <v>0</v>
      </c>
      <c r="AV19" s="55">
        <v>0</v>
      </c>
      <c r="AW19" s="55">
        <v>0</v>
      </c>
      <c r="AX19" s="55">
        <v>7500</v>
      </c>
      <c r="AY19" s="55">
        <v>0</v>
      </c>
      <c r="AZ19" s="55">
        <v>0</v>
      </c>
      <c r="BA19" s="55">
        <v>-22500</v>
      </c>
      <c r="BB19" s="55">
        <v>0</v>
      </c>
      <c r="BC19" s="55">
        <v>0</v>
      </c>
      <c r="BD19" s="55">
        <v>0</v>
      </c>
      <c r="BE19" s="55">
        <v>0</v>
      </c>
      <c r="BF19" s="55">
        <v>0</v>
      </c>
      <c r="BG19" s="55">
        <v>-15000</v>
      </c>
      <c r="BH19" s="55">
        <v>0</v>
      </c>
      <c r="BI19" s="55">
        <v>0</v>
      </c>
      <c r="BJ19" s="55">
        <v>0</v>
      </c>
      <c r="BK19" s="55">
        <v>0</v>
      </c>
      <c r="BL19" s="55">
        <v>0</v>
      </c>
      <c r="BM19" s="55">
        <v>0</v>
      </c>
      <c r="BN19" s="55">
        <v>0</v>
      </c>
      <c r="BO19" s="55">
        <v>0</v>
      </c>
      <c r="BP19" s="55">
        <v>0</v>
      </c>
      <c r="BQ19" s="55">
        <v>0</v>
      </c>
      <c r="BR19" s="55">
        <v>0</v>
      </c>
      <c r="BS19" s="55">
        <v>0</v>
      </c>
      <c r="BT19" s="55">
        <v>0</v>
      </c>
      <c r="BU19" s="55">
        <v>0</v>
      </c>
      <c r="BV19" s="55">
        <v>0</v>
      </c>
      <c r="BW19" s="55">
        <v>0</v>
      </c>
      <c r="BX19" s="55">
        <v>0</v>
      </c>
      <c r="BY19" s="55">
        <v>0</v>
      </c>
      <c r="BZ19" s="55">
        <v>0</v>
      </c>
      <c r="CA19" s="55">
        <v>0</v>
      </c>
      <c r="CB19" s="55">
        <v>0</v>
      </c>
      <c r="CC19" s="55">
        <v>0</v>
      </c>
      <c r="CD19" s="55">
        <v>0</v>
      </c>
      <c r="CE19" s="55">
        <v>0</v>
      </c>
      <c r="CF19" s="55">
        <v>0</v>
      </c>
      <c r="CG19" s="55">
        <v>0</v>
      </c>
      <c r="CI19" s="51" t="str">
        <f>VLOOKUP(F19,$CL:$CM,2,FALSE)</f>
        <v>Acct 190</v>
      </c>
      <c r="CL19" s="54" t="s">
        <v>899</v>
      </c>
      <c r="CM19" s="54" t="s">
        <v>896</v>
      </c>
    </row>
    <row r="20" spans="1:91" ht="13.9" customHeight="1" x14ac:dyDescent="0.2">
      <c r="A20" s="52" t="s">
        <v>142</v>
      </c>
      <c r="B20" s="52" t="s">
        <v>144</v>
      </c>
      <c r="C20" s="53" t="s">
        <v>153</v>
      </c>
      <c r="D20" s="53" t="s">
        <v>185</v>
      </c>
      <c r="E20" s="52" t="s">
        <v>186</v>
      </c>
      <c r="F20" s="54" t="s">
        <v>190</v>
      </c>
      <c r="G20" s="54" t="s">
        <v>177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0</v>
      </c>
      <c r="U20" s="55">
        <v>0</v>
      </c>
      <c r="V20" s="55">
        <v>0</v>
      </c>
      <c r="W20" s="55">
        <v>0</v>
      </c>
      <c r="X20" s="55">
        <v>0</v>
      </c>
      <c r="Y20" s="55">
        <v>0</v>
      </c>
      <c r="Z20" s="55">
        <v>0</v>
      </c>
      <c r="AA20" s="55">
        <v>0</v>
      </c>
      <c r="AB20" s="55">
        <v>0</v>
      </c>
      <c r="AC20" s="55">
        <v>0</v>
      </c>
      <c r="AD20" s="55">
        <v>0</v>
      </c>
      <c r="AE20" s="55">
        <v>0</v>
      </c>
      <c r="AF20" s="55">
        <v>0</v>
      </c>
      <c r="AG20" s="55">
        <v>0</v>
      </c>
      <c r="AH20" s="55">
        <v>0</v>
      </c>
      <c r="AI20" s="55">
        <v>0</v>
      </c>
      <c r="AJ20" s="55">
        <v>0</v>
      </c>
      <c r="AK20" s="55">
        <v>0</v>
      </c>
      <c r="AL20" s="55">
        <v>0</v>
      </c>
      <c r="AM20" s="55">
        <v>0</v>
      </c>
      <c r="AN20" s="55">
        <v>0</v>
      </c>
      <c r="AO20" s="55">
        <v>0</v>
      </c>
      <c r="AP20" s="55">
        <v>0</v>
      </c>
      <c r="AQ20" s="55">
        <v>0</v>
      </c>
      <c r="AR20" s="55">
        <v>0</v>
      </c>
      <c r="AS20" s="55">
        <v>0</v>
      </c>
      <c r="AT20" s="55">
        <v>0</v>
      </c>
      <c r="AU20" s="55">
        <v>0</v>
      </c>
      <c r="AV20" s="55">
        <v>0</v>
      </c>
      <c r="AW20" s="55">
        <v>0</v>
      </c>
      <c r="AX20" s="55">
        <v>0</v>
      </c>
      <c r="AY20" s="55">
        <v>0</v>
      </c>
      <c r="AZ20" s="55">
        <v>8237200</v>
      </c>
      <c r="BA20" s="55">
        <v>0</v>
      </c>
      <c r="BB20" s="55">
        <v>-87284</v>
      </c>
      <c r="BC20" s="55">
        <v>-43853</v>
      </c>
      <c r="BD20" s="55">
        <v>-43993</v>
      </c>
      <c r="BE20" s="55">
        <v>-44134</v>
      </c>
      <c r="BF20" s="55">
        <v>-44276</v>
      </c>
      <c r="BG20" s="55">
        <v>7973660</v>
      </c>
      <c r="BH20" s="55">
        <v>0</v>
      </c>
      <c r="BI20" s="55">
        <v>0</v>
      </c>
      <c r="BJ20" s="55">
        <v>0</v>
      </c>
      <c r="BK20" s="55">
        <v>0</v>
      </c>
      <c r="BL20" s="55">
        <v>0</v>
      </c>
      <c r="BM20" s="55">
        <v>0</v>
      </c>
      <c r="BN20" s="55">
        <v>0</v>
      </c>
      <c r="BO20" s="55">
        <v>0</v>
      </c>
      <c r="BP20" s="55">
        <v>0</v>
      </c>
      <c r="BQ20" s="55">
        <v>0</v>
      </c>
      <c r="BR20" s="55">
        <v>0</v>
      </c>
      <c r="BS20" s="55">
        <v>0</v>
      </c>
      <c r="BT20" s="55">
        <v>0</v>
      </c>
      <c r="BU20" s="55">
        <v>0</v>
      </c>
      <c r="BV20" s="55">
        <v>0</v>
      </c>
      <c r="BW20" s="55">
        <v>0</v>
      </c>
      <c r="BX20" s="55">
        <v>0</v>
      </c>
      <c r="BY20" s="55">
        <v>0</v>
      </c>
      <c r="BZ20" s="55">
        <v>0</v>
      </c>
      <c r="CA20" s="55">
        <v>0</v>
      </c>
      <c r="CB20" s="55">
        <v>0</v>
      </c>
      <c r="CC20" s="55">
        <v>0</v>
      </c>
      <c r="CD20" s="55">
        <v>0</v>
      </c>
      <c r="CE20" s="55">
        <v>0</v>
      </c>
      <c r="CF20" s="55">
        <v>0</v>
      </c>
      <c r="CG20" s="55">
        <v>0</v>
      </c>
      <c r="CI20" s="51" t="str">
        <f>VLOOKUP(F20,$CL:$CM,2,FALSE)</f>
        <v>Acct 190</v>
      </c>
      <c r="CL20" s="54"/>
      <c r="CM20" s="40"/>
    </row>
    <row r="21" spans="1:91" ht="13.9" customHeight="1" x14ac:dyDescent="0.2">
      <c r="A21" s="52" t="s">
        <v>142</v>
      </c>
      <c r="B21" s="52" t="s">
        <v>144</v>
      </c>
      <c r="C21" s="53" t="s">
        <v>153</v>
      </c>
      <c r="D21" s="53" t="s">
        <v>185</v>
      </c>
      <c r="E21" s="52" t="s">
        <v>186</v>
      </c>
      <c r="F21" s="54" t="s">
        <v>190</v>
      </c>
      <c r="G21" s="54" t="s">
        <v>179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55">
        <v>0</v>
      </c>
      <c r="AF21" s="55">
        <v>0</v>
      </c>
      <c r="AG21" s="55">
        <v>0</v>
      </c>
      <c r="AH21" s="55">
        <v>-13058</v>
      </c>
      <c r="AI21" s="55">
        <v>-696</v>
      </c>
      <c r="AJ21" s="55">
        <v>-10970</v>
      </c>
      <c r="AK21" s="55">
        <v>7381</v>
      </c>
      <c r="AL21" s="55">
        <v>11123</v>
      </c>
      <c r="AM21" s="55">
        <v>-14246</v>
      </c>
      <c r="AN21" s="55">
        <v>5870</v>
      </c>
      <c r="AO21" s="55">
        <v>-10557</v>
      </c>
      <c r="AP21" s="55">
        <v>4791</v>
      </c>
      <c r="AQ21" s="55">
        <v>15794</v>
      </c>
      <c r="AR21" s="55">
        <v>-15949</v>
      </c>
      <c r="AS21" s="55">
        <v>42728</v>
      </c>
      <c r="AT21" s="55">
        <v>22211</v>
      </c>
      <c r="AU21" s="55">
        <v>-16644</v>
      </c>
      <c r="AV21" s="55">
        <v>2087</v>
      </c>
      <c r="AW21" s="55">
        <v>-20311</v>
      </c>
      <c r="AX21" s="55">
        <v>40976</v>
      </c>
      <c r="AY21" s="55">
        <v>-15732</v>
      </c>
      <c r="AZ21" s="55">
        <v>2123</v>
      </c>
      <c r="BA21" s="55">
        <v>9915</v>
      </c>
      <c r="BB21" s="55">
        <v>-18857</v>
      </c>
      <c r="BC21" s="55">
        <v>23001</v>
      </c>
      <c r="BD21" s="55">
        <v>5127</v>
      </c>
      <c r="BE21" s="55">
        <v>-20052</v>
      </c>
      <c r="BF21" s="55">
        <v>23893</v>
      </c>
      <c r="BG21" s="55">
        <v>15526</v>
      </c>
      <c r="BH21" s="55">
        <v>0</v>
      </c>
      <c r="BI21" s="55">
        <v>0</v>
      </c>
      <c r="BJ21" s="55">
        <v>0</v>
      </c>
      <c r="BK21" s="55">
        <v>0</v>
      </c>
      <c r="BL21" s="55">
        <v>0</v>
      </c>
      <c r="BM21" s="55">
        <v>0</v>
      </c>
      <c r="BN21" s="55">
        <v>0</v>
      </c>
      <c r="BO21" s="55">
        <v>0</v>
      </c>
      <c r="BP21" s="55">
        <v>0</v>
      </c>
      <c r="BQ21" s="55">
        <v>0</v>
      </c>
      <c r="BR21" s="55">
        <v>0</v>
      </c>
      <c r="BS21" s="55">
        <v>0</v>
      </c>
      <c r="BT21" s="55">
        <v>0</v>
      </c>
      <c r="BU21" s="55">
        <v>0</v>
      </c>
      <c r="BV21" s="55">
        <v>0</v>
      </c>
      <c r="BW21" s="55">
        <v>0</v>
      </c>
      <c r="BX21" s="55">
        <v>0</v>
      </c>
      <c r="BY21" s="55">
        <v>0</v>
      </c>
      <c r="BZ21" s="55">
        <v>0</v>
      </c>
      <c r="CA21" s="55">
        <v>0</v>
      </c>
      <c r="CB21" s="55">
        <v>0</v>
      </c>
      <c r="CC21" s="55">
        <v>0</v>
      </c>
      <c r="CD21" s="55">
        <v>0</v>
      </c>
      <c r="CE21" s="55">
        <v>0</v>
      </c>
      <c r="CF21" s="55">
        <v>0</v>
      </c>
      <c r="CG21" s="55">
        <v>0</v>
      </c>
      <c r="CI21" s="51" t="str">
        <f>VLOOKUP(F21,$CL:$CM,2,FALSE)</f>
        <v>Acct 190</v>
      </c>
      <c r="CL21" s="54" t="s">
        <v>900</v>
      </c>
      <c r="CM21" s="54" t="s">
        <v>900</v>
      </c>
    </row>
    <row r="22" spans="1:91" ht="13.9" customHeight="1" x14ac:dyDescent="0.2">
      <c r="A22" s="52" t="s">
        <v>142</v>
      </c>
      <c r="B22" s="52" t="s">
        <v>144</v>
      </c>
      <c r="C22" s="53" t="s">
        <v>153</v>
      </c>
      <c r="D22" s="53" t="s">
        <v>185</v>
      </c>
      <c r="E22" s="52" t="s">
        <v>186</v>
      </c>
      <c r="F22" s="54" t="s">
        <v>191</v>
      </c>
      <c r="G22" s="54" t="s">
        <v>161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  <c r="W22" s="55">
        <v>0</v>
      </c>
      <c r="X22" s="55">
        <v>0</v>
      </c>
      <c r="Y22" s="55">
        <v>0</v>
      </c>
      <c r="Z22" s="55">
        <v>0</v>
      </c>
      <c r="AA22" s="55">
        <v>0</v>
      </c>
      <c r="AB22" s="55">
        <v>0</v>
      </c>
      <c r="AC22" s="55">
        <v>0</v>
      </c>
      <c r="AD22" s="55">
        <v>0</v>
      </c>
      <c r="AE22" s="55">
        <v>0</v>
      </c>
      <c r="AF22" s="55">
        <v>0</v>
      </c>
      <c r="AG22" s="55">
        <v>0</v>
      </c>
      <c r="AH22" s="55">
        <v>5397</v>
      </c>
      <c r="AI22" s="55">
        <v>30198</v>
      </c>
      <c r="AJ22" s="55">
        <v>110282</v>
      </c>
      <c r="AK22" s="55">
        <v>126540</v>
      </c>
      <c r="AL22" s="55">
        <v>118413</v>
      </c>
      <c r="AM22" s="55">
        <v>65538</v>
      </c>
      <c r="AN22" s="55">
        <v>155230</v>
      </c>
      <c r="AO22" s="55">
        <v>61077</v>
      </c>
      <c r="AP22" s="55">
        <v>60688</v>
      </c>
      <c r="AQ22" s="55">
        <v>99019</v>
      </c>
      <c r="AR22" s="55">
        <v>144455</v>
      </c>
      <c r="AS22" s="55">
        <v>99806</v>
      </c>
      <c r="AT22" s="55">
        <v>1076643</v>
      </c>
      <c r="AU22" s="55">
        <v>182106</v>
      </c>
      <c r="AV22" s="55">
        <v>20386</v>
      </c>
      <c r="AW22" s="55">
        <v>856449</v>
      </c>
      <c r="AX22" s="55">
        <v>248046</v>
      </c>
      <c r="AY22" s="55">
        <v>89257</v>
      </c>
      <c r="AZ22" s="55">
        <v>231279</v>
      </c>
      <c r="BA22" s="55">
        <v>385401</v>
      </c>
      <c r="BB22" s="55">
        <v>1116333</v>
      </c>
      <c r="BC22" s="55">
        <v>1245097</v>
      </c>
      <c r="BD22" s="55">
        <v>346210</v>
      </c>
      <c r="BE22" s="55">
        <v>46457</v>
      </c>
      <c r="BF22" s="55">
        <v>37476</v>
      </c>
      <c r="BG22" s="55">
        <v>4804497</v>
      </c>
      <c r="BH22" s="55">
        <v>164062</v>
      </c>
      <c r="BI22" s="55">
        <v>164062</v>
      </c>
      <c r="BJ22" s="55">
        <v>164062</v>
      </c>
      <c r="BK22" s="55">
        <v>164062</v>
      </c>
      <c r="BL22" s="55">
        <v>164062</v>
      </c>
      <c r="BM22" s="55">
        <v>164062</v>
      </c>
      <c r="BN22" s="55">
        <v>164062</v>
      </c>
      <c r="BO22" s="55">
        <v>164062</v>
      </c>
      <c r="BP22" s="55">
        <v>164062</v>
      </c>
      <c r="BQ22" s="55">
        <v>164062</v>
      </c>
      <c r="BR22" s="55">
        <v>164062</v>
      </c>
      <c r="BS22" s="55">
        <v>164062</v>
      </c>
      <c r="BT22" s="55">
        <v>1968744</v>
      </c>
      <c r="BU22" s="55">
        <v>164062</v>
      </c>
      <c r="BV22" s="55">
        <v>164062</v>
      </c>
      <c r="BW22" s="55">
        <v>164062</v>
      </c>
      <c r="BX22" s="55">
        <v>164062</v>
      </c>
      <c r="BY22" s="55">
        <v>164062</v>
      </c>
      <c r="BZ22" s="55">
        <v>164062</v>
      </c>
      <c r="CA22" s="55">
        <v>164062</v>
      </c>
      <c r="CB22" s="55">
        <v>164062</v>
      </c>
      <c r="CC22" s="55">
        <v>164062</v>
      </c>
      <c r="CD22" s="55">
        <v>164062</v>
      </c>
      <c r="CE22" s="55">
        <v>164062</v>
      </c>
      <c r="CF22" s="55">
        <v>164062</v>
      </c>
      <c r="CG22" s="55">
        <v>1968744</v>
      </c>
      <c r="CI22" s="51" t="str">
        <f>VLOOKUP(F22,$CL:$CM,2,FALSE)</f>
        <v>Acct 282</v>
      </c>
      <c r="CL22" s="54" t="s">
        <v>901</v>
      </c>
      <c r="CM22" s="54" t="s">
        <v>900</v>
      </c>
    </row>
    <row r="23" spans="1:91" ht="13.9" customHeight="1" x14ac:dyDescent="0.2">
      <c r="A23" s="52" t="s">
        <v>142</v>
      </c>
      <c r="B23" s="52" t="s">
        <v>144</v>
      </c>
      <c r="C23" s="53" t="s">
        <v>153</v>
      </c>
      <c r="D23" s="53" t="s">
        <v>185</v>
      </c>
      <c r="E23" s="52" t="s">
        <v>186</v>
      </c>
      <c r="F23" s="54" t="s">
        <v>191</v>
      </c>
      <c r="G23" s="54" t="s">
        <v>163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0</v>
      </c>
      <c r="O23" s="55">
        <v>0</v>
      </c>
      <c r="P23" s="55">
        <v>0</v>
      </c>
      <c r="Q23" s="55">
        <v>0</v>
      </c>
      <c r="R23" s="55">
        <v>0</v>
      </c>
      <c r="S23" s="55">
        <v>0</v>
      </c>
      <c r="T23" s="55">
        <v>0</v>
      </c>
      <c r="U23" s="55">
        <v>0</v>
      </c>
      <c r="V23" s="55">
        <v>0</v>
      </c>
      <c r="W23" s="55">
        <v>0</v>
      </c>
      <c r="X23" s="55">
        <v>0</v>
      </c>
      <c r="Y23" s="55">
        <v>0</v>
      </c>
      <c r="Z23" s="55">
        <v>0</v>
      </c>
      <c r="AA23" s="55">
        <v>0</v>
      </c>
      <c r="AB23" s="55">
        <v>0</v>
      </c>
      <c r="AC23" s="55">
        <v>0</v>
      </c>
      <c r="AD23" s="55">
        <v>0</v>
      </c>
      <c r="AE23" s="55">
        <v>0</v>
      </c>
      <c r="AF23" s="55">
        <v>0</v>
      </c>
      <c r="AG23" s="55">
        <v>0</v>
      </c>
      <c r="AH23" s="55">
        <v>-1361436</v>
      </c>
      <c r="AI23" s="55">
        <v>-1361436</v>
      </c>
      <c r="AJ23" s="55">
        <v>-1361436</v>
      </c>
      <c r="AK23" s="55">
        <v>-1361436</v>
      </c>
      <c r="AL23" s="55">
        <v>-1186195</v>
      </c>
      <c r="AM23" s="55">
        <v>-1186195</v>
      </c>
      <c r="AN23" s="55">
        <v>-1186195</v>
      </c>
      <c r="AO23" s="55">
        <v>-1186195</v>
      </c>
      <c r="AP23" s="55">
        <v>-1186195</v>
      </c>
      <c r="AQ23" s="55">
        <v>-1186195</v>
      </c>
      <c r="AR23" s="55">
        <v>-1186195</v>
      </c>
      <c r="AS23" s="55">
        <v>-1640003</v>
      </c>
      <c r="AT23" s="55">
        <v>-15389112</v>
      </c>
      <c r="AU23" s="55">
        <v>-1678719</v>
      </c>
      <c r="AV23" s="55">
        <v>-1678719</v>
      </c>
      <c r="AW23" s="55">
        <v>-1678719</v>
      </c>
      <c r="AX23" s="55">
        <v>-1678719</v>
      </c>
      <c r="AY23" s="55">
        <v>-1678719</v>
      </c>
      <c r="AZ23" s="55">
        <v>-1678719</v>
      </c>
      <c r="BA23" s="55">
        <v>-1328994</v>
      </c>
      <c r="BB23" s="55">
        <v>-1328994</v>
      </c>
      <c r="BC23" s="55">
        <v>-1328994</v>
      </c>
      <c r="BD23" s="55">
        <v>-1328994</v>
      </c>
      <c r="BE23" s="55">
        <v>-1328994</v>
      </c>
      <c r="BF23" s="55">
        <v>-1299059</v>
      </c>
      <c r="BG23" s="55">
        <v>-18016343</v>
      </c>
      <c r="BH23" s="55">
        <v>-1655492.5570441417</v>
      </c>
      <c r="BI23" s="55">
        <v>-1655492.5570441417</v>
      </c>
      <c r="BJ23" s="55">
        <v>-1655492.5570441417</v>
      </c>
      <c r="BK23" s="55">
        <v>-1655492.5570441417</v>
      </c>
      <c r="BL23" s="55">
        <v>-1655492.5570441417</v>
      </c>
      <c r="BM23" s="55">
        <v>-1655492.5570441417</v>
      </c>
      <c r="BN23" s="55">
        <v>-1655492.5570441417</v>
      </c>
      <c r="BO23" s="55">
        <v>-1655492.5570441417</v>
      </c>
      <c r="BP23" s="55">
        <v>-1655492.5570441417</v>
      </c>
      <c r="BQ23" s="55">
        <v>-1655492.5570441417</v>
      </c>
      <c r="BR23" s="55">
        <v>-1655492.5570441417</v>
      </c>
      <c r="BS23" s="55">
        <v>-1655492.5570441417</v>
      </c>
      <c r="BT23" s="55">
        <v>-19865910.684529696</v>
      </c>
      <c r="BU23" s="55">
        <v>-1947006.2218149372</v>
      </c>
      <c r="BV23" s="55">
        <v>-1947006.2218149372</v>
      </c>
      <c r="BW23" s="55">
        <v>-1947006.2218149372</v>
      </c>
      <c r="BX23" s="55">
        <v>-1947006.2218149372</v>
      </c>
      <c r="BY23" s="55">
        <v>-1947006.2218149372</v>
      </c>
      <c r="BZ23" s="55">
        <v>-1947006.2218149372</v>
      </c>
      <c r="CA23" s="55">
        <v>-1947006.2218149372</v>
      </c>
      <c r="CB23" s="55">
        <v>-1947006.2218149372</v>
      </c>
      <c r="CC23" s="55">
        <v>-1947006.2218149372</v>
      </c>
      <c r="CD23" s="55">
        <v>-1947006.2218149372</v>
      </c>
      <c r="CE23" s="55">
        <v>-1947006.2218149372</v>
      </c>
      <c r="CF23" s="55">
        <v>-1947006.2218149372</v>
      </c>
      <c r="CG23" s="55">
        <v>-23364074.661779251</v>
      </c>
      <c r="CI23" s="51" t="str">
        <f>VLOOKUP(F23,$CL:$CM,2,FALSE)</f>
        <v>Acct 282</v>
      </c>
      <c r="CL23" s="54" t="s">
        <v>192</v>
      </c>
      <c r="CM23" s="54" t="s">
        <v>900</v>
      </c>
    </row>
    <row r="24" spans="1:91" ht="13.9" customHeight="1" x14ac:dyDescent="0.2">
      <c r="A24" s="52" t="s">
        <v>142</v>
      </c>
      <c r="B24" s="52" t="s">
        <v>144</v>
      </c>
      <c r="C24" s="53" t="s">
        <v>153</v>
      </c>
      <c r="D24" s="53" t="s">
        <v>185</v>
      </c>
      <c r="E24" s="52" t="s">
        <v>186</v>
      </c>
      <c r="F24" s="54" t="s">
        <v>191</v>
      </c>
      <c r="G24" s="54" t="s">
        <v>164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55">
        <v>0</v>
      </c>
      <c r="AF24" s="55">
        <v>0</v>
      </c>
      <c r="AG24" s="55">
        <v>0</v>
      </c>
      <c r="AH24" s="55">
        <v>1091530</v>
      </c>
      <c r="AI24" s="55">
        <v>1103331</v>
      </c>
      <c r="AJ24" s="55">
        <v>1118845</v>
      </c>
      <c r="AK24" s="55">
        <v>1126657</v>
      </c>
      <c r="AL24" s="55">
        <v>1134083</v>
      </c>
      <c r="AM24" s="55">
        <v>1156663</v>
      </c>
      <c r="AN24" s="55">
        <v>1177829</v>
      </c>
      <c r="AO24" s="55">
        <v>1187996</v>
      </c>
      <c r="AP24" s="55">
        <v>1196166</v>
      </c>
      <c r="AQ24" s="55">
        <v>1204536</v>
      </c>
      <c r="AR24" s="55">
        <v>1214755</v>
      </c>
      <c r="AS24" s="55">
        <v>1176263</v>
      </c>
      <c r="AT24" s="55">
        <v>13888654</v>
      </c>
      <c r="AU24" s="55">
        <v>1179475</v>
      </c>
      <c r="AV24" s="55">
        <v>1171242</v>
      </c>
      <c r="AW24" s="55">
        <v>835953</v>
      </c>
      <c r="AX24" s="55">
        <v>1359580</v>
      </c>
      <c r="AY24" s="55">
        <v>1239045</v>
      </c>
      <c r="AZ24" s="55">
        <v>1246507</v>
      </c>
      <c r="BA24" s="55">
        <v>1257109</v>
      </c>
      <c r="BB24" s="55">
        <v>1264397</v>
      </c>
      <c r="BC24" s="55">
        <v>1268654</v>
      </c>
      <c r="BD24" s="55">
        <v>1272958</v>
      </c>
      <c r="BE24" s="55">
        <v>1267690</v>
      </c>
      <c r="BF24" s="55">
        <v>1379068</v>
      </c>
      <c r="BG24" s="55">
        <v>14741678</v>
      </c>
      <c r="BH24" s="55">
        <v>1293678.293777281</v>
      </c>
      <c r="BI24" s="55">
        <v>1301049.8096996679</v>
      </c>
      <c r="BJ24" s="55">
        <v>1308924.6642884829</v>
      </c>
      <c r="BK24" s="55">
        <v>1317450.9568327982</v>
      </c>
      <c r="BL24" s="55">
        <v>1326417.3088279646</v>
      </c>
      <c r="BM24" s="55">
        <v>1335775.2892846996</v>
      </c>
      <c r="BN24" s="55">
        <v>1345429.504992957</v>
      </c>
      <c r="BO24" s="55">
        <v>1355372.4048422521</v>
      </c>
      <c r="BP24" s="55">
        <v>1365699.4133783577</v>
      </c>
      <c r="BQ24" s="55">
        <v>1376209.8465608757</v>
      </c>
      <c r="BR24" s="55">
        <v>1386739.7918282356</v>
      </c>
      <c r="BS24" s="55">
        <v>1397736.2492990436</v>
      </c>
      <c r="BT24" s="55">
        <v>16110483.533612616</v>
      </c>
      <c r="BU24" s="55">
        <v>1408221.4823565295</v>
      </c>
      <c r="BV24" s="55">
        <v>1420983.1370453103</v>
      </c>
      <c r="BW24" s="55">
        <v>1483374.4156400301</v>
      </c>
      <c r="BX24" s="55">
        <v>1543456.6525527295</v>
      </c>
      <c r="BY24" s="55">
        <v>1554232.6082125127</v>
      </c>
      <c r="BZ24" s="55">
        <v>1564383.7961567165</v>
      </c>
      <c r="CA24" s="55">
        <v>1574468.454948728</v>
      </c>
      <c r="CB24" s="55">
        <v>1584536.2106348262</v>
      </c>
      <c r="CC24" s="55">
        <v>1594683.3156251656</v>
      </c>
      <c r="CD24" s="55">
        <v>1605066.079850937</v>
      </c>
      <c r="CE24" s="55">
        <v>1615643.0132991245</v>
      </c>
      <c r="CF24" s="55">
        <v>1626194.5373059104</v>
      </c>
      <c r="CG24" s="55">
        <v>18575243.703628518</v>
      </c>
      <c r="CI24" s="51" t="str">
        <f>VLOOKUP(F24,$CL:$CM,2,FALSE)</f>
        <v>Acct 282</v>
      </c>
    </row>
    <row r="25" spans="1:91" ht="13.9" customHeight="1" x14ac:dyDescent="0.2">
      <c r="A25" s="52" t="s">
        <v>142</v>
      </c>
      <c r="B25" s="52" t="s">
        <v>144</v>
      </c>
      <c r="C25" s="53" t="s">
        <v>153</v>
      </c>
      <c r="D25" s="53" t="s">
        <v>185</v>
      </c>
      <c r="E25" s="52" t="s">
        <v>186</v>
      </c>
      <c r="F25" s="54" t="s">
        <v>191</v>
      </c>
      <c r="G25" s="54" t="s">
        <v>165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  <c r="N25" s="55">
        <v>0</v>
      </c>
      <c r="O25" s="55">
        <v>0</v>
      </c>
      <c r="P25" s="55">
        <v>0</v>
      </c>
      <c r="Q25" s="55">
        <v>0</v>
      </c>
      <c r="R25" s="55">
        <v>0</v>
      </c>
      <c r="S25" s="55">
        <v>0</v>
      </c>
      <c r="T25" s="55">
        <v>0</v>
      </c>
      <c r="U25" s="55">
        <v>0</v>
      </c>
      <c r="V25" s="55">
        <v>0</v>
      </c>
      <c r="W25" s="55">
        <v>0</v>
      </c>
      <c r="X25" s="55">
        <v>0</v>
      </c>
      <c r="Y25" s="55">
        <v>0</v>
      </c>
      <c r="Z25" s="55">
        <v>0</v>
      </c>
      <c r="AA25" s="55">
        <v>0</v>
      </c>
      <c r="AB25" s="55">
        <v>0</v>
      </c>
      <c r="AC25" s="55">
        <v>0</v>
      </c>
      <c r="AD25" s="55">
        <v>0</v>
      </c>
      <c r="AE25" s="55">
        <v>0</v>
      </c>
      <c r="AF25" s="55">
        <v>0</v>
      </c>
      <c r="AG25" s="55">
        <v>0</v>
      </c>
      <c r="AH25" s="55">
        <v>-158810</v>
      </c>
      <c r="AI25" s="55">
        <v>-6804</v>
      </c>
      <c r="AJ25" s="55">
        <v>-13000</v>
      </c>
      <c r="AK25" s="55">
        <v>-61878</v>
      </c>
      <c r="AL25" s="55">
        <v>-1545068</v>
      </c>
      <c r="AM25" s="55">
        <v>-20644</v>
      </c>
      <c r="AN25" s="55">
        <v>8217</v>
      </c>
      <c r="AO25" s="55">
        <v>-321818</v>
      </c>
      <c r="AP25" s="55">
        <v>-87814</v>
      </c>
      <c r="AQ25" s="55">
        <v>-30337</v>
      </c>
      <c r="AR25" s="55">
        <v>-27102</v>
      </c>
      <c r="AS25" s="55">
        <v>8068</v>
      </c>
      <c r="AT25" s="55">
        <v>-2256990</v>
      </c>
      <c r="AU25" s="55">
        <v>-12882</v>
      </c>
      <c r="AV25" s="55">
        <v>-566378</v>
      </c>
      <c r="AW25" s="55">
        <v>-114240</v>
      </c>
      <c r="AX25" s="55">
        <v>-30004</v>
      </c>
      <c r="AY25" s="55">
        <v>-48176</v>
      </c>
      <c r="AZ25" s="55">
        <v>-33978</v>
      </c>
      <c r="BA25" s="55">
        <v>-87486</v>
      </c>
      <c r="BB25" s="55">
        <v>-2345</v>
      </c>
      <c r="BC25" s="55">
        <v>-23948</v>
      </c>
      <c r="BD25" s="55">
        <v>-14814</v>
      </c>
      <c r="BE25" s="55">
        <v>-556980</v>
      </c>
      <c r="BF25" s="55">
        <v>-42672</v>
      </c>
      <c r="BG25" s="55">
        <v>-1533903</v>
      </c>
      <c r="BH25" s="55">
        <v>-127825.25</v>
      </c>
      <c r="BI25" s="55">
        <v>-127825.25</v>
      </c>
      <c r="BJ25" s="55">
        <v>-127825.25</v>
      </c>
      <c r="BK25" s="55">
        <v>-127825.25</v>
      </c>
      <c r="BL25" s="55">
        <v>-127825.25</v>
      </c>
      <c r="BM25" s="55">
        <v>-127825.25</v>
      </c>
      <c r="BN25" s="55">
        <v>-127825.25</v>
      </c>
      <c r="BO25" s="55">
        <v>-127825.25</v>
      </c>
      <c r="BP25" s="55">
        <v>-127825.25</v>
      </c>
      <c r="BQ25" s="55">
        <v>-127825.25</v>
      </c>
      <c r="BR25" s="55">
        <v>-127825.25</v>
      </c>
      <c r="BS25" s="55">
        <v>-127825.25</v>
      </c>
      <c r="BT25" s="55">
        <v>-1533903</v>
      </c>
      <c r="BU25" s="55">
        <v>-127825.25</v>
      </c>
      <c r="BV25" s="55">
        <v>-127825.25</v>
      </c>
      <c r="BW25" s="55">
        <v>-127825.25</v>
      </c>
      <c r="BX25" s="55">
        <v>-127825.25</v>
      </c>
      <c r="BY25" s="55">
        <v>-127825.25</v>
      </c>
      <c r="BZ25" s="55">
        <v>-127825.25</v>
      </c>
      <c r="CA25" s="55">
        <v>-127825.25</v>
      </c>
      <c r="CB25" s="55">
        <v>-127825.25</v>
      </c>
      <c r="CC25" s="55">
        <v>-127825.25</v>
      </c>
      <c r="CD25" s="55">
        <v>-127825.25</v>
      </c>
      <c r="CE25" s="55">
        <v>-127825.25</v>
      </c>
      <c r="CF25" s="55">
        <v>-127825.25</v>
      </c>
      <c r="CG25" s="55">
        <v>-1533903</v>
      </c>
      <c r="CI25" s="51" t="str">
        <f>VLOOKUP(F25,$CL:$CM,2,FALSE)</f>
        <v>Acct 282</v>
      </c>
    </row>
    <row r="26" spans="1:91" ht="13.9" customHeight="1" x14ac:dyDescent="0.2">
      <c r="A26" s="52" t="s">
        <v>142</v>
      </c>
      <c r="B26" s="52" t="s">
        <v>144</v>
      </c>
      <c r="C26" s="53" t="s">
        <v>153</v>
      </c>
      <c r="D26" s="53" t="s">
        <v>185</v>
      </c>
      <c r="E26" s="52" t="s">
        <v>186</v>
      </c>
      <c r="F26" s="54" t="s">
        <v>191</v>
      </c>
      <c r="G26" s="54" t="s">
        <v>171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0</v>
      </c>
      <c r="O26" s="55">
        <v>0</v>
      </c>
      <c r="P26" s="55">
        <v>0</v>
      </c>
      <c r="Q26" s="55">
        <v>0</v>
      </c>
      <c r="R26" s="55">
        <v>0</v>
      </c>
      <c r="S26" s="55">
        <v>0</v>
      </c>
      <c r="T26" s="55">
        <v>0</v>
      </c>
      <c r="U26" s="55">
        <v>0</v>
      </c>
      <c r="V26" s="55">
        <v>0</v>
      </c>
      <c r="W26" s="55">
        <v>0</v>
      </c>
      <c r="X26" s="55">
        <v>0</v>
      </c>
      <c r="Y26" s="55">
        <v>0</v>
      </c>
      <c r="Z26" s="55">
        <v>0</v>
      </c>
      <c r="AA26" s="55">
        <v>0</v>
      </c>
      <c r="AB26" s="55">
        <v>0</v>
      </c>
      <c r="AC26" s="55">
        <v>0</v>
      </c>
      <c r="AD26" s="55">
        <v>0</v>
      </c>
      <c r="AE26" s="55">
        <v>0</v>
      </c>
      <c r="AF26" s="55">
        <v>0</v>
      </c>
      <c r="AG26" s="55">
        <v>0</v>
      </c>
      <c r="AH26" s="55">
        <v>9852</v>
      </c>
      <c r="AI26" s="55">
        <v>12353</v>
      </c>
      <c r="AJ26" s="55">
        <v>13719</v>
      </c>
      <c r="AK26" s="55">
        <v>14136</v>
      </c>
      <c r="AL26" s="55">
        <v>17791</v>
      </c>
      <c r="AM26" s="55">
        <v>28104</v>
      </c>
      <c r="AN26" s="55">
        <v>16429</v>
      </c>
      <c r="AO26" s="55">
        <v>16975</v>
      </c>
      <c r="AP26" s="55">
        <v>13471</v>
      </c>
      <c r="AQ26" s="55">
        <v>12238</v>
      </c>
      <c r="AR26" s="55">
        <v>9742</v>
      </c>
      <c r="AS26" s="55">
        <v>14982</v>
      </c>
      <c r="AT26" s="55">
        <v>179792</v>
      </c>
      <c r="AU26" s="55">
        <v>12063</v>
      </c>
      <c r="AV26" s="55">
        <v>13267</v>
      </c>
      <c r="AW26" s="55">
        <v>15285</v>
      </c>
      <c r="AX26" s="55">
        <v>16978</v>
      </c>
      <c r="AY26" s="55">
        <v>370</v>
      </c>
      <c r="AZ26" s="55">
        <v>13347</v>
      </c>
      <c r="BA26" s="55">
        <v>13290</v>
      </c>
      <c r="BB26" s="55">
        <v>16237</v>
      </c>
      <c r="BC26" s="55">
        <v>12181</v>
      </c>
      <c r="BD26" s="55">
        <v>11475</v>
      </c>
      <c r="BE26" s="55">
        <v>10245</v>
      </c>
      <c r="BF26" s="55">
        <v>10376</v>
      </c>
      <c r="BG26" s="55">
        <v>145114</v>
      </c>
      <c r="BH26" s="55">
        <v>10165</v>
      </c>
      <c r="BI26" s="55">
        <v>10165</v>
      </c>
      <c r="BJ26" s="55">
        <v>10165</v>
      </c>
      <c r="BK26" s="55">
        <v>10165</v>
      </c>
      <c r="BL26" s="55">
        <v>10165</v>
      </c>
      <c r="BM26" s="55">
        <v>10165</v>
      </c>
      <c r="BN26" s="55">
        <v>10165</v>
      </c>
      <c r="BO26" s="55">
        <v>10165</v>
      </c>
      <c r="BP26" s="55">
        <v>10165</v>
      </c>
      <c r="BQ26" s="55">
        <v>10165</v>
      </c>
      <c r="BR26" s="55">
        <v>10165</v>
      </c>
      <c r="BS26" s="55">
        <v>10165</v>
      </c>
      <c r="BT26" s="55">
        <v>121980</v>
      </c>
      <c r="BU26" s="55">
        <v>10165</v>
      </c>
      <c r="BV26" s="55">
        <v>10165</v>
      </c>
      <c r="BW26" s="55">
        <v>10165</v>
      </c>
      <c r="BX26" s="55">
        <v>10165</v>
      </c>
      <c r="BY26" s="55">
        <v>10165</v>
      </c>
      <c r="BZ26" s="55">
        <v>10165</v>
      </c>
      <c r="CA26" s="55">
        <v>10165</v>
      </c>
      <c r="CB26" s="55">
        <v>10165</v>
      </c>
      <c r="CC26" s="55">
        <v>10165</v>
      </c>
      <c r="CD26" s="55">
        <v>10165</v>
      </c>
      <c r="CE26" s="55">
        <v>10165</v>
      </c>
      <c r="CF26" s="55">
        <v>10165</v>
      </c>
      <c r="CG26" s="55">
        <v>121980</v>
      </c>
      <c r="CI26" s="51" t="str">
        <f>VLOOKUP(F26,$CL:$CM,2,FALSE)</f>
        <v>Acct 282</v>
      </c>
    </row>
    <row r="27" spans="1:91" ht="13.9" customHeight="1" x14ac:dyDescent="0.2">
      <c r="A27" s="52" t="s">
        <v>142</v>
      </c>
      <c r="B27" s="52" t="s">
        <v>144</v>
      </c>
      <c r="C27" s="53" t="s">
        <v>153</v>
      </c>
      <c r="D27" s="53" t="s">
        <v>185</v>
      </c>
      <c r="E27" s="52" t="s">
        <v>186</v>
      </c>
      <c r="F27" s="54" t="s">
        <v>191</v>
      </c>
      <c r="G27" s="54" t="s">
        <v>175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5">
        <v>0</v>
      </c>
      <c r="O27" s="55">
        <v>0</v>
      </c>
      <c r="P27" s="55">
        <v>0</v>
      </c>
      <c r="Q27" s="55">
        <v>0</v>
      </c>
      <c r="R27" s="55">
        <v>0</v>
      </c>
      <c r="S27" s="55">
        <v>0</v>
      </c>
      <c r="T27" s="55">
        <v>0</v>
      </c>
      <c r="U27" s="55">
        <v>0</v>
      </c>
      <c r="V27" s="55">
        <v>0</v>
      </c>
      <c r="W27" s="55">
        <v>0</v>
      </c>
      <c r="X27" s="55">
        <v>0</v>
      </c>
      <c r="Y27" s="55">
        <v>0</v>
      </c>
      <c r="Z27" s="55">
        <v>0</v>
      </c>
      <c r="AA27" s="55">
        <v>0</v>
      </c>
      <c r="AB27" s="55">
        <v>0</v>
      </c>
      <c r="AC27" s="55">
        <v>0</v>
      </c>
      <c r="AD27" s="55">
        <v>0</v>
      </c>
      <c r="AE27" s="55">
        <v>0</v>
      </c>
      <c r="AF27" s="55">
        <v>0</v>
      </c>
      <c r="AG27" s="55">
        <v>0</v>
      </c>
      <c r="AH27" s="55">
        <v>5276</v>
      </c>
      <c r="AI27" s="55">
        <v>98057</v>
      </c>
      <c r="AJ27" s="55">
        <v>88011</v>
      </c>
      <c r="AK27" s="55">
        <v>76881</v>
      </c>
      <c r="AL27" s="55">
        <v>45843</v>
      </c>
      <c r="AM27" s="55">
        <v>72576</v>
      </c>
      <c r="AN27" s="55">
        <v>121737</v>
      </c>
      <c r="AO27" s="55">
        <v>95761</v>
      </c>
      <c r="AP27" s="55">
        <v>123976</v>
      </c>
      <c r="AQ27" s="55">
        <v>130886</v>
      </c>
      <c r="AR27" s="55">
        <v>85476</v>
      </c>
      <c r="AS27" s="55">
        <v>140576</v>
      </c>
      <c r="AT27" s="55">
        <v>1085056</v>
      </c>
      <c r="AU27" s="55">
        <v>133454</v>
      </c>
      <c r="AV27" s="55">
        <v>95291</v>
      </c>
      <c r="AW27" s="55">
        <v>132302</v>
      </c>
      <c r="AX27" s="55">
        <v>106860</v>
      </c>
      <c r="AY27" s="55">
        <v>27143</v>
      </c>
      <c r="AZ27" s="55">
        <v>63867</v>
      </c>
      <c r="BA27" s="55">
        <v>62508</v>
      </c>
      <c r="BB27" s="55">
        <v>71625</v>
      </c>
      <c r="BC27" s="55">
        <v>68260</v>
      </c>
      <c r="BD27" s="55">
        <v>90588</v>
      </c>
      <c r="BE27" s="55">
        <v>60654</v>
      </c>
      <c r="BF27" s="55">
        <v>91651</v>
      </c>
      <c r="BG27" s="55">
        <v>1004203</v>
      </c>
      <c r="BH27" s="55">
        <v>0</v>
      </c>
      <c r="BI27" s="55">
        <v>0</v>
      </c>
      <c r="BJ27" s="55">
        <v>0</v>
      </c>
      <c r="BK27" s="55">
        <v>0</v>
      </c>
      <c r="BL27" s="55">
        <v>0</v>
      </c>
      <c r="BM27" s="55">
        <v>0</v>
      </c>
      <c r="BN27" s="55">
        <v>0</v>
      </c>
      <c r="BO27" s="55">
        <v>0</v>
      </c>
      <c r="BP27" s="55">
        <v>0</v>
      </c>
      <c r="BQ27" s="55">
        <v>0</v>
      </c>
      <c r="BR27" s="55">
        <v>0</v>
      </c>
      <c r="BS27" s="55">
        <v>0</v>
      </c>
      <c r="BT27" s="55">
        <v>0</v>
      </c>
      <c r="BU27" s="55">
        <v>0</v>
      </c>
      <c r="BV27" s="55">
        <v>0</v>
      </c>
      <c r="BW27" s="55">
        <v>0</v>
      </c>
      <c r="BX27" s="55">
        <v>0</v>
      </c>
      <c r="BY27" s="55">
        <v>0</v>
      </c>
      <c r="BZ27" s="55">
        <v>0</v>
      </c>
      <c r="CA27" s="55">
        <v>0</v>
      </c>
      <c r="CB27" s="55">
        <v>0</v>
      </c>
      <c r="CC27" s="55">
        <v>0</v>
      </c>
      <c r="CD27" s="55">
        <v>0</v>
      </c>
      <c r="CE27" s="55">
        <v>0</v>
      </c>
      <c r="CF27" s="55">
        <v>0</v>
      </c>
      <c r="CG27" s="55">
        <v>0</v>
      </c>
      <c r="CI27" s="51" t="str">
        <f>VLOOKUP(F27,$CL:$CM,2,FALSE)</f>
        <v>Acct 282</v>
      </c>
    </row>
    <row r="28" spans="1:91" ht="13.9" customHeight="1" x14ac:dyDescent="0.2">
      <c r="A28" s="52" t="s">
        <v>142</v>
      </c>
      <c r="B28" s="52" t="s">
        <v>144</v>
      </c>
      <c r="C28" s="53" t="s">
        <v>153</v>
      </c>
      <c r="D28" s="53" t="s">
        <v>185</v>
      </c>
      <c r="E28" s="52" t="s">
        <v>186</v>
      </c>
      <c r="F28" s="54" t="s">
        <v>191</v>
      </c>
      <c r="G28" s="54" t="s">
        <v>178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>
        <v>0</v>
      </c>
      <c r="O28" s="55">
        <v>0</v>
      </c>
      <c r="P28" s="55">
        <v>0</v>
      </c>
      <c r="Q28" s="55">
        <v>0</v>
      </c>
      <c r="R28" s="55">
        <v>0</v>
      </c>
      <c r="S28" s="55">
        <v>0</v>
      </c>
      <c r="T28" s="55">
        <v>0</v>
      </c>
      <c r="U28" s="55">
        <v>0</v>
      </c>
      <c r="V28" s="55">
        <v>0</v>
      </c>
      <c r="W28" s="55">
        <v>0</v>
      </c>
      <c r="X28" s="55">
        <v>0</v>
      </c>
      <c r="Y28" s="55">
        <v>0</v>
      </c>
      <c r="Z28" s="55">
        <v>0</v>
      </c>
      <c r="AA28" s="55">
        <v>0</v>
      </c>
      <c r="AB28" s="55">
        <v>0</v>
      </c>
      <c r="AC28" s="55">
        <v>0</v>
      </c>
      <c r="AD28" s="55">
        <v>0</v>
      </c>
      <c r="AE28" s="55">
        <v>0</v>
      </c>
      <c r="AF28" s="55">
        <v>0</v>
      </c>
      <c r="AG28" s="55">
        <v>0</v>
      </c>
      <c r="AH28" s="55">
        <v>-88781</v>
      </c>
      <c r="AI28" s="55">
        <v>-126605</v>
      </c>
      <c r="AJ28" s="55">
        <v>-137363</v>
      </c>
      <c r="AK28" s="55">
        <v>-223507</v>
      </c>
      <c r="AL28" s="55">
        <v>-108331</v>
      </c>
      <c r="AM28" s="55">
        <v>-196095</v>
      </c>
      <c r="AN28" s="55">
        <v>-20314</v>
      </c>
      <c r="AO28" s="55">
        <v>-70782</v>
      </c>
      <c r="AP28" s="55">
        <v>-33805</v>
      </c>
      <c r="AQ28" s="55">
        <v>-19462</v>
      </c>
      <c r="AR28" s="55">
        <v>-49867</v>
      </c>
      <c r="AS28" s="55">
        <v>-313513</v>
      </c>
      <c r="AT28" s="55">
        <v>-1388425</v>
      </c>
      <c r="AU28" s="55">
        <v>-20076</v>
      </c>
      <c r="AV28" s="55">
        <v>-47163</v>
      </c>
      <c r="AW28" s="55">
        <v>-723065</v>
      </c>
      <c r="AX28" s="55">
        <v>-100846</v>
      </c>
      <c r="AY28" s="55">
        <v>-430110</v>
      </c>
      <c r="AZ28" s="55">
        <v>-130214</v>
      </c>
      <c r="BA28" s="55">
        <v>-301754</v>
      </c>
      <c r="BB28" s="55">
        <v>-410319</v>
      </c>
      <c r="BC28" s="55">
        <v>496841</v>
      </c>
      <c r="BD28" s="55">
        <v>-55137</v>
      </c>
      <c r="BE28" s="55">
        <v>133131</v>
      </c>
      <c r="BF28" s="55">
        <v>-703156</v>
      </c>
      <c r="BG28" s="55">
        <v>-2291868</v>
      </c>
      <c r="BH28" s="55">
        <v>-124999.99875000001</v>
      </c>
      <c r="BI28" s="55">
        <v>-124999.99875000001</v>
      </c>
      <c r="BJ28" s="55">
        <v>-124999.99875000001</v>
      </c>
      <c r="BK28" s="55">
        <v>-124999.99875000001</v>
      </c>
      <c r="BL28" s="55">
        <v>-124999.99875000001</v>
      </c>
      <c r="BM28" s="55">
        <v>-124999.99875000001</v>
      </c>
      <c r="BN28" s="55">
        <v>-124999.99875000001</v>
      </c>
      <c r="BO28" s="55">
        <v>-124999.99875000001</v>
      </c>
      <c r="BP28" s="55">
        <v>-124999.99875000001</v>
      </c>
      <c r="BQ28" s="55">
        <v>-124999.99875000001</v>
      </c>
      <c r="BR28" s="55">
        <v>-124999.99875000001</v>
      </c>
      <c r="BS28" s="55">
        <v>-124999.99875000001</v>
      </c>
      <c r="BT28" s="55">
        <v>-1499999.9850000001</v>
      </c>
      <c r="BU28" s="55">
        <v>-129204.16541666667</v>
      </c>
      <c r="BV28" s="55">
        <v>-129204.16541666667</v>
      </c>
      <c r="BW28" s="55">
        <v>-129204.16541666667</v>
      </c>
      <c r="BX28" s="55">
        <v>-129204.16541666667</v>
      </c>
      <c r="BY28" s="55">
        <v>-129204.16541666667</v>
      </c>
      <c r="BZ28" s="55">
        <v>-129204.16541666667</v>
      </c>
      <c r="CA28" s="55">
        <v>-129204.16541666667</v>
      </c>
      <c r="CB28" s="55">
        <v>-129204.16541666667</v>
      </c>
      <c r="CC28" s="55">
        <v>-129204.16541666667</v>
      </c>
      <c r="CD28" s="55">
        <v>-129204.16541666667</v>
      </c>
      <c r="CE28" s="55">
        <v>-129204.16541666667</v>
      </c>
      <c r="CF28" s="55">
        <v>-129204.16541666667</v>
      </c>
      <c r="CG28" s="55">
        <v>-1550449.9850000003</v>
      </c>
      <c r="CI28" s="51" t="str">
        <f>VLOOKUP(F28,$CL:$CM,2,FALSE)</f>
        <v>Acct 282</v>
      </c>
    </row>
    <row r="29" spans="1:91" ht="13.9" customHeight="1" x14ac:dyDescent="0.2">
      <c r="A29" s="52" t="s">
        <v>142</v>
      </c>
      <c r="B29" s="52" t="s">
        <v>144</v>
      </c>
      <c r="C29" s="53" t="s">
        <v>153</v>
      </c>
      <c r="D29" s="53" t="s">
        <v>185</v>
      </c>
      <c r="E29" s="52" t="s">
        <v>186</v>
      </c>
      <c r="F29" s="54" t="s">
        <v>191</v>
      </c>
      <c r="G29" s="54" t="s">
        <v>180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0</v>
      </c>
      <c r="N29" s="55">
        <v>0</v>
      </c>
      <c r="O29" s="55">
        <v>0</v>
      </c>
      <c r="P29" s="55">
        <v>0</v>
      </c>
      <c r="Q29" s="55">
        <v>0</v>
      </c>
      <c r="R29" s="55">
        <v>0</v>
      </c>
      <c r="S29" s="55">
        <v>0</v>
      </c>
      <c r="T29" s="55">
        <v>0</v>
      </c>
      <c r="U29" s="55">
        <v>0</v>
      </c>
      <c r="V29" s="55">
        <v>0</v>
      </c>
      <c r="W29" s="55">
        <v>0</v>
      </c>
      <c r="X29" s="55">
        <v>0</v>
      </c>
      <c r="Y29" s="55">
        <v>0</v>
      </c>
      <c r="Z29" s="55">
        <v>0</v>
      </c>
      <c r="AA29" s="55">
        <v>0</v>
      </c>
      <c r="AB29" s="55">
        <v>0</v>
      </c>
      <c r="AC29" s="55">
        <v>0</v>
      </c>
      <c r="AD29" s="55">
        <v>0</v>
      </c>
      <c r="AE29" s="55">
        <v>0</v>
      </c>
      <c r="AF29" s="55">
        <v>0</v>
      </c>
      <c r="AG29" s="55">
        <v>0</v>
      </c>
      <c r="AH29" s="55">
        <v>-32843</v>
      </c>
      <c r="AI29" s="55">
        <v>-32843</v>
      </c>
      <c r="AJ29" s="55">
        <v>-32843</v>
      </c>
      <c r="AK29" s="55">
        <v>-32843</v>
      </c>
      <c r="AL29" s="55">
        <v>-52662</v>
      </c>
      <c r="AM29" s="55">
        <v>-52662</v>
      </c>
      <c r="AN29" s="55">
        <v>-52662</v>
      </c>
      <c r="AO29" s="55">
        <v>-52662</v>
      </c>
      <c r="AP29" s="55">
        <v>-52662</v>
      </c>
      <c r="AQ29" s="55">
        <v>-52662</v>
      </c>
      <c r="AR29" s="55">
        <v>-52662</v>
      </c>
      <c r="AS29" s="55">
        <v>122395</v>
      </c>
      <c r="AT29" s="55">
        <v>-377611</v>
      </c>
      <c r="AU29" s="55">
        <v>-27216</v>
      </c>
      <c r="AV29" s="55">
        <v>-27216</v>
      </c>
      <c r="AW29" s="55">
        <v>-27216</v>
      </c>
      <c r="AX29" s="55">
        <v>-27216</v>
      </c>
      <c r="AY29" s="55">
        <v>-27216</v>
      </c>
      <c r="AZ29" s="55">
        <v>-27216</v>
      </c>
      <c r="BA29" s="55">
        <v>-314828</v>
      </c>
      <c r="BB29" s="55">
        <v>-314828</v>
      </c>
      <c r="BC29" s="55">
        <v>-314828</v>
      </c>
      <c r="BD29" s="55">
        <v>-314828</v>
      </c>
      <c r="BE29" s="55">
        <v>-314828</v>
      </c>
      <c r="BF29" s="55">
        <v>-263964</v>
      </c>
      <c r="BG29" s="55">
        <v>-2001400</v>
      </c>
      <c r="BH29" s="55">
        <v>-20419.120825272708</v>
      </c>
      <c r="BI29" s="55">
        <v>-20419.120825272708</v>
      </c>
      <c r="BJ29" s="55">
        <v>-20419.120825272708</v>
      </c>
      <c r="BK29" s="55">
        <v>-20419.120825272708</v>
      </c>
      <c r="BL29" s="55">
        <v>-20419.120825272708</v>
      </c>
      <c r="BM29" s="55">
        <v>-20419.120825272708</v>
      </c>
      <c r="BN29" s="55">
        <v>-20419.120825272708</v>
      </c>
      <c r="BO29" s="55">
        <v>-20419.120825272708</v>
      </c>
      <c r="BP29" s="55">
        <v>-20419.120825272708</v>
      </c>
      <c r="BQ29" s="55">
        <v>-20419.120825272708</v>
      </c>
      <c r="BR29" s="55">
        <v>-20419.120825272708</v>
      </c>
      <c r="BS29" s="55">
        <v>-20419.120825272708</v>
      </c>
      <c r="BT29" s="55">
        <v>-245029.44990327244</v>
      </c>
      <c r="BU29" s="55">
        <v>-29260.653156073062</v>
      </c>
      <c r="BV29" s="55">
        <v>-29260.653156073062</v>
      </c>
      <c r="BW29" s="55">
        <v>-29260.653156073062</v>
      </c>
      <c r="BX29" s="55">
        <v>-29260.653156073062</v>
      </c>
      <c r="BY29" s="55">
        <v>-29260.653156073062</v>
      </c>
      <c r="BZ29" s="55">
        <v>-29260.653156073062</v>
      </c>
      <c r="CA29" s="55">
        <v>-29260.653156073062</v>
      </c>
      <c r="CB29" s="55">
        <v>-29260.653156073062</v>
      </c>
      <c r="CC29" s="55">
        <v>-29260.653156073062</v>
      </c>
      <c r="CD29" s="55">
        <v>-29260.653156073062</v>
      </c>
      <c r="CE29" s="55">
        <v>-29260.653156073062</v>
      </c>
      <c r="CF29" s="55">
        <v>-29260.653156073062</v>
      </c>
      <c r="CG29" s="55">
        <v>-351127.83787287673</v>
      </c>
      <c r="CI29" s="51" t="str">
        <f>VLOOKUP(F29,$CL:$CM,2,FALSE)</f>
        <v>Acct 282</v>
      </c>
    </row>
    <row r="30" spans="1:91" ht="13.9" customHeight="1" x14ac:dyDescent="0.2">
      <c r="A30" s="52" t="s">
        <v>142</v>
      </c>
      <c r="B30" s="52" t="s">
        <v>144</v>
      </c>
      <c r="C30" s="53" t="s">
        <v>153</v>
      </c>
      <c r="D30" s="53" t="s">
        <v>185</v>
      </c>
      <c r="E30" s="52" t="s">
        <v>186</v>
      </c>
      <c r="F30" s="54" t="s">
        <v>191</v>
      </c>
      <c r="G30" s="54" t="s">
        <v>181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0</v>
      </c>
      <c r="N30" s="55">
        <v>0</v>
      </c>
      <c r="O30" s="55">
        <v>0</v>
      </c>
      <c r="P30" s="55">
        <v>0</v>
      </c>
      <c r="Q30" s="55">
        <v>0</v>
      </c>
      <c r="R30" s="55">
        <v>0</v>
      </c>
      <c r="S30" s="55">
        <v>0</v>
      </c>
      <c r="T30" s="55">
        <v>0</v>
      </c>
      <c r="U30" s="55">
        <v>0</v>
      </c>
      <c r="V30" s="55">
        <v>0</v>
      </c>
      <c r="W30" s="55">
        <v>0</v>
      </c>
      <c r="X30" s="55">
        <v>0</v>
      </c>
      <c r="Y30" s="55">
        <v>0</v>
      </c>
      <c r="Z30" s="55">
        <v>0</v>
      </c>
      <c r="AA30" s="55">
        <v>0</v>
      </c>
      <c r="AB30" s="55">
        <v>0</v>
      </c>
      <c r="AC30" s="55">
        <v>0</v>
      </c>
      <c r="AD30" s="55">
        <v>0</v>
      </c>
      <c r="AE30" s="55">
        <v>0</v>
      </c>
      <c r="AF30" s="55">
        <v>0</v>
      </c>
      <c r="AG30" s="55">
        <v>0</v>
      </c>
      <c r="AH30" s="55">
        <v>-9481</v>
      </c>
      <c r="AI30" s="55">
        <v>-9481</v>
      </c>
      <c r="AJ30" s="55">
        <v>-9481</v>
      </c>
      <c r="AK30" s="55">
        <v>-9481</v>
      </c>
      <c r="AL30" s="55">
        <v>-9481</v>
      </c>
      <c r="AM30" s="55">
        <v>-9473</v>
      </c>
      <c r="AN30" s="55">
        <v>0</v>
      </c>
      <c r="AO30" s="55">
        <v>0</v>
      </c>
      <c r="AP30" s="55">
        <v>0</v>
      </c>
      <c r="AQ30" s="55">
        <v>0</v>
      </c>
      <c r="AR30" s="55">
        <v>0</v>
      </c>
      <c r="AS30" s="55">
        <v>0</v>
      </c>
      <c r="AT30" s="55">
        <v>-56878</v>
      </c>
      <c r="AU30" s="55">
        <v>0</v>
      </c>
      <c r="AV30" s="55">
        <v>0</v>
      </c>
      <c r="AW30" s="55">
        <v>0</v>
      </c>
      <c r="AX30" s="55">
        <v>0</v>
      </c>
      <c r="AY30" s="55">
        <v>0</v>
      </c>
      <c r="AZ30" s="55">
        <v>0</v>
      </c>
      <c r="BA30" s="55">
        <v>0</v>
      </c>
      <c r="BB30" s="55">
        <v>0</v>
      </c>
      <c r="BC30" s="55">
        <v>0</v>
      </c>
      <c r="BD30" s="55">
        <v>0</v>
      </c>
      <c r="BE30" s="55">
        <v>0</v>
      </c>
      <c r="BF30" s="55">
        <v>0</v>
      </c>
      <c r="BG30" s="55">
        <v>0</v>
      </c>
      <c r="BH30" s="55">
        <v>0</v>
      </c>
      <c r="BI30" s="55">
        <v>0</v>
      </c>
      <c r="BJ30" s="55">
        <v>0</v>
      </c>
      <c r="BK30" s="55">
        <v>0</v>
      </c>
      <c r="BL30" s="55">
        <v>0</v>
      </c>
      <c r="BM30" s="55">
        <v>0</v>
      </c>
      <c r="BN30" s="55">
        <v>0</v>
      </c>
      <c r="BO30" s="55">
        <v>0</v>
      </c>
      <c r="BP30" s="55">
        <v>0</v>
      </c>
      <c r="BQ30" s="55">
        <v>0</v>
      </c>
      <c r="BR30" s="55">
        <v>0</v>
      </c>
      <c r="BS30" s="55">
        <v>0</v>
      </c>
      <c r="BT30" s="55">
        <v>0</v>
      </c>
      <c r="BU30" s="55">
        <v>0</v>
      </c>
      <c r="BV30" s="55">
        <v>0</v>
      </c>
      <c r="BW30" s="55">
        <v>0</v>
      </c>
      <c r="BX30" s="55">
        <v>0</v>
      </c>
      <c r="BY30" s="55">
        <v>0</v>
      </c>
      <c r="BZ30" s="55">
        <v>0</v>
      </c>
      <c r="CA30" s="55">
        <v>0</v>
      </c>
      <c r="CB30" s="55">
        <v>0</v>
      </c>
      <c r="CC30" s="55">
        <v>0</v>
      </c>
      <c r="CD30" s="55">
        <v>0</v>
      </c>
      <c r="CE30" s="55">
        <v>0</v>
      </c>
      <c r="CF30" s="55">
        <v>0</v>
      </c>
      <c r="CG30" s="55">
        <v>0</v>
      </c>
      <c r="CI30" s="51" t="str">
        <f>VLOOKUP(F30,$CL:$CM,2,FALSE)</f>
        <v>Acct 282</v>
      </c>
    </row>
    <row r="31" spans="1:91" ht="13.9" customHeight="1" x14ac:dyDescent="0.2">
      <c r="A31" s="52" t="s">
        <v>142</v>
      </c>
      <c r="B31" s="52" t="s">
        <v>144</v>
      </c>
      <c r="C31" s="53" t="s">
        <v>153</v>
      </c>
      <c r="D31" s="53" t="s">
        <v>185</v>
      </c>
      <c r="E31" s="52" t="s">
        <v>186</v>
      </c>
      <c r="F31" s="54" t="s">
        <v>192</v>
      </c>
      <c r="G31" s="54" t="s">
        <v>159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0</v>
      </c>
      <c r="N31" s="55">
        <v>0</v>
      </c>
      <c r="O31" s="55">
        <v>0</v>
      </c>
      <c r="P31" s="55">
        <v>0</v>
      </c>
      <c r="Q31" s="55">
        <v>0</v>
      </c>
      <c r="R31" s="55">
        <v>0</v>
      </c>
      <c r="S31" s="55">
        <v>0</v>
      </c>
      <c r="T31" s="55">
        <v>0</v>
      </c>
      <c r="U31" s="55">
        <v>0</v>
      </c>
      <c r="V31" s="55">
        <v>0</v>
      </c>
      <c r="W31" s="55">
        <v>0</v>
      </c>
      <c r="X31" s="55">
        <v>0</v>
      </c>
      <c r="Y31" s="55">
        <v>0</v>
      </c>
      <c r="Z31" s="55">
        <v>0</v>
      </c>
      <c r="AA31" s="55">
        <v>0</v>
      </c>
      <c r="AB31" s="55">
        <v>0</v>
      </c>
      <c r="AC31" s="55">
        <v>0</v>
      </c>
      <c r="AD31" s="55">
        <v>0</v>
      </c>
      <c r="AE31" s="55">
        <v>0</v>
      </c>
      <c r="AF31" s="55">
        <v>0</v>
      </c>
      <c r="AG31" s="55">
        <v>0</v>
      </c>
      <c r="AH31" s="55">
        <v>14129</v>
      </c>
      <c r="AI31" s="55">
        <v>19129</v>
      </c>
      <c r="AJ31" s="55">
        <v>-1401</v>
      </c>
      <c r="AK31" s="55">
        <v>5722</v>
      </c>
      <c r="AL31" s="55">
        <v>16528</v>
      </c>
      <c r="AM31" s="55">
        <v>15078</v>
      </c>
      <c r="AN31" s="55">
        <v>-4421</v>
      </c>
      <c r="AO31" s="55">
        <v>25478</v>
      </c>
      <c r="AP31" s="55">
        <v>15621</v>
      </c>
      <c r="AQ31" s="55">
        <v>19462</v>
      </c>
      <c r="AR31" s="55">
        <v>14330</v>
      </c>
      <c r="AS31" s="55">
        <v>-2983521</v>
      </c>
      <c r="AT31" s="55">
        <v>-2843866</v>
      </c>
      <c r="AU31" s="55">
        <v>68628</v>
      </c>
      <c r="AV31" s="55">
        <v>19078</v>
      </c>
      <c r="AW31" s="55">
        <v>33703</v>
      </c>
      <c r="AX31" s="55">
        <v>40798</v>
      </c>
      <c r="AY31" s="55">
        <v>24166</v>
      </c>
      <c r="AZ31" s="55">
        <v>34714</v>
      </c>
      <c r="BA31" s="55">
        <v>35235</v>
      </c>
      <c r="BB31" s="55">
        <v>38366</v>
      </c>
      <c r="BC31" s="55">
        <v>40949</v>
      </c>
      <c r="BD31" s="55">
        <v>34696</v>
      </c>
      <c r="BE31" s="55">
        <v>40396</v>
      </c>
      <c r="BF31" s="55">
        <v>34096</v>
      </c>
      <c r="BG31" s="55">
        <v>444825</v>
      </c>
      <c r="BH31" s="55">
        <v>40396.087083329912</v>
      </c>
      <c r="BI31" s="55">
        <v>40396.087083329912</v>
      </c>
      <c r="BJ31" s="55">
        <v>40396.087083329912</v>
      </c>
      <c r="BK31" s="55">
        <v>40396.087083330378</v>
      </c>
      <c r="BL31" s="55">
        <v>40396.087083329912</v>
      </c>
      <c r="BM31" s="55">
        <v>40396.087083329912</v>
      </c>
      <c r="BN31" s="55">
        <v>40396.087083329912</v>
      </c>
      <c r="BO31" s="55">
        <v>40396.087083329912</v>
      </c>
      <c r="BP31" s="55">
        <v>40396.087083330378</v>
      </c>
      <c r="BQ31" s="55">
        <v>38290.087083329912</v>
      </c>
      <c r="BR31" s="55">
        <v>38290.087083329912</v>
      </c>
      <c r="BS31" s="55">
        <v>38290.087083329912</v>
      </c>
      <c r="BT31" s="55">
        <v>478435.04499995988</v>
      </c>
      <c r="BU31" s="55">
        <v>38290.087083329912</v>
      </c>
      <c r="BV31" s="55">
        <v>38290.087083329912</v>
      </c>
      <c r="BW31" s="55">
        <v>38290.087083330378</v>
      </c>
      <c r="BX31" s="55">
        <v>38290.087083329912</v>
      </c>
      <c r="BY31" s="55">
        <v>38290.087083329912</v>
      </c>
      <c r="BZ31" s="55">
        <v>38290.087083329912</v>
      </c>
      <c r="CA31" s="55">
        <v>38290.087083329912</v>
      </c>
      <c r="CB31" s="55">
        <v>38290.087083329912</v>
      </c>
      <c r="CC31" s="55">
        <v>38290.087083330378</v>
      </c>
      <c r="CD31" s="55">
        <v>35386.087083329912</v>
      </c>
      <c r="CE31" s="55">
        <v>35386.087083329912</v>
      </c>
      <c r="CF31" s="55">
        <v>35386.087083330378</v>
      </c>
      <c r="CG31" s="55">
        <v>450769.04499996034</v>
      </c>
      <c r="CI31" s="51" t="str">
        <f>VLOOKUP(F31,$CL:$CM,2,FALSE)</f>
        <v>Acct 283</v>
      </c>
    </row>
    <row r="32" spans="1:91" ht="13.9" customHeight="1" x14ac:dyDescent="0.2">
      <c r="A32" s="52" t="s">
        <v>142</v>
      </c>
      <c r="B32" s="52" t="s">
        <v>144</v>
      </c>
      <c r="C32" s="53" t="s">
        <v>153</v>
      </c>
      <c r="D32" s="53" t="s">
        <v>185</v>
      </c>
      <c r="E32" s="52" t="s">
        <v>186</v>
      </c>
      <c r="F32" s="54" t="s">
        <v>192</v>
      </c>
      <c r="G32" s="54" t="s">
        <v>162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0</v>
      </c>
      <c r="S32" s="55">
        <v>0</v>
      </c>
      <c r="T32" s="55">
        <v>0</v>
      </c>
      <c r="U32" s="55">
        <v>0</v>
      </c>
      <c r="V32" s="55">
        <v>0</v>
      </c>
      <c r="W32" s="55">
        <v>0</v>
      </c>
      <c r="X32" s="55">
        <v>0</v>
      </c>
      <c r="Y32" s="55">
        <v>0</v>
      </c>
      <c r="Z32" s="55">
        <v>0</v>
      </c>
      <c r="AA32" s="55">
        <v>0</v>
      </c>
      <c r="AB32" s="55">
        <v>0</v>
      </c>
      <c r="AC32" s="55">
        <v>0</v>
      </c>
      <c r="AD32" s="55">
        <v>0</v>
      </c>
      <c r="AE32" s="55">
        <v>0</v>
      </c>
      <c r="AF32" s="55">
        <v>0</v>
      </c>
      <c r="AG32" s="55">
        <v>0</v>
      </c>
      <c r="AH32" s="55">
        <v>25453</v>
      </c>
      <c r="AI32" s="55">
        <v>25454</v>
      </c>
      <c r="AJ32" s="55">
        <v>25453</v>
      </c>
      <c r="AK32" s="55">
        <v>25454</v>
      </c>
      <c r="AL32" s="55">
        <v>25453</v>
      </c>
      <c r="AM32" s="55">
        <v>25454</v>
      </c>
      <c r="AN32" s="55">
        <v>25453</v>
      </c>
      <c r="AO32" s="55">
        <v>25454</v>
      </c>
      <c r="AP32" s="55">
        <v>25453</v>
      </c>
      <c r="AQ32" s="55">
        <v>25454</v>
      </c>
      <c r="AR32" s="55">
        <v>25453</v>
      </c>
      <c r="AS32" s="55">
        <v>25453</v>
      </c>
      <c r="AT32" s="55">
        <v>305441</v>
      </c>
      <c r="AU32" s="55">
        <v>25453</v>
      </c>
      <c r="AV32" s="55">
        <v>25454</v>
      </c>
      <c r="AW32" s="55">
        <v>25453</v>
      </c>
      <c r="AX32" s="55">
        <v>25454</v>
      </c>
      <c r="AY32" s="55">
        <v>25453</v>
      </c>
      <c r="AZ32" s="55">
        <v>25454</v>
      </c>
      <c r="BA32" s="55">
        <v>25453</v>
      </c>
      <c r="BB32" s="55">
        <v>25454</v>
      </c>
      <c r="BC32" s="55">
        <v>25453</v>
      </c>
      <c r="BD32" s="55">
        <v>35811</v>
      </c>
      <c r="BE32" s="55">
        <v>-4240</v>
      </c>
      <c r="BF32" s="55">
        <v>-17847</v>
      </c>
      <c r="BG32" s="55">
        <v>242805</v>
      </c>
      <c r="BH32" s="55">
        <v>-77042.680000000008</v>
      </c>
      <c r="BI32" s="55">
        <v>-154538.81</v>
      </c>
      <c r="BJ32" s="55">
        <v>-234034.94000000006</v>
      </c>
      <c r="BK32" s="55">
        <v>-234034.93999999989</v>
      </c>
      <c r="BL32" s="55">
        <v>-192537.25999999995</v>
      </c>
      <c r="BM32" s="55">
        <v>-190992.26</v>
      </c>
      <c r="BN32" s="55">
        <v>-195992.26</v>
      </c>
      <c r="BO32" s="55">
        <v>-167993.81000000006</v>
      </c>
      <c r="BP32" s="55">
        <v>-118496.12999999989</v>
      </c>
      <c r="BQ32" s="55">
        <v>-186193.81000000029</v>
      </c>
      <c r="BR32" s="55">
        <v>-38998.449999999953</v>
      </c>
      <c r="BS32" s="55">
        <v>0</v>
      </c>
      <c r="BT32" s="55">
        <v>-1790855.35</v>
      </c>
      <c r="BU32" s="55">
        <v>0</v>
      </c>
      <c r="BV32" s="55">
        <v>0</v>
      </c>
      <c r="BW32" s="55">
        <v>0</v>
      </c>
      <c r="BX32" s="55">
        <v>0</v>
      </c>
      <c r="BY32" s="55">
        <v>0</v>
      </c>
      <c r="BZ32" s="55">
        <v>0</v>
      </c>
      <c r="CA32" s="55">
        <v>0</v>
      </c>
      <c r="CB32" s="55">
        <v>0</v>
      </c>
      <c r="CC32" s="55">
        <v>0</v>
      </c>
      <c r="CD32" s="55">
        <v>0</v>
      </c>
      <c r="CE32" s="55">
        <v>0</v>
      </c>
      <c r="CF32" s="55">
        <v>0</v>
      </c>
      <c r="CG32" s="55">
        <v>0</v>
      </c>
      <c r="CI32" s="51" t="str">
        <f>VLOOKUP(F32,$CL:$CM,2,FALSE)</f>
        <v>Acct 283</v>
      </c>
    </row>
    <row r="33" spans="1:87" ht="13.9" customHeight="1" x14ac:dyDescent="0.2">
      <c r="A33" s="52" t="s">
        <v>142</v>
      </c>
      <c r="B33" s="52" t="s">
        <v>144</v>
      </c>
      <c r="C33" s="53" t="s">
        <v>153</v>
      </c>
      <c r="D33" s="53" t="s">
        <v>185</v>
      </c>
      <c r="E33" s="52" t="s">
        <v>186</v>
      </c>
      <c r="F33" s="54" t="s">
        <v>192</v>
      </c>
      <c r="G33" s="54" t="s">
        <v>166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0</v>
      </c>
      <c r="N33" s="55">
        <v>0</v>
      </c>
      <c r="O33" s="55">
        <v>0</v>
      </c>
      <c r="P33" s="55">
        <v>0</v>
      </c>
      <c r="Q33" s="55">
        <v>0</v>
      </c>
      <c r="R33" s="55">
        <v>0</v>
      </c>
      <c r="S33" s="55">
        <v>0</v>
      </c>
      <c r="T33" s="55">
        <v>0</v>
      </c>
      <c r="U33" s="55">
        <v>0</v>
      </c>
      <c r="V33" s="55">
        <v>0</v>
      </c>
      <c r="W33" s="55">
        <v>0</v>
      </c>
      <c r="X33" s="55">
        <v>0</v>
      </c>
      <c r="Y33" s="55">
        <v>0</v>
      </c>
      <c r="Z33" s="55">
        <v>0</v>
      </c>
      <c r="AA33" s="55">
        <v>0</v>
      </c>
      <c r="AB33" s="55">
        <v>0</v>
      </c>
      <c r="AC33" s="55">
        <v>0</v>
      </c>
      <c r="AD33" s="55">
        <v>0</v>
      </c>
      <c r="AE33" s="55">
        <v>0</v>
      </c>
      <c r="AF33" s="55">
        <v>0</v>
      </c>
      <c r="AG33" s="55">
        <v>0</v>
      </c>
      <c r="AH33" s="55">
        <v>-56315</v>
      </c>
      <c r="AI33" s="55">
        <v>-56310</v>
      </c>
      <c r="AJ33" s="55">
        <v>-56310</v>
      </c>
      <c r="AK33" s="55">
        <v>-336986</v>
      </c>
      <c r="AL33" s="55">
        <v>-56310</v>
      </c>
      <c r="AM33" s="55">
        <v>-56310</v>
      </c>
      <c r="AN33" s="55">
        <v>-56310</v>
      </c>
      <c r="AO33" s="55">
        <v>-56310</v>
      </c>
      <c r="AP33" s="55">
        <v>-56310</v>
      </c>
      <c r="AQ33" s="55">
        <v>-56310</v>
      </c>
      <c r="AR33" s="55">
        <v>-56310</v>
      </c>
      <c r="AS33" s="55">
        <v>-56310</v>
      </c>
      <c r="AT33" s="55">
        <v>-956401</v>
      </c>
      <c r="AU33" s="55">
        <v>-81086</v>
      </c>
      <c r="AV33" s="55">
        <v>-81091</v>
      </c>
      <c r="AW33" s="55">
        <v>-81091</v>
      </c>
      <c r="AX33" s="55">
        <v>-81091</v>
      </c>
      <c r="AY33" s="55">
        <v>-81091</v>
      </c>
      <c r="AZ33" s="55">
        <v>-81091</v>
      </c>
      <c r="BA33" s="55">
        <v>-81091</v>
      </c>
      <c r="BB33" s="55">
        <v>-81091</v>
      </c>
      <c r="BC33" s="55">
        <v>-81091</v>
      </c>
      <c r="BD33" s="55">
        <v>-81091</v>
      </c>
      <c r="BE33" s="55">
        <v>-81091</v>
      </c>
      <c r="BF33" s="55">
        <v>-81091</v>
      </c>
      <c r="BG33" s="55">
        <v>-973087</v>
      </c>
      <c r="BH33" s="55">
        <v>-110207.33000000007</v>
      </c>
      <c r="BI33" s="55">
        <v>-110213</v>
      </c>
      <c r="BJ33" s="55">
        <v>-110213</v>
      </c>
      <c r="BK33" s="55">
        <v>-110213</v>
      </c>
      <c r="BL33" s="55">
        <v>-110213</v>
      </c>
      <c r="BM33" s="55">
        <v>-110213</v>
      </c>
      <c r="BN33" s="55">
        <v>-110213</v>
      </c>
      <c r="BO33" s="55">
        <v>-110213</v>
      </c>
      <c r="BP33" s="55">
        <v>-110213</v>
      </c>
      <c r="BQ33" s="55">
        <v>-110213</v>
      </c>
      <c r="BR33" s="55">
        <v>-110213</v>
      </c>
      <c r="BS33" s="55">
        <v>-110213</v>
      </c>
      <c r="BT33" s="55">
        <v>-1322550.33</v>
      </c>
      <c r="BU33" s="55">
        <v>-113100.97890000045</v>
      </c>
      <c r="BV33" s="55">
        <v>-113100.97889999952</v>
      </c>
      <c r="BW33" s="55">
        <v>-113100.97889999952</v>
      </c>
      <c r="BX33" s="55">
        <v>-113100.97890000045</v>
      </c>
      <c r="BY33" s="55">
        <v>-113100.97890000045</v>
      </c>
      <c r="BZ33" s="55">
        <v>-113100.97889999952</v>
      </c>
      <c r="CA33" s="55">
        <v>-113100.97889999952</v>
      </c>
      <c r="CB33" s="55">
        <v>-113100.97890000045</v>
      </c>
      <c r="CC33" s="55">
        <v>-113100.97890000045</v>
      </c>
      <c r="CD33" s="55">
        <v>-113100.97889999952</v>
      </c>
      <c r="CE33" s="55">
        <v>-113100.97889999952</v>
      </c>
      <c r="CF33" s="55">
        <v>-113100.97890000045</v>
      </c>
      <c r="CG33" s="55">
        <v>-1357211.7467999998</v>
      </c>
      <c r="CI33" s="51" t="str">
        <f>VLOOKUP(F33,$CL:$CM,2,FALSE)</f>
        <v>Acct 283</v>
      </c>
    </row>
    <row r="34" spans="1:87" ht="13.9" customHeight="1" x14ac:dyDescent="0.2">
      <c r="A34" s="52" t="s">
        <v>142</v>
      </c>
      <c r="B34" s="52" t="s">
        <v>144</v>
      </c>
      <c r="C34" s="53" t="s">
        <v>153</v>
      </c>
      <c r="D34" s="53" t="s">
        <v>185</v>
      </c>
      <c r="E34" s="52" t="s">
        <v>186</v>
      </c>
      <c r="F34" s="54" t="s">
        <v>192</v>
      </c>
      <c r="G34" s="54" t="s">
        <v>167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0</v>
      </c>
      <c r="N34" s="55">
        <v>0</v>
      </c>
      <c r="O34" s="55">
        <v>0</v>
      </c>
      <c r="P34" s="55">
        <v>0</v>
      </c>
      <c r="Q34" s="55">
        <v>0</v>
      </c>
      <c r="R34" s="55">
        <v>0</v>
      </c>
      <c r="S34" s="55">
        <v>0</v>
      </c>
      <c r="T34" s="55">
        <v>0</v>
      </c>
      <c r="U34" s="55">
        <v>0</v>
      </c>
      <c r="V34" s="55">
        <v>0</v>
      </c>
      <c r="W34" s="55">
        <v>0</v>
      </c>
      <c r="X34" s="55">
        <v>0</v>
      </c>
      <c r="Y34" s="55">
        <v>0</v>
      </c>
      <c r="Z34" s="55">
        <v>0</v>
      </c>
      <c r="AA34" s="55">
        <v>0</v>
      </c>
      <c r="AB34" s="55">
        <v>0</v>
      </c>
      <c r="AC34" s="55">
        <v>0</v>
      </c>
      <c r="AD34" s="55">
        <v>0</v>
      </c>
      <c r="AE34" s="55">
        <v>0</v>
      </c>
      <c r="AF34" s="55">
        <v>0</v>
      </c>
      <c r="AG34" s="55">
        <v>0</v>
      </c>
      <c r="AH34" s="55">
        <v>19791</v>
      </c>
      <c r="AI34" s="55">
        <v>9895</v>
      </c>
      <c r="AJ34" s="55">
        <v>9895</v>
      </c>
      <c r="AK34" s="55">
        <v>9895</v>
      </c>
      <c r="AL34" s="55">
        <v>9896</v>
      </c>
      <c r="AM34" s="55">
        <v>9895</v>
      </c>
      <c r="AN34" s="55">
        <v>9895</v>
      </c>
      <c r="AO34" s="55">
        <v>9895</v>
      </c>
      <c r="AP34" s="55">
        <v>9896</v>
      </c>
      <c r="AQ34" s="55">
        <v>9895</v>
      </c>
      <c r="AR34" s="55">
        <v>9895</v>
      </c>
      <c r="AS34" s="55">
        <v>9895</v>
      </c>
      <c r="AT34" s="55">
        <v>128638</v>
      </c>
      <c r="AU34" s="55">
        <v>9895</v>
      </c>
      <c r="AV34" s="55">
        <v>9896</v>
      </c>
      <c r="AW34" s="55">
        <v>9895</v>
      </c>
      <c r="AX34" s="55">
        <v>9895</v>
      </c>
      <c r="AY34" s="55">
        <v>9895</v>
      </c>
      <c r="AZ34" s="55">
        <v>9896</v>
      </c>
      <c r="BA34" s="55">
        <v>9895</v>
      </c>
      <c r="BB34" s="55">
        <v>9895</v>
      </c>
      <c r="BC34" s="55">
        <v>9895</v>
      </c>
      <c r="BD34" s="55">
        <v>9896</v>
      </c>
      <c r="BE34" s="55">
        <v>9895</v>
      </c>
      <c r="BF34" s="55">
        <v>9895</v>
      </c>
      <c r="BG34" s="55">
        <v>118743</v>
      </c>
      <c r="BH34" s="55">
        <v>9895.25</v>
      </c>
      <c r="BI34" s="55">
        <v>9895.25</v>
      </c>
      <c r="BJ34" s="55">
        <v>9895.25</v>
      </c>
      <c r="BK34" s="55">
        <v>9895.25</v>
      </c>
      <c r="BL34" s="55">
        <v>9895.25</v>
      </c>
      <c r="BM34" s="55">
        <v>9895.25</v>
      </c>
      <c r="BN34" s="55">
        <v>9895.25</v>
      </c>
      <c r="BO34" s="55">
        <v>9895.25</v>
      </c>
      <c r="BP34" s="55">
        <v>9895.25</v>
      </c>
      <c r="BQ34" s="55">
        <v>9895.25</v>
      </c>
      <c r="BR34" s="55">
        <v>9895.25</v>
      </c>
      <c r="BS34" s="55">
        <v>9895.25</v>
      </c>
      <c r="BT34" s="55">
        <v>118743</v>
      </c>
      <c r="BU34" s="55">
        <v>9895.25</v>
      </c>
      <c r="BV34" s="55">
        <v>9895.25</v>
      </c>
      <c r="BW34" s="55">
        <v>0</v>
      </c>
      <c r="BX34" s="55">
        <v>0</v>
      </c>
      <c r="BY34" s="55">
        <v>0</v>
      </c>
      <c r="BZ34" s="55">
        <v>0</v>
      </c>
      <c r="CA34" s="55">
        <v>0</v>
      </c>
      <c r="CB34" s="55">
        <v>0</v>
      </c>
      <c r="CC34" s="55">
        <v>0</v>
      </c>
      <c r="CD34" s="55">
        <v>0</v>
      </c>
      <c r="CE34" s="55">
        <v>0</v>
      </c>
      <c r="CF34" s="55">
        <v>0</v>
      </c>
      <c r="CG34" s="55">
        <v>19790.5</v>
      </c>
      <c r="CI34" s="51" t="str">
        <f>VLOOKUP(F34,$CL:$CM,2,FALSE)</f>
        <v>Acct 283</v>
      </c>
    </row>
    <row r="35" spans="1:87" ht="13.9" customHeight="1" x14ac:dyDescent="0.2">
      <c r="A35" s="52" t="s">
        <v>142</v>
      </c>
      <c r="B35" s="52" t="s">
        <v>144</v>
      </c>
      <c r="C35" s="53" t="s">
        <v>153</v>
      </c>
      <c r="D35" s="53" t="s">
        <v>185</v>
      </c>
      <c r="E35" s="52" t="s">
        <v>186</v>
      </c>
      <c r="F35" s="54" t="s">
        <v>192</v>
      </c>
      <c r="G35" s="54" t="s">
        <v>176</v>
      </c>
      <c r="H35" s="55">
        <v>0</v>
      </c>
      <c r="I35" s="55">
        <v>0</v>
      </c>
      <c r="J35" s="55">
        <v>0</v>
      </c>
      <c r="K35" s="55">
        <v>0</v>
      </c>
      <c r="L35" s="55">
        <v>0</v>
      </c>
      <c r="M35" s="55">
        <v>0</v>
      </c>
      <c r="N35" s="55">
        <v>0</v>
      </c>
      <c r="O35" s="55">
        <v>0</v>
      </c>
      <c r="P35" s="55">
        <v>0</v>
      </c>
      <c r="Q35" s="55">
        <v>0</v>
      </c>
      <c r="R35" s="55">
        <v>0</v>
      </c>
      <c r="S35" s="55">
        <v>0</v>
      </c>
      <c r="T35" s="55">
        <v>0</v>
      </c>
      <c r="U35" s="55">
        <v>0</v>
      </c>
      <c r="V35" s="55">
        <v>0</v>
      </c>
      <c r="W35" s="55">
        <v>0</v>
      </c>
      <c r="X35" s="55">
        <v>0</v>
      </c>
      <c r="Y35" s="55">
        <v>0</v>
      </c>
      <c r="Z35" s="55">
        <v>0</v>
      </c>
      <c r="AA35" s="55">
        <v>0</v>
      </c>
      <c r="AB35" s="55">
        <v>0</v>
      </c>
      <c r="AC35" s="55">
        <v>0</v>
      </c>
      <c r="AD35" s="55">
        <v>0</v>
      </c>
      <c r="AE35" s="55">
        <v>0</v>
      </c>
      <c r="AF35" s="55">
        <v>0</v>
      </c>
      <c r="AG35" s="55">
        <v>0</v>
      </c>
      <c r="AH35" s="55">
        <v>0</v>
      </c>
      <c r="AI35" s="55">
        <v>0</v>
      </c>
      <c r="AJ35" s="55">
        <v>0</v>
      </c>
      <c r="AK35" s="55">
        <v>0</v>
      </c>
      <c r="AL35" s="55">
        <v>0</v>
      </c>
      <c r="AM35" s="55">
        <v>0</v>
      </c>
      <c r="AN35" s="55">
        <v>0</v>
      </c>
      <c r="AO35" s="55">
        <v>0</v>
      </c>
      <c r="AP35" s="55">
        <v>0</v>
      </c>
      <c r="AQ35" s="55">
        <v>0</v>
      </c>
      <c r="AR35" s="55">
        <v>0</v>
      </c>
      <c r="AS35" s="55">
        <v>0</v>
      </c>
      <c r="AT35" s="55">
        <v>0</v>
      </c>
      <c r="AU35" s="55">
        <v>0</v>
      </c>
      <c r="AV35" s="55">
        <v>0</v>
      </c>
      <c r="AW35" s="55">
        <v>0</v>
      </c>
      <c r="AX35" s="55">
        <v>0</v>
      </c>
      <c r="AY35" s="55">
        <v>0</v>
      </c>
      <c r="AZ35" s="55">
        <v>-8237200</v>
      </c>
      <c r="BA35" s="55">
        <v>0</v>
      </c>
      <c r="BB35" s="55">
        <v>87284</v>
      </c>
      <c r="BC35" s="55">
        <v>43853</v>
      </c>
      <c r="BD35" s="55">
        <v>43993</v>
      </c>
      <c r="BE35" s="55">
        <v>44134</v>
      </c>
      <c r="BF35" s="55">
        <v>44276</v>
      </c>
      <c r="BG35" s="55">
        <v>-7973660</v>
      </c>
      <c r="BH35" s="55">
        <v>0</v>
      </c>
      <c r="BI35" s="55">
        <v>0</v>
      </c>
      <c r="BJ35" s="55">
        <v>0</v>
      </c>
      <c r="BK35" s="55">
        <v>0</v>
      </c>
      <c r="BL35" s="55">
        <v>0</v>
      </c>
      <c r="BM35" s="55">
        <v>0</v>
      </c>
      <c r="BN35" s="55">
        <v>0</v>
      </c>
      <c r="BO35" s="55">
        <v>0</v>
      </c>
      <c r="BP35" s="55">
        <v>0</v>
      </c>
      <c r="BQ35" s="55">
        <v>0</v>
      </c>
      <c r="BR35" s="55">
        <v>0</v>
      </c>
      <c r="BS35" s="55">
        <v>0</v>
      </c>
      <c r="BT35" s="55">
        <v>0</v>
      </c>
      <c r="BU35" s="55">
        <v>0</v>
      </c>
      <c r="BV35" s="55">
        <v>0</v>
      </c>
      <c r="BW35" s="55">
        <v>0</v>
      </c>
      <c r="BX35" s="55">
        <v>0</v>
      </c>
      <c r="BY35" s="55">
        <v>0</v>
      </c>
      <c r="BZ35" s="55">
        <v>0</v>
      </c>
      <c r="CA35" s="55">
        <v>0</v>
      </c>
      <c r="CB35" s="55">
        <v>0</v>
      </c>
      <c r="CC35" s="55">
        <v>0</v>
      </c>
      <c r="CD35" s="55">
        <v>0</v>
      </c>
      <c r="CE35" s="55">
        <v>0</v>
      </c>
      <c r="CF35" s="55">
        <v>0</v>
      </c>
      <c r="CG35" s="55">
        <v>0</v>
      </c>
      <c r="CI35" s="51" t="str">
        <f>VLOOKUP(F35,$CL:$CM,2,FALSE)</f>
        <v>Acct 283</v>
      </c>
    </row>
    <row r="36" spans="1:87" ht="13.9" customHeight="1" x14ac:dyDescent="0.2">
      <c r="A36" s="52" t="s">
        <v>142</v>
      </c>
      <c r="B36" s="52" t="s">
        <v>144</v>
      </c>
      <c r="C36" s="53" t="s">
        <v>153</v>
      </c>
      <c r="D36" s="53" t="s">
        <v>185</v>
      </c>
      <c r="E36" s="52" t="s">
        <v>186</v>
      </c>
      <c r="F36" s="54" t="s">
        <v>192</v>
      </c>
      <c r="G36" s="54" t="s">
        <v>182</v>
      </c>
      <c r="H36" s="55">
        <v>0</v>
      </c>
      <c r="I36" s="55">
        <v>0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  <c r="R36" s="55">
        <v>0</v>
      </c>
      <c r="S36" s="55">
        <v>0</v>
      </c>
      <c r="T36" s="55">
        <v>0</v>
      </c>
      <c r="U36" s="55">
        <v>0</v>
      </c>
      <c r="V36" s="55">
        <v>0</v>
      </c>
      <c r="W36" s="55">
        <v>0</v>
      </c>
      <c r="X36" s="55">
        <v>0</v>
      </c>
      <c r="Y36" s="55">
        <v>0</v>
      </c>
      <c r="Z36" s="55">
        <v>0</v>
      </c>
      <c r="AA36" s="55">
        <v>0</v>
      </c>
      <c r="AB36" s="55">
        <v>0</v>
      </c>
      <c r="AC36" s="55">
        <v>0</v>
      </c>
      <c r="AD36" s="55">
        <v>0</v>
      </c>
      <c r="AE36" s="55">
        <v>0</v>
      </c>
      <c r="AF36" s="55">
        <v>0</v>
      </c>
      <c r="AG36" s="55">
        <v>0</v>
      </c>
      <c r="AH36" s="55">
        <v>-43835</v>
      </c>
      <c r="AI36" s="55">
        <v>4792</v>
      </c>
      <c r="AJ36" s="55">
        <v>4792</v>
      </c>
      <c r="AK36" s="55">
        <v>4791</v>
      </c>
      <c r="AL36" s="55">
        <v>4792</v>
      </c>
      <c r="AM36" s="55">
        <v>4792</v>
      </c>
      <c r="AN36" s="55">
        <v>4791</v>
      </c>
      <c r="AO36" s="55">
        <v>4792</v>
      </c>
      <c r="AP36" s="55">
        <v>4792</v>
      </c>
      <c r="AQ36" s="55">
        <v>4791</v>
      </c>
      <c r="AR36" s="55">
        <v>4792</v>
      </c>
      <c r="AS36" s="55">
        <v>4792</v>
      </c>
      <c r="AT36" s="55">
        <v>8874</v>
      </c>
      <c r="AU36" s="55">
        <v>4792</v>
      </c>
      <c r="AV36" s="55">
        <v>4791</v>
      </c>
      <c r="AW36" s="55">
        <v>4792</v>
      </c>
      <c r="AX36" s="55">
        <v>4792</v>
      </c>
      <c r="AY36" s="55">
        <v>4791</v>
      </c>
      <c r="AZ36" s="55">
        <v>4792</v>
      </c>
      <c r="BA36" s="55">
        <v>4792</v>
      </c>
      <c r="BB36" s="55">
        <v>-4709</v>
      </c>
      <c r="BC36" s="55">
        <v>4792</v>
      </c>
      <c r="BD36" s="55">
        <v>4792</v>
      </c>
      <c r="BE36" s="55">
        <v>4791</v>
      </c>
      <c r="BF36" s="55">
        <v>4792</v>
      </c>
      <c r="BG36" s="55">
        <v>48000</v>
      </c>
      <c r="BH36" s="55">
        <v>4791.6700000000128</v>
      </c>
      <c r="BI36" s="55">
        <v>4791.6700000000128</v>
      </c>
      <c r="BJ36" s="55">
        <v>4791.6699999999837</v>
      </c>
      <c r="BK36" s="55">
        <v>4791.6700000000128</v>
      </c>
      <c r="BL36" s="55">
        <v>4791.6699999999837</v>
      </c>
      <c r="BM36" s="55">
        <v>4791.6700000000128</v>
      </c>
      <c r="BN36" s="55">
        <v>4791.6699999999837</v>
      </c>
      <c r="BO36" s="55">
        <v>4791.6700000000128</v>
      </c>
      <c r="BP36" s="55">
        <v>4791.6699999999837</v>
      </c>
      <c r="BQ36" s="55">
        <v>4791.6700000000128</v>
      </c>
      <c r="BR36" s="55">
        <v>4791.6699999999837</v>
      </c>
      <c r="BS36" s="55">
        <v>4791.6700000000128</v>
      </c>
      <c r="BT36" s="55">
        <v>57500.040000000008</v>
      </c>
      <c r="BU36" s="55">
        <v>4791.6699999999837</v>
      </c>
      <c r="BV36" s="55">
        <v>4791.6700000000128</v>
      </c>
      <c r="BW36" s="55">
        <v>4791.6700000000128</v>
      </c>
      <c r="BX36" s="55">
        <v>4791.6699999999837</v>
      </c>
      <c r="BY36" s="55">
        <v>4791.6699999999837</v>
      </c>
      <c r="BZ36" s="55">
        <v>4791.6700000000128</v>
      </c>
      <c r="CA36" s="55">
        <v>4791.6700000000128</v>
      </c>
      <c r="CB36" s="55">
        <v>4791.6699999999837</v>
      </c>
      <c r="CC36" s="55">
        <v>4791.6699999999837</v>
      </c>
      <c r="CD36" s="55">
        <v>4791.6700000000128</v>
      </c>
      <c r="CE36" s="55">
        <v>4791.6700000000128</v>
      </c>
      <c r="CF36" s="55">
        <v>4791.6699999999837</v>
      </c>
      <c r="CG36" s="55">
        <v>57500.039999999979</v>
      </c>
      <c r="CI36" s="51" t="str">
        <f>VLOOKUP(F36,$CL:$CM,2,FALSE)</f>
        <v>Acct 283</v>
      </c>
    </row>
    <row r="37" spans="1:87" ht="13.9" customHeight="1" x14ac:dyDescent="0.2">
      <c r="A37" s="52" t="s">
        <v>142</v>
      </c>
      <c r="B37" s="52" t="s">
        <v>147</v>
      </c>
      <c r="C37" s="53" t="s">
        <v>152</v>
      </c>
      <c r="D37" s="53" t="s">
        <v>185</v>
      </c>
      <c r="E37" s="52" t="s">
        <v>186</v>
      </c>
      <c r="F37" s="54" t="s">
        <v>187</v>
      </c>
      <c r="G37" s="54" t="s">
        <v>6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0</v>
      </c>
      <c r="N37" s="55">
        <v>0</v>
      </c>
      <c r="O37" s="55">
        <v>0</v>
      </c>
      <c r="P37" s="55">
        <v>0</v>
      </c>
      <c r="Q37" s="55">
        <v>0</v>
      </c>
      <c r="R37" s="55">
        <v>0</v>
      </c>
      <c r="S37" s="55">
        <v>0</v>
      </c>
      <c r="T37" s="55">
        <v>0</v>
      </c>
      <c r="U37" s="55">
        <v>0</v>
      </c>
      <c r="V37" s="55">
        <v>0</v>
      </c>
      <c r="W37" s="55">
        <v>0</v>
      </c>
      <c r="X37" s="55">
        <v>0</v>
      </c>
      <c r="Y37" s="55">
        <v>0</v>
      </c>
      <c r="Z37" s="55">
        <v>0</v>
      </c>
      <c r="AA37" s="55">
        <v>0</v>
      </c>
      <c r="AB37" s="55">
        <v>0</v>
      </c>
      <c r="AC37" s="55">
        <v>0</v>
      </c>
      <c r="AD37" s="55">
        <v>0</v>
      </c>
      <c r="AE37" s="55">
        <v>0</v>
      </c>
      <c r="AF37" s="55">
        <v>0</v>
      </c>
      <c r="AG37" s="55">
        <v>0</v>
      </c>
      <c r="AH37" s="55">
        <v>13440</v>
      </c>
      <c r="AI37" s="55">
        <v>13440</v>
      </c>
      <c r="AJ37" s="55">
        <v>13440</v>
      </c>
      <c r="AK37" s="55">
        <v>13440</v>
      </c>
      <c r="AL37" s="55">
        <v>13440</v>
      </c>
      <c r="AM37" s="55">
        <v>13440</v>
      </c>
      <c r="AN37" s="55">
        <v>13440</v>
      </c>
      <c r="AO37" s="55">
        <v>13440</v>
      </c>
      <c r="AP37" s="55">
        <v>13440</v>
      </c>
      <c r="AQ37" s="55">
        <v>13440</v>
      </c>
      <c r="AR37" s="55">
        <v>13440</v>
      </c>
      <c r="AS37" s="55">
        <v>13440</v>
      </c>
      <c r="AT37" s="55">
        <v>161280</v>
      </c>
      <c r="AU37" s="55">
        <v>16193</v>
      </c>
      <c r="AV37" s="55">
        <v>16193</v>
      </c>
      <c r="AW37" s="55">
        <v>16193</v>
      </c>
      <c r="AX37" s="55">
        <v>16193</v>
      </c>
      <c r="AY37" s="55">
        <v>7572</v>
      </c>
      <c r="AZ37" s="55">
        <v>14469</v>
      </c>
      <c r="BA37" s="55">
        <v>14469</v>
      </c>
      <c r="BB37" s="55">
        <v>14469</v>
      </c>
      <c r="BC37" s="55">
        <v>14469</v>
      </c>
      <c r="BD37" s="55">
        <v>14469</v>
      </c>
      <c r="BE37" s="55">
        <v>14469</v>
      </c>
      <c r="BF37" s="55">
        <v>5522</v>
      </c>
      <c r="BG37" s="55">
        <v>164680</v>
      </c>
      <c r="BH37" s="55">
        <v>15487</v>
      </c>
      <c r="BI37" s="55">
        <v>24444</v>
      </c>
      <c r="BJ37" s="55">
        <v>19965</v>
      </c>
      <c r="BK37" s="55">
        <v>19965</v>
      </c>
      <c r="BL37" s="55">
        <v>19965</v>
      </c>
      <c r="BM37" s="55">
        <v>19965</v>
      </c>
      <c r="BN37" s="55">
        <v>151065</v>
      </c>
      <c r="BO37" s="55">
        <v>19965</v>
      </c>
      <c r="BP37" s="55">
        <v>19965</v>
      </c>
      <c r="BQ37" s="55">
        <v>19965</v>
      </c>
      <c r="BR37" s="55">
        <v>19965</v>
      </c>
      <c r="BS37" s="55">
        <v>19965</v>
      </c>
      <c r="BT37" s="55">
        <v>370681</v>
      </c>
      <c r="BU37" s="55">
        <v>11845</v>
      </c>
      <c r="BV37" s="55">
        <v>11845</v>
      </c>
      <c r="BW37" s="55">
        <v>11845</v>
      </c>
      <c r="BX37" s="55">
        <v>11845</v>
      </c>
      <c r="BY37" s="55">
        <v>11845</v>
      </c>
      <c r="BZ37" s="55">
        <v>11845</v>
      </c>
      <c r="CA37" s="55">
        <v>11845</v>
      </c>
      <c r="CB37" s="55">
        <v>11845</v>
      </c>
      <c r="CC37" s="55">
        <v>11845</v>
      </c>
      <c r="CD37" s="55">
        <v>11845</v>
      </c>
      <c r="CE37" s="55">
        <v>11845</v>
      </c>
      <c r="CF37" s="55">
        <v>11845</v>
      </c>
      <c r="CG37" s="55">
        <v>142140</v>
      </c>
      <c r="CI37" s="51" t="str">
        <f>VLOOKUP(F37,$CL:$CM,2,FALSE)</f>
        <v>None Assigned</v>
      </c>
    </row>
    <row r="38" spans="1:87" ht="13.9" customHeight="1" x14ac:dyDescent="0.2">
      <c r="A38" s="52" t="s">
        <v>142</v>
      </c>
      <c r="B38" s="52" t="s">
        <v>147</v>
      </c>
      <c r="C38" s="53" t="s">
        <v>152</v>
      </c>
      <c r="D38" s="53" t="s">
        <v>185</v>
      </c>
      <c r="E38" s="52" t="s">
        <v>186</v>
      </c>
      <c r="F38" s="54" t="s">
        <v>187</v>
      </c>
      <c r="G38" s="54" t="s">
        <v>7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5">
        <v>0</v>
      </c>
      <c r="R38" s="55">
        <v>0</v>
      </c>
      <c r="S38" s="55">
        <v>0</v>
      </c>
      <c r="T38" s="55">
        <v>0</v>
      </c>
      <c r="U38" s="55">
        <v>0</v>
      </c>
      <c r="V38" s="55">
        <v>0</v>
      </c>
      <c r="W38" s="55">
        <v>0</v>
      </c>
      <c r="X38" s="55">
        <v>0</v>
      </c>
      <c r="Y38" s="55">
        <v>0</v>
      </c>
      <c r="Z38" s="55">
        <v>0</v>
      </c>
      <c r="AA38" s="55">
        <v>0</v>
      </c>
      <c r="AB38" s="55">
        <v>0</v>
      </c>
      <c r="AC38" s="55">
        <v>0</v>
      </c>
      <c r="AD38" s="55">
        <v>0</v>
      </c>
      <c r="AE38" s="55">
        <v>0</v>
      </c>
      <c r="AF38" s="55">
        <v>0</v>
      </c>
      <c r="AG38" s="55">
        <v>0</v>
      </c>
      <c r="AH38" s="55">
        <v>2991</v>
      </c>
      <c r="AI38" s="55">
        <v>2506</v>
      </c>
      <c r="AJ38" s="55">
        <v>5216</v>
      </c>
      <c r="AK38" s="55">
        <v>1989</v>
      </c>
      <c r="AL38" s="55">
        <v>638</v>
      </c>
      <c r="AM38" s="55">
        <v>1845</v>
      </c>
      <c r="AN38" s="55">
        <v>1353</v>
      </c>
      <c r="AO38" s="55">
        <v>796</v>
      </c>
      <c r="AP38" s="55">
        <v>400</v>
      </c>
      <c r="AQ38" s="55">
        <v>2544</v>
      </c>
      <c r="AR38" s="55">
        <v>2358</v>
      </c>
      <c r="AS38" s="55">
        <v>1843</v>
      </c>
      <c r="AT38" s="55">
        <v>24479</v>
      </c>
      <c r="AU38" s="55">
        <v>845</v>
      </c>
      <c r="AV38" s="55">
        <v>491</v>
      </c>
      <c r="AW38" s="55">
        <v>591</v>
      </c>
      <c r="AX38" s="55">
        <v>781</v>
      </c>
      <c r="AY38" s="55">
        <v>1642</v>
      </c>
      <c r="AZ38" s="55">
        <v>2266</v>
      </c>
      <c r="BA38" s="55">
        <v>1461</v>
      </c>
      <c r="BB38" s="55">
        <v>2498</v>
      </c>
      <c r="BC38" s="55">
        <v>1859</v>
      </c>
      <c r="BD38" s="55">
        <v>1654</v>
      </c>
      <c r="BE38" s="55">
        <v>4425</v>
      </c>
      <c r="BF38" s="55">
        <v>3000</v>
      </c>
      <c r="BG38" s="55">
        <v>21513</v>
      </c>
      <c r="BH38" s="55">
        <v>1726</v>
      </c>
      <c r="BI38" s="55">
        <v>1726</v>
      </c>
      <c r="BJ38" s="55">
        <v>1726</v>
      </c>
      <c r="BK38" s="55">
        <v>1726</v>
      </c>
      <c r="BL38" s="55">
        <v>1726</v>
      </c>
      <c r="BM38" s="55">
        <v>1726</v>
      </c>
      <c r="BN38" s="55">
        <v>1726</v>
      </c>
      <c r="BO38" s="55">
        <v>1726</v>
      </c>
      <c r="BP38" s="55">
        <v>1726</v>
      </c>
      <c r="BQ38" s="55">
        <v>1726</v>
      </c>
      <c r="BR38" s="55">
        <v>1726</v>
      </c>
      <c r="BS38" s="55">
        <v>1726</v>
      </c>
      <c r="BT38" s="55">
        <v>20712</v>
      </c>
      <c r="BU38" s="55">
        <v>1726</v>
      </c>
      <c r="BV38" s="55">
        <v>1726</v>
      </c>
      <c r="BW38" s="55">
        <v>1726</v>
      </c>
      <c r="BX38" s="55">
        <v>1726</v>
      </c>
      <c r="BY38" s="55">
        <v>1726</v>
      </c>
      <c r="BZ38" s="55">
        <v>1726</v>
      </c>
      <c r="CA38" s="55">
        <v>1726</v>
      </c>
      <c r="CB38" s="55">
        <v>1726</v>
      </c>
      <c r="CC38" s="55">
        <v>1726</v>
      </c>
      <c r="CD38" s="55">
        <v>1726</v>
      </c>
      <c r="CE38" s="55">
        <v>1726</v>
      </c>
      <c r="CF38" s="55">
        <v>1726</v>
      </c>
      <c r="CG38" s="55">
        <v>20712</v>
      </c>
      <c r="CI38" s="51" t="str">
        <f>VLOOKUP(F38,$CL:$CM,2,FALSE)</f>
        <v>None Assigned</v>
      </c>
    </row>
    <row r="39" spans="1:87" ht="13.9" customHeight="1" x14ac:dyDescent="0.2">
      <c r="A39" s="52" t="s">
        <v>142</v>
      </c>
      <c r="B39" s="52" t="s">
        <v>147</v>
      </c>
      <c r="C39" s="53" t="s">
        <v>152</v>
      </c>
      <c r="D39" s="53" t="s">
        <v>185</v>
      </c>
      <c r="E39" s="52" t="s">
        <v>186</v>
      </c>
      <c r="F39" s="54" t="s">
        <v>187</v>
      </c>
      <c r="G39" s="54" t="s">
        <v>8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0</v>
      </c>
      <c r="N39" s="55">
        <v>0</v>
      </c>
      <c r="O39" s="55">
        <v>0</v>
      </c>
      <c r="P39" s="55">
        <v>0</v>
      </c>
      <c r="Q39" s="55">
        <v>0</v>
      </c>
      <c r="R39" s="55">
        <v>0</v>
      </c>
      <c r="S39" s="55">
        <v>0</v>
      </c>
      <c r="T39" s="55">
        <v>0</v>
      </c>
      <c r="U39" s="55">
        <v>0</v>
      </c>
      <c r="V39" s="55">
        <v>0</v>
      </c>
      <c r="W39" s="55">
        <v>0</v>
      </c>
      <c r="X39" s="55">
        <v>0</v>
      </c>
      <c r="Y39" s="55">
        <v>0</v>
      </c>
      <c r="Z39" s="55">
        <v>0</v>
      </c>
      <c r="AA39" s="55">
        <v>0</v>
      </c>
      <c r="AB39" s="55">
        <v>0</v>
      </c>
      <c r="AC39" s="55">
        <v>0</v>
      </c>
      <c r="AD39" s="55">
        <v>0</v>
      </c>
      <c r="AE39" s="55">
        <v>0</v>
      </c>
      <c r="AF39" s="55">
        <v>0</v>
      </c>
      <c r="AG39" s="55">
        <v>0</v>
      </c>
      <c r="AH39" s="55">
        <v>0</v>
      </c>
      <c r="AI39" s="55">
        <v>0</v>
      </c>
      <c r="AJ39" s="55">
        <v>0</v>
      </c>
      <c r="AK39" s="55">
        <v>0</v>
      </c>
      <c r="AL39" s="55">
        <v>0</v>
      </c>
      <c r="AM39" s="55">
        <v>0</v>
      </c>
      <c r="AN39" s="55">
        <v>0</v>
      </c>
      <c r="AO39" s="55">
        <v>0</v>
      </c>
      <c r="AP39" s="55">
        <v>0</v>
      </c>
      <c r="AQ39" s="55">
        <v>0</v>
      </c>
      <c r="AR39" s="55">
        <v>0</v>
      </c>
      <c r="AS39" s="55">
        <v>0</v>
      </c>
      <c r="AT39" s="55">
        <v>0</v>
      </c>
      <c r="AU39" s="55">
        <v>0</v>
      </c>
      <c r="AV39" s="55">
        <v>-7928</v>
      </c>
      <c r="AW39" s="55">
        <v>7928</v>
      </c>
      <c r="AX39" s="55">
        <v>138601</v>
      </c>
      <c r="AY39" s="55">
        <v>-138601</v>
      </c>
      <c r="AZ39" s="55">
        <v>0</v>
      </c>
      <c r="BA39" s="55">
        <v>0</v>
      </c>
      <c r="BB39" s="55">
        <v>0</v>
      </c>
      <c r="BC39" s="55">
        <v>0</v>
      </c>
      <c r="BD39" s="55">
        <v>0</v>
      </c>
      <c r="BE39" s="55">
        <v>0</v>
      </c>
      <c r="BF39" s="55">
        <v>0</v>
      </c>
      <c r="BG39" s="55">
        <v>0</v>
      </c>
      <c r="BH39" s="55">
        <v>0</v>
      </c>
      <c r="BI39" s="55">
        <v>0</v>
      </c>
      <c r="BJ39" s="55">
        <v>0</v>
      </c>
      <c r="BK39" s="55">
        <v>0</v>
      </c>
      <c r="BL39" s="55">
        <v>0</v>
      </c>
      <c r="BM39" s="55">
        <v>0</v>
      </c>
      <c r="BN39" s="55">
        <v>0</v>
      </c>
      <c r="BO39" s="55">
        <v>0</v>
      </c>
      <c r="BP39" s="55">
        <v>0</v>
      </c>
      <c r="BQ39" s="55">
        <v>0</v>
      </c>
      <c r="BR39" s="55">
        <v>0</v>
      </c>
      <c r="BS39" s="55">
        <v>0</v>
      </c>
      <c r="BT39" s="55">
        <v>0</v>
      </c>
      <c r="BU39" s="55">
        <v>0</v>
      </c>
      <c r="BV39" s="55">
        <v>0</v>
      </c>
      <c r="BW39" s="55">
        <v>0</v>
      </c>
      <c r="BX39" s="55">
        <v>0</v>
      </c>
      <c r="BY39" s="55">
        <v>0</v>
      </c>
      <c r="BZ39" s="55">
        <v>0</v>
      </c>
      <c r="CA39" s="55">
        <v>0</v>
      </c>
      <c r="CB39" s="55">
        <v>0</v>
      </c>
      <c r="CC39" s="55">
        <v>0</v>
      </c>
      <c r="CD39" s="55">
        <v>0</v>
      </c>
      <c r="CE39" s="55">
        <v>0</v>
      </c>
      <c r="CF39" s="55">
        <v>0</v>
      </c>
      <c r="CG39" s="55">
        <v>0</v>
      </c>
      <c r="CI39" s="51" t="str">
        <f>VLOOKUP(F39,$CL:$CM,2,FALSE)</f>
        <v>None Assigned</v>
      </c>
    </row>
    <row r="40" spans="1:87" ht="13.9" customHeight="1" x14ac:dyDescent="0.2">
      <c r="A40" s="52" t="s">
        <v>142</v>
      </c>
      <c r="B40" s="52" t="s">
        <v>147</v>
      </c>
      <c r="C40" s="53" t="s">
        <v>152</v>
      </c>
      <c r="D40" s="53" t="s">
        <v>189</v>
      </c>
      <c r="E40" s="52" t="s">
        <v>186</v>
      </c>
      <c r="F40" s="54" t="s">
        <v>187</v>
      </c>
      <c r="G40" s="54" t="s">
        <v>9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5">
        <v>0</v>
      </c>
      <c r="S40" s="55">
        <v>0</v>
      </c>
      <c r="T40" s="55">
        <v>0</v>
      </c>
      <c r="U40" s="55">
        <v>0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55">
        <v>0</v>
      </c>
      <c r="AF40" s="55">
        <v>0</v>
      </c>
      <c r="AG40" s="55">
        <v>0</v>
      </c>
      <c r="AH40" s="55">
        <v>0</v>
      </c>
      <c r="AI40" s="55">
        <v>0</v>
      </c>
      <c r="AJ40" s="55">
        <v>0</v>
      </c>
      <c r="AK40" s="55">
        <v>0</v>
      </c>
      <c r="AL40" s="55">
        <v>0</v>
      </c>
      <c r="AM40" s="55">
        <v>0</v>
      </c>
      <c r="AN40" s="55">
        <v>0</v>
      </c>
      <c r="AO40" s="55">
        <v>0</v>
      </c>
      <c r="AP40" s="55">
        <v>0</v>
      </c>
      <c r="AQ40" s="55">
        <v>0</v>
      </c>
      <c r="AR40" s="55">
        <v>0</v>
      </c>
      <c r="AS40" s="55">
        <v>0</v>
      </c>
      <c r="AT40" s="55">
        <v>0</v>
      </c>
      <c r="AU40" s="55">
        <v>0</v>
      </c>
      <c r="AV40" s="55">
        <v>0</v>
      </c>
      <c r="AW40" s="55">
        <v>0</v>
      </c>
      <c r="AX40" s="55">
        <v>0</v>
      </c>
      <c r="AY40" s="55">
        <v>0</v>
      </c>
      <c r="AZ40" s="55">
        <v>0</v>
      </c>
      <c r="BA40" s="55">
        <v>0</v>
      </c>
      <c r="BB40" s="55">
        <v>0</v>
      </c>
      <c r="BC40" s="55">
        <v>43</v>
      </c>
      <c r="BD40" s="55">
        <v>0</v>
      </c>
      <c r="BE40" s="55">
        <v>0</v>
      </c>
      <c r="BF40" s="55">
        <v>0</v>
      </c>
      <c r="BG40" s="55">
        <v>43</v>
      </c>
      <c r="BH40" s="55">
        <v>0</v>
      </c>
      <c r="BI40" s="55">
        <v>0</v>
      </c>
      <c r="BJ40" s="55">
        <v>0</v>
      </c>
      <c r="BK40" s="55">
        <v>0</v>
      </c>
      <c r="BL40" s="55">
        <v>0</v>
      </c>
      <c r="BM40" s="55">
        <v>0</v>
      </c>
      <c r="BN40" s="55">
        <v>0</v>
      </c>
      <c r="BO40" s="55">
        <v>0</v>
      </c>
      <c r="BP40" s="55">
        <v>0</v>
      </c>
      <c r="BQ40" s="55">
        <v>0</v>
      </c>
      <c r="BR40" s="55">
        <v>0</v>
      </c>
      <c r="BS40" s="55">
        <v>0</v>
      </c>
      <c r="BT40" s="55">
        <v>0</v>
      </c>
      <c r="BU40" s="55">
        <v>0</v>
      </c>
      <c r="BV40" s="55">
        <v>0</v>
      </c>
      <c r="BW40" s="55">
        <v>0</v>
      </c>
      <c r="BX40" s="55">
        <v>0</v>
      </c>
      <c r="BY40" s="55">
        <v>0</v>
      </c>
      <c r="BZ40" s="55">
        <v>0</v>
      </c>
      <c r="CA40" s="55">
        <v>0</v>
      </c>
      <c r="CB40" s="55">
        <v>0</v>
      </c>
      <c r="CC40" s="55">
        <v>0</v>
      </c>
      <c r="CD40" s="55">
        <v>0</v>
      </c>
      <c r="CE40" s="55">
        <v>0</v>
      </c>
      <c r="CF40" s="55">
        <v>0</v>
      </c>
      <c r="CG40" s="55">
        <v>0</v>
      </c>
      <c r="CI40" s="51" t="str">
        <f>VLOOKUP(F40,$CL:$CM,2,FALSE)</f>
        <v>None Assigned</v>
      </c>
    </row>
    <row r="41" spans="1:87" ht="13.9" customHeight="1" x14ac:dyDescent="0.2">
      <c r="A41" s="52" t="s">
        <v>142</v>
      </c>
      <c r="B41" s="52" t="s">
        <v>147</v>
      </c>
      <c r="C41" s="53" t="s">
        <v>152</v>
      </c>
      <c r="D41" s="53" t="s">
        <v>189</v>
      </c>
      <c r="E41" s="52" t="s">
        <v>186</v>
      </c>
      <c r="F41" s="54" t="s">
        <v>187</v>
      </c>
      <c r="G41" s="54" t="s">
        <v>10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0</v>
      </c>
      <c r="N41" s="55">
        <v>0</v>
      </c>
      <c r="O41" s="55">
        <v>0</v>
      </c>
      <c r="P41" s="55">
        <v>0</v>
      </c>
      <c r="Q41" s="55">
        <v>0</v>
      </c>
      <c r="R41" s="55">
        <v>0</v>
      </c>
      <c r="S41" s="55">
        <v>0</v>
      </c>
      <c r="T41" s="55">
        <v>0</v>
      </c>
      <c r="U41" s="55">
        <v>0</v>
      </c>
      <c r="V41" s="55">
        <v>0</v>
      </c>
      <c r="W41" s="55">
        <v>0</v>
      </c>
      <c r="X41" s="55">
        <v>0</v>
      </c>
      <c r="Y41" s="55">
        <v>0</v>
      </c>
      <c r="Z41" s="55">
        <v>0</v>
      </c>
      <c r="AA41" s="55">
        <v>0</v>
      </c>
      <c r="AB41" s="55">
        <v>0</v>
      </c>
      <c r="AC41" s="55">
        <v>0</v>
      </c>
      <c r="AD41" s="55">
        <v>0</v>
      </c>
      <c r="AE41" s="55">
        <v>0</v>
      </c>
      <c r="AF41" s="55">
        <v>0</v>
      </c>
      <c r="AG41" s="55">
        <v>0</v>
      </c>
      <c r="AH41" s="55">
        <v>0</v>
      </c>
      <c r="AI41" s="55">
        <v>16667</v>
      </c>
      <c r="AJ41" s="55">
        <v>8333</v>
      </c>
      <c r="AK41" s="55">
        <v>8333</v>
      </c>
      <c r="AL41" s="55">
        <v>8333</v>
      </c>
      <c r="AM41" s="55">
        <v>8334</v>
      </c>
      <c r="AN41" s="55">
        <v>8333</v>
      </c>
      <c r="AO41" s="55">
        <v>8333</v>
      </c>
      <c r="AP41" s="55">
        <v>8333</v>
      </c>
      <c r="AQ41" s="55">
        <v>8334</v>
      </c>
      <c r="AR41" s="55">
        <v>8333</v>
      </c>
      <c r="AS41" s="55">
        <v>8333</v>
      </c>
      <c r="AT41" s="55">
        <v>99999</v>
      </c>
      <c r="AU41" s="55">
        <v>0</v>
      </c>
      <c r="AV41" s="55">
        <v>1200</v>
      </c>
      <c r="AW41" s="55">
        <v>0</v>
      </c>
      <c r="AX41" s="55">
        <v>0</v>
      </c>
      <c r="AY41" s="55">
        <v>0</v>
      </c>
      <c r="AZ41" s="55">
        <v>0</v>
      </c>
      <c r="BA41" s="55">
        <v>0</v>
      </c>
      <c r="BB41" s="55">
        <v>0</v>
      </c>
      <c r="BC41" s="55">
        <v>0</v>
      </c>
      <c r="BD41" s="55">
        <v>0</v>
      </c>
      <c r="BE41" s="55">
        <v>0</v>
      </c>
      <c r="BF41" s="55">
        <v>0</v>
      </c>
      <c r="BG41" s="55">
        <v>1200</v>
      </c>
      <c r="BH41" s="55">
        <v>0</v>
      </c>
      <c r="BI41" s="55">
        <v>0</v>
      </c>
      <c r="BJ41" s="55">
        <v>0</v>
      </c>
      <c r="BK41" s="55">
        <v>0</v>
      </c>
      <c r="BL41" s="55">
        <v>0</v>
      </c>
      <c r="BM41" s="55">
        <v>0</v>
      </c>
      <c r="BN41" s="55">
        <v>0</v>
      </c>
      <c r="BO41" s="55">
        <v>0</v>
      </c>
      <c r="BP41" s="55">
        <v>0</v>
      </c>
      <c r="BQ41" s="55">
        <v>0</v>
      </c>
      <c r="BR41" s="55">
        <v>0</v>
      </c>
      <c r="BS41" s="55">
        <v>0</v>
      </c>
      <c r="BT41" s="55">
        <v>0</v>
      </c>
      <c r="BU41" s="55">
        <v>0</v>
      </c>
      <c r="BV41" s="55">
        <v>0</v>
      </c>
      <c r="BW41" s="55">
        <v>0</v>
      </c>
      <c r="BX41" s="55">
        <v>0</v>
      </c>
      <c r="BY41" s="55">
        <v>0</v>
      </c>
      <c r="BZ41" s="55">
        <v>0</v>
      </c>
      <c r="CA41" s="55">
        <v>0</v>
      </c>
      <c r="CB41" s="55">
        <v>0</v>
      </c>
      <c r="CC41" s="55">
        <v>0</v>
      </c>
      <c r="CD41" s="55">
        <v>0</v>
      </c>
      <c r="CE41" s="55">
        <v>0</v>
      </c>
      <c r="CF41" s="55">
        <v>0</v>
      </c>
      <c r="CG41" s="55">
        <v>0</v>
      </c>
      <c r="CI41" s="51" t="str">
        <f>VLOOKUP(F41,$CL:$CM,2,FALSE)</f>
        <v>None Assigned</v>
      </c>
    </row>
    <row r="42" spans="1:87" ht="13.9" customHeight="1" x14ac:dyDescent="0.2">
      <c r="A42" s="52" t="s">
        <v>142</v>
      </c>
      <c r="B42" s="52" t="s">
        <v>147</v>
      </c>
      <c r="C42" s="53" t="s">
        <v>153</v>
      </c>
      <c r="D42" s="53" t="s">
        <v>185</v>
      </c>
      <c r="E42" s="52" t="s">
        <v>186</v>
      </c>
      <c r="F42" s="54" t="s">
        <v>190</v>
      </c>
      <c r="G42" s="54" t="s">
        <v>160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  <c r="Q42" s="55">
        <v>0</v>
      </c>
      <c r="R42" s="55">
        <v>0</v>
      </c>
      <c r="S42" s="55">
        <v>0</v>
      </c>
      <c r="T42" s="55">
        <v>0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0</v>
      </c>
      <c r="AC42" s="55">
        <v>0</v>
      </c>
      <c r="AD42" s="55">
        <v>0</v>
      </c>
      <c r="AE42" s="55">
        <v>0</v>
      </c>
      <c r="AF42" s="55">
        <v>0</v>
      </c>
      <c r="AG42" s="55">
        <v>0</v>
      </c>
      <c r="AH42" s="55">
        <v>15974</v>
      </c>
      <c r="AI42" s="55">
        <v>10264</v>
      </c>
      <c r="AJ42" s="55">
        <v>18599</v>
      </c>
      <c r="AK42" s="55">
        <v>13331</v>
      </c>
      <c r="AL42" s="55">
        <v>13896</v>
      </c>
      <c r="AM42" s="55">
        <v>12966</v>
      </c>
      <c r="AN42" s="55">
        <v>35859</v>
      </c>
      <c r="AO42" s="55">
        <v>38426</v>
      </c>
      <c r="AP42" s="55">
        <v>-133</v>
      </c>
      <c r="AQ42" s="55">
        <v>-13702</v>
      </c>
      <c r="AR42" s="55">
        <v>139919</v>
      </c>
      <c r="AS42" s="55">
        <v>-141813</v>
      </c>
      <c r="AT42" s="55">
        <v>143586</v>
      </c>
      <c r="AU42" s="55">
        <v>188066</v>
      </c>
      <c r="AV42" s="55">
        <v>-528856</v>
      </c>
      <c r="AW42" s="55">
        <v>38123</v>
      </c>
      <c r="AX42" s="55">
        <v>-44611</v>
      </c>
      <c r="AY42" s="55">
        <v>77397</v>
      </c>
      <c r="AZ42" s="55">
        <v>14315</v>
      </c>
      <c r="BA42" s="55">
        <v>-6056</v>
      </c>
      <c r="BB42" s="55">
        <v>-61812</v>
      </c>
      <c r="BC42" s="55">
        <v>37604</v>
      </c>
      <c r="BD42" s="55">
        <v>33807</v>
      </c>
      <c r="BE42" s="55">
        <v>-1826</v>
      </c>
      <c r="BF42" s="55">
        <v>-88429</v>
      </c>
      <c r="BG42" s="55">
        <v>-342278</v>
      </c>
      <c r="BH42" s="55">
        <v>-56274.462610000046</v>
      </c>
      <c r="BI42" s="55">
        <v>-20763.243789999979</v>
      </c>
      <c r="BJ42" s="55">
        <v>-205.53692009998485</v>
      </c>
      <c r="BK42" s="55">
        <v>-43202.514330000035</v>
      </c>
      <c r="BL42" s="55">
        <v>-41055.727809999953</v>
      </c>
      <c r="BM42" s="55">
        <v>-34139.099640000029</v>
      </c>
      <c r="BN42" s="55">
        <v>-35591.456770000048</v>
      </c>
      <c r="BO42" s="55">
        <v>-33245.667029999895</v>
      </c>
      <c r="BP42" s="55">
        <v>-30256.100169999991</v>
      </c>
      <c r="BQ42" s="55">
        <v>-16479.484760000021</v>
      </c>
      <c r="BR42" s="55">
        <v>-3285.4098059999524</v>
      </c>
      <c r="BS42" s="55">
        <v>-22525.886340000026</v>
      </c>
      <c r="BT42" s="55">
        <v>-337024.58997609996</v>
      </c>
      <c r="BU42" s="55">
        <v>-15925.632930000022</v>
      </c>
      <c r="BV42" s="55">
        <v>-29779.146280000044</v>
      </c>
      <c r="BW42" s="55">
        <v>-34495.407690000022</v>
      </c>
      <c r="BX42" s="55">
        <v>-4331.4289499999722</v>
      </c>
      <c r="BY42" s="55">
        <v>-9929.1882279999554</v>
      </c>
      <c r="BZ42" s="55">
        <v>-5096.5947950000991</v>
      </c>
      <c r="CA42" s="55">
        <v>-11127.585999999952</v>
      </c>
      <c r="CB42" s="55">
        <v>-16293.322090000031</v>
      </c>
      <c r="CC42" s="55">
        <v>-16060.451769999985</v>
      </c>
      <c r="CD42" s="55">
        <v>-4042.8636259999475</v>
      </c>
      <c r="CE42" s="55">
        <v>7428.3303699999815</v>
      </c>
      <c r="CF42" s="55">
        <v>-16758.756780000054</v>
      </c>
      <c r="CG42" s="55">
        <v>-156412.0487690001</v>
      </c>
      <c r="CI42" s="51" t="str">
        <f>VLOOKUP(F42,$CL:$CM,2,FALSE)</f>
        <v>Acct 190</v>
      </c>
    </row>
    <row r="43" spans="1:87" ht="13.9" customHeight="1" x14ac:dyDescent="0.2">
      <c r="A43" s="52" t="s">
        <v>142</v>
      </c>
      <c r="B43" s="52" t="s">
        <v>147</v>
      </c>
      <c r="C43" s="53" t="s">
        <v>153</v>
      </c>
      <c r="D43" s="53" t="s">
        <v>185</v>
      </c>
      <c r="E43" s="52" t="s">
        <v>186</v>
      </c>
      <c r="F43" s="54" t="s">
        <v>190</v>
      </c>
      <c r="G43" s="54" t="s">
        <v>168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>
        <v>0</v>
      </c>
      <c r="O43" s="55">
        <v>0</v>
      </c>
      <c r="P43" s="55">
        <v>0</v>
      </c>
      <c r="Q43" s="55">
        <v>0</v>
      </c>
      <c r="R43" s="55">
        <v>0</v>
      </c>
      <c r="S43" s="55">
        <v>0</v>
      </c>
      <c r="T43" s="55">
        <v>0</v>
      </c>
      <c r="U43" s="55">
        <v>0</v>
      </c>
      <c r="V43" s="55">
        <v>0</v>
      </c>
      <c r="W43" s="55">
        <v>0</v>
      </c>
      <c r="X43" s="55">
        <v>0</v>
      </c>
      <c r="Y43" s="55">
        <v>0</v>
      </c>
      <c r="Z43" s="55">
        <v>0</v>
      </c>
      <c r="AA43" s="55">
        <v>0</v>
      </c>
      <c r="AB43" s="55">
        <v>0</v>
      </c>
      <c r="AC43" s="55">
        <v>0</v>
      </c>
      <c r="AD43" s="55">
        <v>0</v>
      </c>
      <c r="AE43" s="55">
        <v>0</v>
      </c>
      <c r="AF43" s="55">
        <v>0</v>
      </c>
      <c r="AG43" s="55">
        <v>0</v>
      </c>
      <c r="AH43" s="55">
        <v>108337</v>
      </c>
      <c r="AI43" s="55">
        <v>108167</v>
      </c>
      <c r="AJ43" s="55">
        <v>-1110823</v>
      </c>
      <c r="AK43" s="55">
        <v>165594</v>
      </c>
      <c r="AL43" s="55">
        <v>118037</v>
      </c>
      <c r="AM43" s="55">
        <v>120593</v>
      </c>
      <c r="AN43" s="55">
        <v>135269</v>
      </c>
      <c r="AO43" s="55">
        <v>122757</v>
      </c>
      <c r="AP43" s="55">
        <v>122679</v>
      </c>
      <c r="AQ43" s="55">
        <v>122757</v>
      </c>
      <c r="AR43" s="55">
        <v>122679</v>
      </c>
      <c r="AS43" s="55">
        <v>120998</v>
      </c>
      <c r="AT43" s="55">
        <v>257044</v>
      </c>
      <c r="AU43" s="55">
        <v>129243</v>
      </c>
      <c r="AV43" s="55">
        <v>130241</v>
      </c>
      <c r="AW43" s="55">
        <v>-1347358</v>
      </c>
      <c r="AX43" s="55">
        <v>173752</v>
      </c>
      <c r="AY43" s="55">
        <v>134113</v>
      </c>
      <c r="AZ43" s="55">
        <v>133878</v>
      </c>
      <c r="BA43" s="55">
        <v>134113</v>
      </c>
      <c r="BB43" s="55">
        <v>134113</v>
      </c>
      <c r="BC43" s="55">
        <v>133878</v>
      </c>
      <c r="BD43" s="55">
        <v>134113</v>
      </c>
      <c r="BE43" s="55">
        <v>133878</v>
      </c>
      <c r="BF43" s="55">
        <v>141821</v>
      </c>
      <c r="BG43" s="55">
        <v>165785</v>
      </c>
      <c r="BH43" s="55">
        <v>111075.52000000002</v>
      </c>
      <c r="BI43" s="55">
        <v>107694.40999999992</v>
      </c>
      <c r="BJ43" s="55">
        <v>-992539.02</v>
      </c>
      <c r="BK43" s="55">
        <v>110718.16000000015</v>
      </c>
      <c r="BL43" s="55">
        <v>120861.03000000003</v>
      </c>
      <c r="BM43" s="55">
        <v>120468.95999999996</v>
      </c>
      <c r="BN43" s="55">
        <v>115975.09999999986</v>
      </c>
      <c r="BO43" s="55">
        <v>125746.98999999999</v>
      </c>
      <c r="BP43" s="55">
        <v>115604.10999999987</v>
      </c>
      <c r="BQ43" s="55">
        <v>115975.10000000009</v>
      </c>
      <c r="BR43" s="55">
        <v>120468.9600000002</v>
      </c>
      <c r="BS43" s="55">
        <v>118951.36999999988</v>
      </c>
      <c r="BT43" s="55">
        <v>291000.68999999994</v>
      </c>
      <c r="BU43" s="55">
        <v>117285.2100000002</v>
      </c>
      <c r="BV43" s="55">
        <v>113582.2100000002</v>
      </c>
      <c r="BW43" s="55">
        <v>-1276760.9400000002</v>
      </c>
      <c r="BX43" s="55">
        <v>116818.19999999995</v>
      </c>
      <c r="BY43" s="55">
        <v>127469.5</v>
      </c>
      <c r="BZ43" s="55">
        <v>126984.66000000015</v>
      </c>
      <c r="CA43" s="55">
        <v>122364.37000000011</v>
      </c>
      <c r="CB43" s="55">
        <v>132530.85999999987</v>
      </c>
      <c r="CC43" s="55">
        <v>121901.43999999994</v>
      </c>
      <c r="CD43" s="55">
        <v>122386.23999999999</v>
      </c>
      <c r="CE43" s="55">
        <v>126984.66000000038</v>
      </c>
      <c r="CF43" s="55">
        <v>124239.77000000002</v>
      </c>
      <c r="CG43" s="55">
        <v>75786.180000000633</v>
      </c>
      <c r="CI43" s="51" t="str">
        <f>VLOOKUP(F43,$CL:$CM,2,FALSE)</f>
        <v>Acct 190</v>
      </c>
    </row>
    <row r="44" spans="1:87" ht="13.9" customHeight="1" x14ac:dyDescent="0.2">
      <c r="A44" s="52" t="s">
        <v>142</v>
      </c>
      <c r="B44" s="52" t="s">
        <v>147</v>
      </c>
      <c r="C44" s="53" t="s">
        <v>153</v>
      </c>
      <c r="D44" s="53" t="s">
        <v>185</v>
      </c>
      <c r="E44" s="52" t="s">
        <v>186</v>
      </c>
      <c r="F44" s="54" t="s">
        <v>190</v>
      </c>
      <c r="G44" s="54" t="s">
        <v>169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0</v>
      </c>
      <c r="N44" s="55">
        <v>0</v>
      </c>
      <c r="O44" s="55">
        <v>0</v>
      </c>
      <c r="P44" s="55">
        <v>0</v>
      </c>
      <c r="Q44" s="55">
        <v>0</v>
      </c>
      <c r="R44" s="55">
        <v>0</v>
      </c>
      <c r="S44" s="55">
        <v>0</v>
      </c>
      <c r="T44" s="55">
        <v>0</v>
      </c>
      <c r="U44" s="55">
        <v>0</v>
      </c>
      <c r="V44" s="55">
        <v>0</v>
      </c>
      <c r="W44" s="55">
        <v>0</v>
      </c>
      <c r="X44" s="55">
        <v>0</v>
      </c>
      <c r="Y44" s="55">
        <v>0</v>
      </c>
      <c r="Z44" s="55">
        <v>0</v>
      </c>
      <c r="AA44" s="55">
        <v>0</v>
      </c>
      <c r="AB44" s="55">
        <v>0</v>
      </c>
      <c r="AC44" s="55">
        <v>0</v>
      </c>
      <c r="AD44" s="55">
        <v>0</v>
      </c>
      <c r="AE44" s="55">
        <v>0</v>
      </c>
      <c r="AF44" s="55">
        <v>0</v>
      </c>
      <c r="AG44" s="55">
        <v>0</v>
      </c>
      <c r="AH44" s="55">
        <v>9000</v>
      </c>
      <c r="AI44" s="55">
        <v>8005</v>
      </c>
      <c r="AJ44" s="55">
        <v>-84423</v>
      </c>
      <c r="AK44" s="55">
        <v>12113</v>
      </c>
      <c r="AL44" s="55">
        <v>9030</v>
      </c>
      <c r="AM44" s="55">
        <v>9225</v>
      </c>
      <c r="AN44" s="55">
        <v>12495</v>
      </c>
      <c r="AO44" s="55">
        <v>9391</v>
      </c>
      <c r="AP44" s="55">
        <v>9385</v>
      </c>
      <c r="AQ44" s="55">
        <v>9391</v>
      </c>
      <c r="AR44" s="55">
        <v>9385</v>
      </c>
      <c r="AS44" s="55">
        <v>11448</v>
      </c>
      <c r="AT44" s="55">
        <v>24445</v>
      </c>
      <c r="AU44" s="55">
        <v>8861</v>
      </c>
      <c r="AV44" s="55">
        <v>8486</v>
      </c>
      <c r="AW44" s="55">
        <v>-100022</v>
      </c>
      <c r="AX44" s="55">
        <v>10241</v>
      </c>
      <c r="AY44" s="55">
        <v>10260</v>
      </c>
      <c r="AZ44" s="55">
        <v>10242</v>
      </c>
      <c r="BA44" s="55">
        <v>10259</v>
      </c>
      <c r="BB44" s="55">
        <v>10260</v>
      </c>
      <c r="BC44" s="55">
        <v>10242</v>
      </c>
      <c r="BD44" s="55">
        <v>10259</v>
      </c>
      <c r="BE44" s="55">
        <v>10242</v>
      </c>
      <c r="BF44" s="55">
        <v>10572</v>
      </c>
      <c r="BG44" s="55">
        <v>9902</v>
      </c>
      <c r="BH44" s="55">
        <v>0</v>
      </c>
      <c r="BI44" s="55">
        <v>0</v>
      </c>
      <c r="BJ44" s="55">
        <v>0</v>
      </c>
      <c r="BK44" s="55">
        <v>0</v>
      </c>
      <c r="BL44" s="55">
        <v>0</v>
      </c>
      <c r="BM44" s="55">
        <v>0</v>
      </c>
      <c r="BN44" s="55">
        <v>0</v>
      </c>
      <c r="BO44" s="55">
        <v>0</v>
      </c>
      <c r="BP44" s="55">
        <v>0</v>
      </c>
      <c r="BQ44" s="55">
        <v>0</v>
      </c>
      <c r="BR44" s="55">
        <v>0</v>
      </c>
      <c r="BS44" s="55">
        <v>0</v>
      </c>
      <c r="BT44" s="55">
        <v>0</v>
      </c>
      <c r="BU44" s="55">
        <v>0</v>
      </c>
      <c r="BV44" s="55">
        <v>0</v>
      </c>
      <c r="BW44" s="55">
        <v>0</v>
      </c>
      <c r="BX44" s="55">
        <v>0</v>
      </c>
      <c r="BY44" s="55">
        <v>0</v>
      </c>
      <c r="BZ44" s="55">
        <v>0</v>
      </c>
      <c r="CA44" s="55">
        <v>0</v>
      </c>
      <c r="CB44" s="55">
        <v>0</v>
      </c>
      <c r="CC44" s="55">
        <v>0</v>
      </c>
      <c r="CD44" s="55">
        <v>0</v>
      </c>
      <c r="CE44" s="55">
        <v>0</v>
      </c>
      <c r="CF44" s="55">
        <v>0</v>
      </c>
      <c r="CG44" s="55">
        <v>0</v>
      </c>
      <c r="CI44" s="51" t="str">
        <f>VLOOKUP(F44,$CL:$CM,2,FALSE)</f>
        <v>Acct 190</v>
      </c>
    </row>
    <row r="45" spans="1:87" ht="13.9" customHeight="1" x14ac:dyDescent="0.2">
      <c r="A45" s="52" t="s">
        <v>142</v>
      </c>
      <c r="B45" s="52" t="s">
        <v>147</v>
      </c>
      <c r="C45" s="53" t="s">
        <v>153</v>
      </c>
      <c r="D45" s="53" t="s">
        <v>185</v>
      </c>
      <c r="E45" s="52" t="s">
        <v>186</v>
      </c>
      <c r="F45" s="54" t="s">
        <v>190</v>
      </c>
      <c r="G45" s="54" t="s">
        <v>170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0</v>
      </c>
      <c r="N45" s="55">
        <v>0</v>
      </c>
      <c r="O45" s="55">
        <v>0</v>
      </c>
      <c r="P45" s="55">
        <v>0</v>
      </c>
      <c r="Q45" s="55">
        <v>0</v>
      </c>
      <c r="R45" s="55">
        <v>0</v>
      </c>
      <c r="S45" s="55">
        <v>0</v>
      </c>
      <c r="T45" s="55">
        <v>0</v>
      </c>
      <c r="U45" s="55">
        <v>0</v>
      </c>
      <c r="V45" s="55">
        <v>0</v>
      </c>
      <c r="W45" s="55">
        <v>0</v>
      </c>
      <c r="X45" s="55">
        <v>0</v>
      </c>
      <c r="Y45" s="55">
        <v>0</v>
      </c>
      <c r="Z45" s="55">
        <v>0</v>
      </c>
      <c r="AA45" s="55">
        <v>0</v>
      </c>
      <c r="AB45" s="55">
        <v>0</v>
      </c>
      <c r="AC45" s="55">
        <v>0</v>
      </c>
      <c r="AD45" s="55">
        <v>0</v>
      </c>
      <c r="AE45" s="55">
        <v>0</v>
      </c>
      <c r="AF45" s="55">
        <v>0</v>
      </c>
      <c r="AG45" s="55">
        <v>0</v>
      </c>
      <c r="AH45" s="55">
        <v>-2000</v>
      </c>
      <c r="AI45" s="55">
        <v>0</v>
      </c>
      <c r="AJ45" s="55">
        <v>0</v>
      </c>
      <c r="AK45" s="55">
        <v>0</v>
      </c>
      <c r="AL45" s="55">
        <v>0</v>
      </c>
      <c r="AM45" s="55">
        <v>-125000</v>
      </c>
      <c r="AN45" s="55">
        <v>0</v>
      </c>
      <c r="AO45" s="55">
        <v>0</v>
      </c>
      <c r="AP45" s="55">
        <v>0</v>
      </c>
      <c r="AQ45" s="55">
        <v>0</v>
      </c>
      <c r="AR45" s="55">
        <v>0</v>
      </c>
      <c r="AS45" s="55">
        <v>1000</v>
      </c>
      <c r="AT45" s="55">
        <v>-126000</v>
      </c>
      <c r="AU45" s="55">
        <v>0</v>
      </c>
      <c r="AV45" s="55">
        <v>0</v>
      </c>
      <c r="AW45" s="55">
        <v>0</v>
      </c>
      <c r="AX45" s="55">
        <v>0</v>
      </c>
      <c r="AY45" s="55">
        <v>0</v>
      </c>
      <c r="AZ45" s="55">
        <v>-4000</v>
      </c>
      <c r="BA45" s="55">
        <v>0</v>
      </c>
      <c r="BB45" s="55">
        <v>0</v>
      </c>
      <c r="BC45" s="55">
        <v>0</v>
      </c>
      <c r="BD45" s="55">
        <v>0</v>
      </c>
      <c r="BE45" s="55">
        <v>3000</v>
      </c>
      <c r="BF45" s="55">
        <v>0</v>
      </c>
      <c r="BG45" s="55">
        <v>-1000</v>
      </c>
      <c r="BH45" s="55">
        <v>1239.999600000001</v>
      </c>
      <c r="BI45" s="55">
        <v>0</v>
      </c>
      <c r="BJ45" s="55">
        <v>0</v>
      </c>
      <c r="BK45" s="55">
        <v>0</v>
      </c>
      <c r="BL45" s="55">
        <v>0</v>
      </c>
      <c r="BM45" s="55">
        <v>-4080.0000000000009</v>
      </c>
      <c r="BN45" s="55">
        <v>0</v>
      </c>
      <c r="BO45" s="55">
        <v>0</v>
      </c>
      <c r="BP45" s="55">
        <v>0</v>
      </c>
      <c r="BQ45" s="55">
        <v>0</v>
      </c>
      <c r="BR45" s="55">
        <v>3059.9999999999991</v>
      </c>
      <c r="BS45" s="55">
        <v>0</v>
      </c>
      <c r="BT45" s="55">
        <v>219.99960000000101</v>
      </c>
      <c r="BU45" s="55">
        <v>1264.7995919999994</v>
      </c>
      <c r="BV45" s="55">
        <v>0</v>
      </c>
      <c r="BW45" s="55">
        <v>0</v>
      </c>
      <c r="BX45" s="55">
        <v>0</v>
      </c>
      <c r="BY45" s="55">
        <v>0</v>
      </c>
      <c r="BZ45" s="55">
        <v>-4161.6000000000004</v>
      </c>
      <c r="CA45" s="55">
        <v>0</v>
      </c>
      <c r="CB45" s="55">
        <v>0</v>
      </c>
      <c r="CC45" s="55">
        <v>0</v>
      </c>
      <c r="CD45" s="55">
        <v>0</v>
      </c>
      <c r="CE45" s="55">
        <v>3121.2000000000007</v>
      </c>
      <c r="CF45" s="55">
        <v>0</v>
      </c>
      <c r="CG45" s="55">
        <v>224.39959199999976</v>
      </c>
      <c r="CI45" s="51" t="str">
        <f>VLOOKUP(F45,$CL:$CM,2,FALSE)</f>
        <v>Acct 190</v>
      </c>
    </row>
    <row r="46" spans="1:87" ht="13.9" customHeight="1" x14ac:dyDescent="0.2">
      <c r="A46" s="52" t="s">
        <v>142</v>
      </c>
      <c r="B46" s="52" t="s">
        <v>147</v>
      </c>
      <c r="C46" s="53" t="s">
        <v>153</v>
      </c>
      <c r="D46" s="53" t="s">
        <v>185</v>
      </c>
      <c r="E46" s="52" t="s">
        <v>186</v>
      </c>
      <c r="F46" s="54" t="s">
        <v>190</v>
      </c>
      <c r="G46" s="54" t="s">
        <v>172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0</v>
      </c>
      <c r="N46" s="55">
        <v>0</v>
      </c>
      <c r="O46" s="55">
        <v>0</v>
      </c>
      <c r="P46" s="55">
        <v>0</v>
      </c>
      <c r="Q46" s="55">
        <v>0</v>
      </c>
      <c r="R46" s="55">
        <v>0</v>
      </c>
      <c r="S46" s="55">
        <v>0</v>
      </c>
      <c r="T46" s="55">
        <v>0</v>
      </c>
      <c r="U46" s="55">
        <v>0</v>
      </c>
      <c r="V46" s="55">
        <v>0</v>
      </c>
      <c r="W46" s="55">
        <v>0</v>
      </c>
      <c r="X46" s="55">
        <v>0</v>
      </c>
      <c r="Y46" s="55">
        <v>0</v>
      </c>
      <c r="Z46" s="55">
        <v>0</v>
      </c>
      <c r="AA46" s="55">
        <v>0</v>
      </c>
      <c r="AB46" s="55">
        <v>0</v>
      </c>
      <c r="AC46" s="55">
        <v>0</v>
      </c>
      <c r="AD46" s="55">
        <v>0</v>
      </c>
      <c r="AE46" s="55">
        <v>0</v>
      </c>
      <c r="AF46" s="55">
        <v>0</v>
      </c>
      <c r="AG46" s="55">
        <v>0</v>
      </c>
      <c r="AH46" s="55">
        <v>-1300</v>
      </c>
      <c r="AI46" s="55">
        <v>-1302</v>
      </c>
      <c r="AJ46" s="55">
        <v>-1302</v>
      </c>
      <c r="AK46" s="55">
        <v>-1302</v>
      </c>
      <c r="AL46" s="55">
        <v>-1302</v>
      </c>
      <c r="AM46" s="55">
        <v>-1302</v>
      </c>
      <c r="AN46" s="55">
        <v>-1302</v>
      </c>
      <c r="AO46" s="55">
        <v>-1302</v>
      </c>
      <c r="AP46" s="55">
        <v>-1302</v>
      </c>
      <c r="AQ46" s="55">
        <v>-1302</v>
      </c>
      <c r="AR46" s="55">
        <v>-1302</v>
      </c>
      <c r="AS46" s="55">
        <v>-1302</v>
      </c>
      <c r="AT46" s="55">
        <v>-15622</v>
      </c>
      <c r="AU46" s="55">
        <v>-1198</v>
      </c>
      <c r="AV46" s="55">
        <v>-1192</v>
      </c>
      <c r="AW46" s="55">
        <v>-1192</v>
      </c>
      <c r="AX46" s="55">
        <v>-1192</v>
      </c>
      <c r="AY46" s="55">
        <v>-1192</v>
      </c>
      <c r="AZ46" s="55">
        <v>-1192</v>
      </c>
      <c r="BA46" s="55">
        <v>-1192</v>
      </c>
      <c r="BB46" s="55">
        <v>-1192</v>
      </c>
      <c r="BC46" s="55">
        <v>-1192</v>
      </c>
      <c r="BD46" s="55">
        <v>-1192</v>
      </c>
      <c r="BE46" s="55">
        <v>-1192</v>
      </c>
      <c r="BF46" s="55">
        <v>-1192</v>
      </c>
      <c r="BG46" s="55">
        <v>-14310</v>
      </c>
      <c r="BH46" s="55">
        <v>1100.6399999999994</v>
      </c>
      <c r="BI46" s="55">
        <v>1103</v>
      </c>
      <c r="BJ46" s="55">
        <v>1103</v>
      </c>
      <c r="BK46" s="55">
        <v>1103</v>
      </c>
      <c r="BL46" s="55">
        <v>1103</v>
      </c>
      <c r="BM46" s="55">
        <v>1103</v>
      </c>
      <c r="BN46" s="55">
        <v>1103</v>
      </c>
      <c r="BO46" s="55">
        <v>1103</v>
      </c>
      <c r="BP46" s="55">
        <v>1103</v>
      </c>
      <c r="BQ46" s="55">
        <v>1103</v>
      </c>
      <c r="BR46" s="55">
        <v>1103</v>
      </c>
      <c r="BS46" s="55">
        <v>1103</v>
      </c>
      <c r="BT46" s="55">
        <v>13233.64</v>
      </c>
      <c r="BU46" s="55">
        <v>2487.0799999999981</v>
      </c>
      <c r="BV46" s="55">
        <v>2487.08</v>
      </c>
      <c r="BW46" s="55">
        <v>2487.08</v>
      </c>
      <c r="BX46" s="55">
        <v>2487.0799999999981</v>
      </c>
      <c r="BY46" s="55">
        <v>2487.0800000000017</v>
      </c>
      <c r="BZ46" s="55">
        <v>2487.0800000000017</v>
      </c>
      <c r="CA46" s="55">
        <v>2487.1033333000046</v>
      </c>
      <c r="CB46" s="55">
        <v>2487.083333</v>
      </c>
      <c r="CC46" s="55">
        <v>2487.0833329999996</v>
      </c>
      <c r="CD46" s="55">
        <v>2487.0833330000005</v>
      </c>
      <c r="CE46" s="55">
        <v>2487.0833330000005</v>
      </c>
      <c r="CF46" s="55">
        <v>2487.0833330000005</v>
      </c>
      <c r="CG46" s="55">
        <v>29844.999998300005</v>
      </c>
      <c r="CI46" s="51" t="str">
        <f>VLOOKUP(F46,$CL:$CM,2,FALSE)</f>
        <v>Acct 190</v>
      </c>
    </row>
    <row r="47" spans="1:87" ht="13.9" customHeight="1" x14ac:dyDescent="0.2">
      <c r="A47" s="52" t="s">
        <v>142</v>
      </c>
      <c r="B47" s="52" t="s">
        <v>147</v>
      </c>
      <c r="C47" s="53" t="s">
        <v>153</v>
      </c>
      <c r="D47" s="53" t="s">
        <v>185</v>
      </c>
      <c r="E47" s="52" t="s">
        <v>186</v>
      </c>
      <c r="F47" s="54" t="s">
        <v>190</v>
      </c>
      <c r="G47" s="54" t="s">
        <v>173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  <c r="Q47" s="55">
        <v>0</v>
      </c>
      <c r="R47" s="55">
        <v>0</v>
      </c>
      <c r="S47" s="55">
        <v>0</v>
      </c>
      <c r="T47" s="55">
        <v>0</v>
      </c>
      <c r="U47" s="55">
        <v>0</v>
      </c>
      <c r="V47" s="55">
        <v>0</v>
      </c>
      <c r="W47" s="55">
        <v>0</v>
      </c>
      <c r="X47" s="55">
        <v>0</v>
      </c>
      <c r="Y47" s="55">
        <v>0</v>
      </c>
      <c r="Z47" s="55">
        <v>0</v>
      </c>
      <c r="AA47" s="55">
        <v>0</v>
      </c>
      <c r="AB47" s="55">
        <v>0</v>
      </c>
      <c r="AC47" s="55">
        <v>0</v>
      </c>
      <c r="AD47" s="55">
        <v>0</v>
      </c>
      <c r="AE47" s="55">
        <v>0</v>
      </c>
      <c r="AF47" s="55">
        <v>0</v>
      </c>
      <c r="AG47" s="55">
        <v>0</v>
      </c>
      <c r="AH47" s="55">
        <v>0</v>
      </c>
      <c r="AI47" s="55">
        <v>0</v>
      </c>
      <c r="AJ47" s="55">
        <v>0</v>
      </c>
      <c r="AK47" s="55">
        <v>0</v>
      </c>
      <c r="AL47" s="55">
        <v>0</v>
      </c>
      <c r="AM47" s="55">
        <v>0</v>
      </c>
      <c r="AN47" s="55">
        <v>0</v>
      </c>
      <c r="AO47" s="55">
        <v>0</v>
      </c>
      <c r="AP47" s="55">
        <v>0</v>
      </c>
      <c r="AQ47" s="55">
        <v>0</v>
      </c>
      <c r="AR47" s="55">
        <v>0</v>
      </c>
      <c r="AS47" s="55">
        <v>0</v>
      </c>
      <c r="AT47" s="55">
        <v>0</v>
      </c>
      <c r="AU47" s="55">
        <v>0</v>
      </c>
      <c r="AV47" s="55">
        <v>0</v>
      </c>
      <c r="AW47" s="55">
        <v>0</v>
      </c>
      <c r="AX47" s="55">
        <v>0</v>
      </c>
      <c r="AY47" s="55">
        <v>0</v>
      </c>
      <c r="AZ47" s="55">
        <v>0</v>
      </c>
      <c r="BA47" s="55">
        <v>0</v>
      </c>
      <c r="BB47" s="55">
        <v>-19171</v>
      </c>
      <c r="BC47" s="55">
        <v>216</v>
      </c>
      <c r="BD47" s="55">
        <v>0</v>
      </c>
      <c r="BE47" s="55">
        <v>0</v>
      </c>
      <c r="BF47" s="55">
        <v>163</v>
      </c>
      <c r="BG47" s="55">
        <v>-18792</v>
      </c>
      <c r="BH47" s="55">
        <v>0</v>
      </c>
      <c r="BI47" s="55">
        <v>0</v>
      </c>
      <c r="BJ47" s="55">
        <v>0</v>
      </c>
      <c r="BK47" s="55">
        <v>0</v>
      </c>
      <c r="BL47" s="55">
        <v>0</v>
      </c>
      <c r="BM47" s="55">
        <v>0</v>
      </c>
      <c r="BN47" s="55">
        <v>0</v>
      </c>
      <c r="BO47" s="55">
        <v>-20065.580000000002</v>
      </c>
      <c r="BP47" s="55">
        <v>0</v>
      </c>
      <c r="BQ47" s="55">
        <v>0</v>
      </c>
      <c r="BR47" s="55">
        <v>0</v>
      </c>
      <c r="BS47" s="55">
        <v>0</v>
      </c>
      <c r="BT47" s="55">
        <v>-20065.580000000002</v>
      </c>
      <c r="BU47" s="55">
        <v>0</v>
      </c>
      <c r="BV47" s="55">
        <v>0</v>
      </c>
      <c r="BW47" s="55">
        <v>0</v>
      </c>
      <c r="BX47" s="55">
        <v>0</v>
      </c>
      <c r="BY47" s="55">
        <v>0</v>
      </c>
      <c r="BZ47" s="55">
        <v>0</v>
      </c>
      <c r="CA47" s="55">
        <v>0</v>
      </c>
      <c r="CB47" s="55">
        <v>0</v>
      </c>
      <c r="CC47" s="55">
        <v>0</v>
      </c>
      <c r="CD47" s="55">
        <v>0</v>
      </c>
      <c r="CE47" s="55">
        <v>0</v>
      </c>
      <c r="CF47" s="55">
        <v>0</v>
      </c>
      <c r="CG47" s="55">
        <v>0</v>
      </c>
      <c r="CI47" s="51" t="str">
        <f>VLOOKUP(F47,$CL:$CM,2,FALSE)</f>
        <v>Acct 190</v>
      </c>
    </row>
    <row r="48" spans="1:87" ht="13.9" customHeight="1" x14ac:dyDescent="0.2">
      <c r="A48" s="52" t="s">
        <v>142</v>
      </c>
      <c r="B48" s="52" t="s">
        <v>147</v>
      </c>
      <c r="C48" s="53" t="s">
        <v>153</v>
      </c>
      <c r="D48" s="53" t="s">
        <v>185</v>
      </c>
      <c r="E48" s="52" t="s">
        <v>186</v>
      </c>
      <c r="F48" s="54" t="s">
        <v>190</v>
      </c>
      <c r="G48" s="54" t="s">
        <v>174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>
        <v>0</v>
      </c>
      <c r="O48" s="55">
        <v>0</v>
      </c>
      <c r="P48" s="55">
        <v>0</v>
      </c>
      <c r="Q48" s="55">
        <v>0</v>
      </c>
      <c r="R48" s="55">
        <v>0</v>
      </c>
      <c r="S48" s="55">
        <v>0</v>
      </c>
      <c r="T48" s="55">
        <v>0</v>
      </c>
      <c r="U48" s="55">
        <v>0</v>
      </c>
      <c r="V48" s="55">
        <v>0</v>
      </c>
      <c r="W48" s="55">
        <v>0</v>
      </c>
      <c r="X48" s="55">
        <v>0</v>
      </c>
      <c r="Y48" s="55">
        <v>0</v>
      </c>
      <c r="Z48" s="55">
        <v>0</v>
      </c>
      <c r="AA48" s="55">
        <v>0</v>
      </c>
      <c r="AB48" s="55">
        <v>0</v>
      </c>
      <c r="AC48" s="55">
        <v>0</v>
      </c>
      <c r="AD48" s="55">
        <v>0</v>
      </c>
      <c r="AE48" s="55">
        <v>0</v>
      </c>
      <c r="AF48" s="55">
        <v>0</v>
      </c>
      <c r="AG48" s="55">
        <v>0</v>
      </c>
      <c r="AH48" s="55">
        <v>0</v>
      </c>
      <c r="AI48" s="55">
        <v>0</v>
      </c>
      <c r="AJ48" s="55">
        <v>20000</v>
      </c>
      <c r="AK48" s="55">
        <v>0</v>
      </c>
      <c r="AL48" s="55">
        <v>5000</v>
      </c>
      <c r="AM48" s="55">
        <v>-5000</v>
      </c>
      <c r="AN48" s="55">
        <v>5000</v>
      </c>
      <c r="AO48" s="55">
        <v>0</v>
      </c>
      <c r="AP48" s="55">
        <v>0</v>
      </c>
      <c r="AQ48" s="55">
        <v>-10000</v>
      </c>
      <c r="AR48" s="55">
        <v>0</v>
      </c>
      <c r="AS48" s="55">
        <v>0</v>
      </c>
      <c r="AT48" s="55">
        <v>15000</v>
      </c>
      <c r="AU48" s="55">
        <v>0</v>
      </c>
      <c r="AV48" s="55">
        <v>0</v>
      </c>
      <c r="AW48" s="55">
        <v>0</v>
      </c>
      <c r="AX48" s="55">
        <v>7500</v>
      </c>
      <c r="AY48" s="55">
        <v>0</v>
      </c>
      <c r="AZ48" s="55">
        <v>0</v>
      </c>
      <c r="BA48" s="55">
        <v>-22500</v>
      </c>
      <c r="BB48" s="55">
        <v>0</v>
      </c>
      <c r="BC48" s="55">
        <v>0</v>
      </c>
      <c r="BD48" s="55">
        <v>0</v>
      </c>
      <c r="BE48" s="55">
        <v>0</v>
      </c>
      <c r="BF48" s="55">
        <v>0</v>
      </c>
      <c r="BG48" s="55">
        <v>-15000</v>
      </c>
      <c r="BH48" s="55">
        <v>0</v>
      </c>
      <c r="BI48" s="55">
        <v>0</v>
      </c>
      <c r="BJ48" s="55">
        <v>0</v>
      </c>
      <c r="BK48" s="55">
        <v>0</v>
      </c>
      <c r="BL48" s="55">
        <v>0</v>
      </c>
      <c r="BM48" s="55">
        <v>0</v>
      </c>
      <c r="BN48" s="55">
        <v>0</v>
      </c>
      <c r="BO48" s="55">
        <v>0</v>
      </c>
      <c r="BP48" s="55">
        <v>0</v>
      </c>
      <c r="BQ48" s="55">
        <v>0</v>
      </c>
      <c r="BR48" s="55">
        <v>0</v>
      </c>
      <c r="BS48" s="55">
        <v>0</v>
      </c>
      <c r="BT48" s="55">
        <v>0</v>
      </c>
      <c r="BU48" s="55">
        <v>0</v>
      </c>
      <c r="BV48" s="55">
        <v>0</v>
      </c>
      <c r="BW48" s="55">
        <v>0</v>
      </c>
      <c r="BX48" s="55">
        <v>0</v>
      </c>
      <c r="BY48" s="55">
        <v>0</v>
      </c>
      <c r="BZ48" s="55">
        <v>0</v>
      </c>
      <c r="CA48" s="55">
        <v>0</v>
      </c>
      <c r="CB48" s="55">
        <v>0</v>
      </c>
      <c r="CC48" s="55">
        <v>0</v>
      </c>
      <c r="CD48" s="55">
        <v>0</v>
      </c>
      <c r="CE48" s="55">
        <v>0</v>
      </c>
      <c r="CF48" s="55">
        <v>0</v>
      </c>
      <c r="CG48" s="55">
        <v>0</v>
      </c>
      <c r="CI48" s="51" t="str">
        <f>VLOOKUP(F48,$CL:$CM,2,FALSE)</f>
        <v>Acct 190</v>
      </c>
    </row>
    <row r="49" spans="1:87" ht="13.9" customHeight="1" x14ac:dyDescent="0.2">
      <c r="A49" s="52" t="s">
        <v>142</v>
      </c>
      <c r="B49" s="52" t="s">
        <v>147</v>
      </c>
      <c r="C49" s="53" t="s">
        <v>153</v>
      </c>
      <c r="D49" s="53" t="s">
        <v>185</v>
      </c>
      <c r="E49" s="52" t="s">
        <v>186</v>
      </c>
      <c r="F49" s="54" t="s">
        <v>190</v>
      </c>
      <c r="G49" s="54" t="s">
        <v>177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>
        <v>0</v>
      </c>
      <c r="O49" s="55">
        <v>0</v>
      </c>
      <c r="P49" s="55">
        <v>0</v>
      </c>
      <c r="Q49" s="55">
        <v>0</v>
      </c>
      <c r="R49" s="55">
        <v>0</v>
      </c>
      <c r="S49" s="55">
        <v>0</v>
      </c>
      <c r="T49" s="55">
        <v>0</v>
      </c>
      <c r="U49" s="55">
        <v>0</v>
      </c>
      <c r="V49" s="55">
        <v>0</v>
      </c>
      <c r="W49" s="55">
        <v>0</v>
      </c>
      <c r="X49" s="55">
        <v>0</v>
      </c>
      <c r="Y49" s="55">
        <v>0</v>
      </c>
      <c r="Z49" s="55">
        <v>0</v>
      </c>
      <c r="AA49" s="55">
        <v>0</v>
      </c>
      <c r="AB49" s="55">
        <v>0</v>
      </c>
      <c r="AC49" s="55">
        <v>0</v>
      </c>
      <c r="AD49" s="55">
        <v>0</v>
      </c>
      <c r="AE49" s="55">
        <v>0</v>
      </c>
      <c r="AF49" s="55">
        <v>0</v>
      </c>
      <c r="AG49" s="55">
        <v>0</v>
      </c>
      <c r="AH49" s="55">
        <v>0</v>
      </c>
      <c r="AI49" s="55">
        <v>0</v>
      </c>
      <c r="AJ49" s="55">
        <v>0</v>
      </c>
      <c r="AK49" s="55">
        <v>0</v>
      </c>
      <c r="AL49" s="55">
        <v>0</v>
      </c>
      <c r="AM49" s="55">
        <v>0</v>
      </c>
      <c r="AN49" s="55">
        <v>0</v>
      </c>
      <c r="AO49" s="55">
        <v>0</v>
      </c>
      <c r="AP49" s="55">
        <v>0</v>
      </c>
      <c r="AQ49" s="55">
        <v>0</v>
      </c>
      <c r="AR49" s="55">
        <v>0</v>
      </c>
      <c r="AS49" s="55">
        <v>0</v>
      </c>
      <c r="AT49" s="55">
        <v>0</v>
      </c>
      <c r="AU49" s="55">
        <v>0</v>
      </c>
      <c r="AV49" s="55">
        <v>0</v>
      </c>
      <c r="AW49" s="55">
        <v>0</v>
      </c>
      <c r="AX49" s="55">
        <v>0</v>
      </c>
      <c r="AY49" s="55">
        <v>0</v>
      </c>
      <c r="AZ49" s="55">
        <v>8237200</v>
      </c>
      <c r="BA49" s="55">
        <v>0</v>
      </c>
      <c r="BB49" s="55">
        <v>-87284</v>
      </c>
      <c r="BC49" s="55">
        <v>-43853</v>
      </c>
      <c r="BD49" s="55">
        <v>-43993</v>
      </c>
      <c r="BE49" s="55">
        <v>-44134</v>
      </c>
      <c r="BF49" s="55">
        <v>-44276</v>
      </c>
      <c r="BG49" s="55">
        <v>7973660</v>
      </c>
      <c r="BH49" s="55">
        <v>0</v>
      </c>
      <c r="BI49" s="55">
        <v>0</v>
      </c>
      <c r="BJ49" s="55">
        <v>0</v>
      </c>
      <c r="BK49" s="55">
        <v>0</v>
      </c>
      <c r="BL49" s="55">
        <v>0</v>
      </c>
      <c r="BM49" s="55">
        <v>0</v>
      </c>
      <c r="BN49" s="55">
        <v>0</v>
      </c>
      <c r="BO49" s="55">
        <v>0</v>
      </c>
      <c r="BP49" s="55">
        <v>0</v>
      </c>
      <c r="BQ49" s="55">
        <v>0</v>
      </c>
      <c r="BR49" s="55">
        <v>0</v>
      </c>
      <c r="BS49" s="55">
        <v>0</v>
      </c>
      <c r="BT49" s="55">
        <v>0</v>
      </c>
      <c r="BU49" s="55">
        <v>0</v>
      </c>
      <c r="BV49" s="55">
        <v>0</v>
      </c>
      <c r="BW49" s="55">
        <v>0</v>
      </c>
      <c r="BX49" s="55">
        <v>0</v>
      </c>
      <c r="BY49" s="55">
        <v>0</v>
      </c>
      <c r="BZ49" s="55">
        <v>0</v>
      </c>
      <c r="CA49" s="55">
        <v>0</v>
      </c>
      <c r="CB49" s="55">
        <v>0</v>
      </c>
      <c r="CC49" s="55">
        <v>0</v>
      </c>
      <c r="CD49" s="55">
        <v>0</v>
      </c>
      <c r="CE49" s="55">
        <v>0</v>
      </c>
      <c r="CF49" s="55">
        <v>0</v>
      </c>
      <c r="CG49" s="55">
        <v>0</v>
      </c>
      <c r="CI49" s="51" t="str">
        <f>VLOOKUP(F49,$CL:$CM,2,FALSE)</f>
        <v>Acct 190</v>
      </c>
    </row>
    <row r="50" spans="1:87" ht="13.9" customHeight="1" x14ac:dyDescent="0.2">
      <c r="A50" s="52" t="s">
        <v>142</v>
      </c>
      <c r="B50" s="52" t="s">
        <v>147</v>
      </c>
      <c r="C50" s="53" t="s">
        <v>153</v>
      </c>
      <c r="D50" s="53" t="s">
        <v>185</v>
      </c>
      <c r="E50" s="52" t="s">
        <v>186</v>
      </c>
      <c r="F50" s="54" t="s">
        <v>190</v>
      </c>
      <c r="G50" s="54" t="s">
        <v>179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5">
        <v>0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55">
        <v>0</v>
      </c>
      <c r="AF50" s="55">
        <v>0</v>
      </c>
      <c r="AG50" s="55">
        <v>0</v>
      </c>
      <c r="AH50" s="55">
        <v>-13058</v>
      </c>
      <c r="AI50" s="55">
        <v>-696</v>
      </c>
      <c r="AJ50" s="55">
        <v>-10970</v>
      </c>
      <c r="AK50" s="55">
        <v>7381</v>
      </c>
      <c r="AL50" s="55">
        <v>11123</v>
      </c>
      <c r="AM50" s="55">
        <v>-14246</v>
      </c>
      <c r="AN50" s="55">
        <v>5870</v>
      </c>
      <c r="AO50" s="55">
        <v>-10557</v>
      </c>
      <c r="AP50" s="55">
        <v>4791</v>
      </c>
      <c r="AQ50" s="55">
        <v>15794</v>
      </c>
      <c r="AR50" s="55">
        <v>-15949</v>
      </c>
      <c r="AS50" s="55">
        <v>42728</v>
      </c>
      <c r="AT50" s="55">
        <v>22211</v>
      </c>
      <c r="AU50" s="55">
        <v>-16644</v>
      </c>
      <c r="AV50" s="55">
        <v>2087</v>
      </c>
      <c r="AW50" s="55">
        <v>-20311</v>
      </c>
      <c r="AX50" s="55">
        <v>40976</v>
      </c>
      <c r="AY50" s="55">
        <v>-15732</v>
      </c>
      <c r="AZ50" s="55">
        <v>2123</v>
      </c>
      <c r="BA50" s="55">
        <v>9915</v>
      </c>
      <c r="BB50" s="55">
        <v>-18857</v>
      </c>
      <c r="BC50" s="55">
        <v>23001</v>
      </c>
      <c r="BD50" s="55">
        <v>5127</v>
      </c>
      <c r="BE50" s="55">
        <v>-20052</v>
      </c>
      <c r="BF50" s="55">
        <v>23893</v>
      </c>
      <c r="BG50" s="55">
        <v>15526</v>
      </c>
      <c r="BH50" s="55">
        <v>0</v>
      </c>
      <c r="BI50" s="55">
        <v>0</v>
      </c>
      <c r="BJ50" s="55">
        <v>0</v>
      </c>
      <c r="BK50" s="55">
        <v>0</v>
      </c>
      <c r="BL50" s="55">
        <v>0</v>
      </c>
      <c r="BM50" s="55">
        <v>0</v>
      </c>
      <c r="BN50" s="55">
        <v>0</v>
      </c>
      <c r="BO50" s="55">
        <v>0</v>
      </c>
      <c r="BP50" s="55">
        <v>0</v>
      </c>
      <c r="BQ50" s="55">
        <v>0</v>
      </c>
      <c r="BR50" s="55">
        <v>0</v>
      </c>
      <c r="BS50" s="55">
        <v>0</v>
      </c>
      <c r="BT50" s="55">
        <v>0</v>
      </c>
      <c r="BU50" s="55">
        <v>0</v>
      </c>
      <c r="BV50" s="55">
        <v>0</v>
      </c>
      <c r="BW50" s="55">
        <v>0</v>
      </c>
      <c r="BX50" s="55">
        <v>0</v>
      </c>
      <c r="BY50" s="55">
        <v>0</v>
      </c>
      <c r="BZ50" s="55">
        <v>0</v>
      </c>
      <c r="CA50" s="55">
        <v>0</v>
      </c>
      <c r="CB50" s="55">
        <v>0</v>
      </c>
      <c r="CC50" s="55">
        <v>0</v>
      </c>
      <c r="CD50" s="55">
        <v>0</v>
      </c>
      <c r="CE50" s="55">
        <v>0</v>
      </c>
      <c r="CF50" s="55">
        <v>0</v>
      </c>
      <c r="CG50" s="55">
        <v>0</v>
      </c>
      <c r="CI50" s="51" t="str">
        <f>VLOOKUP(F50,$CL:$CM,2,FALSE)</f>
        <v>Acct 190</v>
      </c>
    </row>
    <row r="51" spans="1:87" ht="13.9" customHeight="1" x14ac:dyDescent="0.2">
      <c r="A51" s="52" t="s">
        <v>142</v>
      </c>
      <c r="B51" s="52" t="s">
        <v>147</v>
      </c>
      <c r="C51" s="53" t="s">
        <v>153</v>
      </c>
      <c r="D51" s="53" t="s">
        <v>185</v>
      </c>
      <c r="E51" s="52" t="s">
        <v>186</v>
      </c>
      <c r="F51" s="54" t="s">
        <v>191</v>
      </c>
      <c r="G51" s="54" t="s">
        <v>161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0</v>
      </c>
      <c r="R51" s="55">
        <v>0</v>
      </c>
      <c r="S51" s="55">
        <v>0</v>
      </c>
      <c r="T51" s="55">
        <v>0</v>
      </c>
      <c r="U51" s="55">
        <v>0</v>
      </c>
      <c r="V51" s="55">
        <v>0</v>
      </c>
      <c r="W51" s="55">
        <v>0</v>
      </c>
      <c r="X51" s="55">
        <v>0</v>
      </c>
      <c r="Y51" s="55">
        <v>0</v>
      </c>
      <c r="Z51" s="55">
        <v>0</v>
      </c>
      <c r="AA51" s="55">
        <v>0</v>
      </c>
      <c r="AB51" s="55">
        <v>0</v>
      </c>
      <c r="AC51" s="55">
        <v>0</v>
      </c>
      <c r="AD51" s="55">
        <v>0</v>
      </c>
      <c r="AE51" s="55">
        <v>0</v>
      </c>
      <c r="AF51" s="55">
        <v>0</v>
      </c>
      <c r="AG51" s="55">
        <v>0</v>
      </c>
      <c r="AH51" s="55">
        <v>5397</v>
      </c>
      <c r="AI51" s="55">
        <v>30198</v>
      </c>
      <c r="AJ51" s="55">
        <v>110282</v>
      </c>
      <c r="AK51" s="55">
        <v>126540</v>
      </c>
      <c r="AL51" s="55">
        <v>118413</v>
      </c>
      <c r="AM51" s="55">
        <v>65538</v>
      </c>
      <c r="AN51" s="55">
        <v>155230</v>
      </c>
      <c r="AO51" s="55">
        <v>61077</v>
      </c>
      <c r="AP51" s="55">
        <v>60688</v>
      </c>
      <c r="AQ51" s="55">
        <v>99019</v>
      </c>
      <c r="AR51" s="55">
        <v>144455</v>
      </c>
      <c r="AS51" s="55">
        <v>99806</v>
      </c>
      <c r="AT51" s="55">
        <v>1076643</v>
      </c>
      <c r="AU51" s="55">
        <v>182106</v>
      </c>
      <c r="AV51" s="55">
        <v>20386</v>
      </c>
      <c r="AW51" s="55">
        <v>856449</v>
      </c>
      <c r="AX51" s="55">
        <v>248046</v>
      </c>
      <c r="AY51" s="55">
        <v>89257</v>
      </c>
      <c r="AZ51" s="55">
        <v>231279</v>
      </c>
      <c r="BA51" s="55">
        <v>385401</v>
      </c>
      <c r="BB51" s="55">
        <v>1116333</v>
      </c>
      <c r="BC51" s="55">
        <v>1245097</v>
      </c>
      <c r="BD51" s="55">
        <v>346210</v>
      </c>
      <c r="BE51" s="55">
        <v>46457</v>
      </c>
      <c r="BF51" s="55">
        <v>37476</v>
      </c>
      <c r="BG51" s="55">
        <v>4804497</v>
      </c>
      <c r="BH51" s="55">
        <v>164062</v>
      </c>
      <c r="BI51" s="55">
        <v>164062</v>
      </c>
      <c r="BJ51" s="55">
        <v>164062</v>
      </c>
      <c r="BK51" s="55">
        <v>164062</v>
      </c>
      <c r="BL51" s="55">
        <v>164062</v>
      </c>
      <c r="BM51" s="55">
        <v>164062</v>
      </c>
      <c r="BN51" s="55">
        <v>164062</v>
      </c>
      <c r="BO51" s="55">
        <v>164062</v>
      </c>
      <c r="BP51" s="55">
        <v>164062</v>
      </c>
      <c r="BQ51" s="55">
        <v>164062</v>
      </c>
      <c r="BR51" s="55">
        <v>164062</v>
      </c>
      <c r="BS51" s="55">
        <v>164062</v>
      </c>
      <c r="BT51" s="55">
        <v>1968744</v>
      </c>
      <c r="BU51" s="55">
        <v>164062</v>
      </c>
      <c r="BV51" s="55">
        <v>164062</v>
      </c>
      <c r="BW51" s="55">
        <v>164062</v>
      </c>
      <c r="BX51" s="55">
        <v>164062</v>
      </c>
      <c r="BY51" s="55">
        <v>164062</v>
      </c>
      <c r="BZ51" s="55">
        <v>164062</v>
      </c>
      <c r="CA51" s="55">
        <v>164062</v>
      </c>
      <c r="CB51" s="55">
        <v>164062</v>
      </c>
      <c r="CC51" s="55">
        <v>164062</v>
      </c>
      <c r="CD51" s="55">
        <v>164062</v>
      </c>
      <c r="CE51" s="55">
        <v>164062</v>
      </c>
      <c r="CF51" s="55">
        <v>164062</v>
      </c>
      <c r="CG51" s="55">
        <v>1968744</v>
      </c>
      <c r="CI51" s="51" t="str">
        <f>VLOOKUP(F51,$CL:$CM,2,FALSE)</f>
        <v>Acct 282</v>
      </c>
    </row>
    <row r="52" spans="1:87" ht="13.9" customHeight="1" x14ac:dyDescent="0.2">
      <c r="A52" s="52" t="s">
        <v>142</v>
      </c>
      <c r="B52" s="52" t="s">
        <v>147</v>
      </c>
      <c r="C52" s="53" t="s">
        <v>153</v>
      </c>
      <c r="D52" s="53" t="s">
        <v>185</v>
      </c>
      <c r="E52" s="52" t="s">
        <v>186</v>
      </c>
      <c r="F52" s="54" t="s">
        <v>191</v>
      </c>
      <c r="G52" s="54" t="s">
        <v>163</v>
      </c>
      <c r="H52" s="55">
        <v>0</v>
      </c>
      <c r="I52" s="55">
        <v>0</v>
      </c>
      <c r="J52" s="55">
        <v>0</v>
      </c>
      <c r="K52" s="55">
        <v>0</v>
      </c>
      <c r="L52" s="55">
        <v>0</v>
      </c>
      <c r="M52" s="55">
        <v>0</v>
      </c>
      <c r="N52" s="55">
        <v>0</v>
      </c>
      <c r="O52" s="55">
        <v>0</v>
      </c>
      <c r="P52" s="55">
        <v>0</v>
      </c>
      <c r="Q52" s="55">
        <v>0</v>
      </c>
      <c r="R52" s="55">
        <v>0</v>
      </c>
      <c r="S52" s="55">
        <v>0</v>
      </c>
      <c r="T52" s="55">
        <v>0</v>
      </c>
      <c r="U52" s="55">
        <v>0</v>
      </c>
      <c r="V52" s="55">
        <v>0</v>
      </c>
      <c r="W52" s="55">
        <v>0</v>
      </c>
      <c r="X52" s="55">
        <v>0</v>
      </c>
      <c r="Y52" s="55">
        <v>0</v>
      </c>
      <c r="Z52" s="55">
        <v>0</v>
      </c>
      <c r="AA52" s="55">
        <v>0</v>
      </c>
      <c r="AB52" s="55">
        <v>0</v>
      </c>
      <c r="AC52" s="55">
        <v>0</v>
      </c>
      <c r="AD52" s="55">
        <v>0</v>
      </c>
      <c r="AE52" s="55">
        <v>0</v>
      </c>
      <c r="AF52" s="55">
        <v>0</v>
      </c>
      <c r="AG52" s="55">
        <v>0</v>
      </c>
      <c r="AH52" s="55">
        <v>-1361436</v>
      </c>
      <c r="AI52" s="55">
        <v>-1361436</v>
      </c>
      <c r="AJ52" s="55">
        <v>-1361436</v>
      </c>
      <c r="AK52" s="55">
        <v>-1361436</v>
      </c>
      <c r="AL52" s="55">
        <v>-1186195</v>
      </c>
      <c r="AM52" s="55">
        <v>-1186195</v>
      </c>
      <c r="AN52" s="55">
        <v>-1186195</v>
      </c>
      <c r="AO52" s="55">
        <v>-1186195</v>
      </c>
      <c r="AP52" s="55">
        <v>-1186195</v>
      </c>
      <c r="AQ52" s="55">
        <v>-1186195</v>
      </c>
      <c r="AR52" s="55">
        <v>-1186195</v>
      </c>
      <c r="AS52" s="55">
        <v>-1640003</v>
      </c>
      <c r="AT52" s="55">
        <v>-15389112</v>
      </c>
      <c r="AU52" s="55">
        <v>-1678719</v>
      </c>
      <c r="AV52" s="55">
        <v>-1678719</v>
      </c>
      <c r="AW52" s="55">
        <v>-1678719</v>
      </c>
      <c r="AX52" s="55">
        <v>-1678719</v>
      </c>
      <c r="AY52" s="55">
        <v>-1678719</v>
      </c>
      <c r="AZ52" s="55">
        <v>-1678719</v>
      </c>
      <c r="BA52" s="55">
        <v>-1328994</v>
      </c>
      <c r="BB52" s="55">
        <v>-1328994</v>
      </c>
      <c r="BC52" s="55">
        <v>-1328994</v>
      </c>
      <c r="BD52" s="55">
        <v>-1328994</v>
      </c>
      <c r="BE52" s="55">
        <v>-1328994</v>
      </c>
      <c r="BF52" s="55">
        <v>-1299059</v>
      </c>
      <c r="BG52" s="55">
        <v>-18016343</v>
      </c>
      <c r="BH52" s="55">
        <v>-1655492.5570441417</v>
      </c>
      <c r="BI52" s="55">
        <v>-1655492.5570441417</v>
      </c>
      <c r="BJ52" s="55">
        <v>-1655492.5570441417</v>
      </c>
      <c r="BK52" s="55">
        <v>-1655492.5570441417</v>
      </c>
      <c r="BL52" s="55">
        <v>-1655492.5570441417</v>
      </c>
      <c r="BM52" s="55">
        <v>-1655492.5570441417</v>
      </c>
      <c r="BN52" s="55">
        <v>-1655492.5570441417</v>
      </c>
      <c r="BO52" s="55">
        <v>-1655492.5570441417</v>
      </c>
      <c r="BP52" s="55">
        <v>-1655492.5570441417</v>
      </c>
      <c r="BQ52" s="55">
        <v>-1655492.5570441417</v>
      </c>
      <c r="BR52" s="55">
        <v>-1655492.5570441417</v>
      </c>
      <c r="BS52" s="55">
        <v>-1655492.5570441417</v>
      </c>
      <c r="BT52" s="55">
        <v>-19865910.684529696</v>
      </c>
      <c r="BU52" s="55">
        <v>-1947006.2218149372</v>
      </c>
      <c r="BV52" s="55">
        <v>-1947006.2218149372</v>
      </c>
      <c r="BW52" s="55">
        <v>-1947006.2218149372</v>
      </c>
      <c r="BX52" s="55">
        <v>-1947006.2218149372</v>
      </c>
      <c r="BY52" s="55">
        <v>-1947006.2218149372</v>
      </c>
      <c r="BZ52" s="55">
        <v>-1947006.2218149372</v>
      </c>
      <c r="CA52" s="55">
        <v>-1947006.2218149372</v>
      </c>
      <c r="CB52" s="55">
        <v>-1947006.2218149372</v>
      </c>
      <c r="CC52" s="55">
        <v>-1947006.2218149372</v>
      </c>
      <c r="CD52" s="55">
        <v>-1947006.2218149372</v>
      </c>
      <c r="CE52" s="55">
        <v>-1947006.2218149372</v>
      </c>
      <c r="CF52" s="55">
        <v>-1947006.2218149372</v>
      </c>
      <c r="CG52" s="55">
        <v>-23364074.661779251</v>
      </c>
      <c r="CI52" s="51" t="str">
        <f>VLOOKUP(F52,$CL:$CM,2,FALSE)</f>
        <v>Acct 282</v>
      </c>
    </row>
    <row r="53" spans="1:87" ht="13.9" customHeight="1" x14ac:dyDescent="0.2">
      <c r="A53" s="52" t="s">
        <v>142</v>
      </c>
      <c r="B53" s="52" t="s">
        <v>147</v>
      </c>
      <c r="C53" s="53" t="s">
        <v>153</v>
      </c>
      <c r="D53" s="53" t="s">
        <v>185</v>
      </c>
      <c r="E53" s="52" t="s">
        <v>186</v>
      </c>
      <c r="F53" s="54" t="s">
        <v>191</v>
      </c>
      <c r="G53" s="54" t="s">
        <v>164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5">
        <v>0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0</v>
      </c>
      <c r="AG53" s="55">
        <v>0</v>
      </c>
      <c r="AH53" s="55">
        <v>1091530</v>
      </c>
      <c r="AI53" s="55">
        <v>1103331</v>
      </c>
      <c r="AJ53" s="55">
        <v>1118845</v>
      </c>
      <c r="AK53" s="55">
        <v>1126657</v>
      </c>
      <c r="AL53" s="55">
        <v>1134083</v>
      </c>
      <c r="AM53" s="55">
        <v>1156663</v>
      </c>
      <c r="AN53" s="55">
        <v>1177829</v>
      </c>
      <c r="AO53" s="55">
        <v>1187996</v>
      </c>
      <c r="AP53" s="55">
        <v>1196166</v>
      </c>
      <c r="AQ53" s="55">
        <v>1204536</v>
      </c>
      <c r="AR53" s="55">
        <v>1214755</v>
      </c>
      <c r="AS53" s="55">
        <v>1176263</v>
      </c>
      <c r="AT53" s="55">
        <v>13888654</v>
      </c>
      <c r="AU53" s="55">
        <v>1179475</v>
      </c>
      <c r="AV53" s="55">
        <v>1171242</v>
      </c>
      <c r="AW53" s="55">
        <v>835953</v>
      </c>
      <c r="AX53" s="55">
        <v>1359580</v>
      </c>
      <c r="AY53" s="55">
        <v>1239045</v>
      </c>
      <c r="AZ53" s="55">
        <v>1246507</v>
      </c>
      <c r="BA53" s="55">
        <v>1257109</v>
      </c>
      <c r="BB53" s="55">
        <v>1264397</v>
      </c>
      <c r="BC53" s="55">
        <v>1268654</v>
      </c>
      <c r="BD53" s="55">
        <v>1272958</v>
      </c>
      <c r="BE53" s="55">
        <v>1267690</v>
      </c>
      <c r="BF53" s="55">
        <v>1379068</v>
      </c>
      <c r="BG53" s="55">
        <v>14741678</v>
      </c>
      <c r="BH53" s="55">
        <v>1293678.293777281</v>
      </c>
      <c r="BI53" s="55">
        <v>1301049.8096996679</v>
      </c>
      <c r="BJ53" s="55">
        <v>1308924.6642884829</v>
      </c>
      <c r="BK53" s="55">
        <v>1317450.9568327982</v>
      </c>
      <c r="BL53" s="55">
        <v>1326417.3088279646</v>
      </c>
      <c r="BM53" s="55">
        <v>1335775.2892846996</v>
      </c>
      <c r="BN53" s="55">
        <v>1345429.504992957</v>
      </c>
      <c r="BO53" s="55">
        <v>1355372.4048422521</v>
      </c>
      <c r="BP53" s="55">
        <v>1365699.4133783577</v>
      </c>
      <c r="BQ53" s="55">
        <v>1376209.8465608757</v>
      </c>
      <c r="BR53" s="55">
        <v>1386739.7918282356</v>
      </c>
      <c r="BS53" s="55">
        <v>1397736.2492990436</v>
      </c>
      <c r="BT53" s="55">
        <v>16110483.533612616</v>
      </c>
      <c r="BU53" s="55">
        <v>1408221.4823565295</v>
      </c>
      <c r="BV53" s="55">
        <v>1420983.1370453103</v>
      </c>
      <c r="BW53" s="55">
        <v>1483374.4156400301</v>
      </c>
      <c r="BX53" s="55">
        <v>1543456.6525527295</v>
      </c>
      <c r="BY53" s="55">
        <v>1554232.6082125127</v>
      </c>
      <c r="BZ53" s="55">
        <v>1564383.7961567165</v>
      </c>
      <c r="CA53" s="55">
        <v>1574468.454948728</v>
      </c>
      <c r="CB53" s="55">
        <v>1584536.2106348262</v>
      </c>
      <c r="CC53" s="55">
        <v>1594683.3156251656</v>
      </c>
      <c r="CD53" s="55">
        <v>1605066.079850937</v>
      </c>
      <c r="CE53" s="55">
        <v>1615643.0132991245</v>
      </c>
      <c r="CF53" s="55">
        <v>1626194.5373059104</v>
      </c>
      <c r="CG53" s="55">
        <v>18575243.703628518</v>
      </c>
      <c r="CI53" s="51" t="str">
        <f>VLOOKUP(F53,$CL:$CM,2,FALSE)</f>
        <v>Acct 282</v>
      </c>
    </row>
    <row r="54" spans="1:87" ht="13.9" customHeight="1" x14ac:dyDescent="0.2">
      <c r="A54" s="52" t="s">
        <v>142</v>
      </c>
      <c r="B54" s="52" t="s">
        <v>147</v>
      </c>
      <c r="C54" s="53" t="s">
        <v>153</v>
      </c>
      <c r="D54" s="53" t="s">
        <v>185</v>
      </c>
      <c r="E54" s="52" t="s">
        <v>186</v>
      </c>
      <c r="F54" s="54" t="s">
        <v>191</v>
      </c>
      <c r="G54" s="54" t="s">
        <v>165</v>
      </c>
      <c r="H54" s="55">
        <v>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5">
        <v>0</v>
      </c>
      <c r="V54" s="55">
        <v>0</v>
      </c>
      <c r="W54" s="55">
        <v>0</v>
      </c>
      <c r="X54" s="55">
        <v>0</v>
      </c>
      <c r="Y54" s="55">
        <v>0</v>
      </c>
      <c r="Z54" s="55">
        <v>0</v>
      </c>
      <c r="AA54" s="55">
        <v>0</v>
      </c>
      <c r="AB54" s="55">
        <v>0</v>
      </c>
      <c r="AC54" s="55">
        <v>0</v>
      </c>
      <c r="AD54" s="55">
        <v>0</v>
      </c>
      <c r="AE54" s="55">
        <v>0</v>
      </c>
      <c r="AF54" s="55">
        <v>0</v>
      </c>
      <c r="AG54" s="55">
        <v>0</v>
      </c>
      <c r="AH54" s="55">
        <v>-158810</v>
      </c>
      <c r="AI54" s="55">
        <v>-6804</v>
      </c>
      <c r="AJ54" s="55">
        <v>-13000</v>
      </c>
      <c r="AK54" s="55">
        <v>-61878</v>
      </c>
      <c r="AL54" s="55">
        <v>-1545068</v>
      </c>
      <c r="AM54" s="55">
        <v>-20644</v>
      </c>
      <c r="AN54" s="55">
        <v>8217</v>
      </c>
      <c r="AO54" s="55">
        <v>-321818</v>
      </c>
      <c r="AP54" s="55">
        <v>-87814</v>
      </c>
      <c r="AQ54" s="55">
        <v>-30337</v>
      </c>
      <c r="AR54" s="55">
        <v>-27102</v>
      </c>
      <c r="AS54" s="55">
        <v>8068</v>
      </c>
      <c r="AT54" s="55">
        <v>-2256990</v>
      </c>
      <c r="AU54" s="55">
        <v>-12882</v>
      </c>
      <c r="AV54" s="55">
        <v>-566378</v>
      </c>
      <c r="AW54" s="55">
        <v>-114240</v>
      </c>
      <c r="AX54" s="55">
        <v>-30004</v>
      </c>
      <c r="AY54" s="55">
        <v>-48176</v>
      </c>
      <c r="AZ54" s="55">
        <v>-33978</v>
      </c>
      <c r="BA54" s="55">
        <v>-87486</v>
      </c>
      <c r="BB54" s="55">
        <v>-2345</v>
      </c>
      <c r="BC54" s="55">
        <v>-23948</v>
      </c>
      <c r="BD54" s="55">
        <v>-14814</v>
      </c>
      <c r="BE54" s="55">
        <v>-556980</v>
      </c>
      <c r="BF54" s="55">
        <v>-42672</v>
      </c>
      <c r="BG54" s="55">
        <v>-1533903</v>
      </c>
      <c r="BH54" s="55">
        <v>-127825.25</v>
      </c>
      <c r="BI54" s="55">
        <v>-127825.25</v>
      </c>
      <c r="BJ54" s="55">
        <v>-127825.25</v>
      </c>
      <c r="BK54" s="55">
        <v>-127825.25</v>
      </c>
      <c r="BL54" s="55">
        <v>-127825.25</v>
      </c>
      <c r="BM54" s="55">
        <v>-127825.25</v>
      </c>
      <c r="BN54" s="55">
        <v>-127825.25</v>
      </c>
      <c r="BO54" s="55">
        <v>-127825.25</v>
      </c>
      <c r="BP54" s="55">
        <v>-127825.25</v>
      </c>
      <c r="BQ54" s="55">
        <v>-127825.25</v>
      </c>
      <c r="BR54" s="55">
        <v>-127825.25</v>
      </c>
      <c r="BS54" s="55">
        <v>-127825.25</v>
      </c>
      <c r="BT54" s="55">
        <v>-1533903</v>
      </c>
      <c r="BU54" s="55">
        <v>-127825.25</v>
      </c>
      <c r="BV54" s="55">
        <v>-127825.25</v>
      </c>
      <c r="BW54" s="55">
        <v>-127825.25</v>
      </c>
      <c r="BX54" s="55">
        <v>-127825.25</v>
      </c>
      <c r="BY54" s="55">
        <v>-127825.25</v>
      </c>
      <c r="BZ54" s="55">
        <v>-127825.25</v>
      </c>
      <c r="CA54" s="55">
        <v>-127825.25</v>
      </c>
      <c r="CB54" s="55">
        <v>-127825.25</v>
      </c>
      <c r="CC54" s="55">
        <v>-127825.25</v>
      </c>
      <c r="CD54" s="55">
        <v>-127825.25</v>
      </c>
      <c r="CE54" s="55">
        <v>-127825.25</v>
      </c>
      <c r="CF54" s="55">
        <v>-127825.25</v>
      </c>
      <c r="CG54" s="55">
        <v>-1533903</v>
      </c>
      <c r="CI54" s="51" t="str">
        <f>VLOOKUP(F54,$CL:$CM,2,FALSE)</f>
        <v>Acct 282</v>
      </c>
    </row>
    <row r="55" spans="1:87" ht="13.9" customHeight="1" x14ac:dyDescent="0.2">
      <c r="A55" s="52" t="s">
        <v>142</v>
      </c>
      <c r="B55" s="52" t="s">
        <v>147</v>
      </c>
      <c r="C55" s="53" t="s">
        <v>153</v>
      </c>
      <c r="D55" s="53" t="s">
        <v>185</v>
      </c>
      <c r="E55" s="52" t="s">
        <v>186</v>
      </c>
      <c r="F55" s="54" t="s">
        <v>191</v>
      </c>
      <c r="G55" s="54" t="s">
        <v>171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>
        <v>0</v>
      </c>
      <c r="O55" s="55">
        <v>0</v>
      </c>
      <c r="P55" s="55">
        <v>0</v>
      </c>
      <c r="Q55" s="55">
        <v>0</v>
      </c>
      <c r="R55" s="55">
        <v>0</v>
      </c>
      <c r="S55" s="55">
        <v>0</v>
      </c>
      <c r="T55" s="55">
        <v>0</v>
      </c>
      <c r="U55" s="55">
        <v>0</v>
      </c>
      <c r="V55" s="55">
        <v>0</v>
      </c>
      <c r="W55" s="55">
        <v>0</v>
      </c>
      <c r="X55" s="55">
        <v>0</v>
      </c>
      <c r="Y55" s="55">
        <v>0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0</v>
      </c>
      <c r="AF55" s="55">
        <v>0</v>
      </c>
      <c r="AG55" s="55">
        <v>0</v>
      </c>
      <c r="AH55" s="55">
        <v>9852</v>
      </c>
      <c r="AI55" s="55">
        <v>12353</v>
      </c>
      <c r="AJ55" s="55">
        <v>13719</v>
      </c>
      <c r="AK55" s="55">
        <v>14136</v>
      </c>
      <c r="AL55" s="55">
        <v>17791</v>
      </c>
      <c r="AM55" s="55">
        <v>28104</v>
      </c>
      <c r="AN55" s="55">
        <v>16429</v>
      </c>
      <c r="AO55" s="55">
        <v>16975</v>
      </c>
      <c r="AP55" s="55">
        <v>13471</v>
      </c>
      <c r="AQ55" s="55">
        <v>12238</v>
      </c>
      <c r="AR55" s="55">
        <v>9742</v>
      </c>
      <c r="AS55" s="55">
        <v>14982</v>
      </c>
      <c r="AT55" s="55">
        <v>179792</v>
      </c>
      <c r="AU55" s="55">
        <v>12063</v>
      </c>
      <c r="AV55" s="55">
        <v>13267</v>
      </c>
      <c r="AW55" s="55">
        <v>15285</v>
      </c>
      <c r="AX55" s="55">
        <v>16978</v>
      </c>
      <c r="AY55" s="55">
        <v>370</v>
      </c>
      <c r="AZ55" s="55">
        <v>13347</v>
      </c>
      <c r="BA55" s="55">
        <v>13290</v>
      </c>
      <c r="BB55" s="55">
        <v>16237</v>
      </c>
      <c r="BC55" s="55">
        <v>12181</v>
      </c>
      <c r="BD55" s="55">
        <v>11475</v>
      </c>
      <c r="BE55" s="55">
        <v>10245</v>
      </c>
      <c r="BF55" s="55">
        <v>10376</v>
      </c>
      <c r="BG55" s="55">
        <v>145114</v>
      </c>
      <c r="BH55" s="55">
        <v>10165</v>
      </c>
      <c r="BI55" s="55">
        <v>10165</v>
      </c>
      <c r="BJ55" s="55">
        <v>10165</v>
      </c>
      <c r="BK55" s="55">
        <v>10165</v>
      </c>
      <c r="BL55" s="55">
        <v>10165</v>
      </c>
      <c r="BM55" s="55">
        <v>10165</v>
      </c>
      <c r="BN55" s="55">
        <v>10165</v>
      </c>
      <c r="BO55" s="55">
        <v>10165</v>
      </c>
      <c r="BP55" s="55">
        <v>10165</v>
      </c>
      <c r="BQ55" s="55">
        <v>10165</v>
      </c>
      <c r="BR55" s="55">
        <v>10165</v>
      </c>
      <c r="BS55" s="55">
        <v>10165</v>
      </c>
      <c r="BT55" s="55">
        <v>121980</v>
      </c>
      <c r="BU55" s="55">
        <v>10165</v>
      </c>
      <c r="BV55" s="55">
        <v>10165</v>
      </c>
      <c r="BW55" s="55">
        <v>10165</v>
      </c>
      <c r="BX55" s="55">
        <v>10165</v>
      </c>
      <c r="BY55" s="55">
        <v>10165</v>
      </c>
      <c r="BZ55" s="55">
        <v>10165</v>
      </c>
      <c r="CA55" s="55">
        <v>10165</v>
      </c>
      <c r="CB55" s="55">
        <v>10165</v>
      </c>
      <c r="CC55" s="55">
        <v>10165</v>
      </c>
      <c r="CD55" s="55">
        <v>10165</v>
      </c>
      <c r="CE55" s="55">
        <v>10165</v>
      </c>
      <c r="CF55" s="55">
        <v>10165</v>
      </c>
      <c r="CG55" s="55">
        <v>121980</v>
      </c>
      <c r="CI55" s="51" t="str">
        <f>VLOOKUP(F55,$CL:$CM,2,FALSE)</f>
        <v>Acct 282</v>
      </c>
    </row>
    <row r="56" spans="1:87" ht="13.9" customHeight="1" x14ac:dyDescent="0.2">
      <c r="A56" s="52" t="s">
        <v>142</v>
      </c>
      <c r="B56" s="52" t="s">
        <v>147</v>
      </c>
      <c r="C56" s="53" t="s">
        <v>153</v>
      </c>
      <c r="D56" s="53" t="s">
        <v>185</v>
      </c>
      <c r="E56" s="52" t="s">
        <v>186</v>
      </c>
      <c r="F56" s="54" t="s">
        <v>191</v>
      </c>
      <c r="G56" s="54" t="s">
        <v>175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0</v>
      </c>
      <c r="Q56" s="55">
        <v>0</v>
      </c>
      <c r="R56" s="55">
        <v>0</v>
      </c>
      <c r="S56" s="55">
        <v>0</v>
      </c>
      <c r="T56" s="55">
        <v>0</v>
      </c>
      <c r="U56" s="55">
        <v>0</v>
      </c>
      <c r="V56" s="55">
        <v>0</v>
      </c>
      <c r="W56" s="55">
        <v>0</v>
      </c>
      <c r="X56" s="55">
        <v>0</v>
      </c>
      <c r="Y56" s="55">
        <v>0</v>
      </c>
      <c r="Z56" s="55">
        <v>0</v>
      </c>
      <c r="AA56" s="55">
        <v>0</v>
      </c>
      <c r="AB56" s="55">
        <v>0</v>
      </c>
      <c r="AC56" s="55">
        <v>0</v>
      </c>
      <c r="AD56" s="55">
        <v>0</v>
      </c>
      <c r="AE56" s="55">
        <v>0</v>
      </c>
      <c r="AF56" s="55">
        <v>0</v>
      </c>
      <c r="AG56" s="55">
        <v>0</v>
      </c>
      <c r="AH56" s="55">
        <v>5276</v>
      </c>
      <c r="AI56" s="55">
        <v>98057</v>
      </c>
      <c r="AJ56" s="55">
        <v>88011</v>
      </c>
      <c r="AK56" s="55">
        <v>76881</v>
      </c>
      <c r="AL56" s="55">
        <v>45843</v>
      </c>
      <c r="AM56" s="55">
        <v>72576</v>
      </c>
      <c r="AN56" s="55">
        <v>121737</v>
      </c>
      <c r="AO56" s="55">
        <v>95761</v>
      </c>
      <c r="AP56" s="55">
        <v>123976</v>
      </c>
      <c r="AQ56" s="55">
        <v>130886</v>
      </c>
      <c r="AR56" s="55">
        <v>85476</v>
      </c>
      <c r="AS56" s="55">
        <v>140576</v>
      </c>
      <c r="AT56" s="55">
        <v>1085056</v>
      </c>
      <c r="AU56" s="55">
        <v>133454</v>
      </c>
      <c r="AV56" s="55">
        <v>95291</v>
      </c>
      <c r="AW56" s="55">
        <v>132302</v>
      </c>
      <c r="AX56" s="55">
        <v>106860</v>
      </c>
      <c r="AY56" s="55">
        <v>27143</v>
      </c>
      <c r="AZ56" s="55">
        <v>63867</v>
      </c>
      <c r="BA56" s="55">
        <v>62508</v>
      </c>
      <c r="BB56" s="55">
        <v>71625</v>
      </c>
      <c r="BC56" s="55">
        <v>68260</v>
      </c>
      <c r="BD56" s="55">
        <v>90588</v>
      </c>
      <c r="BE56" s="55">
        <v>60654</v>
      </c>
      <c r="BF56" s="55">
        <v>91651</v>
      </c>
      <c r="BG56" s="55">
        <v>1004203</v>
      </c>
      <c r="BH56" s="55">
        <v>0</v>
      </c>
      <c r="BI56" s="55">
        <v>0</v>
      </c>
      <c r="BJ56" s="55">
        <v>0</v>
      </c>
      <c r="BK56" s="55">
        <v>0</v>
      </c>
      <c r="BL56" s="55">
        <v>0</v>
      </c>
      <c r="BM56" s="55">
        <v>0</v>
      </c>
      <c r="BN56" s="55">
        <v>0</v>
      </c>
      <c r="BO56" s="55">
        <v>0</v>
      </c>
      <c r="BP56" s="55">
        <v>0</v>
      </c>
      <c r="BQ56" s="55">
        <v>0</v>
      </c>
      <c r="BR56" s="55">
        <v>0</v>
      </c>
      <c r="BS56" s="55">
        <v>0</v>
      </c>
      <c r="BT56" s="55">
        <v>0</v>
      </c>
      <c r="BU56" s="55">
        <v>0</v>
      </c>
      <c r="BV56" s="55">
        <v>0</v>
      </c>
      <c r="BW56" s="55">
        <v>0</v>
      </c>
      <c r="BX56" s="55">
        <v>0</v>
      </c>
      <c r="BY56" s="55">
        <v>0</v>
      </c>
      <c r="BZ56" s="55">
        <v>0</v>
      </c>
      <c r="CA56" s="55">
        <v>0</v>
      </c>
      <c r="CB56" s="55">
        <v>0</v>
      </c>
      <c r="CC56" s="55">
        <v>0</v>
      </c>
      <c r="CD56" s="55">
        <v>0</v>
      </c>
      <c r="CE56" s="55">
        <v>0</v>
      </c>
      <c r="CF56" s="55">
        <v>0</v>
      </c>
      <c r="CG56" s="55">
        <v>0</v>
      </c>
      <c r="CI56" s="51" t="str">
        <f>VLOOKUP(F56,$CL:$CM,2,FALSE)</f>
        <v>Acct 282</v>
      </c>
    </row>
    <row r="57" spans="1:87" ht="13.9" customHeight="1" x14ac:dyDescent="0.2">
      <c r="A57" s="52" t="s">
        <v>142</v>
      </c>
      <c r="B57" s="52" t="s">
        <v>147</v>
      </c>
      <c r="C57" s="53" t="s">
        <v>153</v>
      </c>
      <c r="D57" s="53" t="s">
        <v>185</v>
      </c>
      <c r="E57" s="52" t="s">
        <v>186</v>
      </c>
      <c r="F57" s="54" t="s">
        <v>191</v>
      </c>
      <c r="G57" s="54" t="s">
        <v>178</v>
      </c>
      <c r="H57" s="55">
        <v>0</v>
      </c>
      <c r="I57" s="55">
        <v>0</v>
      </c>
      <c r="J57" s="55">
        <v>0</v>
      </c>
      <c r="K57" s="55">
        <v>0</v>
      </c>
      <c r="L57" s="55">
        <v>0</v>
      </c>
      <c r="M57" s="55">
        <v>0</v>
      </c>
      <c r="N57" s="55">
        <v>0</v>
      </c>
      <c r="O57" s="55">
        <v>0</v>
      </c>
      <c r="P57" s="55">
        <v>0</v>
      </c>
      <c r="Q57" s="55">
        <v>0</v>
      </c>
      <c r="R57" s="55">
        <v>0</v>
      </c>
      <c r="S57" s="55">
        <v>0</v>
      </c>
      <c r="T57" s="55">
        <v>0</v>
      </c>
      <c r="U57" s="55">
        <v>0</v>
      </c>
      <c r="V57" s="55">
        <v>0</v>
      </c>
      <c r="W57" s="55">
        <v>0</v>
      </c>
      <c r="X57" s="55">
        <v>0</v>
      </c>
      <c r="Y57" s="55">
        <v>0</v>
      </c>
      <c r="Z57" s="55">
        <v>0</v>
      </c>
      <c r="AA57" s="55">
        <v>0</v>
      </c>
      <c r="AB57" s="55">
        <v>0</v>
      </c>
      <c r="AC57" s="55">
        <v>0</v>
      </c>
      <c r="AD57" s="55">
        <v>0</v>
      </c>
      <c r="AE57" s="55">
        <v>0</v>
      </c>
      <c r="AF57" s="55">
        <v>0</v>
      </c>
      <c r="AG57" s="55">
        <v>0</v>
      </c>
      <c r="AH57" s="55">
        <v>-88781</v>
      </c>
      <c r="AI57" s="55">
        <v>-126605</v>
      </c>
      <c r="AJ57" s="55">
        <v>-137363</v>
      </c>
      <c r="AK57" s="55">
        <v>-223507</v>
      </c>
      <c r="AL57" s="55">
        <v>-108331</v>
      </c>
      <c r="AM57" s="55">
        <v>-196095</v>
      </c>
      <c r="AN57" s="55">
        <v>-20314</v>
      </c>
      <c r="AO57" s="55">
        <v>-70782</v>
      </c>
      <c r="AP57" s="55">
        <v>-33805</v>
      </c>
      <c r="AQ57" s="55">
        <v>-19462</v>
      </c>
      <c r="AR57" s="55">
        <v>-49867</v>
      </c>
      <c r="AS57" s="55">
        <v>-313513</v>
      </c>
      <c r="AT57" s="55">
        <v>-1388425</v>
      </c>
      <c r="AU57" s="55">
        <v>-20076</v>
      </c>
      <c r="AV57" s="55">
        <v>-47163</v>
      </c>
      <c r="AW57" s="55">
        <v>-723065</v>
      </c>
      <c r="AX57" s="55">
        <v>-100846</v>
      </c>
      <c r="AY57" s="55">
        <v>-430110</v>
      </c>
      <c r="AZ57" s="55">
        <v>-130214</v>
      </c>
      <c r="BA57" s="55">
        <v>-301754</v>
      </c>
      <c r="BB57" s="55">
        <v>-410319</v>
      </c>
      <c r="BC57" s="55">
        <v>496841</v>
      </c>
      <c r="BD57" s="55">
        <v>-55137</v>
      </c>
      <c r="BE57" s="55">
        <v>133131</v>
      </c>
      <c r="BF57" s="55">
        <v>-703156</v>
      </c>
      <c r="BG57" s="55">
        <v>-2291868</v>
      </c>
      <c r="BH57" s="55">
        <v>-124999.99875000001</v>
      </c>
      <c r="BI57" s="55">
        <v>-124999.99875000001</v>
      </c>
      <c r="BJ57" s="55">
        <v>-124999.99875000001</v>
      </c>
      <c r="BK57" s="55">
        <v>-124999.99875000001</v>
      </c>
      <c r="BL57" s="55">
        <v>-124999.99875000001</v>
      </c>
      <c r="BM57" s="55">
        <v>-124999.99875000001</v>
      </c>
      <c r="BN57" s="55">
        <v>-124999.99875000001</v>
      </c>
      <c r="BO57" s="55">
        <v>-124999.99875000001</v>
      </c>
      <c r="BP57" s="55">
        <v>-124999.99875000001</v>
      </c>
      <c r="BQ57" s="55">
        <v>-124999.99875000001</v>
      </c>
      <c r="BR57" s="55">
        <v>-124999.99875000001</v>
      </c>
      <c r="BS57" s="55">
        <v>-124999.99875000001</v>
      </c>
      <c r="BT57" s="55">
        <v>-1499999.9850000001</v>
      </c>
      <c r="BU57" s="55">
        <v>-129204.16541666667</v>
      </c>
      <c r="BV57" s="55">
        <v>-129204.16541666667</v>
      </c>
      <c r="BW57" s="55">
        <v>-129204.16541666667</v>
      </c>
      <c r="BX57" s="55">
        <v>-129204.16541666667</v>
      </c>
      <c r="BY57" s="55">
        <v>-129204.16541666667</v>
      </c>
      <c r="BZ57" s="55">
        <v>-129204.16541666667</v>
      </c>
      <c r="CA57" s="55">
        <v>-129204.16541666667</v>
      </c>
      <c r="CB57" s="55">
        <v>-129204.16541666667</v>
      </c>
      <c r="CC57" s="55">
        <v>-129204.16541666667</v>
      </c>
      <c r="CD57" s="55">
        <v>-129204.16541666667</v>
      </c>
      <c r="CE57" s="55">
        <v>-129204.16541666667</v>
      </c>
      <c r="CF57" s="55">
        <v>-129204.16541666667</v>
      </c>
      <c r="CG57" s="55">
        <v>-1550449.9850000003</v>
      </c>
      <c r="CI57" s="51" t="str">
        <f>VLOOKUP(F57,$CL:$CM,2,FALSE)</f>
        <v>Acct 282</v>
      </c>
    </row>
    <row r="58" spans="1:87" ht="13.9" customHeight="1" x14ac:dyDescent="0.2">
      <c r="A58" s="52" t="s">
        <v>142</v>
      </c>
      <c r="B58" s="52" t="s">
        <v>147</v>
      </c>
      <c r="C58" s="53" t="s">
        <v>153</v>
      </c>
      <c r="D58" s="53" t="s">
        <v>185</v>
      </c>
      <c r="E58" s="52" t="s">
        <v>186</v>
      </c>
      <c r="F58" s="54" t="s">
        <v>191</v>
      </c>
      <c r="G58" s="54" t="s">
        <v>180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>
        <v>0</v>
      </c>
      <c r="O58" s="55">
        <v>0</v>
      </c>
      <c r="P58" s="55">
        <v>0</v>
      </c>
      <c r="Q58" s="55">
        <v>0</v>
      </c>
      <c r="R58" s="55">
        <v>0</v>
      </c>
      <c r="S58" s="55">
        <v>0</v>
      </c>
      <c r="T58" s="55">
        <v>0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-32843</v>
      </c>
      <c r="AI58" s="55">
        <v>-32843</v>
      </c>
      <c r="AJ58" s="55">
        <v>-32843</v>
      </c>
      <c r="AK58" s="55">
        <v>-32843</v>
      </c>
      <c r="AL58" s="55">
        <v>-52662</v>
      </c>
      <c r="AM58" s="55">
        <v>-52662</v>
      </c>
      <c r="AN58" s="55">
        <v>-52662</v>
      </c>
      <c r="AO58" s="55">
        <v>-52662</v>
      </c>
      <c r="AP58" s="55">
        <v>-52662</v>
      </c>
      <c r="AQ58" s="55">
        <v>-52662</v>
      </c>
      <c r="AR58" s="55">
        <v>-52662</v>
      </c>
      <c r="AS58" s="55">
        <v>122395</v>
      </c>
      <c r="AT58" s="55">
        <v>-377611</v>
      </c>
      <c r="AU58" s="55">
        <v>-27216</v>
      </c>
      <c r="AV58" s="55">
        <v>-27216</v>
      </c>
      <c r="AW58" s="55">
        <v>-27216</v>
      </c>
      <c r="AX58" s="55">
        <v>-27216</v>
      </c>
      <c r="AY58" s="55">
        <v>-27216</v>
      </c>
      <c r="AZ58" s="55">
        <v>-27216</v>
      </c>
      <c r="BA58" s="55">
        <v>-314828</v>
      </c>
      <c r="BB58" s="55">
        <v>-314828</v>
      </c>
      <c r="BC58" s="55">
        <v>-314828</v>
      </c>
      <c r="BD58" s="55">
        <v>-314828</v>
      </c>
      <c r="BE58" s="55">
        <v>-314828</v>
      </c>
      <c r="BF58" s="55">
        <v>-263964</v>
      </c>
      <c r="BG58" s="55">
        <v>-2001400</v>
      </c>
      <c r="BH58" s="55">
        <v>-20419.120825272708</v>
      </c>
      <c r="BI58" s="55">
        <v>-20419.120825272708</v>
      </c>
      <c r="BJ58" s="55">
        <v>-20419.120825272708</v>
      </c>
      <c r="BK58" s="55">
        <v>-20419.120825272708</v>
      </c>
      <c r="BL58" s="55">
        <v>-20419.120825272708</v>
      </c>
      <c r="BM58" s="55">
        <v>-20419.120825272708</v>
      </c>
      <c r="BN58" s="55">
        <v>-20419.120825272708</v>
      </c>
      <c r="BO58" s="55">
        <v>-20419.120825272708</v>
      </c>
      <c r="BP58" s="55">
        <v>-20419.120825272708</v>
      </c>
      <c r="BQ58" s="55">
        <v>-20419.120825272708</v>
      </c>
      <c r="BR58" s="55">
        <v>-20419.120825272708</v>
      </c>
      <c r="BS58" s="55">
        <v>-20419.120825272708</v>
      </c>
      <c r="BT58" s="55">
        <v>-245029.44990327244</v>
      </c>
      <c r="BU58" s="55">
        <v>-29260.653156073062</v>
      </c>
      <c r="BV58" s="55">
        <v>-29260.653156073062</v>
      </c>
      <c r="BW58" s="55">
        <v>-29260.653156073062</v>
      </c>
      <c r="BX58" s="55">
        <v>-29260.653156073062</v>
      </c>
      <c r="BY58" s="55">
        <v>-29260.653156073062</v>
      </c>
      <c r="BZ58" s="55">
        <v>-29260.653156073062</v>
      </c>
      <c r="CA58" s="55">
        <v>-29260.653156073062</v>
      </c>
      <c r="CB58" s="55">
        <v>-29260.653156073062</v>
      </c>
      <c r="CC58" s="55">
        <v>-29260.653156073062</v>
      </c>
      <c r="CD58" s="55">
        <v>-29260.653156073062</v>
      </c>
      <c r="CE58" s="55">
        <v>-29260.653156073062</v>
      </c>
      <c r="CF58" s="55">
        <v>-29260.653156073062</v>
      </c>
      <c r="CG58" s="55">
        <v>-351127.83787287673</v>
      </c>
      <c r="CI58" s="51" t="str">
        <f>VLOOKUP(F58,$CL:$CM,2,FALSE)</f>
        <v>Acct 282</v>
      </c>
    </row>
    <row r="59" spans="1:87" ht="13.9" customHeight="1" x14ac:dyDescent="0.2">
      <c r="A59" s="52" t="s">
        <v>142</v>
      </c>
      <c r="B59" s="52" t="s">
        <v>147</v>
      </c>
      <c r="C59" s="53" t="s">
        <v>153</v>
      </c>
      <c r="D59" s="53" t="s">
        <v>185</v>
      </c>
      <c r="E59" s="52" t="s">
        <v>186</v>
      </c>
      <c r="F59" s="54" t="s">
        <v>191</v>
      </c>
      <c r="G59" s="54" t="s">
        <v>181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>
        <v>0</v>
      </c>
      <c r="O59" s="55">
        <v>0</v>
      </c>
      <c r="P59" s="55">
        <v>0</v>
      </c>
      <c r="Q59" s="55">
        <v>0</v>
      </c>
      <c r="R59" s="55">
        <v>0</v>
      </c>
      <c r="S59" s="55">
        <v>0</v>
      </c>
      <c r="T59" s="55">
        <v>0</v>
      </c>
      <c r="U59" s="55">
        <v>0</v>
      </c>
      <c r="V59" s="55">
        <v>0</v>
      </c>
      <c r="W59" s="55">
        <v>0</v>
      </c>
      <c r="X59" s="55">
        <v>0</v>
      </c>
      <c r="Y59" s="55">
        <v>0</v>
      </c>
      <c r="Z59" s="55">
        <v>0</v>
      </c>
      <c r="AA59" s="55">
        <v>0</v>
      </c>
      <c r="AB59" s="55">
        <v>0</v>
      </c>
      <c r="AC59" s="55">
        <v>0</v>
      </c>
      <c r="AD59" s="55">
        <v>0</v>
      </c>
      <c r="AE59" s="55">
        <v>0</v>
      </c>
      <c r="AF59" s="55">
        <v>0</v>
      </c>
      <c r="AG59" s="55">
        <v>0</v>
      </c>
      <c r="AH59" s="55">
        <v>-9481</v>
      </c>
      <c r="AI59" s="55">
        <v>-9481</v>
      </c>
      <c r="AJ59" s="55">
        <v>-9481</v>
      </c>
      <c r="AK59" s="55">
        <v>-9481</v>
      </c>
      <c r="AL59" s="55">
        <v>-9481</v>
      </c>
      <c r="AM59" s="55">
        <v>-9473</v>
      </c>
      <c r="AN59" s="55">
        <v>0</v>
      </c>
      <c r="AO59" s="55">
        <v>0</v>
      </c>
      <c r="AP59" s="55">
        <v>0</v>
      </c>
      <c r="AQ59" s="55">
        <v>0</v>
      </c>
      <c r="AR59" s="55">
        <v>0</v>
      </c>
      <c r="AS59" s="55">
        <v>0</v>
      </c>
      <c r="AT59" s="55">
        <v>-56878</v>
      </c>
      <c r="AU59" s="55">
        <v>0</v>
      </c>
      <c r="AV59" s="55">
        <v>0</v>
      </c>
      <c r="AW59" s="55">
        <v>0</v>
      </c>
      <c r="AX59" s="55">
        <v>0</v>
      </c>
      <c r="AY59" s="55">
        <v>0</v>
      </c>
      <c r="AZ59" s="55">
        <v>0</v>
      </c>
      <c r="BA59" s="55">
        <v>0</v>
      </c>
      <c r="BB59" s="55">
        <v>0</v>
      </c>
      <c r="BC59" s="55">
        <v>0</v>
      </c>
      <c r="BD59" s="55">
        <v>0</v>
      </c>
      <c r="BE59" s="55">
        <v>0</v>
      </c>
      <c r="BF59" s="55">
        <v>0</v>
      </c>
      <c r="BG59" s="55">
        <v>0</v>
      </c>
      <c r="BH59" s="55">
        <v>0</v>
      </c>
      <c r="BI59" s="55">
        <v>0</v>
      </c>
      <c r="BJ59" s="55">
        <v>0</v>
      </c>
      <c r="BK59" s="55">
        <v>0</v>
      </c>
      <c r="BL59" s="55">
        <v>0</v>
      </c>
      <c r="BM59" s="55">
        <v>0</v>
      </c>
      <c r="BN59" s="55">
        <v>0</v>
      </c>
      <c r="BO59" s="55">
        <v>0</v>
      </c>
      <c r="BP59" s="55">
        <v>0</v>
      </c>
      <c r="BQ59" s="55">
        <v>0</v>
      </c>
      <c r="BR59" s="55">
        <v>0</v>
      </c>
      <c r="BS59" s="55">
        <v>0</v>
      </c>
      <c r="BT59" s="55">
        <v>0</v>
      </c>
      <c r="BU59" s="55">
        <v>0</v>
      </c>
      <c r="BV59" s="55">
        <v>0</v>
      </c>
      <c r="BW59" s="55">
        <v>0</v>
      </c>
      <c r="BX59" s="55">
        <v>0</v>
      </c>
      <c r="BY59" s="55">
        <v>0</v>
      </c>
      <c r="BZ59" s="55">
        <v>0</v>
      </c>
      <c r="CA59" s="55">
        <v>0</v>
      </c>
      <c r="CB59" s="55">
        <v>0</v>
      </c>
      <c r="CC59" s="55">
        <v>0</v>
      </c>
      <c r="CD59" s="55">
        <v>0</v>
      </c>
      <c r="CE59" s="55">
        <v>0</v>
      </c>
      <c r="CF59" s="55">
        <v>0</v>
      </c>
      <c r="CG59" s="55">
        <v>0</v>
      </c>
      <c r="CI59" s="51" t="str">
        <f>VLOOKUP(F59,$CL:$CM,2,FALSE)</f>
        <v>Acct 282</v>
      </c>
    </row>
    <row r="60" spans="1:87" ht="13.9" customHeight="1" x14ac:dyDescent="0.2">
      <c r="A60" s="52" t="s">
        <v>142</v>
      </c>
      <c r="B60" s="52" t="s">
        <v>147</v>
      </c>
      <c r="C60" s="53" t="s">
        <v>153</v>
      </c>
      <c r="D60" s="53" t="s">
        <v>185</v>
      </c>
      <c r="E60" s="52" t="s">
        <v>186</v>
      </c>
      <c r="F60" s="54" t="s">
        <v>192</v>
      </c>
      <c r="G60" s="54" t="s">
        <v>159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55">
        <v>0</v>
      </c>
      <c r="O60" s="55">
        <v>0</v>
      </c>
      <c r="P60" s="55">
        <v>0</v>
      </c>
      <c r="Q60" s="55">
        <v>0</v>
      </c>
      <c r="R60" s="55">
        <v>0</v>
      </c>
      <c r="S60" s="55">
        <v>0</v>
      </c>
      <c r="T60" s="55">
        <v>0</v>
      </c>
      <c r="U60" s="55">
        <v>0</v>
      </c>
      <c r="V60" s="55">
        <v>0</v>
      </c>
      <c r="W60" s="55">
        <v>0</v>
      </c>
      <c r="X60" s="55">
        <v>0</v>
      </c>
      <c r="Y60" s="55">
        <v>0</v>
      </c>
      <c r="Z60" s="55">
        <v>0</v>
      </c>
      <c r="AA60" s="55">
        <v>0</v>
      </c>
      <c r="AB60" s="55">
        <v>0</v>
      </c>
      <c r="AC60" s="55">
        <v>0</v>
      </c>
      <c r="AD60" s="55">
        <v>0</v>
      </c>
      <c r="AE60" s="55">
        <v>0</v>
      </c>
      <c r="AF60" s="55">
        <v>0</v>
      </c>
      <c r="AG60" s="55">
        <v>0</v>
      </c>
      <c r="AH60" s="55">
        <v>14129</v>
      </c>
      <c r="AI60" s="55">
        <v>19129</v>
      </c>
      <c r="AJ60" s="55">
        <v>-1401</v>
      </c>
      <c r="AK60" s="55">
        <v>5722</v>
      </c>
      <c r="AL60" s="55">
        <v>16528</v>
      </c>
      <c r="AM60" s="55">
        <v>15078</v>
      </c>
      <c r="AN60" s="55">
        <v>-4421</v>
      </c>
      <c r="AO60" s="55">
        <v>25478</v>
      </c>
      <c r="AP60" s="55">
        <v>15621</v>
      </c>
      <c r="AQ60" s="55">
        <v>19462</v>
      </c>
      <c r="AR60" s="55">
        <v>14330</v>
      </c>
      <c r="AS60" s="55">
        <v>-2983521</v>
      </c>
      <c r="AT60" s="55">
        <v>-2843866</v>
      </c>
      <c r="AU60" s="55">
        <v>68628</v>
      </c>
      <c r="AV60" s="55">
        <v>19078</v>
      </c>
      <c r="AW60" s="55">
        <v>33703</v>
      </c>
      <c r="AX60" s="55">
        <v>40798</v>
      </c>
      <c r="AY60" s="55">
        <v>24166</v>
      </c>
      <c r="AZ60" s="55">
        <v>34714</v>
      </c>
      <c r="BA60" s="55">
        <v>35235</v>
      </c>
      <c r="BB60" s="55">
        <v>38366</v>
      </c>
      <c r="BC60" s="55">
        <v>40949</v>
      </c>
      <c r="BD60" s="55">
        <v>34696</v>
      </c>
      <c r="BE60" s="55">
        <v>40396</v>
      </c>
      <c r="BF60" s="55">
        <v>34096</v>
      </c>
      <c r="BG60" s="55">
        <v>444825</v>
      </c>
      <c r="BH60" s="55">
        <v>40396.087083329912</v>
      </c>
      <c r="BI60" s="55">
        <v>40396.087083329912</v>
      </c>
      <c r="BJ60" s="55">
        <v>40396.087083329912</v>
      </c>
      <c r="BK60" s="55">
        <v>40396.087083330378</v>
      </c>
      <c r="BL60" s="55">
        <v>40396.087083329912</v>
      </c>
      <c r="BM60" s="55">
        <v>40396.087083329912</v>
      </c>
      <c r="BN60" s="55">
        <v>40396.087083329912</v>
      </c>
      <c r="BO60" s="55">
        <v>40396.087083329912</v>
      </c>
      <c r="BP60" s="55">
        <v>40396.087083330378</v>
      </c>
      <c r="BQ60" s="55">
        <v>38290.087083329912</v>
      </c>
      <c r="BR60" s="55">
        <v>38290.087083329912</v>
      </c>
      <c r="BS60" s="55">
        <v>38290.087083329912</v>
      </c>
      <c r="BT60" s="55">
        <v>478435.04499995988</v>
      </c>
      <c r="BU60" s="55">
        <v>38290.087083329912</v>
      </c>
      <c r="BV60" s="55">
        <v>38290.087083329912</v>
      </c>
      <c r="BW60" s="55">
        <v>38290.087083330378</v>
      </c>
      <c r="BX60" s="55">
        <v>38290.087083329912</v>
      </c>
      <c r="BY60" s="55">
        <v>38290.087083329912</v>
      </c>
      <c r="BZ60" s="55">
        <v>38290.087083329912</v>
      </c>
      <c r="CA60" s="55">
        <v>38290.087083329912</v>
      </c>
      <c r="CB60" s="55">
        <v>38290.087083329912</v>
      </c>
      <c r="CC60" s="55">
        <v>38290.087083330378</v>
      </c>
      <c r="CD60" s="55">
        <v>35386.087083329912</v>
      </c>
      <c r="CE60" s="55">
        <v>35386.087083329912</v>
      </c>
      <c r="CF60" s="55">
        <v>35386.087083330378</v>
      </c>
      <c r="CG60" s="55">
        <v>450769.04499996034</v>
      </c>
      <c r="CI60" s="51" t="str">
        <f>VLOOKUP(F60,$CL:$CM,2,FALSE)</f>
        <v>Acct 283</v>
      </c>
    </row>
    <row r="61" spans="1:87" ht="13.9" customHeight="1" x14ac:dyDescent="0.2">
      <c r="A61" s="52" t="s">
        <v>142</v>
      </c>
      <c r="B61" s="52" t="s">
        <v>147</v>
      </c>
      <c r="C61" s="53" t="s">
        <v>153</v>
      </c>
      <c r="D61" s="53" t="s">
        <v>185</v>
      </c>
      <c r="E61" s="52" t="s">
        <v>186</v>
      </c>
      <c r="F61" s="54" t="s">
        <v>192</v>
      </c>
      <c r="G61" s="54" t="s">
        <v>162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55">
        <v>0</v>
      </c>
      <c r="O61" s="55">
        <v>0</v>
      </c>
      <c r="P61" s="55">
        <v>0</v>
      </c>
      <c r="Q61" s="55">
        <v>0</v>
      </c>
      <c r="R61" s="55">
        <v>0</v>
      </c>
      <c r="S61" s="55">
        <v>0</v>
      </c>
      <c r="T61" s="55">
        <v>0</v>
      </c>
      <c r="U61" s="55">
        <v>0</v>
      </c>
      <c r="V61" s="55">
        <v>0</v>
      </c>
      <c r="W61" s="55">
        <v>0</v>
      </c>
      <c r="X61" s="55">
        <v>0</v>
      </c>
      <c r="Y61" s="55">
        <v>0</v>
      </c>
      <c r="Z61" s="55">
        <v>0</v>
      </c>
      <c r="AA61" s="55">
        <v>0</v>
      </c>
      <c r="AB61" s="55">
        <v>0</v>
      </c>
      <c r="AC61" s="55">
        <v>0</v>
      </c>
      <c r="AD61" s="55">
        <v>0</v>
      </c>
      <c r="AE61" s="55">
        <v>0</v>
      </c>
      <c r="AF61" s="55">
        <v>0</v>
      </c>
      <c r="AG61" s="55">
        <v>0</v>
      </c>
      <c r="AH61" s="55">
        <v>25453</v>
      </c>
      <c r="AI61" s="55">
        <v>25454</v>
      </c>
      <c r="AJ61" s="55">
        <v>25453</v>
      </c>
      <c r="AK61" s="55">
        <v>25454</v>
      </c>
      <c r="AL61" s="55">
        <v>25453</v>
      </c>
      <c r="AM61" s="55">
        <v>25454</v>
      </c>
      <c r="AN61" s="55">
        <v>25453</v>
      </c>
      <c r="AO61" s="55">
        <v>25454</v>
      </c>
      <c r="AP61" s="55">
        <v>25453</v>
      </c>
      <c r="AQ61" s="55">
        <v>25454</v>
      </c>
      <c r="AR61" s="55">
        <v>25453</v>
      </c>
      <c r="AS61" s="55">
        <v>25453</v>
      </c>
      <c r="AT61" s="55">
        <v>305441</v>
      </c>
      <c r="AU61" s="55">
        <v>25453</v>
      </c>
      <c r="AV61" s="55">
        <v>25454</v>
      </c>
      <c r="AW61" s="55">
        <v>25453</v>
      </c>
      <c r="AX61" s="55">
        <v>25454</v>
      </c>
      <c r="AY61" s="55">
        <v>25453</v>
      </c>
      <c r="AZ61" s="55">
        <v>25454</v>
      </c>
      <c r="BA61" s="55">
        <v>25453</v>
      </c>
      <c r="BB61" s="55">
        <v>25454</v>
      </c>
      <c r="BC61" s="55">
        <v>25453</v>
      </c>
      <c r="BD61" s="55">
        <v>35811</v>
      </c>
      <c r="BE61" s="55">
        <v>-4240</v>
      </c>
      <c r="BF61" s="55">
        <v>-17847</v>
      </c>
      <c r="BG61" s="55">
        <v>242805</v>
      </c>
      <c r="BH61" s="55">
        <v>-77042.680000000008</v>
      </c>
      <c r="BI61" s="55">
        <v>-154538.81</v>
      </c>
      <c r="BJ61" s="55">
        <v>-234034.94000000006</v>
      </c>
      <c r="BK61" s="55">
        <v>-234034.93999999989</v>
      </c>
      <c r="BL61" s="55">
        <v>-192537.25999999995</v>
      </c>
      <c r="BM61" s="55">
        <v>-190992.26</v>
      </c>
      <c r="BN61" s="55">
        <v>-195992.26</v>
      </c>
      <c r="BO61" s="55">
        <v>-167993.81000000006</v>
      </c>
      <c r="BP61" s="55">
        <v>-118496.12999999989</v>
      </c>
      <c r="BQ61" s="55">
        <v>-186193.81000000029</v>
      </c>
      <c r="BR61" s="55">
        <v>-38998.449999999953</v>
      </c>
      <c r="BS61" s="55">
        <v>0</v>
      </c>
      <c r="BT61" s="55">
        <v>-1790855.35</v>
      </c>
      <c r="BU61" s="55">
        <v>0</v>
      </c>
      <c r="BV61" s="55">
        <v>0</v>
      </c>
      <c r="BW61" s="55">
        <v>0</v>
      </c>
      <c r="BX61" s="55">
        <v>0</v>
      </c>
      <c r="BY61" s="55">
        <v>0</v>
      </c>
      <c r="BZ61" s="55">
        <v>0</v>
      </c>
      <c r="CA61" s="55">
        <v>0</v>
      </c>
      <c r="CB61" s="55">
        <v>0</v>
      </c>
      <c r="CC61" s="55">
        <v>0</v>
      </c>
      <c r="CD61" s="55">
        <v>0</v>
      </c>
      <c r="CE61" s="55">
        <v>0</v>
      </c>
      <c r="CF61" s="55">
        <v>0</v>
      </c>
      <c r="CG61" s="55">
        <v>0</v>
      </c>
      <c r="CI61" s="51" t="str">
        <f>VLOOKUP(F61,$CL:$CM,2,FALSE)</f>
        <v>Acct 283</v>
      </c>
    </row>
    <row r="62" spans="1:87" ht="13.9" customHeight="1" x14ac:dyDescent="0.2">
      <c r="A62" s="52" t="s">
        <v>142</v>
      </c>
      <c r="B62" s="52" t="s">
        <v>147</v>
      </c>
      <c r="C62" s="53" t="s">
        <v>153</v>
      </c>
      <c r="D62" s="53" t="s">
        <v>185</v>
      </c>
      <c r="E62" s="52" t="s">
        <v>186</v>
      </c>
      <c r="F62" s="54" t="s">
        <v>192</v>
      </c>
      <c r="G62" s="54" t="s">
        <v>166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0</v>
      </c>
      <c r="AG62" s="55">
        <v>0</v>
      </c>
      <c r="AH62" s="55">
        <v>-56315</v>
      </c>
      <c r="AI62" s="55">
        <v>-56310</v>
      </c>
      <c r="AJ62" s="55">
        <v>-56310</v>
      </c>
      <c r="AK62" s="55">
        <v>-336986</v>
      </c>
      <c r="AL62" s="55">
        <v>-56310</v>
      </c>
      <c r="AM62" s="55">
        <v>-56310</v>
      </c>
      <c r="AN62" s="55">
        <v>-56310</v>
      </c>
      <c r="AO62" s="55">
        <v>-56310</v>
      </c>
      <c r="AP62" s="55">
        <v>-56310</v>
      </c>
      <c r="AQ62" s="55">
        <v>-56310</v>
      </c>
      <c r="AR62" s="55">
        <v>-56310</v>
      </c>
      <c r="AS62" s="55">
        <v>-56310</v>
      </c>
      <c r="AT62" s="55">
        <v>-956401</v>
      </c>
      <c r="AU62" s="55">
        <v>-81086</v>
      </c>
      <c r="AV62" s="55">
        <v>-81091</v>
      </c>
      <c r="AW62" s="55">
        <v>-81091</v>
      </c>
      <c r="AX62" s="55">
        <v>-81091</v>
      </c>
      <c r="AY62" s="55">
        <v>-81091</v>
      </c>
      <c r="AZ62" s="55">
        <v>-81091</v>
      </c>
      <c r="BA62" s="55">
        <v>-81091</v>
      </c>
      <c r="BB62" s="55">
        <v>-81091</v>
      </c>
      <c r="BC62" s="55">
        <v>-81091</v>
      </c>
      <c r="BD62" s="55">
        <v>-81091</v>
      </c>
      <c r="BE62" s="55">
        <v>-81091</v>
      </c>
      <c r="BF62" s="55">
        <v>-81091</v>
      </c>
      <c r="BG62" s="55">
        <v>-973087</v>
      </c>
      <c r="BH62" s="55">
        <v>-110207.33000000007</v>
      </c>
      <c r="BI62" s="55">
        <v>-110213</v>
      </c>
      <c r="BJ62" s="55">
        <v>-110213</v>
      </c>
      <c r="BK62" s="55">
        <v>-110213</v>
      </c>
      <c r="BL62" s="55">
        <v>-110213</v>
      </c>
      <c r="BM62" s="55">
        <v>-110213</v>
      </c>
      <c r="BN62" s="55">
        <v>-110213</v>
      </c>
      <c r="BO62" s="55">
        <v>-110213</v>
      </c>
      <c r="BP62" s="55">
        <v>-110213</v>
      </c>
      <c r="BQ62" s="55">
        <v>-110213</v>
      </c>
      <c r="BR62" s="55">
        <v>-110213</v>
      </c>
      <c r="BS62" s="55">
        <v>-110213</v>
      </c>
      <c r="BT62" s="55">
        <v>-1322550.33</v>
      </c>
      <c r="BU62" s="55">
        <v>-113100.97890000045</v>
      </c>
      <c r="BV62" s="55">
        <v>-113100.97889999952</v>
      </c>
      <c r="BW62" s="55">
        <v>-113100.97889999952</v>
      </c>
      <c r="BX62" s="55">
        <v>-113100.97890000045</v>
      </c>
      <c r="BY62" s="55">
        <v>-113100.97890000045</v>
      </c>
      <c r="BZ62" s="55">
        <v>-113100.97889999952</v>
      </c>
      <c r="CA62" s="55">
        <v>-113100.97889999952</v>
      </c>
      <c r="CB62" s="55">
        <v>-113100.97890000045</v>
      </c>
      <c r="CC62" s="55">
        <v>-113100.97890000045</v>
      </c>
      <c r="CD62" s="55">
        <v>-113100.97889999952</v>
      </c>
      <c r="CE62" s="55">
        <v>-113100.97889999952</v>
      </c>
      <c r="CF62" s="55">
        <v>-113100.97890000045</v>
      </c>
      <c r="CG62" s="55">
        <v>-1357211.7467999998</v>
      </c>
      <c r="CI62" s="51" t="str">
        <f>VLOOKUP(F62,$CL:$CM,2,FALSE)</f>
        <v>Acct 283</v>
      </c>
    </row>
    <row r="63" spans="1:87" ht="13.9" customHeight="1" x14ac:dyDescent="0.2">
      <c r="A63" s="52" t="s">
        <v>142</v>
      </c>
      <c r="B63" s="52" t="s">
        <v>147</v>
      </c>
      <c r="C63" s="53" t="s">
        <v>153</v>
      </c>
      <c r="D63" s="53" t="s">
        <v>185</v>
      </c>
      <c r="E63" s="52" t="s">
        <v>186</v>
      </c>
      <c r="F63" s="54" t="s">
        <v>192</v>
      </c>
      <c r="G63" s="54" t="s">
        <v>167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55">
        <v>0</v>
      </c>
      <c r="O63" s="55">
        <v>0</v>
      </c>
      <c r="P63" s="55">
        <v>0</v>
      </c>
      <c r="Q63" s="55">
        <v>0</v>
      </c>
      <c r="R63" s="55">
        <v>0</v>
      </c>
      <c r="S63" s="55">
        <v>0</v>
      </c>
      <c r="T63" s="55">
        <v>0</v>
      </c>
      <c r="U63" s="55">
        <v>0</v>
      </c>
      <c r="V63" s="55">
        <v>0</v>
      </c>
      <c r="W63" s="55">
        <v>0</v>
      </c>
      <c r="X63" s="55">
        <v>0</v>
      </c>
      <c r="Y63" s="55">
        <v>0</v>
      </c>
      <c r="Z63" s="55">
        <v>0</v>
      </c>
      <c r="AA63" s="55">
        <v>0</v>
      </c>
      <c r="AB63" s="55">
        <v>0</v>
      </c>
      <c r="AC63" s="55">
        <v>0</v>
      </c>
      <c r="AD63" s="55">
        <v>0</v>
      </c>
      <c r="AE63" s="55">
        <v>0</v>
      </c>
      <c r="AF63" s="55">
        <v>0</v>
      </c>
      <c r="AG63" s="55">
        <v>0</v>
      </c>
      <c r="AH63" s="55">
        <v>19791</v>
      </c>
      <c r="AI63" s="55">
        <v>9895</v>
      </c>
      <c r="AJ63" s="55">
        <v>9895</v>
      </c>
      <c r="AK63" s="55">
        <v>9895</v>
      </c>
      <c r="AL63" s="55">
        <v>9896</v>
      </c>
      <c r="AM63" s="55">
        <v>9895</v>
      </c>
      <c r="AN63" s="55">
        <v>9895</v>
      </c>
      <c r="AO63" s="55">
        <v>9895</v>
      </c>
      <c r="AP63" s="55">
        <v>9896</v>
      </c>
      <c r="AQ63" s="55">
        <v>9895</v>
      </c>
      <c r="AR63" s="55">
        <v>9895</v>
      </c>
      <c r="AS63" s="55">
        <v>9895</v>
      </c>
      <c r="AT63" s="55">
        <v>128638</v>
      </c>
      <c r="AU63" s="55">
        <v>9895</v>
      </c>
      <c r="AV63" s="55">
        <v>9896</v>
      </c>
      <c r="AW63" s="55">
        <v>9895</v>
      </c>
      <c r="AX63" s="55">
        <v>9895</v>
      </c>
      <c r="AY63" s="55">
        <v>9895</v>
      </c>
      <c r="AZ63" s="55">
        <v>9896</v>
      </c>
      <c r="BA63" s="55">
        <v>9895</v>
      </c>
      <c r="BB63" s="55">
        <v>9895</v>
      </c>
      <c r="BC63" s="55">
        <v>9895</v>
      </c>
      <c r="BD63" s="55">
        <v>9896</v>
      </c>
      <c r="BE63" s="55">
        <v>9895</v>
      </c>
      <c r="BF63" s="55">
        <v>9895</v>
      </c>
      <c r="BG63" s="55">
        <v>118743</v>
      </c>
      <c r="BH63" s="55">
        <v>9895.25</v>
      </c>
      <c r="BI63" s="55">
        <v>9895.25</v>
      </c>
      <c r="BJ63" s="55">
        <v>9895.25</v>
      </c>
      <c r="BK63" s="55">
        <v>9895.25</v>
      </c>
      <c r="BL63" s="55">
        <v>9895.25</v>
      </c>
      <c r="BM63" s="55">
        <v>9895.25</v>
      </c>
      <c r="BN63" s="55">
        <v>9895.25</v>
      </c>
      <c r="BO63" s="55">
        <v>9895.25</v>
      </c>
      <c r="BP63" s="55">
        <v>9895.25</v>
      </c>
      <c r="BQ63" s="55">
        <v>9895.25</v>
      </c>
      <c r="BR63" s="55">
        <v>9895.25</v>
      </c>
      <c r="BS63" s="55">
        <v>9895.25</v>
      </c>
      <c r="BT63" s="55">
        <v>118743</v>
      </c>
      <c r="BU63" s="55">
        <v>9895.25</v>
      </c>
      <c r="BV63" s="55">
        <v>9895.25</v>
      </c>
      <c r="BW63" s="55">
        <v>0</v>
      </c>
      <c r="BX63" s="55">
        <v>0</v>
      </c>
      <c r="BY63" s="55">
        <v>0</v>
      </c>
      <c r="BZ63" s="55">
        <v>0</v>
      </c>
      <c r="CA63" s="55">
        <v>0</v>
      </c>
      <c r="CB63" s="55">
        <v>0</v>
      </c>
      <c r="CC63" s="55">
        <v>0</v>
      </c>
      <c r="CD63" s="55">
        <v>0</v>
      </c>
      <c r="CE63" s="55">
        <v>0</v>
      </c>
      <c r="CF63" s="55">
        <v>0</v>
      </c>
      <c r="CG63" s="55">
        <v>19790.5</v>
      </c>
      <c r="CI63" s="51" t="str">
        <f>VLOOKUP(F63,$CL:$CM,2,FALSE)</f>
        <v>Acct 283</v>
      </c>
    </row>
    <row r="64" spans="1:87" ht="13.9" customHeight="1" x14ac:dyDescent="0.2">
      <c r="A64" s="52" t="s">
        <v>142</v>
      </c>
      <c r="B64" s="52" t="s">
        <v>147</v>
      </c>
      <c r="C64" s="53" t="s">
        <v>153</v>
      </c>
      <c r="D64" s="53" t="s">
        <v>185</v>
      </c>
      <c r="E64" s="52" t="s">
        <v>186</v>
      </c>
      <c r="F64" s="54" t="s">
        <v>192</v>
      </c>
      <c r="G64" s="54" t="s">
        <v>176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55">
        <v>0</v>
      </c>
      <c r="O64" s="55">
        <v>0</v>
      </c>
      <c r="P64" s="55">
        <v>0</v>
      </c>
      <c r="Q64" s="55">
        <v>0</v>
      </c>
      <c r="R64" s="55">
        <v>0</v>
      </c>
      <c r="S64" s="55">
        <v>0</v>
      </c>
      <c r="T64" s="55">
        <v>0</v>
      </c>
      <c r="U64" s="55">
        <v>0</v>
      </c>
      <c r="V64" s="55">
        <v>0</v>
      </c>
      <c r="W64" s="55">
        <v>0</v>
      </c>
      <c r="X64" s="55">
        <v>0</v>
      </c>
      <c r="Y64" s="55">
        <v>0</v>
      </c>
      <c r="Z64" s="55">
        <v>0</v>
      </c>
      <c r="AA64" s="55">
        <v>0</v>
      </c>
      <c r="AB64" s="55">
        <v>0</v>
      </c>
      <c r="AC64" s="55">
        <v>0</v>
      </c>
      <c r="AD64" s="55">
        <v>0</v>
      </c>
      <c r="AE64" s="55">
        <v>0</v>
      </c>
      <c r="AF64" s="55">
        <v>0</v>
      </c>
      <c r="AG64" s="55">
        <v>0</v>
      </c>
      <c r="AH64" s="55">
        <v>0</v>
      </c>
      <c r="AI64" s="55">
        <v>0</v>
      </c>
      <c r="AJ64" s="55">
        <v>0</v>
      </c>
      <c r="AK64" s="55">
        <v>0</v>
      </c>
      <c r="AL64" s="55">
        <v>0</v>
      </c>
      <c r="AM64" s="55">
        <v>0</v>
      </c>
      <c r="AN64" s="55">
        <v>0</v>
      </c>
      <c r="AO64" s="55">
        <v>0</v>
      </c>
      <c r="AP64" s="55">
        <v>0</v>
      </c>
      <c r="AQ64" s="55">
        <v>0</v>
      </c>
      <c r="AR64" s="55">
        <v>0</v>
      </c>
      <c r="AS64" s="55">
        <v>0</v>
      </c>
      <c r="AT64" s="55">
        <v>0</v>
      </c>
      <c r="AU64" s="55">
        <v>0</v>
      </c>
      <c r="AV64" s="55">
        <v>0</v>
      </c>
      <c r="AW64" s="55">
        <v>0</v>
      </c>
      <c r="AX64" s="55">
        <v>0</v>
      </c>
      <c r="AY64" s="55">
        <v>0</v>
      </c>
      <c r="AZ64" s="55">
        <v>-8237200</v>
      </c>
      <c r="BA64" s="55">
        <v>0</v>
      </c>
      <c r="BB64" s="55">
        <v>87284</v>
      </c>
      <c r="BC64" s="55">
        <v>43853</v>
      </c>
      <c r="BD64" s="55">
        <v>43993</v>
      </c>
      <c r="BE64" s="55">
        <v>44134</v>
      </c>
      <c r="BF64" s="55">
        <v>44276</v>
      </c>
      <c r="BG64" s="55">
        <v>-7973660</v>
      </c>
      <c r="BH64" s="55">
        <v>0</v>
      </c>
      <c r="BI64" s="55">
        <v>0</v>
      </c>
      <c r="BJ64" s="55">
        <v>0</v>
      </c>
      <c r="BK64" s="55">
        <v>0</v>
      </c>
      <c r="BL64" s="55">
        <v>0</v>
      </c>
      <c r="BM64" s="55">
        <v>0</v>
      </c>
      <c r="BN64" s="55">
        <v>0</v>
      </c>
      <c r="BO64" s="55">
        <v>0</v>
      </c>
      <c r="BP64" s="55">
        <v>0</v>
      </c>
      <c r="BQ64" s="55">
        <v>0</v>
      </c>
      <c r="BR64" s="55">
        <v>0</v>
      </c>
      <c r="BS64" s="55">
        <v>0</v>
      </c>
      <c r="BT64" s="55">
        <v>0</v>
      </c>
      <c r="BU64" s="55">
        <v>0</v>
      </c>
      <c r="BV64" s="55">
        <v>0</v>
      </c>
      <c r="BW64" s="55">
        <v>0</v>
      </c>
      <c r="BX64" s="55">
        <v>0</v>
      </c>
      <c r="BY64" s="55">
        <v>0</v>
      </c>
      <c r="BZ64" s="55">
        <v>0</v>
      </c>
      <c r="CA64" s="55">
        <v>0</v>
      </c>
      <c r="CB64" s="55">
        <v>0</v>
      </c>
      <c r="CC64" s="55">
        <v>0</v>
      </c>
      <c r="CD64" s="55">
        <v>0</v>
      </c>
      <c r="CE64" s="55">
        <v>0</v>
      </c>
      <c r="CF64" s="55">
        <v>0</v>
      </c>
      <c r="CG64" s="55">
        <v>0</v>
      </c>
      <c r="CI64" s="51" t="str">
        <f>VLOOKUP(F64,$CL:$CM,2,FALSE)</f>
        <v>Acct 283</v>
      </c>
    </row>
    <row r="65" spans="1:87" ht="13.9" customHeight="1" x14ac:dyDescent="0.2">
      <c r="A65" s="52" t="s">
        <v>142</v>
      </c>
      <c r="B65" s="52" t="s">
        <v>147</v>
      </c>
      <c r="C65" s="53" t="s">
        <v>153</v>
      </c>
      <c r="D65" s="53" t="s">
        <v>185</v>
      </c>
      <c r="E65" s="52" t="s">
        <v>186</v>
      </c>
      <c r="F65" s="54" t="s">
        <v>192</v>
      </c>
      <c r="G65" s="54" t="s">
        <v>182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55">
        <v>0</v>
      </c>
      <c r="O65" s="55">
        <v>0</v>
      </c>
      <c r="P65" s="55">
        <v>0</v>
      </c>
      <c r="Q65" s="55">
        <v>0</v>
      </c>
      <c r="R65" s="55">
        <v>0</v>
      </c>
      <c r="S65" s="55">
        <v>0</v>
      </c>
      <c r="T65" s="55">
        <v>0</v>
      </c>
      <c r="U65" s="55">
        <v>0</v>
      </c>
      <c r="V65" s="55">
        <v>0</v>
      </c>
      <c r="W65" s="55">
        <v>0</v>
      </c>
      <c r="X65" s="55">
        <v>0</v>
      </c>
      <c r="Y65" s="55">
        <v>0</v>
      </c>
      <c r="Z65" s="55">
        <v>0</v>
      </c>
      <c r="AA65" s="55">
        <v>0</v>
      </c>
      <c r="AB65" s="55">
        <v>0</v>
      </c>
      <c r="AC65" s="55">
        <v>0</v>
      </c>
      <c r="AD65" s="55">
        <v>0</v>
      </c>
      <c r="AE65" s="55">
        <v>0</v>
      </c>
      <c r="AF65" s="55">
        <v>0</v>
      </c>
      <c r="AG65" s="55">
        <v>0</v>
      </c>
      <c r="AH65" s="55">
        <v>-43835</v>
      </c>
      <c r="AI65" s="55">
        <v>4792</v>
      </c>
      <c r="AJ65" s="55">
        <v>4792</v>
      </c>
      <c r="AK65" s="55">
        <v>4791</v>
      </c>
      <c r="AL65" s="55">
        <v>4792</v>
      </c>
      <c r="AM65" s="55">
        <v>4792</v>
      </c>
      <c r="AN65" s="55">
        <v>4791</v>
      </c>
      <c r="AO65" s="55">
        <v>4792</v>
      </c>
      <c r="AP65" s="55">
        <v>4792</v>
      </c>
      <c r="AQ65" s="55">
        <v>4791</v>
      </c>
      <c r="AR65" s="55">
        <v>4792</v>
      </c>
      <c r="AS65" s="55">
        <v>4792</v>
      </c>
      <c r="AT65" s="55">
        <v>8874</v>
      </c>
      <c r="AU65" s="55">
        <v>4792</v>
      </c>
      <c r="AV65" s="55">
        <v>4791</v>
      </c>
      <c r="AW65" s="55">
        <v>4792</v>
      </c>
      <c r="AX65" s="55">
        <v>4792</v>
      </c>
      <c r="AY65" s="55">
        <v>4791</v>
      </c>
      <c r="AZ65" s="55">
        <v>4792</v>
      </c>
      <c r="BA65" s="55">
        <v>4792</v>
      </c>
      <c r="BB65" s="55">
        <v>-4709</v>
      </c>
      <c r="BC65" s="55">
        <v>4792</v>
      </c>
      <c r="BD65" s="55">
        <v>4792</v>
      </c>
      <c r="BE65" s="55">
        <v>4791</v>
      </c>
      <c r="BF65" s="55">
        <v>4792</v>
      </c>
      <c r="BG65" s="55">
        <v>48000</v>
      </c>
      <c r="BH65" s="55">
        <v>4791.6700000000128</v>
      </c>
      <c r="BI65" s="55">
        <v>4791.6700000000128</v>
      </c>
      <c r="BJ65" s="55">
        <v>4791.6699999999837</v>
      </c>
      <c r="BK65" s="55">
        <v>4791.6700000000128</v>
      </c>
      <c r="BL65" s="55">
        <v>4791.6699999999837</v>
      </c>
      <c r="BM65" s="55">
        <v>4791.6700000000128</v>
      </c>
      <c r="BN65" s="55">
        <v>4791.6699999999837</v>
      </c>
      <c r="BO65" s="55">
        <v>4791.6700000000128</v>
      </c>
      <c r="BP65" s="55">
        <v>4791.6699999999837</v>
      </c>
      <c r="BQ65" s="55">
        <v>4791.6700000000128</v>
      </c>
      <c r="BR65" s="55">
        <v>4791.6699999999837</v>
      </c>
      <c r="BS65" s="55">
        <v>4791.6700000000128</v>
      </c>
      <c r="BT65" s="55">
        <v>57500.040000000008</v>
      </c>
      <c r="BU65" s="55">
        <v>4791.6699999999837</v>
      </c>
      <c r="BV65" s="55">
        <v>4791.6700000000128</v>
      </c>
      <c r="BW65" s="55">
        <v>4791.6700000000128</v>
      </c>
      <c r="BX65" s="55">
        <v>4791.6699999999837</v>
      </c>
      <c r="BY65" s="55">
        <v>4791.6699999999837</v>
      </c>
      <c r="BZ65" s="55">
        <v>4791.6700000000128</v>
      </c>
      <c r="CA65" s="55">
        <v>4791.6700000000128</v>
      </c>
      <c r="CB65" s="55">
        <v>4791.6699999999837</v>
      </c>
      <c r="CC65" s="55">
        <v>4791.6699999999837</v>
      </c>
      <c r="CD65" s="55">
        <v>4791.6700000000128</v>
      </c>
      <c r="CE65" s="55">
        <v>4791.6700000000128</v>
      </c>
      <c r="CF65" s="55">
        <v>4791.6699999999837</v>
      </c>
      <c r="CG65" s="55">
        <v>57500.039999999979</v>
      </c>
      <c r="CI65" s="51" t="str">
        <f>VLOOKUP(F65,$CL:$CM,2,FALSE)</f>
        <v>Acct 283</v>
      </c>
    </row>
    <row r="66" spans="1:87" ht="13.9" customHeight="1" x14ac:dyDescent="0.2">
      <c r="A66" s="52" t="s">
        <v>142</v>
      </c>
      <c r="B66" s="52" t="s">
        <v>147</v>
      </c>
      <c r="C66" s="53" t="s">
        <v>153</v>
      </c>
      <c r="D66" s="53" t="s">
        <v>185</v>
      </c>
      <c r="E66" s="52" t="s">
        <v>146</v>
      </c>
      <c r="F66" s="54" t="s">
        <v>191</v>
      </c>
      <c r="G66" s="54" t="s">
        <v>154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55">
        <v>0</v>
      </c>
      <c r="O66" s="55">
        <v>0</v>
      </c>
      <c r="P66" s="55">
        <v>0</v>
      </c>
      <c r="Q66" s="55">
        <v>0</v>
      </c>
      <c r="R66" s="55">
        <v>0</v>
      </c>
      <c r="S66" s="55">
        <v>0</v>
      </c>
      <c r="T66" s="55">
        <v>0</v>
      </c>
      <c r="U66" s="55">
        <v>0</v>
      </c>
      <c r="V66" s="55">
        <v>0</v>
      </c>
      <c r="W66" s="55">
        <v>0</v>
      </c>
      <c r="X66" s="55">
        <v>0</v>
      </c>
      <c r="Y66" s="55">
        <v>0</v>
      </c>
      <c r="Z66" s="55">
        <v>0</v>
      </c>
      <c r="AA66" s="55">
        <v>0</v>
      </c>
      <c r="AB66" s="55">
        <v>0</v>
      </c>
      <c r="AC66" s="55">
        <v>0</v>
      </c>
      <c r="AD66" s="55">
        <v>0</v>
      </c>
      <c r="AE66" s="55">
        <v>0</v>
      </c>
      <c r="AF66" s="55">
        <v>0</v>
      </c>
      <c r="AG66" s="55">
        <v>0</v>
      </c>
      <c r="AH66" s="55">
        <v>-439039</v>
      </c>
      <c r="AI66" s="55">
        <v>-439039</v>
      </c>
      <c r="AJ66" s="55">
        <v>-439039</v>
      </c>
      <c r="AK66" s="55">
        <v>-439039</v>
      </c>
      <c r="AL66" s="55">
        <v>-436712</v>
      </c>
      <c r="AM66" s="55">
        <v>-436712</v>
      </c>
      <c r="AN66" s="55">
        <v>-436712</v>
      </c>
      <c r="AO66" s="55">
        <v>-436712</v>
      </c>
      <c r="AP66" s="55">
        <v>-436712</v>
      </c>
      <c r="AQ66" s="55">
        <v>-436712</v>
      </c>
      <c r="AR66" s="55">
        <v>-436712</v>
      </c>
      <c r="AS66" s="55">
        <v>-447827</v>
      </c>
      <c r="AT66" s="55">
        <v>-5260967</v>
      </c>
      <c r="AU66" s="55">
        <v>-404806</v>
      </c>
      <c r="AV66" s="55">
        <v>-404806</v>
      </c>
      <c r="AW66" s="55">
        <v>-404806</v>
      </c>
      <c r="AX66" s="55">
        <v>-404806</v>
      </c>
      <c r="AY66" s="55">
        <v>-404806</v>
      </c>
      <c r="AZ66" s="55">
        <v>-404806</v>
      </c>
      <c r="BA66" s="55">
        <v>-387079</v>
      </c>
      <c r="BB66" s="55">
        <v>-387079</v>
      </c>
      <c r="BC66" s="55">
        <v>-387079</v>
      </c>
      <c r="BD66" s="55">
        <v>-387079</v>
      </c>
      <c r="BE66" s="55">
        <v>-387079</v>
      </c>
      <c r="BF66" s="55">
        <v>-404271</v>
      </c>
      <c r="BG66" s="55">
        <v>-4768502</v>
      </c>
      <c r="BH66" s="55">
        <v>-380261.55566629925</v>
      </c>
      <c r="BI66" s="55">
        <v>-380261.55566629925</v>
      </c>
      <c r="BJ66" s="55">
        <v>-380261.55566629925</v>
      </c>
      <c r="BK66" s="55">
        <v>-380261.55566629925</v>
      </c>
      <c r="BL66" s="55">
        <v>-380261.55566629925</v>
      </c>
      <c r="BM66" s="55">
        <v>-380261.55566629925</v>
      </c>
      <c r="BN66" s="55">
        <v>-380261.55566629925</v>
      </c>
      <c r="BO66" s="55">
        <v>-380261.55566629925</v>
      </c>
      <c r="BP66" s="55">
        <v>-380261.55566629925</v>
      </c>
      <c r="BQ66" s="55">
        <v>-380261.55566629925</v>
      </c>
      <c r="BR66" s="55">
        <v>-380261.55566629925</v>
      </c>
      <c r="BS66" s="55">
        <v>-380261.55566629925</v>
      </c>
      <c r="BT66" s="55">
        <v>-4563138.6679955898</v>
      </c>
      <c r="BU66" s="55">
        <v>-327143.62020585331</v>
      </c>
      <c r="BV66" s="55">
        <v>-327143.62020585331</v>
      </c>
      <c r="BW66" s="55">
        <v>-327143.62020585331</v>
      </c>
      <c r="BX66" s="55">
        <v>-327143.62020585331</v>
      </c>
      <c r="BY66" s="55">
        <v>-327143.62020585331</v>
      </c>
      <c r="BZ66" s="55">
        <v>-327143.62020585331</v>
      </c>
      <c r="CA66" s="55">
        <v>-327143.62020585331</v>
      </c>
      <c r="CB66" s="55">
        <v>-327143.62020585331</v>
      </c>
      <c r="CC66" s="55">
        <v>-327143.62020585331</v>
      </c>
      <c r="CD66" s="55">
        <v>-327143.62020585331</v>
      </c>
      <c r="CE66" s="55">
        <v>-327143.62020585331</v>
      </c>
      <c r="CF66" s="55">
        <v>-327143.62020585331</v>
      </c>
      <c r="CG66" s="55">
        <v>-3925723.442470239</v>
      </c>
      <c r="CI66" s="51" t="str">
        <f>VLOOKUP(F66,$CL:$CM,2,FALSE)</f>
        <v>Acct 282</v>
      </c>
    </row>
    <row r="67" spans="1:87" ht="13.9" customHeight="1" x14ac:dyDescent="0.2">
      <c r="A67" s="52" t="s">
        <v>142</v>
      </c>
      <c r="B67" s="52" t="s">
        <v>147</v>
      </c>
      <c r="C67" s="53" t="s">
        <v>153</v>
      </c>
      <c r="D67" s="53" t="s">
        <v>185</v>
      </c>
      <c r="E67" s="52" t="s">
        <v>146</v>
      </c>
      <c r="F67" s="54" t="s">
        <v>191</v>
      </c>
      <c r="G67" s="54" t="s">
        <v>155</v>
      </c>
      <c r="H67" s="55">
        <v>0</v>
      </c>
      <c r="I67" s="55">
        <v>0</v>
      </c>
      <c r="J67" s="55">
        <v>0</v>
      </c>
      <c r="K67" s="55">
        <v>0</v>
      </c>
      <c r="L67" s="55">
        <v>0</v>
      </c>
      <c r="M67" s="55">
        <v>0</v>
      </c>
      <c r="N67" s="55">
        <v>0</v>
      </c>
      <c r="O67" s="55">
        <v>0</v>
      </c>
      <c r="P67" s="55">
        <v>0</v>
      </c>
      <c r="Q67" s="55">
        <v>0</v>
      </c>
      <c r="R67" s="55">
        <v>0</v>
      </c>
      <c r="S67" s="55">
        <v>0</v>
      </c>
      <c r="T67" s="55">
        <v>0</v>
      </c>
      <c r="U67" s="55">
        <v>0</v>
      </c>
      <c r="V67" s="55">
        <v>0</v>
      </c>
      <c r="W67" s="55">
        <v>0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  <c r="AE67" s="55">
        <v>0</v>
      </c>
      <c r="AF67" s="55">
        <v>0</v>
      </c>
      <c r="AG67" s="55">
        <v>0</v>
      </c>
      <c r="AH67" s="55">
        <v>-10473</v>
      </c>
      <c r="AI67" s="55">
        <v>-10473</v>
      </c>
      <c r="AJ67" s="55">
        <v>-10473</v>
      </c>
      <c r="AK67" s="55">
        <v>-10473</v>
      </c>
      <c r="AL67" s="55">
        <v>-58705</v>
      </c>
      <c r="AM67" s="55">
        <v>-58705</v>
      </c>
      <c r="AN67" s="55">
        <v>-58705</v>
      </c>
      <c r="AO67" s="55">
        <v>-58705</v>
      </c>
      <c r="AP67" s="55">
        <v>-58705</v>
      </c>
      <c r="AQ67" s="55">
        <v>-58705</v>
      </c>
      <c r="AR67" s="55">
        <v>-58705</v>
      </c>
      <c r="AS67" s="55">
        <v>86073</v>
      </c>
      <c r="AT67" s="55">
        <v>-366754</v>
      </c>
      <c r="AU67" s="55">
        <v>-25767</v>
      </c>
      <c r="AV67" s="55">
        <v>-25767</v>
      </c>
      <c r="AW67" s="55">
        <v>-25767</v>
      </c>
      <c r="AX67" s="55">
        <v>-25767</v>
      </c>
      <c r="AY67" s="55">
        <v>-25767</v>
      </c>
      <c r="AZ67" s="55">
        <v>-25767</v>
      </c>
      <c r="BA67" s="55">
        <v>-208877</v>
      </c>
      <c r="BB67" s="55">
        <v>-208877</v>
      </c>
      <c r="BC67" s="55">
        <v>-208877</v>
      </c>
      <c r="BD67" s="55">
        <v>-208877</v>
      </c>
      <c r="BE67" s="55">
        <v>-208877</v>
      </c>
      <c r="BF67" s="55">
        <v>-111169</v>
      </c>
      <c r="BG67" s="55">
        <v>-1310156</v>
      </c>
      <c r="BH67" s="55">
        <v>-20744.488899719476</v>
      </c>
      <c r="BI67" s="55">
        <v>-20744.488899719476</v>
      </c>
      <c r="BJ67" s="55">
        <v>-20744.488899719476</v>
      </c>
      <c r="BK67" s="55">
        <v>-20744.488899719476</v>
      </c>
      <c r="BL67" s="55">
        <v>-20744.488899719476</v>
      </c>
      <c r="BM67" s="55">
        <v>-20744.488899719476</v>
      </c>
      <c r="BN67" s="55">
        <v>-20744.488899719476</v>
      </c>
      <c r="BO67" s="55">
        <v>-20744.488899719476</v>
      </c>
      <c r="BP67" s="55">
        <v>-20744.488899719476</v>
      </c>
      <c r="BQ67" s="55">
        <v>-20744.488899719476</v>
      </c>
      <c r="BR67" s="55">
        <v>-20744.488899719476</v>
      </c>
      <c r="BS67" s="55">
        <v>-20744.488899719476</v>
      </c>
      <c r="BT67" s="55">
        <v>-248933.86679663367</v>
      </c>
      <c r="BU67" s="55">
        <v>-29656.190887088756</v>
      </c>
      <c r="BV67" s="55">
        <v>-29656.190887088756</v>
      </c>
      <c r="BW67" s="55">
        <v>-29656.190887088756</v>
      </c>
      <c r="BX67" s="55">
        <v>-29656.190887088756</v>
      </c>
      <c r="BY67" s="55">
        <v>-29656.190887088756</v>
      </c>
      <c r="BZ67" s="55">
        <v>-29656.190887088756</v>
      </c>
      <c r="CA67" s="55">
        <v>-29656.190887088756</v>
      </c>
      <c r="CB67" s="55">
        <v>-29656.190887088756</v>
      </c>
      <c r="CC67" s="55">
        <v>-29656.190887088756</v>
      </c>
      <c r="CD67" s="55">
        <v>-29656.190887088756</v>
      </c>
      <c r="CE67" s="55">
        <v>-29656.190887088756</v>
      </c>
      <c r="CF67" s="55">
        <v>-29656.190887088756</v>
      </c>
      <c r="CG67" s="55">
        <v>-355874.29064506519</v>
      </c>
      <c r="CI67" s="51" t="str">
        <f>VLOOKUP(F67,$CL:$CM,2,FALSE)</f>
        <v>Acct 282</v>
      </c>
    </row>
  </sheetData>
  <autoFilter ref="A6:CI67" xr:uid="{346C77E8-4207-4889-B46F-F805D0FDFB35}"/>
  <pageMargins left="0.7" right="0.7" top="0.75" bottom="0.75" header="0.3" footer="0.3"/>
  <pageSetup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5CD30-1FB6-46E9-B419-B866C0DFE6CF}">
  <sheetPr>
    <tabColor theme="6" tint="0.39997558519241921"/>
  </sheetPr>
  <dimension ref="A1:CA81"/>
  <sheetViews>
    <sheetView zoomScaleNormal="100" workbookViewId="0">
      <pane xSplit="1" ySplit="6" topLeftCell="AN7" activePane="bottomRight" state="frozen"/>
      <selection pane="topRight"/>
      <selection pane="bottomLeft"/>
      <selection pane="bottomRight"/>
    </sheetView>
  </sheetViews>
  <sheetFormatPr defaultColWidth="8.7109375" defaultRowHeight="13.9" customHeight="1" outlineLevelCol="1" x14ac:dyDescent="0.2"/>
  <cols>
    <col min="1" max="1" width="37" style="44" bestFit="1" customWidth="1"/>
    <col min="2" max="13" width="11.7109375" style="44" hidden="1" customWidth="1" outlineLevel="1"/>
    <col min="14" max="14" width="11.7109375" style="44" customWidth="1" collapsed="1"/>
    <col min="15" max="26" width="11.7109375" style="44" hidden="1" customWidth="1" outlineLevel="1"/>
    <col min="27" max="27" width="11.7109375" style="44" customWidth="1" collapsed="1"/>
    <col min="28" max="39" width="11.7109375" style="44" hidden="1" customWidth="1" outlineLevel="1"/>
    <col min="40" max="40" width="11.7109375" style="44" customWidth="1" collapsed="1"/>
    <col min="41" max="52" width="11.7109375" style="44" hidden="1" customWidth="1" outlineLevel="1"/>
    <col min="53" max="53" width="11.7109375" style="44" customWidth="1" collapsed="1"/>
    <col min="54" max="65" width="11.7109375" style="44" hidden="1" customWidth="1" outlineLevel="1"/>
    <col min="66" max="66" width="11.7109375" style="44" customWidth="1" collapsed="1"/>
    <col min="67" max="78" width="11.7109375" style="44" hidden="1" customWidth="1" outlineLevel="1"/>
    <col min="79" max="79" width="11.7109375" style="44" customWidth="1" collapsed="1"/>
    <col min="80" max="16384" width="8.7109375" style="44"/>
  </cols>
  <sheetData>
    <row r="1" spans="1:79" ht="13.9" customHeight="1" x14ac:dyDescent="0.2">
      <c r="A1" s="241" t="s">
        <v>924</v>
      </c>
    </row>
    <row r="2" spans="1:79" ht="13.9" customHeight="1" x14ac:dyDescent="0.2">
      <c r="A2" s="241" t="s">
        <v>910</v>
      </c>
    </row>
    <row r="3" spans="1:79" ht="13.9" customHeight="1" thickBo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</row>
    <row r="4" spans="1:79" s="31" customFormat="1" ht="15" customHeight="1" x14ac:dyDescent="0.2">
      <c r="A4" s="39" t="s">
        <v>907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</row>
    <row r="5" spans="1:79" s="31" customFormat="1" ht="12.75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</row>
    <row r="6" spans="1:79" s="31" customFormat="1" ht="12.75" thickBot="1" x14ac:dyDescent="0.25">
      <c r="A6" s="42" t="s">
        <v>690</v>
      </c>
      <c r="B6" s="42" t="s">
        <v>51</v>
      </c>
      <c r="C6" s="42" t="s">
        <v>52</v>
      </c>
      <c r="D6" s="42" t="s">
        <v>53</v>
      </c>
      <c r="E6" s="42" t="s">
        <v>54</v>
      </c>
      <c r="F6" s="42" t="s">
        <v>55</v>
      </c>
      <c r="G6" s="42" t="s">
        <v>56</v>
      </c>
      <c r="H6" s="42" t="s">
        <v>57</v>
      </c>
      <c r="I6" s="42" t="s">
        <v>58</v>
      </c>
      <c r="J6" s="42" t="s">
        <v>59</v>
      </c>
      <c r="K6" s="42" t="s">
        <v>60</v>
      </c>
      <c r="L6" s="42" t="s">
        <v>61</v>
      </c>
      <c r="M6" s="42" t="s">
        <v>62</v>
      </c>
      <c r="N6" s="42" t="s">
        <v>63</v>
      </c>
      <c r="O6" s="42" t="s">
        <v>64</v>
      </c>
      <c r="P6" s="42" t="s">
        <v>65</v>
      </c>
      <c r="Q6" s="42" t="s">
        <v>66</v>
      </c>
      <c r="R6" s="42" t="s">
        <v>67</v>
      </c>
      <c r="S6" s="42" t="s">
        <v>68</v>
      </c>
      <c r="T6" s="42" t="s">
        <v>69</v>
      </c>
      <c r="U6" s="42" t="s">
        <v>70</v>
      </c>
      <c r="V6" s="42" t="s">
        <v>71</v>
      </c>
      <c r="W6" s="42" t="s">
        <v>72</v>
      </c>
      <c r="X6" s="42" t="s">
        <v>73</v>
      </c>
      <c r="Y6" s="42" t="s">
        <v>74</v>
      </c>
      <c r="Z6" s="42" t="s">
        <v>75</v>
      </c>
      <c r="AA6" s="42" t="s">
        <v>76</v>
      </c>
      <c r="AB6" s="42" t="s">
        <v>77</v>
      </c>
      <c r="AC6" s="42" t="s">
        <v>78</v>
      </c>
      <c r="AD6" s="42" t="s">
        <v>79</v>
      </c>
      <c r="AE6" s="42" t="s">
        <v>80</v>
      </c>
      <c r="AF6" s="42" t="s">
        <v>81</v>
      </c>
      <c r="AG6" s="42" t="s">
        <v>82</v>
      </c>
      <c r="AH6" s="42" t="s">
        <v>83</v>
      </c>
      <c r="AI6" s="42" t="s">
        <v>84</v>
      </c>
      <c r="AJ6" s="42" t="s">
        <v>85</v>
      </c>
      <c r="AK6" s="42" t="s">
        <v>86</v>
      </c>
      <c r="AL6" s="42" t="s">
        <v>87</v>
      </c>
      <c r="AM6" s="42" t="s">
        <v>88</v>
      </c>
      <c r="AN6" s="42" t="s">
        <v>89</v>
      </c>
      <c r="AO6" s="42" t="s">
        <v>90</v>
      </c>
      <c r="AP6" s="42" t="s">
        <v>91</v>
      </c>
      <c r="AQ6" s="42" t="s">
        <v>92</v>
      </c>
      <c r="AR6" s="42" t="s">
        <v>93</v>
      </c>
      <c r="AS6" s="42" t="s">
        <v>94</v>
      </c>
      <c r="AT6" s="42" t="s">
        <v>95</v>
      </c>
      <c r="AU6" s="42" t="s">
        <v>96</v>
      </c>
      <c r="AV6" s="42" t="s">
        <v>97</v>
      </c>
      <c r="AW6" s="42" t="s">
        <v>98</v>
      </c>
      <c r="AX6" s="42" t="s">
        <v>99</v>
      </c>
      <c r="AY6" s="42" t="s">
        <v>100</v>
      </c>
      <c r="AZ6" s="42" t="s">
        <v>101</v>
      </c>
      <c r="BA6" s="42" t="s">
        <v>102</v>
      </c>
      <c r="BB6" s="42" t="s">
        <v>103</v>
      </c>
      <c r="BC6" s="42" t="s">
        <v>104</v>
      </c>
      <c r="BD6" s="42" t="s">
        <v>105</v>
      </c>
      <c r="BE6" s="42" t="s">
        <v>106</v>
      </c>
      <c r="BF6" s="42" t="s">
        <v>107</v>
      </c>
      <c r="BG6" s="42" t="s">
        <v>108</v>
      </c>
      <c r="BH6" s="42" t="s">
        <v>109</v>
      </c>
      <c r="BI6" s="42" t="s">
        <v>110</v>
      </c>
      <c r="BJ6" s="42" t="s">
        <v>111</v>
      </c>
      <c r="BK6" s="42" t="s">
        <v>112</v>
      </c>
      <c r="BL6" s="42" t="s">
        <v>113</v>
      </c>
      <c r="BM6" s="42" t="s">
        <v>114</v>
      </c>
      <c r="BN6" s="42" t="s">
        <v>115</v>
      </c>
      <c r="BO6" s="42" t="s">
        <v>116</v>
      </c>
      <c r="BP6" s="42" t="s">
        <v>117</v>
      </c>
      <c r="BQ6" s="42" t="s">
        <v>118</v>
      </c>
      <c r="BR6" s="42" t="s">
        <v>119</v>
      </c>
      <c r="BS6" s="42" t="s">
        <v>120</v>
      </c>
      <c r="BT6" s="42" t="s">
        <v>121</v>
      </c>
      <c r="BU6" s="42" t="s">
        <v>122</v>
      </c>
      <c r="BV6" s="42" t="s">
        <v>123</v>
      </c>
      <c r="BW6" s="42" t="s">
        <v>124</v>
      </c>
      <c r="BX6" s="42" t="s">
        <v>125</v>
      </c>
      <c r="BY6" s="42" t="s">
        <v>126</v>
      </c>
      <c r="BZ6" s="42" t="s">
        <v>127</v>
      </c>
      <c r="CA6" s="42" t="s">
        <v>128</v>
      </c>
    </row>
    <row r="7" spans="1:79" s="31" customFormat="1" ht="12" x14ac:dyDescent="0.2">
      <c r="A7" s="126" t="s">
        <v>129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</row>
    <row r="8" spans="1:79" s="31" customFormat="1" ht="12" x14ac:dyDescent="0.2">
      <c r="A8" s="112" t="s">
        <v>36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</row>
    <row r="9" spans="1:79" s="31" customFormat="1" ht="12" x14ac:dyDescent="0.2">
      <c r="A9" s="113" t="s">
        <v>193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</row>
    <row r="10" spans="1:79" s="31" customFormat="1" ht="12" x14ac:dyDescent="0.2">
      <c r="A10" s="127" t="s">
        <v>708</v>
      </c>
      <c r="B10" s="34">
        <v>0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v>2120641.3300000005</v>
      </c>
      <c r="P10" s="34">
        <v>1978268.6000000006</v>
      </c>
      <c r="Q10" s="34">
        <v>1173190.0699999998</v>
      </c>
      <c r="R10" s="34">
        <v>779459.6</v>
      </c>
      <c r="S10" s="34">
        <v>1011113.5699999995</v>
      </c>
      <c r="T10" s="34">
        <v>260716.52000000188</v>
      </c>
      <c r="U10" s="34">
        <v>284487.49999999988</v>
      </c>
      <c r="V10" s="34">
        <v>807331.85000000021</v>
      </c>
      <c r="W10" s="34">
        <v>785852.11000000022</v>
      </c>
      <c r="X10" s="34">
        <v>247216.6799999997</v>
      </c>
      <c r="Y10" s="34">
        <v>-223058.86</v>
      </c>
      <c r="Z10" s="34">
        <v>-3903114.9200000013</v>
      </c>
      <c r="AA10" s="34">
        <v>5322104.0499999989</v>
      </c>
      <c r="AB10" s="34">
        <v>1022714.59</v>
      </c>
      <c r="AC10" s="34">
        <v>966304.77999999991</v>
      </c>
      <c r="AD10" s="34">
        <v>840299.1799999997</v>
      </c>
      <c r="AE10" s="34">
        <v>565286.78999999934</v>
      </c>
      <c r="AF10" s="34">
        <v>6575.1899999998859</v>
      </c>
      <c r="AG10" s="34">
        <v>434414.41000001016</v>
      </c>
      <c r="AH10" s="34">
        <v>563315.86999999988</v>
      </c>
      <c r="AI10" s="34">
        <v>899019.97999999928</v>
      </c>
      <c r="AJ10" s="34">
        <v>312218.32999999943</v>
      </c>
      <c r="AK10" s="34">
        <v>205168.82999999914</v>
      </c>
      <c r="AL10" s="34">
        <v>915475.39000000036</v>
      </c>
      <c r="AM10" s="34">
        <v>344319.89999999932</v>
      </c>
      <c r="AN10" s="34">
        <v>7075113.2400000067</v>
      </c>
      <c r="AO10" s="34">
        <v>1168627.5199999998</v>
      </c>
      <c r="AP10" s="34">
        <v>1426045.4100000004</v>
      </c>
      <c r="AQ10" s="34">
        <v>1332679.1499999997</v>
      </c>
      <c r="AR10" s="34">
        <v>1139987.9600000007</v>
      </c>
      <c r="AS10" s="34">
        <v>1084469.8200000003</v>
      </c>
      <c r="AT10" s="34">
        <v>968814.74999999907</v>
      </c>
      <c r="AU10" s="34">
        <v>1202189.96</v>
      </c>
      <c r="AV10" s="34">
        <v>1157309.0700000003</v>
      </c>
      <c r="AW10" s="34">
        <v>1111752.6799999934</v>
      </c>
      <c r="AX10" s="34">
        <v>1154721.6899999985</v>
      </c>
      <c r="AY10" s="34">
        <v>1535141.52</v>
      </c>
      <c r="AZ10" s="34">
        <v>1341150.76</v>
      </c>
      <c r="BA10" s="34">
        <v>14622890.289999994</v>
      </c>
      <c r="BB10" s="34">
        <v>1092724.929984807</v>
      </c>
      <c r="BC10" s="34">
        <v>1147937.6413186721</v>
      </c>
      <c r="BD10" s="34">
        <v>897470.60901834816</v>
      </c>
      <c r="BE10" s="34">
        <v>1046434.1022080929</v>
      </c>
      <c r="BF10" s="34">
        <v>1013351.1982822116</v>
      </c>
      <c r="BG10" s="34">
        <v>844518.89082089055</v>
      </c>
      <c r="BH10" s="34">
        <v>761871.73334154743</v>
      </c>
      <c r="BI10" s="34">
        <v>822073.4508778837</v>
      </c>
      <c r="BJ10" s="34">
        <v>751020.05036396545</v>
      </c>
      <c r="BK10" s="34">
        <v>1043638.2150353303</v>
      </c>
      <c r="BL10" s="34">
        <v>958036.79044644558</v>
      </c>
      <c r="BM10" s="34">
        <v>1212647.9461797799</v>
      </c>
      <c r="BN10" s="34">
        <v>11591725.557877975</v>
      </c>
      <c r="BO10" s="34">
        <v>893432.82203609496</v>
      </c>
      <c r="BP10" s="34">
        <v>977266.3552700755</v>
      </c>
      <c r="BQ10" s="34">
        <v>698820.4506159533</v>
      </c>
      <c r="BR10" s="34">
        <v>794301.22100081271</v>
      </c>
      <c r="BS10" s="34">
        <v>756604.19324524561</v>
      </c>
      <c r="BT10" s="34">
        <v>648448.05955364718</v>
      </c>
      <c r="BU10" s="34">
        <v>610575.0911160449</v>
      </c>
      <c r="BV10" s="34">
        <v>641740.90469578234</v>
      </c>
      <c r="BW10" s="34">
        <v>653753.58522830112</v>
      </c>
      <c r="BX10" s="34">
        <v>925313.76539717568</v>
      </c>
      <c r="BY10" s="34">
        <v>799023.91980566841</v>
      </c>
      <c r="BZ10" s="34">
        <v>1146631.7654658747</v>
      </c>
      <c r="CA10" s="34">
        <v>9545912.1334306765</v>
      </c>
    </row>
    <row r="11" spans="1:79" s="31" customFormat="1" ht="12.75" thickBot="1" x14ac:dyDescent="0.25">
      <c r="A11" s="127" t="s">
        <v>717</v>
      </c>
      <c r="B11" s="34">
        <v>0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v>599489</v>
      </c>
      <c r="P11" s="34">
        <v>565719</v>
      </c>
      <c r="Q11" s="34">
        <v>272418</v>
      </c>
      <c r="R11" s="34">
        <v>147432</v>
      </c>
      <c r="S11" s="34">
        <v>225798</v>
      </c>
      <c r="T11" s="34">
        <v>24055</v>
      </c>
      <c r="U11" s="34">
        <v>380625</v>
      </c>
      <c r="V11" s="34">
        <v>234751</v>
      </c>
      <c r="W11" s="34">
        <v>167659</v>
      </c>
      <c r="X11" s="34">
        <v>12159</v>
      </c>
      <c r="Y11" s="34">
        <v>66157</v>
      </c>
      <c r="Z11" s="34">
        <v>-957274</v>
      </c>
      <c r="AA11" s="34">
        <v>1738988</v>
      </c>
      <c r="AB11" s="34">
        <v>282921</v>
      </c>
      <c r="AC11" s="34">
        <v>260912</v>
      </c>
      <c r="AD11" s="34">
        <v>238097</v>
      </c>
      <c r="AE11" s="34">
        <v>146575</v>
      </c>
      <c r="AF11" s="34">
        <v>-65235</v>
      </c>
      <c r="AG11" s="34">
        <v>69829</v>
      </c>
      <c r="AH11" s="34">
        <v>105810</v>
      </c>
      <c r="AI11" s="34">
        <v>224335</v>
      </c>
      <c r="AJ11" s="34">
        <v>-60039</v>
      </c>
      <c r="AK11" s="34">
        <v>20495</v>
      </c>
      <c r="AL11" s="34">
        <v>245346</v>
      </c>
      <c r="AM11" s="34">
        <v>198347</v>
      </c>
      <c r="AN11" s="34">
        <v>1667393</v>
      </c>
      <c r="AO11" s="34">
        <v>314280</v>
      </c>
      <c r="AP11" s="34">
        <v>430397</v>
      </c>
      <c r="AQ11" s="34">
        <v>401560</v>
      </c>
      <c r="AR11" s="34">
        <v>362050</v>
      </c>
      <c r="AS11" s="34">
        <v>248561</v>
      </c>
      <c r="AT11" s="34">
        <v>238978</v>
      </c>
      <c r="AU11" s="34">
        <v>362314</v>
      </c>
      <c r="AV11" s="34">
        <v>288879</v>
      </c>
      <c r="AW11" s="34">
        <v>297007</v>
      </c>
      <c r="AX11" s="34">
        <v>322605</v>
      </c>
      <c r="AY11" s="34">
        <v>454234</v>
      </c>
      <c r="AZ11" s="34">
        <v>338751</v>
      </c>
      <c r="BA11" s="34">
        <v>4059616</v>
      </c>
      <c r="BB11" s="34">
        <v>340309.99666437204</v>
      </c>
      <c r="BC11" s="34">
        <v>339569.12821223168</v>
      </c>
      <c r="BD11" s="34">
        <v>250320.51506265003</v>
      </c>
      <c r="BE11" s="34">
        <v>306077.48064955452</v>
      </c>
      <c r="BF11" s="34">
        <v>278128.23980819178</v>
      </c>
      <c r="BG11" s="34">
        <v>209572.26128740711</v>
      </c>
      <c r="BH11" s="34">
        <v>215068.77165831899</v>
      </c>
      <c r="BI11" s="34">
        <v>188965.2604553253</v>
      </c>
      <c r="BJ11" s="34">
        <v>244878.18946825451</v>
      </c>
      <c r="BK11" s="34">
        <v>285557.982677322</v>
      </c>
      <c r="BL11" s="34">
        <v>253729.40411881209</v>
      </c>
      <c r="BM11" s="34">
        <v>345364.13247884903</v>
      </c>
      <c r="BN11" s="34">
        <v>3257541.3625412891</v>
      </c>
      <c r="BO11" s="34">
        <v>242474.24118017609</v>
      </c>
      <c r="BP11" s="34">
        <v>292365.64957054681</v>
      </c>
      <c r="BQ11" s="34">
        <v>141155.47941477323</v>
      </c>
      <c r="BR11" s="34">
        <v>230813.29726294655</v>
      </c>
      <c r="BS11" s="34">
        <v>208029.00085904793</v>
      </c>
      <c r="BT11" s="34">
        <v>170178.38870471698</v>
      </c>
      <c r="BU11" s="34">
        <v>152900.96564332308</v>
      </c>
      <c r="BV11" s="34">
        <v>162634.00653519327</v>
      </c>
      <c r="BW11" s="34">
        <v>217073.70911423827</v>
      </c>
      <c r="BX11" s="34">
        <v>278582.79066899169</v>
      </c>
      <c r="BY11" s="34">
        <v>233295.2042794241</v>
      </c>
      <c r="BZ11" s="34">
        <v>351406.17352644925</v>
      </c>
      <c r="CA11" s="34">
        <v>2680908.9067598269</v>
      </c>
    </row>
    <row r="12" spans="1:79" s="31" customFormat="1" ht="12" x14ac:dyDescent="0.2">
      <c r="A12" s="131" t="s">
        <v>139</v>
      </c>
      <c r="B12" s="213">
        <v>0</v>
      </c>
      <c r="C12" s="213">
        <v>0</v>
      </c>
      <c r="D12" s="213">
        <v>0</v>
      </c>
      <c r="E12" s="213">
        <v>0</v>
      </c>
      <c r="F12" s="213">
        <v>0</v>
      </c>
      <c r="G12" s="213">
        <v>0</v>
      </c>
      <c r="H12" s="213">
        <v>0</v>
      </c>
      <c r="I12" s="213">
        <v>0</v>
      </c>
      <c r="J12" s="213">
        <v>0</v>
      </c>
      <c r="K12" s="213">
        <v>0</v>
      </c>
      <c r="L12" s="213">
        <v>0</v>
      </c>
      <c r="M12" s="213">
        <v>0</v>
      </c>
      <c r="N12" s="213">
        <v>0</v>
      </c>
      <c r="O12" s="213">
        <v>2720130.33</v>
      </c>
      <c r="P12" s="213">
        <v>2543987.600000001</v>
      </c>
      <c r="Q12" s="213">
        <v>1445608.0699999998</v>
      </c>
      <c r="R12" s="213">
        <v>926891.6</v>
      </c>
      <c r="S12" s="213">
        <v>1236911.5699999994</v>
      </c>
      <c r="T12" s="213">
        <v>284771.52000000188</v>
      </c>
      <c r="U12" s="213">
        <v>665112.5</v>
      </c>
      <c r="V12" s="213">
        <v>1042082.8500000002</v>
      </c>
      <c r="W12" s="213">
        <v>953511.11000000022</v>
      </c>
      <c r="X12" s="213">
        <v>259375.6799999997</v>
      </c>
      <c r="Y12" s="213">
        <v>-156901.85999999999</v>
      </c>
      <c r="Z12" s="213">
        <v>-4860388.9200000018</v>
      </c>
      <c r="AA12" s="213">
        <v>7061092.0500000007</v>
      </c>
      <c r="AB12" s="213">
        <v>1305635.5900000001</v>
      </c>
      <c r="AC12" s="213">
        <v>1227216.7799999998</v>
      </c>
      <c r="AD12" s="213">
        <v>1078396.1799999997</v>
      </c>
      <c r="AE12" s="213">
        <v>711861.78999999934</v>
      </c>
      <c r="AF12" s="213">
        <v>-58659.810000000114</v>
      </c>
      <c r="AG12" s="213">
        <v>504243.41000001016</v>
      </c>
      <c r="AH12" s="213">
        <v>669125.86999999988</v>
      </c>
      <c r="AI12" s="213">
        <v>1123354.9799999993</v>
      </c>
      <c r="AJ12" s="213">
        <v>252179.32999999943</v>
      </c>
      <c r="AK12" s="213">
        <v>225663.82999999914</v>
      </c>
      <c r="AL12" s="213">
        <v>1160821.3900000004</v>
      </c>
      <c r="AM12" s="213">
        <v>542666.89999999932</v>
      </c>
      <c r="AN12" s="213">
        <v>8742506.2400000058</v>
      </c>
      <c r="AO12" s="213">
        <v>1482907.5199999996</v>
      </c>
      <c r="AP12" s="213">
        <v>1856442.4100000004</v>
      </c>
      <c r="AQ12" s="213">
        <v>1734239.15</v>
      </c>
      <c r="AR12" s="213">
        <v>1502037.9600000007</v>
      </c>
      <c r="AS12" s="213">
        <v>1333030.8200000005</v>
      </c>
      <c r="AT12" s="213">
        <v>1207792.7499999993</v>
      </c>
      <c r="AU12" s="213">
        <v>1564503.96</v>
      </c>
      <c r="AV12" s="213">
        <v>1446188.0700000003</v>
      </c>
      <c r="AW12" s="213">
        <v>1408759.6799999934</v>
      </c>
      <c r="AX12" s="213">
        <v>1477326.6899999985</v>
      </c>
      <c r="AY12" s="213">
        <v>1989375.5199999998</v>
      </c>
      <c r="AZ12" s="213">
        <v>1679901.76</v>
      </c>
      <c r="BA12" s="213">
        <v>18682506.289999995</v>
      </c>
      <c r="BB12" s="213">
        <v>1433034.9266491791</v>
      </c>
      <c r="BC12" s="213">
        <v>1487506.7695309038</v>
      </c>
      <c r="BD12" s="213">
        <v>1147791.1240809981</v>
      </c>
      <c r="BE12" s="213">
        <v>1352511.5828576474</v>
      </c>
      <c r="BF12" s="213">
        <v>1291479.4380904033</v>
      </c>
      <c r="BG12" s="213">
        <v>1054091.1521082977</v>
      </c>
      <c r="BH12" s="213">
        <v>976940.50499986648</v>
      </c>
      <c r="BI12" s="213">
        <v>1011038.711333209</v>
      </c>
      <c r="BJ12" s="213">
        <v>995898.23983222002</v>
      </c>
      <c r="BK12" s="213">
        <v>1329196.1977126524</v>
      </c>
      <c r="BL12" s="213">
        <v>1211766.1945652578</v>
      </c>
      <c r="BM12" s="213">
        <v>1558012.0786586292</v>
      </c>
      <c r="BN12" s="213">
        <v>14849266.920419265</v>
      </c>
      <c r="BO12" s="213">
        <v>1135907.0632162711</v>
      </c>
      <c r="BP12" s="213">
        <v>1269632.0048406222</v>
      </c>
      <c r="BQ12" s="213">
        <v>839975.93003072648</v>
      </c>
      <c r="BR12" s="213">
        <v>1025114.5182637593</v>
      </c>
      <c r="BS12" s="213">
        <v>964633.19410429359</v>
      </c>
      <c r="BT12" s="213">
        <v>818626.44825836411</v>
      </c>
      <c r="BU12" s="213">
        <v>763476.05675936793</v>
      </c>
      <c r="BV12" s="213">
        <v>804374.91123097553</v>
      </c>
      <c r="BW12" s="213">
        <v>870827.29434253927</v>
      </c>
      <c r="BX12" s="213">
        <v>1203896.5560661673</v>
      </c>
      <c r="BY12" s="213">
        <v>1032319.1240850926</v>
      </c>
      <c r="BZ12" s="213">
        <v>1498037.9389923243</v>
      </c>
      <c r="CA12" s="213">
        <v>12226821.040190503</v>
      </c>
    </row>
    <row r="13" spans="1:79" s="31" customFormat="1" ht="12" x14ac:dyDescent="0.2">
      <c r="A13" s="127" t="s">
        <v>718</v>
      </c>
      <c r="B13" s="34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16431</v>
      </c>
      <c r="AC13" s="34">
        <v>32613</v>
      </c>
      <c r="AD13" s="34">
        <v>26989</v>
      </c>
      <c r="AE13" s="34">
        <v>23762</v>
      </c>
      <c r="AF13" s="34">
        <v>100400</v>
      </c>
      <c r="AG13" s="34">
        <v>23619</v>
      </c>
      <c r="AH13" s="34">
        <v>23126</v>
      </c>
      <c r="AI13" s="34">
        <v>22569</v>
      </c>
      <c r="AJ13" s="34">
        <v>-535136</v>
      </c>
      <c r="AK13" s="34">
        <v>24318</v>
      </c>
      <c r="AL13" s="34">
        <v>24131</v>
      </c>
      <c r="AM13" s="34">
        <v>23616</v>
      </c>
      <c r="AN13" s="34">
        <v>-193562</v>
      </c>
      <c r="AO13" s="34">
        <v>17038</v>
      </c>
      <c r="AP13" s="34">
        <v>9956</v>
      </c>
      <c r="AQ13" s="34">
        <v>24712</v>
      </c>
      <c r="AR13" s="34">
        <v>155575</v>
      </c>
      <c r="AS13" s="34">
        <v>-129387</v>
      </c>
      <c r="AT13" s="34">
        <v>16735</v>
      </c>
      <c r="AU13" s="34">
        <v>15930</v>
      </c>
      <c r="AV13" s="34">
        <v>16967</v>
      </c>
      <c r="AW13" s="34">
        <v>26502</v>
      </c>
      <c r="AX13" s="34">
        <v>16123</v>
      </c>
      <c r="AY13" s="34">
        <v>18894</v>
      </c>
      <c r="AZ13" s="34">
        <v>8522</v>
      </c>
      <c r="BA13" s="34">
        <v>197567</v>
      </c>
      <c r="BB13" s="34">
        <v>17213</v>
      </c>
      <c r="BC13" s="34">
        <v>26170</v>
      </c>
      <c r="BD13" s="34">
        <v>21691</v>
      </c>
      <c r="BE13" s="34">
        <v>21691</v>
      </c>
      <c r="BF13" s="34">
        <v>21691</v>
      </c>
      <c r="BG13" s="34">
        <v>21691</v>
      </c>
      <c r="BH13" s="34">
        <v>152791</v>
      </c>
      <c r="BI13" s="34">
        <v>21691</v>
      </c>
      <c r="BJ13" s="34">
        <v>21691</v>
      </c>
      <c r="BK13" s="34">
        <v>21691</v>
      </c>
      <c r="BL13" s="34">
        <v>21691</v>
      </c>
      <c r="BM13" s="34">
        <v>21691</v>
      </c>
      <c r="BN13" s="34">
        <v>391393</v>
      </c>
      <c r="BO13" s="34">
        <v>13571</v>
      </c>
      <c r="BP13" s="34">
        <v>13571</v>
      </c>
      <c r="BQ13" s="34">
        <v>13571</v>
      </c>
      <c r="BR13" s="34">
        <v>13571</v>
      </c>
      <c r="BS13" s="34">
        <v>13571</v>
      </c>
      <c r="BT13" s="34">
        <v>13571</v>
      </c>
      <c r="BU13" s="34">
        <v>13571</v>
      </c>
      <c r="BV13" s="34">
        <v>13571</v>
      </c>
      <c r="BW13" s="34">
        <v>13571</v>
      </c>
      <c r="BX13" s="34">
        <v>13571</v>
      </c>
      <c r="BY13" s="34">
        <v>13571</v>
      </c>
      <c r="BZ13" s="34">
        <v>13571</v>
      </c>
      <c r="CA13" s="34">
        <v>162852</v>
      </c>
    </row>
    <row r="14" spans="1:79" s="31" customFormat="1" ht="12.75" thickBot="1" x14ac:dyDescent="0.25">
      <c r="A14" s="127" t="s">
        <v>719</v>
      </c>
      <c r="B14" s="34">
        <v>0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-463120</v>
      </c>
      <c r="AC14" s="34">
        <v>-165832</v>
      </c>
      <c r="AD14" s="34">
        <v>-1409756</v>
      </c>
      <c r="AE14" s="34">
        <v>-438938</v>
      </c>
      <c r="AF14" s="34">
        <v>-1429464</v>
      </c>
      <c r="AG14" s="34">
        <v>-146043</v>
      </c>
      <c r="AH14" s="34">
        <v>392870</v>
      </c>
      <c r="AI14" s="34">
        <v>-101624</v>
      </c>
      <c r="AJ14" s="34">
        <v>168697</v>
      </c>
      <c r="AK14" s="34">
        <v>284253</v>
      </c>
      <c r="AL14" s="34">
        <v>391494</v>
      </c>
      <c r="AM14" s="34">
        <v>-3358058</v>
      </c>
      <c r="AN14" s="34">
        <v>-6275521</v>
      </c>
      <c r="AO14" s="34">
        <v>104215</v>
      </c>
      <c r="AP14" s="34">
        <v>-1430396</v>
      </c>
      <c r="AQ14" s="34">
        <v>-2141259</v>
      </c>
      <c r="AR14" s="34">
        <v>81193</v>
      </c>
      <c r="AS14" s="34">
        <v>-640346</v>
      </c>
      <c r="AT14" s="34">
        <v>-165996</v>
      </c>
      <c r="AU14" s="34">
        <v>-195931</v>
      </c>
      <c r="AV14" s="34">
        <v>443362</v>
      </c>
      <c r="AW14" s="34">
        <v>1627010</v>
      </c>
      <c r="AX14" s="34">
        <v>193676</v>
      </c>
      <c r="AY14" s="34">
        <v>-588824</v>
      </c>
      <c r="AZ14" s="34">
        <v>-753607</v>
      </c>
      <c r="BA14" s="34">
        <v>-3466903</v>
      </c>
      <c r="BB14" s="34">
        <v>-535856.93876880384</v>
      </c>
      <c r="BC14" s="34">
        <v>-575094.7536264169</v>
      </c>
      <c r="BD14" s="34">
        <v>-1726391.7521677022</v>
      </c>
      <c r="BE14" s="34">
        <v>-657605.2570332858</v>
      </c>
      <c r="BF14" s="34">
        <v>-594851.5685181201</v>
      </c>
      <c r="BG14" s="34">
        <v>-581504.02989138511</v>
      </c>
      <c r="BH14" s="34">
        <v>-578716.03131312784</v>
      </c>
      <c r="BI14" s="34">
        <v>-548722.58172383264</v>
      </c>
      <c r="BJ14" s="34">
        <v>-475985.62632772658</v>
      </c>
      <c r="BK14" s="34">
        <v>-521131.2677352092</v>
      </c>
      <c r="BL14" s="34">
        <v>-342658.02751384891</v>
      </c>
      <c r="BM14" s="34">
        <v>-316481.18657704117</v>
      </c>
      <c r="BN14" s="34">
        <v>-7454999.0211964995</v>
      </c>
      <c r="BO14" s="34">
        <v>-605860.32318581804</v>
      </c>
      <c r="BP14" s="34">
        <v>-611919.98143903608</v>
      </c>
      <c r="BQ14" s="34">
        <v>-1954483.3642543163</v>
      </c>
      <c r="BR14" s="34">
        <v>-470658.00860161817</v>
      </c>
      <c r="BS14" s="34">
        <v>-454828.5122198349</v>
      </c>
      <c r="BT14" s="34">
        <v>-444491.17084263021</v>
      </c>
      <c r="BU14" s="34">
        <v>-440896.1699223186</v>
      </c>
      <c r="BV14" s="34">
        <v>-425827.68032652145</v>
      </c>
      <c r="BW14" s="34">
        <v>-426077.12501618161</v>
      </c>
      <c r="BX14" s="34">
        <v>-406095.97264640965</v>
      </c>
      <c r="BY14" s="34">
        <v>-376328.22520222183</v>
      </c>
      <c r="BZ14" s="34">
        <v>-395829.87834543677</v>
      </c>
      <c r="CA14" s="34">
        <v>-7013296.4120023428</v>
      </c>
    </row>
    <row r="15" spans="1:79" s="31" customFormat="1" ht="12" x14ac:dyDescent="0.2">
      <c r="A15" s="127" t="s">
        <v>720</v>
      </c>
      <c r="B15" s="128">
        <v>0</v>
      </c>
      <c r="C15" s="128">
        <v>0</v>
      </c>
      <c r="D15" s="128">
        <v>0</v>
      </c>
      <c r="E15" s="128">
        <v>0</v>
      </c>
      <c r="F15" s="128">
        <v>0</v>
      </c>
      <c r="G15" s="128">
        <v>0</v>
      </c>
      <c r="H15" s="128">
        <v>0</v>
      </c>
      <c r="I15" s="128">
        <v>0</v>
      </c>
      <c r="J15" s="128">
        <v>0</v>
      </c>
      <c r="K15" s="128">
        <v>0</v>
      </c>
      <c r="L15" s="128">
        <v>0</v>
      </c>
      <c r="M15" s="128">
        <v>0</v>
      </c>
      <c r="N15" s="128">
        <v>0</v>
      </c>
      <c r="O15" s="128">
        <v>0</v>
      </c>
      <c r="P15" s="128">
        <v>0</v>
      </c>
      <c r="Q15" s="128">
        <v>0</v>
      </c>
      <c r="R15" s="128">
        <v>0</v>
      </c>
      <c r="S15" s="128">
        <v>0</v>
      </c>
      <c r="T15" s="128">
        <v>0</v>
      </c>
      <c r="U15" s="128">
        <v>0</v>
      </c>
      <c r="V15" s="128">
        <v>0</v>
      </c>
      <c r="W15" s="128">
        <v>0</v>
      </c>
      <c r="X15" s="128">
        <v>0</v>
      </c>
      <c r="Y15" s="128">
        <v>0</v>
      </c>
      <c r="Z15" s="128">
        <v>0</v>
      </c>
      <c r="AA15" s="128">
        <v>0</v>
      </c>
      <c r="AB15" s="128">
        <v>-446689</v>
      </c>
      <c r="AC15" s="128">
        <v>-133219</v>
      </c>
      <c r="AD15" s="128">
        <v>-1382767</v>
      </c>
      <c r="AE15" s="128">
        <v>-415176</v>
      </c>
      <c r="AF15" s="128">
        <v>-1329064</v>
      </c>
      <c r="AG15" s="128">
        <v>-122424</v>
      </c>
      <c r="AH15" s="128">
        <v>415996</v>
      </c>
      <c r="AI15" s="128">
        <v>-79055</v>
      </c>
      <c r="AJ15" s="128">
        <v>-366439</v>
      </c>
      <c r="AK15" s="128">
        <v>308571</v>
      </c>
      <c r="AL15" s="128">
        <v>415625</v>
      </c>
      <c r="AM15" s="128">
        <v>-3334442</v>
      </c>
      <c r="AN15" s="128">
        <v>-6469083</v>
      </c>
      <c r="AO15" s="128">
        <v>121253</v>
      </c>
      <c r="AP15" s="128">
        <v>-1420440</v>
      </c>
      <c r="AQ15" s="128">
        <v>-2116547</v>
      </c>
      <c r="AR15" s="128">
        <v>236768</v>
      </c>
      <c r="AS15" s="128">
        <v>-769733</v>
      </c>
      <c r="AT15" s="128">
        <v>-149261</v>
      </c>
      <c r="AU15" s="128">
        <v>-180001</v>
      </c>
      <c r="AV15" s="128">
        <v>460329</v>
      </c>
      <c r="AW15" s="128">
        <v>1653512</v>
      </c>
      <c r="AX15" s="128">
        <v>209799</v>
      </c>
      <c r="AY15" s="128">
        <v>-569930</v>
      </c>
      <c r="AZ15" s="128">
        <v>-745085</v>
      </c>
      <c r="BA15" s="128">
        <v>-3269336</v>
      </c>
      <c r="BB15" s="128">
        <v>-518643.93876880384</v>
      </c>
      <c r="BC15" s="128">
        <v>-548924.7536264169</v>
      </c>
      <c r="BD15" s="128">
        <v>-1704700.7521677022</v>
      </c>
      <c r="BE15" s="128">
        <v>-635914.2570332858</v>
      </c>
      <c r="BF15" s="128">
        <v>-573160.5685181201</v>
      </c>
      <c r="BG15" s="128">
        <v>-559813.02989138511</v>
      </c>
      <c r="BH15" s="128">
        <v>-425925.03131312784</v>
      </c>
      <c r="BI15" s="128">
        <v>-527031.58172383264</v>
      </c>
      <c r="BJ15" s="128">
        <v>-454294.62632772658</v>
      </c>
      <c r="BK15" s="128">
        <v>-499440.2677352092</v>
      </c>
      <c r="BL15" s="128">
        <v>-320967.02751384891</v>
      </c>
      <c r="BM15" s="128">
        <v>-294790.18657704117</v>
      </c>
      <c r="BN15" s="128">
        <v>-7063606.0211964995</v>
      </c>
      <c r="BO15" s="128">
        <v>-592289.32318581804</v>
      </c>
      <c r="BP15" s="128">
        <v>-598348.98143903608</v>
      </c>
      <c r="BQ15" s="128">
        <v>-1940912.3642543163</v>
      </c>
      <c r="BR15" s="128">
        <v>-457087.00860161817</v>
      </c>
      <c r="BS15" s="128">
        <v>-441257.5122198349</v>
      </c>
      <c r="BT15" s="128">
        <v>-430920.17084263021</v>
      </c>
      <c r="BU15" s="128">
        <v>-427325.1699223186</v>
      </c>
      <c r="BV15" s="128">
        <v>-412256.68032652145</v>
      </c>
      <c r="BW15" s="128">
        <v>-412506.12501618161</v>
      </c>
      <c r="BX15" s="128">
        <v>-392524.97264640965</v>
      </c>
      <c r="BY15" s="128">
        <v>-362757.22520222183</v>
      </c>
      <c r="BZ15" s="128">
        <v>-382258.87834543677</v>
      </c>
      <c r="CA15" s="128">
        <v>-6850444.4120023428</v>
      </c>
    </row>
    <row r="16" spans="1:79" s="31" customFormat="1" ht="12" x14ac:dyDescent="0.2">
      <c r="A16" s="127" t="s">
        <v>721</v>
      </c>
      <c r="B16" s="34">
        <v>0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>
        <v>2720130.33</v>
      </c>
      <c r="P16" s="34">
        <v>2543987.600000001</v>
      </c>
      <c r="Q16" s="34">
        <v>1445608.0699999998</v>
      </c>
      <c r="R16" s="34">
        <v>926891.6</v>
      </c>
      <c r="S16" s="34">
        <v>1236911.5699999994</v>
      </c>
      <c r="T16" s="34">
        <v>284771.52000000188</v>
      </c>
      <c r="U16" s="34">
        <v>665112.5</v>
      </c>
      <c r="V16" s="34">
        <v>1042082.8500000002</v>
      </c>
      <c r="W16" s="34">
        <v>953511.11000000022</v>
      </c>
      <c r="X16" s="34">
        <v>259375.6799999997</v>
      </c>
      <c r="Y16" s="34">
        <v>-156901.85999999999</v>
      </c>
      <c r="Z16" s="34">
        <v>-4860388.9200000018</v>
      </c>
      <c r="AA16" s="34">
        <v>7061092.0500000007</v>
      </c>
      <c r="AB16" s="34">
        <v>858946.59000000008</v>
      </c>
      <c r="AC16" s="34">
        <v>1093997.7799999998</v>
      </c>
      <c r="AD16" s="34">
        <v>-304370.8200000003</v>
      </c>
      <c r="AE16" s="34">
        <v>296685.78999999934</v>
      </c>
      <c r="AF16" s="34">
        <v>-1387723.81</v>
      </c>
      <c r="AG16" s="34">
        <v>381819.41000001016</v>
      </c>
      <c r="AH16" s="34">
        <v>1085121.8699999999</v>
      </c>
      <c r="AI16" s="34">
        <v>1044299.9799999993</v>
      </c>
      <c r="AJ16" s="34">
        <v>-114259.67000000057</v>
      </c>
      <c r="AK16" s="34">
        <v>534234.82999999914</v>
      </c>
      <c r="AL16" s="34">
        <v>1576446.3900000004</v>
      </c>
      <c r="AM16" s="34">
        <v>-2791775.1000000006</v>
      </c>
      <c r="AN16" s="34">
        <v>2273423.2400000067</v>
      </c>
      <c r="AO16" s="34">
        <v>1604160.5199999996</v>
      </c>
      <c r="AP16" s="34">
        <v>436002.41000000038</v>
      </c>
      <c r="AQ16" s="34">
        <v>-382307.85000000009</v>
      </c>
      <c r="AR16" s="34">
        <v>1738805.9600000007</v>
      </c>
      <c r="AS16" s="34">
        <v>563297.82000000053</v>
      </c>
      <c r="AT16" s="34">
        <v>1058531.7499999993</v>
      </c>
      <c r="AU16" s="34">
        <v>1384502.96</v>
      </c>
      <c r="AV16" s="34">
        <v>1906517.0700000003</v>
      </c>
      <c r="AW16" s="34">
        <v>3062271.6799999932</v>
      </c>
      <c r="AX16" s="34">
        <v>1687125.6899999985</v>
      </c>
      <c r="AY16" s="34">
        <v>1419445.5199999998</v>
      </c>
      <c r="AZ16" s="34">
        <v>934816.76</v>
      </c>
      <c r="BA16" s="34">
        <v>15413170.28999999</v>
      </c>
      <c r="BB16" s="34">
        <v>914390.98788037524</v>
      </c>
      <c r="BC16" s="34">
        <v>938582.01590448688</v>
      </c>
      <c r="BD16" s="34">
        <v>-556909.62808670406</v>
      </c>
      <c r="BE16" s="34">
        <v>716597.32582436164</v>
      </c>
      <c r="BF16" s="34">
        <v>718318.86957228323</v>
      </c>
      <c r="BG16" s="34">
        <v>494278.12221691257</v>
      </c>
      <c r="BH16" s="34">
        <v>551015.47368673864</v>
      </c>
      <c r="BI16" s="34">
        <v>484007.12960937631</v>
      </c>
      <c r="BJ16" s="34">
        <v>541603.61350449338</v>
      </c>
      <c r="BK16" s="34">
        <v>829755.92997744319</v>
      </c>
      <c r="BL16" s="34">
        <v>890799.16705140891</v>
      </c>
      <c r="BM16" s="34">
        <v>1263221.892081588</v>
      </c>
      <c r="BN16" s="34">
        <v>7785660.8992227651</v>
      </c>
      <c r="BO16" s="34">
        <v>543617.74003045307</v>
      </c>
      <c r="BP16" s="34">
        <v>671283.02340158611</v>
      </c>
      <c r="BQ16" s="34">
        <v>-1100936.43422359</v>
      </c>
      <c r="BR16" s="34">
        <v>568027.50966214109</v>
      </c>
      <c r="BS16" s="34">
        <v>523375.6818844587</v>
      </c>
      <c r="BT16" s="34">
        <v>387706.2774157339</v>
      </c>
      <c r="BU16" s="34">
        <v>336150.88683704933</v>
      </c>
      <c r="BV16" s="34">
        <v>392118.23090445407</v>
      </c>
      <c r="BW16" s="34">
        <v>458321.16932635766</v>
      </c>
      <c r="BX16" s="34">
        <v>811371.58341975766</v>
      </c>
      <c r="BY16" s="34">
        <v>669561.8988828708</v>
      </c>
      <c r="BZ16" s="34">
        <v>1115779.0606468874</v>
      </c>
      <c r="CA16" s="34">
        <v>5376376.6281881593</v>
      </c>
    </row>
    <row r="17" spans="1:79" s="31" customFormat="1" ht="12.75" thickBot="1" x14ac:dyDescent="0.25">
      <c r="A17" s="127" t="s">
        <v>25</v>
      </c>
      <c r="B17" s="34">
        <v>0</v>
      </c>
      <c r="C17" s="34">
        <v>0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-149607.16815000001</v>
      </c>
      <c r="P17" s="34">
        <v>-139919.31800000006</v>
      </c>
      <c r="Q17" s="34">
        <v>-79508.443849999996</v>
      </c>
      <c r="R17" s="34">
        <v>-50979.038</v>
      </c>
      <c r="S17" s="34">
        <v>-68030.136349999972</v>
      </c>
      <c r="T17" s="34">
        <v>-12529.946880000081</v>
      </c>
      <c r="U17" s="34">
        <v>-29264.949999999997</v>
      </c>
      <c r="V17" s="34">
        <v>-45851.645400000009</v>
      </c>
      <c r="W17" s="34">
        <v>-41954.488840000005</v>
      </c>
      <c r="X17" s="34">
        <v>-11412.529919999986</v>
      </c>
      <c r="Y17" s="34">
        <v>6994.6849187999997</v>
      </c>
      <c r="Z17" s="34">
        <v>216676.13805360009</v>
      </c>
      <c r="AA17" s="34">
        <v>-405386.84241759998</v>
      </c>
      <c r="AB17" s="34">
        <v>-18252.594022200003</v>
      </c>
      <c r="AC17" s="34">
        <v>-28731.176072399991</v>
      </c>
      <c r="AD17" s="34">
        <v>33608.096115600012</v>
      </c>
      <c r="AE17" s="34">
        <v>6812.9924418000301</v>
      </c>
      <c r="AF17" s="34">
        <v>87427.166929800005</v>
      </c>
      <c r="AG17" s="34">
        <v>5064.1805621995472</v>
      </c>
      <c r="AH17" s="34">
        <v>-26289.043104599994</v>
      </c>
      <c r="AI17" s="34">
        <v>-24469.203248399968</v>
      </c>
      <c r="AJ17" s="34">
        <v>2334.5507286000252</v>
      </c>
      <c r="AK17" s="34">
        <v>-1730.4988613999619</v>
      </c>
      <c r="AL17" s="34">
        <v>-48192.290206200021</v>
      </c>
      <c r="AM17" s="34">
        <v>140584.32727800004</v>
      </c>
      <c r="AN17" s="34">
        <v>128166.50854079972</v>
      </c>
      <c r="AO17" s="34">
        <v>-52318.531641599984</v>
      </c>
      <c r="AP17" s="34">
        <v>-242.04309780001702</v>
      </c>
      <c r="AQ17" s="34">
        <v>36238.228293000007</v>
      </c>
      <c r="AR17" s="34">
        <v>-58321.025356800033</v>
      </c>
      <c r="AS17" s="34">
        <v>-5916.8724756000238</v>
      </c>
      <c r="AT17" s="34">
        <v>-27994.401074999969</v>
      </c>
      <c r="AU17" s="34">
        <v>-35153.423476800002</v>
      </c>
      <c r="AV17" s="34">
        <v>-16575.333824500012</v>
      </c>
      <c r="AW17" s="34">
        <v>-86826.128437999752</v>
      </c>
      <c r="AX17" s="34">
        <v>-38572.848541499945</v>
      </c>
      <c r="AY17" s="34">
        <v>-29110.35453199999</v>
      </c>
      <c r="AZ17" s="34">
        <v>-14824.968466</v>
      </c>
      <c r="BA17" s="34">
        <v>-329617.70263259968</v>
      </c>
      <c r="BB17" s="34">
        <v>-28236.171882289633</v>
      </c>
      <c r="BC17" s="34">
        <v>-29566.678423615762</v>
      </c>
      <c r="BD17" s="34">
        <v>52685.361995899744</v>
      </c>
      <c r="BE17" s="34">
        <v>-17357.520469208866</v>
      </c>
      <c r="BF17" s="34">
        <v>-17452.205375344547</v>
      </c>
      <c r="BG17" s="34">
        <v>-5129.9642707991479</v>
      </c>
      <c r="BH17" s="34">
        <v>-8250.5186016396074</v>
      </c>
      <c r="BI17" s="34">
        <v>-4565.059677384641</v>
      </c>
      <c r="BJ17" s="34">
        <v>-7732.8662916161047</v>
      </c>
      <c r="BK17" s="34">
        <v>-23581.243697628357</v>
      </c>
      <c r="BL17" s="34">
        <v>-26938.621736696474</v>
      </c>
      <c r="BM17" s="34">
        <v>-47421.871613356285</v>
      </c>
      <c r="BN17" s="34">
        <v>-163547.36004367966</v>
      </c>
      <c r="BO17" s="34">
        <v>-10274.986091563094</v>
      </c>
      <c r="BP17" s="34">
        <v>-17296.57667697543</v>
      </c>
      <c r="BQ17" s="34">
        <v>80175.493492409252</v>
      </c>
      <c r="BR17" s="34">
        <v>-11617.523421305936</v>
      </c>
      <c r="BS17" s="34">
        <v>-9161.6728935334013</v>
      </c>
      <c r="BT17" s="34">
        <v>-1699.8556477535406</v>
      </c>
      <c r="BU17" s="34">
        <v>1135.6908340740949</v>
      </c>
      <c r="BV17" s="34">
        <v>-1942.5130896331598</v>
      </c>
      <c r="BW17" s="34">
        <v>-5583.6747028378477</v>
      </c>
      <c r="BX17" s="34">
        <v>-25001.44747797486</v>
      </c>
      <c r="BY17" s="34">
        <v>-17201.91482844609</v>
      </c>
      <c r="BZ17" s="34">
        <v>-41743.858725467006</v>
      </c>
      <c r="CA17" s="34">
        <v>-60212.839229007026</v>
      </c>
    </row>
    <row r="18" spans="1:79" s="31" customFormat="1" ht="12.75" thickBot="1" x14ac:dyDescent="0.25">
      <c r="A18" s="127" t="s">
        <v>722</v>
      </c>
      <c r="B18" s="128">
        <v>0</v>
      </c>
      <c r="C18" s="128">
        <v>0</v>
      </c>
      <c r="D18" s="128">
        <v>0</v>
      </c>
      <c r="E18" s="128">
        <v>0</v>
      </c>
      <c r="F18" s="128">
        <v>0</v>
      </c>
      <c r="G18" s="128">
        <v>0</v>
      </c>
      <c r="H18" s="128">
        <v>0</v>
      </c>
      <c r="I18" s="128">
        <v>0</v>
      </c>
      <c r="J18" s="128">
        <v>0</v>
      </c>
      <c r="K18" s="128">
        <v>0</v>
      </c>
      <c r="L18" s="128">
        <v>0</v>
      </c>
      <c r="M18" s="128">
        <v>0</v>
      </c>
      <c r="N18" s="128">
        <v>0</v>
      </c>
      <c r="O18" s="128">
        <v>2570523.1618500003</v>
      </c>
      <c r="P18" s="128">
        <v>2404068.2820000011</v>
      </c>
      <c r="Q18" s="128">
        <v>1366099.6261499999</v>
      </c>
      <c r="R18" s="128">
        <v>875912.56199999992</v>
      </c>
      <c r="S18" s="128">
        <v>1168881.4336499993</v>
      </c>
      <c r="T18" s="128">
        <v>272241.57312000182</v>
      </c>
      <c r="U18" s="128">
        <v>635847.55000000005</v>
      </c>
      <c r="V18" s="128">
        <v>996231.20460000017</v>
      </c>
      <c r="W18" s="128">
        <v>911556.62116000021</v>
      </c>
      <c r="X18" s="128">
        <v>247963.1500799997</v>
      </c>
      <c r="Y18" s="128">
        <v>-149907.1750812</v>
      </c>
      <c r="Z18" s="128">
        <v>-4643712.781946402</v>
      </c>
      <c r="AA18" s="128">
        <v>6655705.2075824011</v>
      </c>
      <c r="AB18" s="128">
        <v>840693.99597780011</v>
      </c>
      <c r="AC18" s="128">
        <v>1065266.6039275997</v>
      </c>
      <c r="AD18" s="128">
        <v>-270762.72388440027</v>
      </c>
      <c r="AE18" s="128">
        <v>303498.78244179935</v>
      </c>
      <c r="AF18" s="128">
        <v>-1300296.6430702</v>
      </c>
      <c r="AG18" s="128">
        <v>386883.59056220972</v>
      </c>
      <c r="AH18" s="128">
        <v>1058832.8268954</v>
      </c>
      <c r="AI18" s="128">
        <v>1019830.7767515993</v>
      </c>
      <c r="AJ18" s="128">
        <v>-111925.11927140054</v>
      </c>
      <c r="AK18" s="128">
        <v>532504.3311385992</v>
      </c>
      <c r="AL18" s="128">
        <v>1528254.0997938004</v>
      </c>
      <c r="AM18" s="128">
        <v>-2651190.7727220007</v>
      </c>
      <c r="AN18" s="128">
        <v>2401589.7485408061</v>
      </c>
      <c r="AO18" s="128">
        <v>1551841.9883583996</v>
      </c>
      <c r="AP18" s="128">
        <v>435760.36690220039</v>
      </c>
      <c r="AQ18" s="128">
        <v>-346069.62170700007</v>
      </c>
      <c r="AR18" s="128">
        <v>1680484.9346432006</v>
      </c>
      <c r="AS18" s="128">
        <v>557380.94752440054</v>
      </c>
      <c r="AT18" s="128">
        <v>1030537.3489249994</v>
      </c>
      <c r="AU18" s="128">
        <v>1349349.5365231999</v>
      </c>
      <c r="AV18" s="128">
        <v>1889941.7361755003</v>
      </c>
      <c r="AW18" s="128">
        <v>2975445.5515619935</v>
      </c>
      <c r="AX18" s="128">
        <v>1648552.8414584985</v>
      </c>
      <c r="AY18" s="128">
        <v>1390335.1654679999</v>
      </c>
      <c r="AZ18" s="128">
        <v>919991.79153399996</v>
      </c>
      <c r="BA18" s="128">
        <v>15083552.587367393</v>
      </c>
      <c r="BB18" s="128">
        <v>886154.81599808566</v>
      </c>
      <c r="BC18" s="128">
        <v>909015.33748087112</v>
      </c>
      <c r="BD18" s="128">
        <v>-504224.2660908043</v>
      </c>
      <c r="BE18" s="128">
        <v>699239.80535515281</v>
      </c>
      <c r="BF18" s="128">
        <v>700866.66419693874</v>
      </c>
      <c r="BG18" s="128">
        <v>489148.15794611344</v>
      </c>
      <c r="BH18" s="128">
        <v>542764.95508509898</v>
      </c>
      <c r="BI18" s="128">
        <v>479442.06993199169</v>
      </c>
      <c r="BJ18" s="128">
        <v>533870.74721287726</v>
      </c>
      <c r="BK18" s="128">
        <v>806174.68627981481</v>
      </c>
      <c r="BL18" s="128">
        <v>863860.54531471245</v>
      </c>
      <c r="BM18" s="128">
        <v>1215800.0204682318</v>
      </c>
      <c r="BN18" s="128">
        <v>7622113.5391790848</v>
      </c>
      <c r="BO18" s="128">
        <v>533342.75393888995</v>
      </c>
      <c r="BP18" s="128">
        <v>653986.44672461064</v>
      </c>
      <c r="BQ18" s="128">
        <v>-1020760.9407311807</v>
      </c>
      <c r="BR18" s="128">
        <v>556409.98624083516</v>
      </c>
      <c r="BS18" s="128">
        <v>514214.00899092527</v>
      </c>
      <c r="BT18" s="128">
        <v>386006.42176798038</v>
      </c>
      <c r="BU18" s="128">
        <v>337286.57767112344</v>
      </c>
      <c r="BV18" s="128">
        <v>390175.71781482094</v>
      </c>
      <c r="BW18" s="128">
        <v>452737.49462351983</v>
      </c>
      <c r="BX18" s="128">
        <v>786370.13594178285</v>
      </c>
      <c r="BY18" s="128">
        <v>652359.98405442468</v>
      </c>
      <c r="BZ18" s="128">
        <v>1074035.2019214204</v>
      </c>
      <c r="CA18" s="128">
        <v>5316163.788959153</v>
      </c>
    </row>
    <row r="19" spans="1:79" s="31" customFormat="1" ht="12" x14ac:dyDescent="0.2">
      <c r="A19" s="127" t="s">
        <v>723</v>
      </c>
      <c r="B19" s="128">
        <v>0</v>
      </c>
      <c r="C19" s="128">
        <v>0</v>
      </c>
      <c r="D19" s="128">
        <v>0</v>
      </c>
      <c r="E19" s="128">
        <v>0</v>
      </c>
      <c r="F19" s="128">
        <v>0</v>
      </c>
      <c r="G19" s="128">
        <v>0</v>
      </c>
      <c r="H19" s="128">
        <v>0</v>
      </c>
      <c r="I19" s="128">
        <v>0</v>
      </c>
      <c r="J19" s="128">
        <v>0</v>
      </c>
      <c r="K19" s="128">
        <v>0</v>
      </c>
      <c r="L19" s="128">
        <v>0</v>
      </c>
      <c r="M19" s="128">
        <v>0</v>
      </c>
      <c r="N19" s="128">
        <v>0</v>
      </c>
      <c r="O19" s="128">
        <v>2570523.1618500003</v>
      </c>
      <c r="P19" s="128">
        <v>2404068.2820000011</v>
      </c>
      <c r="Q19" s="128">
        <v>1366099.6261499999</v>
      </c>
      <c r="R19" s="128">
        <v>875912.56199999992</v>
      </c>
      <c r="S19" s="128">
        <v>1168881.4336499993</v>
      </c>
      <c r="T19" s="128">
        <v>272241.57312000182</v>
      </c>
      <c r="U19" s="128">
        <v>635847.55000000005</v>
      </c>
      <c r="V19" s="128">
        <v>996231.20460000017</v>
      </c>
      <c r="W19" s="128">
        <v>911556.62116000021</v>
      </c>
      <c r="X19" s="128">
        <v>247963.1500799997</v>
      </c>
      <c r="Y19" s="128">
        <v>-149907.1750812</v>
      </c>
      <c r="Z19" s="128">
        <v>-4643712.781946402</v>
      </c>
      <c r="AA19" s="128">
        <v>6655705.2075824011</v>
      </c>
      <c r="AB19" s="128">
        <v>840693.99597780011</v>
      </c>
      <c r="AC19" s="128">
        <v>1065266.6039275997</v>
      </c>
      <c r="AD19" s="128">
        <v>-270762.72388440027</v>
      </c>
      <c r="AE19" s="128">
        <v>303498.78244179935</v>
      </c>
      <c r="AF19" s="128">
        <v>-1300296.6430702</v>
      </c>
      <c r="AG19" s="128">
        <v>386883.59056220972</v>
      </c>
      <c r="AH19" s="128">
        <v>1058832.8268954</v>
      </c>
      <c r="AI19" s="128">
        <v>1019830.7767515993</v>
      </c>
      <c r="AJ19" s="128">
        <v>-111925.11927140054</v>
      </c>
      <c r="AK19" s="128">
        <v>532504.3311385992</v>
      </c>
      <c r="AL19" s="128">
        <v>1528254.0997938004</v>
      </c>
      <c r="AM19" s="128">
        <v>-2651190.7727220007</v>
      </c>
      <c r="AN19" s="128">
        <v>2401589.7485408061</v>
      </c>
      <c r="AO19" s="128">
        <v>1551841.9883583996</v>
      </c>
      <c r="AP19" s="128">
        <v>435760.36690220039</v>
      </c>
      <c r="AQ19" s="128">
        <v>-346069.62170700007</v>
      </c>
      <c r="AR19" s="128">
        <v>1680484.9346432006</v>
      </c>
      <c r="AS19" s="128">
        <v>557380.94752440054</v>
      </c>
      <c r="AT19" s="128">
        <v>1030537.3489249994</v>
      </c>
      <c r="AU19" s="128">
        <v>1349349.5365231999</v>
      </c>
      <c r="AV19" s="128">
        <v>1889941.7361755003</v>
      </c>
      <c r="AW19" s="128">
        <v>2975445.5515619935</v>
      </c>
      <c r="AX19" s="128">
        <v>1648552.8414584985</v>
      </c>
      <c r="AY19" s="128">
        <v>1390335.1654679999</v>
      </c>
      <c r="AZ19" s="128">
        <v>919991.79153399996</v>
      </c>
      <c r="BA19" s="128">
        <v>15083552.587367393</v>
      </c>
      <c r="BB19" s="128">
        <v>886154.81599808566</v>
      </c>
      <c r="BC19" s="128">
        <v>909015.33748087112</v>
      </c>
      <c r="BD19" s="128">
        <v>-504224.2660908043</v>
      </c>
      <c r="BE19" s="128">
        <v>699239.80535515281</v>
      </c>
      <c r="BF19" s="128">
        <v>700866.66419693874</v>
      </c>
      <c r="BG19" s="128">
        <v>489148.15794611344</v>
      </c>
      <c r="BH19" s="128">
        <v>542764.95508509898</v>
      </c>
      <c r="BI19" s="128">
        <v>479442.06993199169</v>
      </c>
      <c r="BJ19" s="128">
        <v>533870.74721287726</v>
      </c>
      <c r="BK19" s="128">
        <v>806174.68627981481</v>
      </c>
      <c r="BL19" s="128">
        <v>863860.54531471245</v>
      </c>
      <c r="BM19" s="128">
        <v>1215800.0204682318</v>
      </c>
      <c r="BN19" s="128">
        <v>7622113.5391790848</v>
      </c>
      <c r="BO19" s="128">
        <v>533342.75393888995</v>
      </c>
      <c r="BP19" s="128">
        <v>653986.44672461064</v>
      </c>
      <c r="BQ19" s="128">
        <v>-1020760.9407311807</v>
      </c>
      <c r="BR19" s="128">
        <v>556409.98624083516</v>
      </c>
      <c r="BS19" s="128">
        <v>514214.00899092527</v>
      </c>
      <c r="BT19" s="128">
        <v>386006.42176798038</v>
      </c>
      <c r="BU19" s="128">
        <v>337286.57767112344</v>
      </c>
      <c r="BV19" s="128">
        <v>390175.71781482094</v>
      </c>
      <c r="BW19" s="128">
        <v>452737.49462351983</v>
      </c>
      <c r="BX19" s="128">
        <v>786370.13594178285</v>
      </c>
      <c r="BY19" s="128">
        <v>652359.98405442468</v>
      </c>
      <c r="BZ19" s="128">
        <v>1074035.2019214204</v>
      </c>
      <c r="CA19" s="128">
        <v>5316163.788959153</v>
      </c>
    </row>
    <row r="20" spans="1:79" s="31" customFormat="1" ht="12" x14ac:dyDescent="0.2">
      <c r="A20" s="127" t="s">
        <v>20</v>
      </c>
      <c r="B20" s="129">
        <v>0</v>
      </c>
      <c r="C20" s="129">
        <v>0</v>
      </c>
      <c r="D20" s="129">
        <v>0</v>
      </c>
      <c r="E20" s="129">
        <v>0</v>
      </c>
      <c r="F20" s="129">
        <v>0</v>
      </c>
      <c r="G20" s="129">
        <v>0</v>
      </c>
      <c r="H20" s="129">
        <v>0</v>
      </c>
      <c r="I20" s="129">
        <v>0</v>
      </c>
      <c r="J20" s="129">
        <v>0</v>
      </c>
      <c r="K20" s="129">
        <v>0</v>
      </c>
      <c r="L20" s="129">
        <v>0</v>
      </c>
      <c r="M20" s="129">
        <v>0</v>
      </c>
      <c r="N20" s="129">
        <v>0</v>
      </c>
      <c r="O20" s="129">
        <v>0.21</v>
      </c>
      <c r="P20" s="129">
        <v>0.21</v>
      </c>
      <c r="Q20" s="129">
        <v>0.21</v>
      </c>
      <c r="R20" s="129">
        <v>0.21</v>
      </c>
      <c r="S20" s="129">
        <v>0.21</v>
      </c>
      <c r="T20" s="129">
        <v>0.21</v>
      </c>
      <c r="U20" s="129">
        <v>0.21</v>
      </c>
      <c r="V20" s="129">
        <v>0.21</v>
      </c>
      <c r="W20" s="129">
        <v>0.21</v>
      </c>
      <c r="X20" s="129">
        <v>0.21</v>
      </c>
      <c r="Y20" s="129">
        <v>0.21</v>
      </c>
      <c r="Z20" s="129">
        <v>0.21</v>
      </c>
      <c r="AA20" s="129">
        <v>0.21</v>
      </c>
      <c r="AB20" s="129">
        <v>0.21</v>
      </c>
      <c r="AC20" s="129">
        <v>0.21</v>
      </c>
      <c r="AD20" s="129">
        <v>0.21</v>
      </c>
      <c r="AE20" s="129">
        <v>0.21</v>
      </c>
      <c r="AF20" s="129">
        <v>0.21</v>
      </c>
      <c r="AG20" s="129">
        <v>0.21</v>
      </c>
      <c r="AH20" s="129">
        <v>0.21</v>
      </c>
      <c r="AI20" s="129">
        <v>0.21</v>
      </c>
      <c r="AJ20" s="129">
        <v>0.21</v>
      </c>
      <c r="AK20" s="129">
        <v>0.21</v>
      </c>
      <c r="AL20" s="129">
        <v>0.21</v>
      </c>
      <c r="AM20" s="129">
        <v>0.21</v>
      </c>
      <c r="AN20" s="129">
        <v>0.21</v>
      </c>
      <c r="AO20" s="129">
        <v>0.21</v>
      </c>
      <c r="AP20" s="129">
        <v>0.21</v>
      </c>
      <c r="AQ20" s="129">
        <v>0.21</v>
      </c>
      <c r="AR20" s="129">
        <v>0.21</v>
      </c>
      <c r="AS20" s="129">
        <v>0.21</v>
      </c>
      <c r="AT20" s="129">
        <v>0.21</v>
      </c>
      <c r="AU20" s="129">
        <v>0.21</v>
      </c>
      <c r="AV20" s="129">
        <v>0.21</v>
      </c>
      <c r="AW20" s="129">
        <v>0.21</v>
      </c>
      <c r="AX20" s="129">
        <v>0.21</v>
      </c>
      <c r="AY20" s="129">
        <v>0.21</v>
      </c>
      <c r="AZ20" s="129">
        <v>0.21</v>
      </c>
      <c r="BA20" s="129">
        <v>0.21</v>
      </c>
      <c r="BB20" s="129">
        <v>0.21</v>
      </c>
      <c r="BC20" s="129">
        <v>0.21</v>
      </c>
      <c r="BD20" s="129">
        <v>0.21</v>
      </c>
      <c r="BE20" s="129">
        <v>0.21</v>
      </c>
      <c r="BF20" s="129">
        <v>0.21</v>
      </c>
      <c r="BG20" s="129">
        <v>0.21</v>
      </c>
      <c r="BH20" s="129">
        <v>0.21</v>
      </c>
      <c r="BI20" s="129">
        <v>0.21</v>
      </c>
      <c r="BJ20" s="129">
        <v>0.21</v>
      </c>
      <c r="BK20" s="129">
        <v>0.21</v>
      </c>
      <c r="BL20" s="129">
        <v>0.21</v>
      </c>
      <c r="BM20" s="129">
        <v>0.21</v>
      </c>
      <c r="BN20" s="129">
        <v>0.21</v>
      </c>
      <c r="BO20" s="129">
        <v>0.21</v>
      </c>
      <c r="BP20" s="129">
        <v>0.21</v>
      </c>
      <c r="BQ20" s="129">
        <v>0.21</v>
      </c>
      <c r="BR20" s="129">
        <v>0.21</v>
      </c>
      <c r="BS20" s="129">
        <v>0.21</v>
      </c>
      <c r="BT20" s="129">
        <v>0.21</v>
      </c>
      <c r="BU20" s="129">
        <v>0.21</v>
      </c>
      <c r="BV20" s="129">
        <v>0.21</v>
      </c>
      <c r="BW20" s="129">
        <v>0.21</v>
      </c>
      <c r="BX20" s="129">
        <v>0.21</v>
      </c>
      <c r="BY20" s="129">
        <v>0.21</v>
      </c>
      <c r="BZ20" s="129">
        <v>0.21</v>
      </c>
      <c r="CA20" s="129">
        <v>0.21</v>
      </c>
    </row>
    <row r="21" spans="1:79" s="31" customFormat="1" ht="12.75" thickBot="1" x14ac:dyDescent="0.25">
      <c r="A21" s="127" t="s">
        <v>724</v>
      </c>
      <c r="B21" s="34">
        <v>0</v>
      </c>
      <c r="C21" s="34">
        <v>0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539809.86398850009</v>
      </c>
      <c r="P21" s="34">
        <v>504854.3392200002</v>
      </c>
      <c r="Q21" s="34">
        <v>286880.92149149999</v>
      </c>
      <c r="R21" s="34">
        <v>183941.63801999998</v>
      </c>
      <c r="S21" s="34">
        <v>245465.10106649986</v>
      </c>
      <c r="T21" s="34">
        <v>57170.73035520038</v>
      </c>
      <c r="U21" s="34">
        <v>133527.98550000001</v>
      </c>
      <c r="V21" s="34">
        <v>209208.55296600002</v>
      </c>
      <c r="W21" s="34">
        <v>191426.89044360004</v>
      </c>
      <c r="X21" s="34">
        <v>52072.261516799932</v>
      </c>
      <c r="Y21" s="34">
        <v>-31480.506767051997</v>
      </c>
      <c r="Z21" s="34">
        <v>-975179.68420874444</v>
      </c>
      <c r="AA21" s="34">
        <v>1397698.093592304</v>
      </c>
      <c r="AB21" s="34">
        <v>176545.73915533803</v>
      </c>
      <c r="AC21" s="34">
        <v>223705.98682479592</v>
      </c>
      <c r="AD21" s="34">
        <v>-56860.172015724056</v>
      </c>
      <c r="AE21" s="34">
        <v>63734.744312777861</v>
      </c>
      <c r="AF21" s="34">
        <v>-273062.295044742</v>
      </c>
      <c r="AG21" s="34">
        <v>81245.554018064038</v>
      </c>
      <c r="AH21" s="34">
        <v>222354.89364803399</v>
      </c>
      <c r="AI21" s="34">
        <v>214164.46311783584</v>
      </c>
      <c r="AJ21" s="34">
        <v>-23504.275046994113</v>
      </c>
      <c r="AK21" s="34">
        <v>111825.90953910582</v>
      </c>
      <c r="AL21" s="34">
        <v>320933.36095669807</v>
      </c>
      <c r="AM21" s="34">
        <v>-556750.06227162015</v>
      </c>
      <c r="AN21" s="34">
        <v>504333.84719356941</v>
      </c>
      <c r="AO21" s="34">
        <v>325886.81755526393</v>
      </c>
      <c r="AP21" s="34">
        <v>91509.677049462072</v>
      </c>
      <c r="AQ21" s="34">
        <v>-72674.620558470007</v>
      </c>
      <c r="AR21" s="34">
        <v>352901.83627507213</v>
      </c>
      <c r="AS21" s="34">
        <v>117049.99898012412</v>
      </c>
      <c r="AT21" s="34">
        <v>216412.84327424987</v>
      </c>
      <c r="AU21" s="34">
        <v>283363.40266987198</v>
      </c>
      <c r="AV21" s="34">
        <v>396887.76459685504</v>
      </c>
      <c r="AW21" s="34">
        <v>624843.56582801859</v>
      </c>
      <c r="AX21" s="34">
        <v>346196.09670628468</v>
      </c>
      <c r="AY21" s="34">
        <v>291970.38474827999</v>
      </c>
      <c r="AZ21" s="34">
        <v>193198.27622213998</v>
      </c>
      <c r="BA21" s="34">
        <v>3167546.0433471524</v>
      </c>
      <c r="BB21" s="34">
        <v>186092.51135959799</v>
      </c>
      <c r="BC21" s="34">
        <v>190893.22087098294</v>
      </c>
      <c r="BD21" s="34">
        <v>-105887.0958790689</v>
      </c>
      <c r="BE21" s="34">
        <v>146840.35912458209</v>
      </c>
      <c r="BF21" s="34">
        <v>147181.99948135714</v>
      </c>
      <c r="BG21" s="34">
        <v>102721.11316868382</v>
      </c>
      <c r="BH21" s="34">
        <v>113980.64056787078</v>
      </c>
      <c r="BI21" s="34">
        <v>100682.83468571825</v>
      </c>
      <c r="BJ21" s="34">
        <v>112112.85691470421</v>
      </c>
      <c r="BK21" s="34">
        <v>169296.6841187611</v>
      </c>
      <c r="BL21" s="34">
        <v>181410.71451608962</v>
      </c>
      <c r="BM21" s="34">
        <v>255318.00429832865</v>
      </c>
      <c r="BN21" s="34">
        <v>1600643.8432276077</v>
      </c>
      <c r="BO21" s="34">
        <v>112001.97832716689</v>
      </c>
      <c r="BP21" s="34">
        <v>137337.15381216822</v>
      </c>
      <c r="BQ21" s="34">
        <v>-214359.79755354795</v>
      </c>
      <c r="BR21" s="34">
        <v>116846.09711057539</v>
      </c>
      <c r="BS21" s="34">
        <v>107984.9418880943</v>
      </c>
      <c r="BT21" s="34">
        <v>81061.348571275885</v>
      </c>
      <c r="BU21" s="34">
        <v>70830.181310935921</v>
      </c>
      <c r="BV21" s="34">
        <v>81936.900741112389</v>
      </c>
      <c r="BW21" s="34">
        <v>95074.873870939162</v>
      </c>
      <c r="BX21" s="34">
        <v>165137.7285477744</v>
      </c>
      <c r="BY21" s="34">
        <v>136995.59665142916</v>
      </c>
      <c r="BZ21" s="34">
        <v>225547.39240349826</v>
      </c>
      <c r="CA21" s="34">
        <v>1116394.395681422</v>
      </c>
    </row>
    <row r="22" spans="1:79" s="31" customFormat="1" ht="12" x14ac:dyDescent="0.2">
      <c r="A22" s="127" t="s">
        <v>725</v>
      </c>
      <c r="B22" s="128">
        <v>0</v>
      </c>
      <c r="C22" s="128">
        <v>0</v>
      </c>
      <c r="D22" s="128">
        <v>0</v>
      </c>
      <c r="E22" s="128">
        <v>0</v>
      </c>
      <c r="F22" s="128">
        <v>0</v>
      </c>
      <c r="G22" s="128">
        <v>0</v>
      </c>
      <c r="H22" s="128">
        <v>0</v>
      </c>
      <c r="I22" s="128">
        <v>0</v>
      </c>
      <c r="J22" s="128">
        <v>0</v>
      </c>
      <c r="K22" s="128">
        <v>0</v>
      </c>
      <c r="L22" s="128">
        <v>0</v>
      </c>
      <c r="M22" s="128">
        <v>0</v>
      </c>
      <c r="N22" s="128">
        <v>0</v>
      </c>
      <c r="O22" s="128">
        <v>539809.86398850009</v>
      </c>
      <c r="P22" s="128">
        <v>504854.3392200002</v>
      </c>
      <c r="Q22" s="128">
        <v>286880.92149149999</v>
      </c>
      <c r="R22" s="128">
        <v>183941.63801999998</v>
      </c>
      <c r="S22" s="128">
        <v>245465.10106649986</v>
      </c>
      <c r="T22" s="128">
        <v>57170.73035520038</v>
      </c>
      <c r="U22" s="128">
        <v>133527.98550000001</v>
      </c>
      <c r="V22" s="128">
        <v>209208.55296600002</v>
      </c>
      <c r="W22" s="128">
        <v>191426.89044360004</v>
      </c>
      <c r="X22" s="128">
        <v>52072.261516799932</v>
      </c>
      <c r="Y22" s="128">
        <v>-31480.506767051997</v>
      </c>
      <c r="Z22" s="128">
        <v>-975179.68420874444</v>
      </c>
      <c r="AA22" s="128">
        <v>1397698.093592304</v>
      </c>
      <c r="AB22" s="128">
        <v>176545.73915533803</v>
      </c>
      <c r="AC22" s="128">
        <v>223705.98682479592</v>
      </c>
      <c r="AD22" s="128">
        <v>-56860.172015724056</v>
      </c>
      <c r="AE22" s="128">
        <v>63734.744312777861</v>
      </c>
      <c r="AF22" s="128">
        <v>-273062.295044742</v>
      </c>
      <c r="AG22" s="128">
        <v>81245.554018064038</v>
      </c>
      <c r="AH22" s="128">
        <v>222354.89364803399</v>
      </c>
      <c r="AI22" s="128">
        <v>214164.46311783584</v>
      </c>
      <c r="AJ22" s="128">
        <v>-23504.275046994113</v>
      </c>
      <c r="AK22" s="128">
        <v>111825.90953910582</v>
      </c>
      <c r="AL22" s="128">
        <v>320933.36095669807</v>
      </c>
      <c r="AM22" s="128">
        <v>-556750.06227162015</v>
      </c>
      <c r="AN22" s="128">
        <v>504333.84719356941</v>
      </c>
      <c r="AO22" s="128">
        <v>325886.81755526393</v>
      </c>
      <c r="AP22" s="128">
        <v>91509.677049462072</v>
      </c>
      <c r="AQ22" s="128">
        <v>-72674.620558470007</v>
      </c>
      <c r="AR22" s="128">
        <v>352901.83627507213</v>
      </c>
      <c r="AS22" s="128">
        <v>117049.99898012412</v>
      </c>
      <c r="AT22" s="128">
        <v>216412.84327424987</v>
      </c>
      <c r="AU22" s="128">
        <v>283363.40266987198</v>
      </c>
      <c r="AV22" s="128">
        <v>396887.76459685504</v>
      </c>
      <c r="AW22" s="128">
        <v>624843.56582801859</v>
      </c>
      <c r="AX22" s="128">
        <v>346196.09670628468</v>
      </c>
      <c r="AY22" s="128">
        <v>291970.38474827999</v>
      </c>
      <c r="AZ22" s="128">
        <v>193198.27622213998</v>
      </c>
      <c r="BA22" s="128">
        <v>3167546.0433471524</v>
      </c>
      <c r="BB22" s="128">
        <v>186092.51135959799</v>
      </c>
      <c r="BC22" s="128">
        <v>190893.22087098294</v>
      </c>
      <c r="BD22" s="128">
        <v>-105887.0958790689</v>
      </c>
      <c r="BE22" s="128">
        <v>146840.35912458209</v>
      </c>
      <c r="BF22" s="128">
        <v>147181.99948135714</v>
      </c>
      <c r="BG22" s="128">
        <v>102721.11316868382</v>
      </c>
      <c r="BH22" s="128">
        <v>113980.64056787078</v>
      </c>
      <c r="BI22" s="128">
        <v>100682.83468571825</v>
      </c>
      <c r="BJ22" s="128">
        <v>112112.85691470421</v>
      </c>
      <c r="BK22" s="128">
        <v>169296.6841187611</v>
      </c>
      <c r="BL22" s="128">
        <v>181410.71451608962</v>
      </c>
      <c r="BM22" s="128">
        <v>255318.00429832865</v>
      </c>
      <c r="BN22" s="128">
        <v>1600643.8432276077</v>
      </c>
      <c r="BO22" s="128">
        <v>112001.97832716689</v>
      </c>
      <c r="BP22" s="128">
        <v>137337.15381216822</v>
      </c>
      <c r="BQ22" s="128">
        <v>-214359.79755354795</v>
      </c>
      <c r="BR22" s="128">
        <v>116846.09711057539</v>
      </c>
      <c r="BS22" s="128">
        <v>107984.9418880943</v>
      </c>
      <c r="BT22" s="128">
        <v>81061.348571275885</v>
      </c>
      <c r="BU22" s="128">
        <v>70830.181310935921</v>
      </c>
      <c r="BV22" s="128">
        <v>81936.900741112389</v>
      </c>
      <c r="BW22" s="128">
        <v>95074.873870939162</v>
      </c>
      <c r="BX22" s="128">
        <v>165137.7285477744</v>
      </c>
      <c r="BY22" s="128">
        <v>136995.59665142916</v>
      </c>
      <c r="BZ22" s="128">
        <v>225547.39240349826</v>
      </c>
      <c r="CA22" s="128">
        <v>1116394.395681422</v>
      </c>
    </row>
    <row r="23" spans="1:79" s="31" customFormat="1" ht="12.75" thickBot="1" x14ac:dyDescent="0.25">
      <c r="A23" s="127" t="s">
        <v>726</v>
      </c>
      <c r="B23" s="34">
        <v>0</v>
      </c>
      <c r="C23" s="34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  <c r="R23" s="34">
        <v>0</v>
      </c>
      <c r="S23" s="34">
        <v>0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E23" s="34">
        <v>0</v>
      </c>
      <c r="AF23" s="34">
        <v>-10530</v>
      </c>
      <c r="AG23" s="34">
        <v>0</v>
      </c>
      <c r="AH23" s="34">
        <v>0</v>
      </c>
      <c r="AI23" s="34">
        <v>0</v>
      </c>
      <c r="AJ23" s="34">
        <v>2615861</v>
      </c>
      <c r="AK23" s="34">
        <v>0</v>
      </c>
      <c r="AL23" s="34">
        <v>0</v>
      </c>
      <c r="AM23" s="34">
        <v>0</v>
      </c>
      <c r="AN23" s="34">
        <v>2605331</v>
      </c>
      <c r="AO23" s="34">
        <v>0</v>
      </c>
      <c r="AP23" s="34">
        <v>0</v>
      </c>
      <c r="AQ23" s="34">
        <v>0</v>
      </c>
      <c r="AR23" s="34">
        <v>0</v>
      </c>
      <c r="AS23" s="34">
        <v>0</v>
      </c>
      <c r="AT23" s="34">
        <v>0</v>
      </c>
      <c r="AU23" s="34">
        <v>0</v>
      </c>
      <c r="AV23" s="34">
        <v>-5573</v>
      </c>
      <c r="AW23" s="34">
        <v>-8831</v>
      </c>
      <c r="AX23" s="34">
        <v>0</v>
      </c>
      <c r="AY23" s="34">
        <v>0</v>
      </c>
      <c r="AZ23" s="34">
        <v>0</v>
      </c>
      <c r="BA23" s="34">
        <v>-14404</v>
      </c>
      <c r="BB23" s="34">
        <v>0</v>
      </c>
      <c r="BC23" s="34">
        <v>0</v>
      </c>
      <c r="BD23" s="34">
        <v>0</v>
      </c>
      <c r="BE23" s="34">
        <v>0</v>
      </c>
      <c r="BF23" s="34">
        <v>0</v>
      </c>
      <c r="BG23" s="34">
        <v>0</v>
      </c>
      <c r="BH23" s="34">
        <v>0</v>
      </c>
      <c r="BI23" s="34">
        <v>0</v>
      </c>
      <c r="BJ23" s="34">
        <v>0</v>
      </c>
      <c r="BK23" s="34">
        <v>0</v>
      </c>
      <c r="BL23" s="34">
        <v>0</v>
      </c>
      <c r="BM23" s="34">
        <v>0</v>
      </c>
      <c r="BN23" s="34">
        <v>0</v>
      </c>
      <c r="BO23" s="34">
        <v>0</v>
      </c>
      <c r="BP23" s="34">
        <v>0</v>
      </c>
      <c r="BQ23" s="34">
        <v>0</v>
      </c>
      <c r="BR23" s="34">
        <v>0</v>
      </c>
      <c r="BS23" s="34">
        <v>0</v>
      </c>
      <c r="BT23" s="34">
        <v>0</v>
      </c>
      <c r="BU23" s="34">
        <v>0</v>
      </c>
      <c r="BV23" s="34">
        <v>0</v>
      </c>
      <c r="BW23" s="34">
        <v>0</v>
      </c>
      <c r="BX23" s="34">
        <v>0</v>
      </c>
      <c r="BY23" s="34">
        <v>0</v>
      </c>
      <c r="BZ23" s="34">
        <v>0</v>
      </c>
      <c r="CA23" s="34">
        <v>0</v>
      </c>
    </row>
    <row r="24" spans="1:79" s="31" customFormat="1" ht="12" x14ac:dyDescent="0.2">
      <c r="A24" s="127" t="s">
        <v>727</v>
      </c>
      <c r="B24" s="128">
        <v>0</v>
      </c>
      <c r="C24" s="128">
        <v>0</v>
      </c>
      <c r="D24" s="128">
        <v>0</v>
      </c>
      <c r="E24" s="128">
        <v>0</v>
      </c>
      <c r="F24" s="128">
        <v>0</v>
      </c>
      <c r="G24" s="128">
        <v>0</v>
      </c>
      <c r="H24" s="128">
        <v>0</v>
      </c>
      <c r="I24" s="128">
        <v>0</v>
      </c>
      <c r="J24" s="128">
        <v>0</v>
      </c>
      <c r="K24" s="128">
        <v>0</v>
      </c>
      <c r="L24" s="128">
        <v>0</v>
      </c>
      <c r="M24" s="128">
        <v>0</v>
      </c>
      <c r="N24" s="128">
        <v>0</v>
      </c>
      <c r="O24" s="128">
        <v>539809.86398850009</v>
      </c>
      <c r="P24" s="128">
        <v>504854.3392200002</v>
      </c>
      <c r="Q24" s="128">
        <v>286880.92149149999</v>
      </c>
      <c r="R24" s="128">
        <v>183941.63801999998</v>
      </c>
      <c r="S24" s="128">
        <v>245465.10106649986</v>
      </c>
      <c r="T24" s="128">
        <v>57170.73035520038</v>
      </c>
      <c r="U24" s="128">
        <v>133527.98550000001</v>
      </c>
      <c r="V24" s="128">
        <v>209208.55296600002</v>
      </c>
      <c r="W24" s="128">
        <v>191426.89044360004</v>
      </c>
      <c r="X24" s="128">
        <v>52072.261516799932</v>
      </c>
      <c r="Y24" s="128">
        <v>-31480.506767051997</v>
      </c>
      <c r="Z24" s="128">
        <v>-975179.68420874444</v>
      </c>
      <c r="AA24" s="128">
        <v>1397698.093592304</v>
      </c>
      <c r="AB24" s="128">
        <v>176545.73915533803</v>
      </c>
      <c r="AC24" s="128">
        <v>223705.98682479592</v>
      </c>
      <c r="AD24" s="128">
        <v>-56860.172015724056</v>
      </c>
      <c r="AE24" s="128">
        <v>63734.744312777861</v>
      </c>
      <c r="AF24" s="128">
        <v>-283592.295044742</v>
      </c>
      <c r="AG24" s="128">
        <v>81245.554018064038</v>
      </c>
      <c r="AH24" s="128">
        <v>222354.89364803399</v>
      </c>
      <c r="AI24" s="128">
        <v>214164.46311783584</v>
      </c>
      <c r="AJ24" s="128">
        <v>2592356.724953006</v>
      </c>
      <c r="AK24" s="128">
        <v>111825.90953910582</v>
      </c>
      <c r="AL24" s="128">
        <v>320933.36095669807</v>
      </c>
      <c r="AM24" s="128">
        <v>-556750.06227162015</v>
      </c>
      <c r="AN24" s="128">
        <v>3109664.8471935694</v>
      </c>
      <c r="AO24" s="128">
        <v>325886.81755526393</v>
      </c>
      <c r="AP24" s="128">
        <v>91509.677049462072</v>
      </c>
      <c r="AQ24" s="128">
        <v>-72674.620558470007</v>
      </c>
      <c r="AR24" s="128">
        <v>352901.83627507213</v>
      </c>
      <c r="AS24" s="128">
        <v>117049.99898012412</v>
      </c>
      <c r="AT24" s="128">
        <v>216412.84327424987</v>
      </c>
      <c r="AU24" s="128">
        <v>283363.40266987198</v>
      </c>
      <c r="AV24" s="128">
        <v>391314.76459685504</v>
      </c>
      <c r="AW24" s="128">
        <v>616012.56582801859</v>
      </c>
      <c r="AX24" s="128">
        <v>346196.09670628468</v>
      </c>
      <c r="AY24" s="128">
        <v>291970.38474827999</v>
      </c>
      <c r="AZ24" s="128">
        <v>193198.27622213998</v>
      </c>
      <c r="BA24" s="128">
        <v>3153142.0433471524</v>
      </c>
      <c r="BB24" s="128">
        <v>186092.51135959799</v>
      </c>
      <c r="BC24" s="128">
        <v>190893.22087098294</v>
      </c>
      <c r="BD24" s="128">
        <v>-105887.0958790689</v>
      </c>
      <c r="BE24" s="128">
        <v>146840.35912458209</v>
      </c>
      <c r="BF24" s="128">
        <v>147181.99948135714</v>
      </c>
      <c r="BG24" s="128">
        <v>102721.11316868382</v>
      </c>
      <c r="BH24" s="128">
        <v>113980.64056787078</v>
      </c>
      <c r="BI24" s="128">
        <v>100682.83468571825</v>
      </c>
      <c r="BJ24" s="128">
        <v>112112.85691470421</v>
      </c>
      <c r="BK24" s="128">
        <v>169296.6841187611</v>
      </c>
      <c r="BL24" s="128">
        <v>181410.71451608962</v>
      </c>
      <c r="BM24" s="128">
        <v>255318.00429832865</v>
      </c>
      <c r="BN24" s="128">
        <v>1600643.8432276077</v>
      </c>
      <c r="BO24" s="128">
        <v>112001.97832716689</v>
      </c>
      <c r="BP24" s="128">
        <v>137337.15381216822</v>
      </c>
      <c r="BQ24" s="128">
        <v>-214359.79755354795</v>
      </c>
      <c r="BR24" s="128">
        <v>116846.09711057539</v>
      </c>
      <c r="BS24" s="128">
        <v>107984.9418880943</v>
      </c>
      <c r="BT24" s="128">
        <v>81061.348571275885</v>
      </c>
      <c r="BU24" s="128">
        <v>70830.181310935921</v>
      </c>
      <c r="BV24" s="128">
        <v>81936.900741112389</v>
      </c>
      <c r="BW24" s="128">
        <v>95074.873870939162</v>
      </c>
      <c r="BX24" s="128">
        <v>165137.7285477744</v>
      </c>
      <c r="BY24" s="128">
        <v>136995.59665142916</v>
      </c>
      <c r="BZ24" s="128">
        <v>225547.39240349826</v>
      </c>
      <c r="CA24" s="128">
        <v>1116394.395681422</v>
      </c>
    </row>
    <row r="25" spans="1:79" s="31" customFormat="1" ht="12.75" thickBot="1" x14ac:dyDescent="0.25">
      <c r="A25" s="127" t="s">
        <v>728</v>
      </c>
      <c r="B25" s="34">
        <v>0</v>
      </c>
      <c r="C25" s="34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36673.300400000007</v>
      </c>
      <c r="AC25" s="34">
        <v>-22238.503200000006</v>
      </c>
      <c r="AD25" s="34">
        <v>224613.21460000004</v>
      </c>
      <c r="AE25" s="34">
        <v>41252.382499999978</v>
      </c>
      <c r="AF25" s="34">
        <v>227118.06445000006</v>
      </c>
      <c r="AG25" s="34">
        <v>-41698.833000000159</v>
      </c>
      <c r="AH25" s="34">
        <v>-148392.11785000001</v>
      </c>
      <c r="AI25" s="34">
        <v>-47173.78355000008</v>
      </c>
      <c r="AJ25" s="34">
        <v>-2537963.986</v>
      </c>
      <c r="AK25" s="34">
        <v>-104678.07419999997</v>
      </c>
      <c r="AL25" s="34">
        <v>-129489.05064999996</v>
      </c>
      <c r="AM25" s="34">
        <v>691068.35140000028</v>
      </c>
      <c r="AN25" s="34">
        <v>-1810909.0351000002</v>
      </c>
      <c r="AO25" s="34">
        <v>-81872.584900000016</v>
      </c>
      <c r="AP25" s="34">
        <v>236280.96805</v>
      </c>
      <c r="AQ25" s="34">
        <v>369025.7304</v>
      </c>
      <c r="AR25" s="34">
        <v>-68393.86899999989</v>
      </c>
      <c r="AS25" s="34">
        <v>66694.54555000001</v>
      </c>
      <c r="AT25" s="34">
        <v>-38251.211950000172</v>
      </c>
      <c r="AU25" s="34">
        <v>253.21514999994542</v>
      </c>
      <c r="AV25" s="34">
        <v>-153941.48070000001</v>
      </c>
      <c r="AW25" s="34">
        <v>-351264.42629999999</v>
      </c>
      <c r="AX25" s="34">
        <v>-84288.293999999994</v>
      </c>
      <c r="AY25" s="34">
        <v>67985.831000000064</v>
      </c>
      <c r="AZ25" s="34">
        <v>366158.97714999999</v>
      </c>
      <c r="BA25" s="34">
        <v>328387.40044999996</v>
      </c>
      <c r="BB25" s="34">
        <v>74453.848563481952</v>
      </c>
      <c r="BC25" s="34">
        <v>65423.683762914021</v>
      </c>
      <c r="BD25" s="34">
        <v>291886.09280586132</v>
      </c>
      <c r="BE25" s="34">
        <v>83655.978266541162</v>
      </c>
      <c r="BF25" s="34">
        <v>58721.864675448334</v>
      </c>
      <c r="BG25" s="34">
        <v>47683.127957606506</v>
      </c>
      <c r="BH25" s="34">
        <v>38952.896287608863</v>
      </c>
      <c r="BI25" s="34">
        <v>31482.289575225681</v>
      </c>
      <c r="BJ25" s="34">
        <v>76797.923991997668</v>
      </c>
      <c r="BK25" s="34">
        <v>41962.501067351091</v>
      </c>
      <c r="BL25" s="34">
        <v>4478.5422258301405</v>
      </c>
      <c r="BM25" s="34">
        <v>3162.4572888665534</v>
      </c>
      <c r="BN25" s="34">
        <v>818661.20646873326</v>
      </c>
      <c r="BO25" s="34">
        <v>67250.960267111601</v>
      </c>
      <c r="BP25" s="34">
        <v>84452.3243657532</v>
      </c>
      <c r="BQ25" s="34">
        <v>308570.1818017998</v>
      </c>
      <c r="BR25" s="34">
        <v>56839.490599885328</v>
      </c>
      <c r="BS25" s="34">
        <v>46242.820857368672</v>
      </c>
      <c r="BT25" s="34">
        <v>43346.172883813779</v>
      </c>
      <c r="BU25" s="34">
        <v>39333.188000078328</v>
      </c>
      <c r="BV25" s="34">
        <v>35710.072347867579</v>
      </c>
      <c r="BW25" s="34">
        <v>73356.927735108708</v>
      </c>
      <c r="BX25" s="34">
        <v>46484.340947684846</v>
      </c>
      <c r="BY25" s="34">
        <v>38775.644877613231</v>
      </c>
      <c r="BZ25" s="34">
        <v>42720.28356656705</v>
      </c>
      <c r="CA25" s="34">
        <v>883082.40825065214</v>
      </c>
    </row>
    <row r="26" spans="1:79" s="31" customFormat="1" ht="12.75" thickBot="1" x14ac:dyDescent="0.25">
      <c r="A26" s="127" t="s">
        <v>729</v>
      </c>
      <c r="B26" s="130">
        <v>0</v>
      </c>
      <c r="C26" s="130">
        <v>0</v>
      </c>
      <c r="D26" s="130">
        <v>0</v>
      </c>
      <c r="E26" s="130">
        <v>0</v>
      </c>
      <c r="F26" s="130">
        <v>0</v>
      </c>
      <c r="G26" s="130">
        <v>0</v>
      </c>
      <c r="H26" s="130">
        <v>0</v>
      </c>
      <c r="I26" s="130">
        <v>0</v>
      </c>
      <c r="J26" s="130">
        <v>0</v>
      </c>
      <c r="K26" s="130">
        <v>0</v>
      </c>
      <c r="L26" s="130">
        <v>0</v>
      </c>
      <c r="M26" s="130">
        <v>0</v>
      </c>
      <c r="N26" s="130">
        <v>0</v>
      </c>
      <c r="O26" s="130">
        <v>539809.86398850009</v>
      </c>
      <c r="P26" s="130">
        <v>504854.3392200002</v>
      </c>
      <c r="Q26" s="130">
        <v>286880.92149149999</v>
      </c>
      <c r="R26" s="130">
        <v>183941.63801999998</v>
      </c>
      <c r="S26" s="130">
        <v>245465.10106649986</v>
      </c>
      <c r="T26" s="130">
        <v>57170.73035520038</v>
      </c>
      <c r="U26" s="130">
        <v>133527.98550000001</v>
      </c>
      <c r="V26" s="130">
        <v>209208.55296600002</v>
      </c>
      <c r="W26" s="130">
        <v>191426.89044360004</v>
      </c>
      <c r="X26" s="130">
        <v>52072.261516799932</v>
      </c>
      <c r="Y26" s="130">
        <v>-31480.506767051997</v>
      </c>
      <c r="Z26" s="130">
        <v>-975179.68420874444</v>
      </c>
      <c r="AA26" s="130">
        <v>1397698.093592304</v>
      </c>
      <c r="AB26" s="130">
        <v>213219.03955533804</v>
      </c>
      <c r="AC26" s="130">
        <v>201467.48362479592</v>
      </c>
      <c r="AD26" s="130">
        <v>167753.04258427597</v>
      </c>
      <c r="AE26" s="130">
        <v>104987.12681277783</v>
      </c>
      <c r="AF26" s="130">
        <v>-56474.230594741937</v>
      </c>
      <c r="AG26" s="130">
        <v>39546.721018063879</v>
      </c>
      <c r="AH26" s="130">
        <v>73962.775798033981</v>
      </c>
      <c r="AI26" s="130">
        <v>166990.67956783576</v>
      </c>
      <c r="AJ26" s="130">
        <v>54392.738953005988</v>
      </c>
      <c r="AK26" s="130">
        <v>7147.8353391058481</v>
      </c>
      <c r="AL26" s="130">
        <v>191444.31030669811</v>
      </c>
      <c r="AM26" s="130">
        <v>134318.28912838013</v>
      </c>
      <c r="AN26" s="130">
        <v>1298755.8120935694</v>
      </c>
      <c r="AO26" s="130">
        <v>244014.23265526391</v>
      </c>
      <c r="AP26" s="130">
        <v>327790.64509946207</v>
      </c>
      <c r="AQ26" s="130">
        <v>296351.10984152998</v>
      </c>
      <c r="AR26" s="130">
        <v>284507.96727507224</v>
      </c>
      <c r="AS26" s="130">
        <v>183744.54453012411</v>
      </c>
      <c r="AT26" s="130">
        <v>178161.6313242497</v>
      </c>
      <c r="AU26" s="130">
        <v>283616.61781987193</v>
      </c>
      <c r="AV26" s="130">
        <v>237373.28389685502</v>
      </c>
      <c r="AW26" s="130">
        <v>264748.1395280186</v>
      </c>
      <c r="AX26" s="130">
        <v>261907.80270628468</v>
      </c>
      <c r="AY26" s="130">
        <v>359956.21574828005</v>
      </c>
      <c r="AZ26" s="130">
        <v>559357.25337214</v>
      </c>
      <c r="BA26" s="130">
        <v>3481529.4437971525</v>
      </c>
      <c r="BB26" s="130">
        <v>260546.35992307996</v>
      </c>
      <c r="BC26" s="130">
        <v>256316.90463389695</v>
      </c>
      <c r="BD26" s="130">
        <v>185998.99692679243</v>
      </c>
      <c r="BE26" s="130">
        <v>230496.33739112323</v>
      </c>
      <c r="BF26" s="130">
        <v>205903.86415680547</v>
      </c>
      <c r="BG26" s="130">
        <v>150404.24112629032</v>
      </c>
      <c r="BH26" s="130">
        <v>152933.53685547964</v>
      </c>
      <c r="BI26" s="130">
        <v>132165.12426094394</v>
      </c>
      <c r="BJ26" s="130">
        <v>188910.78090670187</v>
      </c>
      <c r="BK26" s="130">
        <v>211259.18518611218</v>
      </c>
      <c r="BL26" s="130">
        <v>185889.25674191976</v>
      </c>
      <c r="BM26" s="130">
        <v>258480.4615871952</v>
      </c>
      <c r="BN26" s="130">
        <v>2419305.0496963407</v>
      </c>
      <c r="BO26" s="130">
        <v>179252.93859427847</v>
      </c>
      <c r="BP26" s="130">
        <v>221789.47817792144</v>
      </c>
      <c r="BQ26" s="130">
        <v>94210.384248251852</v>
      </c>
      <c r="BR26" s="130">
        <v>173685.58771046071</v>
      </c>
      <c r="BS26" s="130">
        <v>154227.76274546297</v>
      </c>
      <c r="BT26" s="130">
        <v>124407.52145508966</v>
      </c>
      <c r="BU26" s="130">
        <v>110163.36931101425</v>
      </c>
      <c r="BV26" s="130">
        <v>117646.97308897997</v>
      </c>
      <c r="BW26" s="130">
        <v>168431.80160604787</v>
      </c>
      <c r="BX26" s="130">
        <v>211622.06949545926</v>
      </c>
      <c r="BY26" s="130">
        <v>175771.2415290424</v>
      </c>
      <c r="BZ26" s="130">
        <v>268267.67597006529</v>
      </c>
      <c r="CA26" s="130">
        <v>1999476.803932074</v>
      </c>
    </row>
    <row r="27" spans="1:79" s="31" customFormat="1" ht="12" x14ac:dyDescent="0.2"/>
    <row r="28" spans="1:79" s="31" customFormat="1" ht="12" x14ac:dyDescent="0.2">
      <c r="A28" s="113" t="s">
        <v>730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</row>
    <row r="29" spans="1:79" s="31" customFormat="1" ht="12" x14ac:dyDescent="0.2">
      <c r="A29" s="127" t="s">
        <v>130</v>
      </c>
      <c r="B29" s="34">
        <v>0</v>
      </c>
      <c r="C29" s="34">
        <v>0</v>
      </c>
      <c r="D29" s="34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0</v>
      </c>
      <c r="M29" s="34">
        <v>0</v>
      </c>
      <c r="N29" s="34">
        <v>0</v>
      </c>
      <c r="O29" s="34">
        <v>1971985.1200000003</v>
      </c>
      <c r="P29" s="34">
        <v>1931060.4600000007</v>
      </c>
      <c r="Q29" s="34">
        <v>1800807.8999999997</v>
      </c>
      <c r="R29" s="34">
        <v>1390012.48</v>
      </c>
      <c r="S29" s="34">
        <v>1601544.9599999995</v>
      </c>
      <c r="T29" s="34">
        <v>870655.56000000192</v>
      </c>
      <c r="U29" s="34">
        <v>899034.30999999994</v>
      </c>
      <c r="V29" s="34">
        <v>1424539.4200000002</v>
      </c>
      <c r="W29" s="34">
        <v>1409301.7900000003</v>
      </c>
      <c r="X29" s="34">
        <v>1048296.0999999996</v>
      </c>
      <c r="Y29" s="34">
        <v>558582.01</v>
      </c>
      <c r="Z29" s="34">
        <v>-3114061.8100000015</v>
      </c>
      <c r="AA29" s="34">
        <v>11791758.300000001</v>
      </c>
      <c r="AB29" s="34">
        <v>1830575.02</v>
      </c>
      <c r="AC29" s="34">
        <v>1503853.44</v>
      </c>
      <c r="AD29" s="34">
        <v>1390545.9499999997</v>
      </c>
      <c r="AE29" s="34">
        <v>257226.14999999932</v>
      </c>
      <c r="AF29" s="34">
        <v>292260.84999999992</v>
      </c>
      <c r="AG29" s="34">
        <v>697551.00000001013</v>
      </c>
      <c r="AH29" s="34">
        <v>840987.5299999998</v>
      </c>
      <c r="AI29" s="34">
        <v>1176687.0099999993</v>
      </c>
      <c r="AJ29" s="34">
        <v>590187.65999999945</v>
      </c>
      <c r="AK29" s="34">
        <v>477145.97999999917</v>
      </c>
      <c r="AL29" s="34">
        <v>1187465.9200000004</v>
      </c>
      <c r="AM29" s="34">
        <v>616099.62999999931</v>
      </c>
      <c r="AN29" s="34">
        <v>10860586.140000006</v>
      </c>
      <c r="AO29" s="34">
        <v>1433928.2499999998</v>
      </c>
      <c r="AP29" s="34">
        <v>1691368.4400000004</v>
      </c>
      <c r="AQ29" s="34">
        <v>1707445.1299999997</v>
      </c>
      <c r="AR29" s="34">
        <v>1400634.1500000006</v>
      </c>
      <c r="AS29" s="34">
        <v>1345124.1800000004</v>
      </c>
      <c r="AT29" s="34">
        <v>1229474.8299999991</v>
      </c>
      <c r="AU29" s="34">
        <v>1456189.8399999999</v>
      </c>
      <c r="AV29" s="34">
        <v>1410467.3600000003</v>
      </c>
      <c r="AW29" s="34">
        <v>1365734.2599999935</v>
      </c>
      <c r="AX29" s="34">
        <v>1402709.0499999986</v>
      </c>
      <c r="AY29" s="34">
        <v>1829620.76</v>
      </c>
      <c r="AZ29" s="34">
        <v>1635612.22</v>
      </c>
      <c r="BA29" s="34">
        <v>17908308.469999991</v>
      </c>
      <c r="BB29" s="34">
        <v>1567275.711234807</v>
      </c>
      <c r="BC29" s="34">
        <v>1653964.631049668</v>
      </c>
      <c r="BD29" s="34">
        <v>1410450.723749344</v>
      </c>
      <c r="BE29" s="34">
        <v>1534682.8001247596</v>
      </c>
      <c r="BF29" s="34">
        <v>1472120.7295322116</v>
      </c>
      <c r="BG29" s="34">
        <v>1310658.2137375572</v>
      </c>
      <c r="BH29" s="34">
        <v>1264840.4833415474</v>
      </c>
      <c r="BI29" s="34">
        <v>1340458.8675445504</v>
      </c>
      <c r="BJ29" s="34">
        <v>1292530.4670306321</v>
      </c>
      <c r="BK29" s="34">
        <v>1630669.4650353303</v>
      </c>
      <c r="BL29" s="34">
        <v>1556443.0404464456</v>
      </c>
      <c r="BM29" s="34">
        <v>1835429.1961797799</v>
      </c>
      <c r="BN29" s="34">
        <v>17869524.329006631</v>
      </c>
      <c r="BO29" s="34">
        <v>1561818.2387027617</v>
      </c>
      <c r="BP29" s="34">
        <v>1709213.4876465369</v>
      </c>
      <c r="BQ29" s="34">
        <v>1446643.4458356288</v>
      </c>
      <c r="BR29" s="34">
        <v>1388984.5763130239</v>
      </c>
      <c r="BS29" s="34">
        <v>1218084.423557457</v>
      </c>
      <c r="BT29" s="34">
        <v>1109928.2898658586</v>
      </c>
      <c r="BU29" s="34">
        <v>1076495.4255949229</v>
      </c>
      <c r="BV29" s="34">
        <v>1112101.343341327</v>
      </c>
      <c r="BW29" s="34">
        <v>1132994.2322071791</v>
      </c>
      <c r="BX29" s="34">
        <v>1413434.6207093869</v>
      </c>
      <c r="BY29" s="34">
        <v>1298689.045951213</v>
      </c>
      <c r="BZ29" s="34">
        <v>1662281.2666114194</v>
      </c>
      <c r="CA29" s="34">
        <v>16130668.396336716</v>
      </c>
    </row>
    <row r="30" spans="1:79" s="31" customFormat="1" ht="12" x14ac:dyDescent="0.2">
      <c r="A30" s="127" t="s">
        <v>131</v>
      </c>
      <c r="B30" s="34">
        <v>0</v>
      </c>
      <c r="C30" s="34">
        <v>0</v>
      </c>
      <c r="D30" s="34">
        <v>0</v>
      </c>
      <c r="E30" s="34">
        <v>0</v>
      </c>
      <c r="F30" s="34">
        <v>0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4">
        <v>549021</v>
      </c>
      <c r="P30" s="34">
        <v>542206</v>
      </c>
      <c r="Q30" s="34">
        <v>253429</v>
      </c>
      <c r="R30" s="34">
        <v>128099</v>
      </c>
      <c r="S30" s="34">
        <v>207119</v>
      </c>
      <c r="T30" s="34">
        <v>13769</v>
      </c>
      <c r="U30" s="34">
        <v>366381</v>
      </c>
      <c r="V30" s="34">
        <v>218938</v>
      </c>
      <c r="W30" s="34">
        <v>153870</v>
      </c>
      <c r="X30" s="34">
        <v>797</v>
      </c>
      <c r="Y30" s="34">
        <v>53515</v>
      </c>
      <c r="Z30" s="34">
        <v>-966055</v>
      </c>
      <c r="AA30" s="34">
        <v>1521089</v>
      </c>
      <c r="AB30" s="34">
        <v>276032</v>
      </c>
      <c r="AC30" s="34">
        <v>252659</v>
      </c>
      <c r="AD30" s="34">
        <v>235130</v>
      </c>
      <c r="AE30" s="34">
        <v>139821</v>
      </c>
      <c r="AF30" s="34">
        <v>-67577</v>
      </c>
      <c r="AG30" s="34">
        <v>69462</v>
      </c>
      <c r="AH30" s="34">
        <v>105703</v>
      </c>
      <c r="AI30" s="34">
        <v>224228</v>
      </c>
      <c r="AJ30" s="34">
        <v>-60049</v>
      </c>
      <c r="AK30" s="34">
        <v>20487</v>
      </c>
      <c r="AL30" s="34">
        <v>245343</v>
      </c>
      <c r="AM30" s="34">
        <v>198275</v>
      </c>
      <c r="AN30" s="34">
        <v>1639514</v>
      </c>
      <c r="AO30" s="34">
        <v>314269</v>
      </c>
      <c r="AP30" s="34">
        <v>430394</v>
      </c>
      <c r="AQ30" s="34">
        <v>401554</v>
      </c>
      <c r="AR30" s="34">
        <v>362043</v>
      </c>
      <c r="AS30" s="34">
        <v>248559</v>
      </c>
      <c r="AT30" s="34">
        <v>238974</v>
      </c>
      <c r="AU30" s="34">
        <v>362314</v>
      </c>
      <c r="AV30" s="34">
        <v>289705</v>
      </c>
      <c r="AW30" s="34">
        <v>297015</v>
      </c>
      <c r="AX30" s="34">
        <v>322600</v>
      </c>
      <c r="AY30" s="34">
        <v>454228</v>
      </c>
      <c r="AZ30" s="34">
        <v>338739</v>
      </c>
      <c r="BA30" s="34">
        <v>4060394</v>
      </c>
      <c r="BB30" s="34">
        <v>340309.99666437204</v>
      </c>
      <c r="BC30" s="34">
        <v>339569.12821223168</v>
      </c>
      <c r="BD30" s="34">
        <v>250320.51506265003</v>
      </c>
      <c r="BE30" s="34">
        <v>306077.48064955452</v>
      </c>
      <c r="BF30" s="34">
        <v>278128.23980819178</v>
      </c>
      <c r="BG30" s="34">
        <v>209572.26128740711</v>
      </c>
      <c r="BH30" s="34">
        <v>215068.77165831899</v>
      </c>
      <c r="BI30" s="34">
        <v>188965.2604553253</v>
      </c>
      <c r="BJ30" s="34">
        <v>244878.18946825451</v>
      </c>
      <c r="BK30" s="34">
        <v>285557.982677322</v>
      </c>
      <c r="BL30" s="34">
        <v>253729.40411881209</v>
      </c>
      <c r="BM30" s="34">
        <v>345364.13247884903</v>
      </c>
      <c r="BN30" s="34">
        <v>3257541.3625412891</v>
      </c>
      <c r="BO30" s="34">
        <v>242474.24118017609</v>
      </c>
      <c r="BP30" s="34">
        <v>292365.64957054681</v>
      </c>
      <c r="BQ30" s="34">
        <v>141155.47941477323</v>
      </c>
      <c r="BR30" s="34">
        <v>230813.29726294655</v>
      </c>
      <c r="BS30" s="34">
        <v>208029.00085904793</v>
      </c>
      <c r="BT30" s="34">
        <v>170178.38870471698</v>
      </c>
      <c r="BU30" s="34">
        <v>152900.96564332308</v>
      </c>
      <c r="BV30" s="34">
        <v>162634.00653519327</v>
      </c>
      <c r="BW30" s="34">
        <v>217073.70911423827</v>
      </c>
      <c r="BX30" s="34">
        <v>278582.79066899169</v>
      </c>
      <c r="BY30" s="34">
        <v>233295.2042794241</v>
      </c>
      <c r="BZ30" s="34">
        <v>351406.17352644925</v>
      </c>
      <c r="CA30" s="34">
        <v>2680908.9067598269</v>
      </c>
    </row>
    <row r="31" spans="1:79" s="31" customFormat="1" ht="12.75" thickBot="1" x14ac:dyDescent="0.25">
      <c r="A31" s="127" t="s">
        <v>132</v>
      </c>
      <c r="B31" s="34">
        <v>0</v>
      </c>
      <c r="C31" s="34">
        <v>0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0</v>
      </c>
      <c r="M31" s="34">
        <v>0</v>
      </c>
      <c r="N31" s="34">
        <v>0</v>
      </c>
      <c r="O31" s="34">
        <v>0</v>
      </c>
      <c r="P31" s="34">
        <v>-22050</v>
      </c>
      <c r="Q31" s="34">
        <v>-683550</v>
      </c>
      <c r="R31" s="34">
        <v>-667500</v>
      </c>
      <c r="S31" s="34">
        <v>-645450</v>
      </c>
      <c r="T31" s="34">
        <v>-667500</v>
      </c>
      <c r="U31" s="34">
        <v>-666000</v>
      </c>
      <c r="V31" s="34">
        <v>-666000</v>
      </c>
      <c r="W31" s="34">
        <v>-666000</v>
      </c>
      <c r="X31" s="34">
        <v>-836194.44</v>
      </c>
      <c r="Y31" s="34">
        <v>-816083.34</v>
      </c>
      <c r="Z31" s="34">
        <v>-816083.33</v>
      </c>
      <c r="AA31" s="34">
        <v>-7152411.1099999994</v>
      </c>
      <c r="AB31" s="34">
        <v>-829066.67</v>
      </c>
      <c r="AC31" s="34">
        <v>-562950</v>
      </c>
      <c r="AD31" s="34">
        <v>-559377.78</v>
      </c>
      <c r="AE31" s="34">
        <v>287272.23</v>
      </c>
      <c r="AF31" s="34">
        <v>-292777.78000000003</v>
      </c>
      <c r="AG31" s="34">
        <v>-264266.65999999997</v>
      </c>
      <c r="AH31" s="34">
        <v>-278000</v>
      </c>
      <c r="AI31" s="34">
        <v>-278000</v>
      </c>
      <c r="AJ31" s="34">
        <v>-278000</v>
      </c>
      <c r="AK31" s="34">
        <v>-272000</v>
      </c>
      <c r="AL31" s="34">
        <v>-272000</v>
      </c>
      <c r="AM31" s="34">
        <v>-272000</v>
      </c>
      <c r="AN31" s="34">
        <v>-3871166.66</v>
      </c>
      <c r="AO31" s="34">
        <v>-265333.33</v>
      </c>
      <c r="AP31" s="34">
        <v>-265333.33</v>
      </c>
      <c r="AQ31" s="34">
        <v>-374783.33</v>
      </c>
      <c r="AR31" s="34">
        <v>-260666.67</v>
      </c>
      <c r="AS31" s="34">
        <v>-260666.67</v>
      </c>
      <c r="AT31" s="34">
        <v>-260666.67</v>
      </c>
      <c r="AU31" s="34">
        <v>-254000</v>
      </c>
      <c r="AV31" s="34">
        <v>-254000</v>
      </c>
      <c r="AW31" s="34">
        <v>-254000</v>
      </c>
      <c r="AX31" s="34">
        <v>-248000</v>
      </c>
      <c r="AY31" s="34">
        <v>-294500</v>
      </c>
      <c r="AZ31" s="34">
        <v>-294500</v>
      </c>
      <c r="BA31" s="34">
        <v>-3286450</v>
      </c>
      <c r="BB31" s="34">
        <v>-474550.78125000006</v>
      </c>
      <c r="BC31" s="34">
        <v>-506026.98973099591</v>
      </c>
      <c r="BD31" s="34">
        <v>-512980.11473099591</v>
      </c>
      <c r="BE31" s="34">
        <v>-488248.69791666663</v>
      </c>
      <c r="BF31" s="34">
        <v>-458769.53124999994</v>
      </c>
      <c r="BG31" s="34">
        <v>-466139.32291666663</v>
      </c>
      <c r="BH31" s="34">
        <v>-502968.75</v>
      </c>
      <c r="BI31" s="34">
        <v>-518385.41666666669</v>
      </c>
      <c r="BJ31" s="34">
        <v>-541510.41666666663</v>
      </c>
      <c r="BK31" s="34">
        <v>-587031.25</v>
      </c>
      <c r="BL31" s="34">
        <v>-598406.25</v>
      </c>
      <c r="BM31" s="34">
        <v>-622781.25</v>
      </c>
      <c r="BN31" s="34">
        <v>-6277798.7711286582</v>
      </c>
      <c r="BO31" s="34">
        <v>-668385.41666666674</v>
      </c>
      <c r="BP31" s="34">
        <v>-731947.13237646141</v>
      </c>
      <c r="BQ31" s="34">
        <v>-747822.99521967547</v>
      </c>
      <c r="BR31" s="34">
        <v>-594683.35531221121</v>
      </c>
      <c r="BS31" s="34">
        <v>-461480.23031221138</v>
      </c>
      <c r="BT31" s="34">
        <v>-461480.23031221138</v>
      </c>
      <c r="BU31" s="34">
        <v>-465920.33447887801</v>
      </c>
      <c r="BV31" s="34">
        <v>-470360.43864554469</v>
      </c>
      <c r="BW31" s="34">
        <v>-479240.64697887789</v>
      </c>
      <c r="BX31" s="34">
        <v>-488120.85531221126</v>
      </c>
      <c r="BY31" s="34">
        <v>-499665.12614554458</v>
      </c>
      <c r="BZ31" s="34">
        <v>-515649.50114554458</v>
      </c>
      <c r="CA31" s="34">
        <v>-6584756.2629060382</v>
      </c>
    </row>
    <row r="32" spans="1:79" s="31" customFormat="1" ht="12" x14ac:dyDescent="0.2">
      <c r="A32" s="127" t="s">
        <v>133</v>
      </c>
      <c r="B32" s="128">
        <v>0</v>
      </c>
      <c r="C32" s="128">
        <v>0</v>
      </c>
      <c r="D32" s="128">
        <v>0</v>
      </c>
      <c r="E32" s="128">
        <v>0</v>
      </c>
      <c r="F32" s="128">
        <v>0</v>
      </c>
      <c r="G32" s="128">
        <v>0</v>
      </c>
      <c r="H32" s="128">
        <v>0</v>
      </c>
      <c r="I32" s="128">
        <v>0</v>
      </c>
      <c r="J32" s="128">
        <v>0</v>
      </c>
      <c r="K32" s="128">
        <v>0</v>
      </c>
      <c r="L32" s="128">
        <v>0</v>
      </c>
      <c r="M32" s="128">
        <v>0</v>
      </c>
      <c r="N32" s="128">
        <v>0</v>
      </c>
      <c r="O32" s="128">
        <v>2521006.12</v>
      </c>
      <c r="P32" s="128">
        <v>2451216.4600000009</v>
      </c>
      <c r="Q32" s="128">
        <v>1370686.8999999997</v>
      </c>
      <c r="R32" s="128">
        <v>850611.48</v>
      </c>
      <c r="S32" s="128">
        <v>1163213.9599999995</v>
      </c>
      <c r="T32" s="128">
        <v>216924.56000000192</v>
      </c>
      <c r="U32" s="128">
        <v>599415.31000000006</v>
      </c>
      <c r="V32" s="128">
        <v>977477.42000000016</v>
      </c>
      <c r="W32" s="128">
        <v>897171.79000000027</v>
      </c>
      <c r="X32" s="128">
        <v>212898.65999999968</v>
      </c>
      <c r="Y32" s="128">
        <v>-203986.32999999996</v>
      </c>
      <c r="Z32" s="128">
        <v>-4896200.1400000015</v>
      </c>
      <c r="AA32" s="128">
        <v>6160436.1900000023</v>
      </c>
      <c r="AB32" s="128">
        <v>1277540.3500000001</v>
      </c>
      <c r="AC32" s="128">
        <v>1193562.44</v>
      </c>
      <c r="AD32" s="128">
        <v>1066298.1699999997</v>
      </c>
      <c r="AE32" s="128">
        <v>684319.37999999931</v>
      </c>
      <c r="AF32" s="128">
        <v>-68093.930000000109</v>
      </c>
      <c r="AG32" s="128">
        <v>502746.34000001015</v>
      </c>
      <c r="AH32" s="128">
        <v>668690.5299999998</v>
      </c>
      <c r="AI32" s="128">
        <v>1122915.0099999993</v>
      </c>
      <c r="AJ32" s="128">
        <v>252138.65999999945</v>
      </c>
      <c r="AK32" s="128">
        <v>225632.97999999917</v>
      </c>
      <c r="AL32" s="128">
        <v>1160808.9200000004</v>
      </c>
      <c r="AM32" s="128">
        <v>542374.62999999931</v>
      </c>
      <c r="AN32" s="128">
        <v>8628933.480000006</v>
      </c>
      <c r="AO32" s="128">
        <v>1482863.9199999997</v>
      </c>
      <c r="AP32" s="128">
        <v>1856429.1100000003</v>
      </c>
      <c r="AQ32" s="128">
        <v>1734215.7999999998</v>
      </c>
      <c r="AR32" s="128">
        <v>1502010.4800000007</v>
      </c>
      <c r="AS32" s="128">
        <v>1333016.5100000005</v>
      </c>
      <c r="AT32" s="128">
        <v>1207782.1599999992</v>
      </c>
      <c r="AU32" s="128">
        <v>1564503.8399999999</v>
      </c>
      <c r="AV32" s="128">
        <v>1446172.3600000003</v>
      </c>
      <c r="AW32" s="128">
        <v>1408749.2599999935</v>
      </c>
      <c r="AX32" s="128">
        <v>1477309.0499999986</v>
      </c>
      <c r="AY32" s="128">
        <v>1989348.7599999998</v>
      </c>
      <c r="AZ32" s="128">
        <v>1679851.22</v>
      </c>
      <c r="BA32" s="128">
        <v>18682252.469999991</v>
      </c>
      <c r="BB32" s="128">
        <v>1433034.9266491791</v>
      </c>
      <c r="BC32" s="128">
        <v>1487506.7695309038</v>
      </c>
      <c r="BD32" s="128">
        <v>1147791.1240809981</v>
      </c>
      <c r="BE32" s="128">
        <v>1352511.5828576474</v>
      </c>
      <c r="BF32" s="128">
        <v>1291479.4380904033</v>
      </c>
      <c r="BG32" s="128">
        <v>1054091.1521082977</v>
      </c>
      <c r="BH32" s="128">
        <v>976940.50499986648</v>
      </c>
      <c r="BI32" s="128">
        <v>1011038.711333209</v>
      </c>
      <c r="BJ32" s="128">
        <v>995898.23983222002</v>
      </c>
      <c r="BK32" s="128">
        <v>1329196.1977126524</v>
      </c>
      <c r="BL32" s="128">
        <v>1211766.1945652578</v>
      </c>
      <c r="BM32" s="128">
        <v>1558012.0786586292</v>
      </c>
      <c r="BN32" s="128">
        <v>14849266.920419265</v>
      </c>
      <c r="BO32" s="128">
        <v>1135907.0632162711</v>
      </c>
      <c r="BP32" s="128">
        <v>1269632.0048406222</v>
      </c>
      <c r="BQ32" s="128">
        <v>839975.93003072648</v>
      </c>
      <c r="BR32" s="128">
        <v>1025114.5182637593</v>
      </c>
      <c r="BS32" s="128">
        <v>964633.19410429359</v>
      </c>
      <c r="BT32" s="128">
        <v>818626.44825836411</v>
      </c>
      <c r="BU32" s="128">
        <v>763476.05675936793</v>
      </c>
      <c r="BV32" s="128">
        <v>804374.91123097553</v>
      </c>
      <c r="BW32" s="128">
        <v>870827.29434253927</v>
      </c>
      <c r="BX32" s="128">
        <v>1203896.5560661673</v>
      </c>
      <c r="BY32" s="128">
        <v>1032319.1240850926</v>
      </c>
      <c r="BZ32" s="128">
        <v>1498037.9389923243</v>
      </c>
      <c r="CA32" s="128">
        <v>12226821.040190503</v>
      </c>
    </row>
    <row r="33" spans="1:79" s="31" customFormat="1" ht="12" x14ac:dyDescent="0.2">
      <c r="A33" s="127" t="s">
        <v>731</v>
      </c>
      <c r="B33" s="34">
        <v>0</v>
      </c>
      <c r="C33" s="34">
        <v>0</v>
      </c>
      <c r="D33" s="34">
        <v>0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0</v>
      </c>
      <c r="V33" s="34">
        <v>0</v>
      </c>
      <c r="W33" s="34">
        <v>0</v>
      </c>
      <c r="X33" s="34">
        <v>0</v>
      </c>
      <c r="Y33" s="34">
        <v>0</v>
      </c>
      <c r="Z33" s="34">
        <v>0</v>
      </c>
      <c r="AA33" s="34">
        <v>0</v>
      </c>
      <c r="AB33" s="34">
        <v>16431</v>
      </c>
      <c r="AC33" s="34">
        <v>15946</v>
      </c>
      <c r="AD33" s="34">
        <v>18656</v>
      </c>
      <c r="AE33" s="34">
        <v>15429</v>
      </c>
      <c r="AF33" s="34">
        <v>92067</v>
      </c>
      <c r="AG33" s="34">
        <v>15285</v>
      </c>
      <c r="AH33" s="34">
        <v>14793</v>
      </c>
      <c r="AI33" s="34">
        <v>14236</v>
      </c>
      <c r="AJ33" s="34">
        <v>-543469</v>
      </c>
      <c r="AK33" s="34">
        <v>15984</v>
      </c>
      <c r="AL33" s="34">
        <v>15798</v>
      </c>
      <c r="AM33" s="34">
        <v>15283</v>
      </c>
      <c r="AN33" s="34">
        <v>-293561</v>
      </c>
      <c r="AO33" s="34">
        <v>17038</v>
      </c>
      <c r="AP33" s="34">
        <v>8756</v>
      </c>
      <c r="AQ33" s="34">
        <v>24712</v>
      </c>
      <c r="AR33" s="34">
        <v>155575</v>
      </c>
      <c r="AS33" s="34">
        <v>-129387</v>
      </c>
      <c r="AT33" s="34">
        <v>16735</v>
      </c>
      <c r="AU33" s="34">
        <v>15930</v>
      </c>
      <c r="AV33" s="34">
        <v>16967</v>
      </c>
      <c r="AW33" s="34">
        <v>26459</v>
      </c>
      <c r="AX33" s="34">
        <v>16123</v>
      </c>
      <c r="AY33" s="34">
        <v>18894</v>
      </c>
      <c r="AZ33" s="34">
        <v>8522</v>
      </c>
      <c r="BA33" s="34">
        <v>196324</v>
      </c>
      <c r="BB33" s="34">
        <v>17213</v>
      </c>
      <c r="BC33" s="34">
        <v>26170</v>
      </c>
      <c r="BD33" s="34">
        <v>21691</v>
      </c>
      <c r="BE33" s="34">
        <v>21691</v>
      </c>
      <c r="BF33" s="34">
        <v>21691</v>
      </c>
      <c r="BG33" s="34">
        <v>21691</v>
      </c>
      <c r="BH33" s="34">
        <v>152791</v>
      </c>
      <c r="BI33" s="34">
        <v>21691</v>
      </c>
      <c r="BJ33" s="34">
        <v>21691</v>
      </c>
      <c r="BK33" s="34">
        <v>21691</v>
      </c>
      <c r="BL33" s="34">
        <v>21691</v>
      </c>
      <c r="BM33" s="34">
        <v>21691</v>
      </c>
      <c r="BN33" s="34">
        <v>391393</v>
      </c>
      <c r="BO33" s="34">
        <v>13571</v>
      </c>
      <c r="BP33" s="34">
        <v>13571</v>
      </c>
      <c r="BQ33" s="34">
        <v>13571</v>
      </c>
      <c r="BR33" s="34">
        <v>13571</v>
      </c>
      <c r="BS33" s="34">
        <v>13571</v>
      </c>
      <c r="BT33" s="34">
        <v>13571</v>
      </c>
      <c r="BU33" s="34">
        <v>13571</v>
      </c>
      <c r="BV33" s="34">
        <v>13571</v>
      </c>
      <c r="BW33" s="34">
        <v>13571</v>
      </c>
      <c r="BX33" s="34">
        <v>13571</v>
      </c>
      <c r="BY33" s="34">
        <v>13571</v>
      </c>
      <c r="BZ33" s="34">
        <v>13571</v>
      </c>
      <c r="CA33" s="34">
        <v>162852</v>
      </c>
    </row>
    <row r="34" spans="1:79" s="31" customFormat="1" ht="12" x14ac:dyDescent="0.2">
      <c r="A34" s="127" t="s">
        <v>732</v>
      </c>
      <c r="B34" s="34">
        <v>0</v>
      </c>
      <c r="C34" s="34">
        <v>0</v>
      </c>
      <c r="D34" s="34">
        <v>0</v>
      </c>
      <c r="E34" s="34">
        <v>0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-463120</v>
      </c>
      <c r="AC34" s="34">
        <v>-165832</v>
      </c>
      <c r="AD34" s="34">
        <v>-1409756</v>
      </c>
      <c r="AE34" s="34">
        <v>-438938</v>
      </c>
      <c r="AF34" s="34">
        <v>-1429464</v>
      </c>
      <c r="AG34" s="34">
        <v>-146043</v>
      </c>
      <c r="AH34" s="34">
        <v>392870</v>
      </c>
      <c r="AI34" s="34">
        <v>-101624</v>
      </c>
      <c r="AJ34" s="34">
        <v>168697</v>
      </c>
      <c r="AK34" s="34">
        <v>284253</v>
      </c>
      <c r="AL34" s="34">
        <v>391494</v>
      </c>
      <c r="AM34" s="34">
        <v>-3358058</v>
      </c>
      <c r="AN34" s="34">
        <v>-6275521</v>
      </c>
      <c r="AO34" s="34">
        <v>104215</v>
      </c>
      <c r="AP34" s="34">
        <v>-1430396</v>
      </c>
      <c r="AQ34" s="34">
        <v>-2141259</v>
      </c>
      <c r="AR34" s="34">
        <v>81193</v>
      </c>
      <c r="AS34" s="34">
        <v>-640346</v>
      </c>
      <c r="AT34" s="34">
        <v>-165996</v>
      </c>
      <c r="AU34" s="34">
        <v>-195931</v>
      </c>
      <c r="AV34" s="34">
        <v>443362</v>
      </c>
      <c r="AW34" s="34">
        <v>1627010</v>
      </c>
      <c r="AX34" s="34">
        <v>193676</v>
      </c>
      <c r="AY34" s="34">
        <v>-588824</v>
      </c>
      <c r="AZ34" s="34">
        <v>-753607</v>
      </c>
      <c r="BA34" s="34">
        <v>-3466903</v>
      </c>
      <c r="BB34" s="34">
        <v>-535856.93876880384</v>
      </c>
      <c r="BC34" s="34">
        <v>-575094.7536264169</v>
      </c>
      <c r="BD34" s="34">
        <v>-1726391.7521677022</v>
      </c>
      <c r="BE34" s="34">
        <v>-657605.2570332858</v>
      </c>
      <c r="BF34" s="34">
        <v>-594851.5685181201</v>
      </c>
      <c r="BG34" s="34">
        <v>-581504.02989138511</v>
      </c>
      <c r="BH34" s="34">
        <v>-578716.03131312784</v>
      </c>
      <c r="BI34" s="34">
        <v>-548722.58172383264</v>
      </c>
      <c r="BJ34" s="34">
        <v>-475985.62632772658</v>
      </c>
      <c r="BK34" s="34">
        <v>-521131.2677352092</v>
      </c>
      <c r="BL34" s="34">
        <v>-342658.02751384891</v>
      </c>
      <c r="BM34" s="34">
        <v>-316481.18657704117</v>
      </c>
      <c r="BN34" s="34">
        <v>-7454999.0211964995</v>
      </c>
      <c r="BO34" s="34">
        <v>-605860.32318581804</v>
      </c>
      <c r="BP34" s="34">
        <v>-611919.98143903608</v>
      </c>
      <c r="BQ34" s="34">
        <v>-1954483.3642543163</v>
      </c>
      <c r="BR34" s="34">
        <v>-470658.00860161817</v>
      </c>
      <c r="BS34" s="34">
        <v>-454828.5122198349</v>
      </c>
      <c r="BT34" s="34">
        <v>-444491.17084263021</v>
      </c>
      <c r="BU34" s="34">
        <v>-440896.1699223186</v>
      </c>
      <c r="BV34" s="34">
        <v>-425827.68032652145</v>
      </c>
      <c r="BW34" s="34">
        <v>-426077.12501618161</v>
      </c>
      <c r="BX34" s="34">
        <v>-406095.97264640965</v>
      </c>
      <c r="BY34" s="34">
        <v>-376328.22520222183</v>
      </c>
      <c r="BZ34" s="34">
        <v>-395829.87834543677</v>
      </c>
      <c r="CA34" s="34">
        <v>-7013296.4120023428</v>
      </c>
    </row>
    <row r="35" spans="1:79" s="31" customFormat="1" ht="12" x14ac:dyDescent="0.2">
      <c r="A35" s="127" t="s">
        <v>733</v>
      </c>
      <c r="B35" s="34">
        <v>0</v>
      </c>
      <c r="C35" s="34">
        <v>0</v>
      </c>
      <c r="D35" s="34">
        <v>0</v>
      </c>
      <c r="E35" s="34">
        <v>0</v>
      </c>
      <c r="F35" s="34">
        <v>0</v>
      </c>
      <c r="G35" s="34">
        <v>0</v>
      </c>
      <c r="H35" s="34">
        <v>0</v>
      </c>
      <c r="I35" s="34">
        <v>0</v>
      </c>
      <c r="J35" s="34">
        <v>0</v>
      </c>
      <c r="K35" s="34">
        <v>0</v>
      </c>
      <c r="L35" s="34">
        <v>0</v>
      </c>
      <c r="M35" s="34">
        <v>0</v>
      </c>
      <c r="N35" s="34">
        <v>0</v>
      </c>
      <c r="O35" s="34">
        <v>0</v>
      </c>
      <c r="P35" s="34">
        <v>0</v>
      </c>
      <c r="Q35" s="34">
        <v>0</v>
      </c>
      <c r="R35" s="34">
        <v>0</v>
      </c>
      <c r="S35" s="34">
        <v>0</v>
      </c>
      <c r="T35" s="34">
        <v>0</v>
      </c>
      <c r="U35" s="34">
        <v>0</v>
      </c>
      <c r="V35" s="34">
        <v>0</v>
      </c>
      <c r="W35" s="34">
        <v>0</v>
      </c>
      <c r="X35" s="34">
        <v>0</v>
      </c>
      <c r="Y35" s="34">
        <v>0</v>
      </c>
      <c r="Z35" s="34">
        <v>0</v>
      </c>
      <c r="AA35" s="34">
        <v>0</v>
      </c>
      <c r="AB35" s="34">
        <v>-446689</v>
      </c>
      <c r="AC35" s="34">
        <v>-149886</v>
      </c>
      <c r="AD35" s="34">
        <v>-1391100</v>
      </c>
      <c r="AE35" s="34">
        <v>-423509</v>
      </c>
      <c r="AF35" s="34">
        <v>-1337397</v>
      </c>
      <c r="AG35" s="34">
        <v>-130758</v>
      </c>
      <c r="AH35" s="34">
        <v>407663</v>
      </c>
      <c r="AI35" s="34">
        <v>-87388</v>
      </c>
      <c r="AJ35" s="34">
        <v>-374772</v>
      </c>
      <c r="AK35" s="34">
        <v>300237</v>
      </c>
      <c r="AL35" s="34">
        <v>407292</v>
      </c>
      <c r="AM35" s="34">
        <v>-3342775</v>
      </c>
      <c r="AN35" s="34">
        <v>-6569082</v>
      </c>
      <c r="AO35" s="34">
        <v>121253</v>
      </c>
      <c r="AP35" s="34">
        <v>-1421640</v>
      </c>
      <c r="AQ35" s="34">
        <v>-2116547</v>
      </c>
      <c r="AR35" s="34">
        <v>236768</v>
      </c>
      <c r="AS35" s="34">
        <v>-769733</v>
      </c>
      <c r="AT35" s="34">
        <v>-149261</v>
      </c>
      <c r="AU35" s="34">
        <v>-180001</v>
      </c>
      <c r="AV35" s="34">
        <v>460329</v>
      </c>
      <c r="AW35" s="34">
        <v>1653469</v>
      </c>
      <c r="AX35" s="34">
        <v>209799</v>
      </c>
      <c r="AY35" s="34">
        <v>-569930</v>
      </c>
      <c r="AZ35" s="34">
        <v>-745085</v>
      </c>
      <c r="BA35" s="34">
        <v>-3270579</v>
      </c>
      <c r="BB35" s="34">
        <v>-518643.93876880384</v>
      </c>
      <c r="BC35" s="34">
        <v>-548924.7536264169</v>
      </c>
      <c r="BD35" s="34">
        <v>-1704700.7521677022</v>
      </c>
      <c r="BE35" s="34">
        <v>-635914.2570332858</v>
      </c>
      <c r="BF35" s="34">
        <v>-573160.5685181201</v>
      </c>
      <c r="BG35" s="34">
        <v>-559813.02989138511</v>
      </c>
      <c r="BH35" s="34">
        <v>-425925.03131312784</v>
      </c>
      <c r="BI35" s="34">
        <v>-527031.58172383264</v>
      </c>
      <c r="BJ35" s="34">
        <v>-454294.62632772658</v>
      </c>
      <c r="BK35" s="34">
        <v>-499440.2677352092</v>
      </c>
      <c r="BL35" s="34">
        <v>-320967.02751384891</v>
      </c>
      <c r="BM35" s="34">
        <v>-294790.18657704117</v>
      </c>
      <c r="BN35" s="34">
        <v>-7063606.0211964995</v>
      </c>
      <c r="BO35" s="34">
        <v>-592289.32318581804</v>
      </c>
      <c r="BP35" s="34">
        <v>-598348.98143903608</v>
      </c>
      <c r="BQ35" s="34">
        <v>-1940912.3642543163</v>
      </c>
      <c r="BR35" s="34">
        <v>-457087.00860161817</v>
      </c>
      <c r="BS35" s="34">
        <v>-441257.5122198349</v>
      </c>
      <c r="BT35" s="34">
        <v>-430920.17084263021</v>
      </c>
      <c r="BU35" s="34">
        <v>-427325.1699223186</v>
      </c>
      <c r="BV35" s="34">
        <v>-412256.68032652145</v>
      </c>
      <c r="BW35" s="34">
        <v>-412506.12501618161</v>
      </c>
      <c r="BX35" s="34">
        <v>-392524.97264640965</v>
      </c>
      <c r="BY35" s="34">
        <v>-362757.22520222183</v>
      </c>
      <c r="BZ35" s="34">
        <v>-382258.87834543677</v>
      </c>
      <c r="CA35" s="34">
        <v>-6850444.4120023428</v>
      </c>
    </row>
    <row r="36" spans="1:79" s="31" customFormat="1" ht="12" x14ac:dyDescent="0.2">
      <c r="A36" s="127" t="s">
        <v>734</v>
      </c>
      <c r="B36" s="34">
        <v>0</v>
      </c>
      <c r="C36" s="34">
        <v>0</v>
      </c>
      <c r="D36" s="34">
        <v>0</v>
      </c>
      <c r="E36" s="34">
        <v>0</v>
      </c>
      <c r="F36" s="34">
        <v>0</v>
      </c>
      <c r="G36" s="34">
        <v>0</v>
      </c>
      <c r="H36" s="34">
        <v>0</v>
      </c>
      <c r="I36" s="34">
        <v>0</v>
      </c>
      <c r="J36" s="34">
        <v>0</v>
      </c>
      <c r="K36" s="34">
        <v>0</v>
      </c>
      <c r="L36" s="34">
        <v>0</v>
      </c>
      <c r="M36" s="34">
        <v>0</v>
      </c>
      <c r="N36" s="34">
        <v>0</v>
      </c>
      <c r="O36" s="34">
        <v>2521006.12</v>
      </c>
      <c r="P36" s="34">
        <v>2451216.4600000009</v>
      </c>
      <c r="Q36" s="34">
        <v>1370686.8999999997</v>
      </c>
      <c r="R36" s="34">
        <v>850611.48</v>
      </c>
      <c r="S36" s="34">
        <v>1163213.9599999995</v>
      </c>
      <c r="T36" s="34">
        <v>216924.56000000192</v>
      </c>
      <c r="U36" s="34">
        <v>599415.31000000006</v>
      </c>
      <c r="V36" s="34">
        <v>977477.42000000016</v>
      </c>
      <c r="W36" s="34">
        <v>897171.79000000027</v>
      </c>
      <c r="X36" s="34">
        <v>212898.65999999968</v>
      </c>
      <c r="Y36" s="34">
        <v>-203986.32999999996</v>
      </c>
      <c r="Z36" s="34">
        <v>-4896200.1400000015</v>
      </c>
      <c r="AA36" s="34">
        <v>6160436.1900000023</v>
      </c>
      <c r="AB36" s="34">
        <v>830851.35000000009</v>
      </c>
      <c r="AC36" s="34">
        <v>1043676.44</v>
      </c>
      <c r="AD36" s="34">
        <v>-324801.83000000031</v>
      </c>
      <c r="AE36" s="34">
        <v>260810.37999999931</v>
      </c>
      <c r="AF36" s="34">
        <v>-1405490.9300000002</v>
      </c>
      <c r="AG36" s="34">
        <v>371988.34000001015</v>
      </c>
      <c r="AH36" s="34">
        <v>1076353.5299999998</v>
      </c>
      <c r="AI36" s="34">
        <v>1035527.0099999993</v>
      </c>
      <c r="AJ36" s="34">
        <v>-122633.34000000055</v>
      </c>
      <c r="AK36" s="34">
        <v>525869.97999999917</v>
      </c>
      <c r="AL36" s="34">
        <v>1568100.9200000004</v>
      </c>
      <c r="AM36" s="34">
        <v>-2800400.3700000006</v>
      </c>
      <c r="AN36" s="34">
        <v>2059851.4800000065</v>
      </c>
      <c r="AO36" s="34">
        <v>1604116.9199999997</v>
      </c>
      <c r="AP36" s="34">
        <v>434789.11000000034</v>
      </c>
      <c r="AQ36" s="34">
        <v>-382331.20000000019</v>
      </c>
      <c r="AR36" s="34">
        <v>1738778.4800000007</v>
      </c>
      <c r="AS36" s="34">
        <v>563283.51000000047</v>
      </c>
      <c r="AT36" s="34">
        <v>1058521.1599999992</v>
      </c>
      <c r="AU36" s="34">
        <v>1384502.8399999999</v>
      </c>
      <c r="AV36" s="34">
        <v>1906501.3600000003</v>
      </c>
      <c r="AW36" s="34">
        <v>3062218.2599999933</v>
      </c>
      <c r="AX36" s="34">
        <v>1687108.0499999986</v>
      </c>
      <c r="AY36" s="34">
        <v>1419418.7599999998</v>
      </c>
      <c r="AZ36" s="34">
        <v>934766.22</v>
      </c>
      <c r="BA36" s="34">
        <v>15411673.469999993</v>
      </c>
      <c r="BB36" s="34">
        <v>914390.98788037524</v>
      </c>
      <c r="BC36" s="34">
        <v>938582.01590448688</v>
      </c>
      <c r="BD36" s="34">
        <v>-556909.62808670406</v>
      </c>
      <c r="BE36" s="34">
        <v>716597.32582436164</v>
      </c>
      <c r="BF36" s="34">
        <v>718318.86957228323</v>
      </c>
      <c r="BG36" s="34">
        <v>494278.12221691257</v>
      </c>
      <c r="BH36" s="34">
        <v>551015.47368673864</v>
      </c>
      <c r="BI36" s="34">
        <v>484007.12960937631</v>
      </c>
      <c r="BJ36" s="34">
        <v>541603.61350449338</v>
      </c>
      <c r="BK36" s="34">
        <v>829755.92997744319</v>
      </c>
      <c r="BL36" s="34">
        <v>890799.16705140891</v>
      </c>
      <c r="BM36" s="34">
        <v>1263221.892081588</v>
      </c>
      <c r="BN36" s="34">
        <v>7785660.8992227651</v>
      </c>
      <c r="BO36" s="34">
        <v>543617.74003045307</v>
      </c>
      <c r="BP36" s="34">
        <v>671283.02340158611</v>
      </c>
      <c r="BQ36" s="34">
        <v>-1100936.43422359</v>
      </c>
      <c r="BR36" s="34">
        <v>568027.50966214109</v>
      </c>
      <c r="BS36" s="34">
        <v>523375.6818844587</v>
      </c>
      <c r="BT36" s="34">
        <v>387706.2774157339</v>
      </c>
      <c r="BU36" s="34">
        <v>336150.88683704933</v>
      </c>
      <c r="BV36" s="34">
        <v>392118.23090445407</v>
      </c>
      <c r="BW36" s="34">
        <v>458321.16932635766</v>
      </c>
      <c r="BX36" s="34">
        <v>811371.58341975766</v>
      </c>
      <c r="BY36" s="34">
        <v>669561.8988828708</v>
      </c>
      <c r="BZ36" s="34">
        <v>1115779.0606468874</v>
      </c>
      <c r="CA36" s="34">
        <v>5376376.6281881593</v>
      </c>
    </row>
    <row r="37" spans="1:79" s="31" customFormat="1" ht="12.75" thickBot="1" x14ac:dyDescent="0.25">
      <c r="A37" s="127" t="s">
        <v>735</v>
      </c>
      <c r="B37" s="34">
        <v>0</v>
      </c>
      <c r="C37" s="34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0</v>
      </c>
      <c r="N37" s="34">
        <v>0</v>
      </c>
      <c r="O37" s="34">
        <v>-138655.33660000001</v>
      </c>
      <c r="P37" s="34">
        <v>-134816.90530000004</v>
      </c>
      <c r="Q37" s="34">
        <v>-75387.77949999999</v>
      </c>
      <c r="R37" s="34">
        <v>-46783.631399999998</v>
      </c>
      <c r="S37" s="34">
        <v>-63976.767799999972</v>
      </c>
      <c r="T37" s="34">
        <v>-9544.6806400000842</v>
      </c>
      <c r="U37" s="34">
        <v>-26374.273639999999</v>
      </c>
      <c r="V37" s="34">
        <v>-43009.006480000004</v>
      </c>
      <c r="W37" s="34">
        <v>-39475.558760000007</v>
      </c>
      <c r="X37" s="34">
        <v>-9367.5410399999855</v>
      </c>
      <c r="Y37" s="34">
        <v>9093.7105913999985</v>
      </c>
      <c r="Z37" s="34">
        <v>218272.60224120007</v>
      </c>
      <c r="AA37" s="34">
        <v>-360025.16832740011</v>
      </c>
      <c r="AB37" s="34">
        <v>-17000.108223000007</v>
      </c>
      <c r="AC37" s="34">
        <v>-26487.850735199998</v>
      </c>
      <c r="AD37" s="34">
        <v>34518.910541400015</v>
      </c>
      <c r="AE37" s="34">
        <v>8412.3182196000307</v>
      </c>
      <c r="AF37" s="34">
        <v>88219.225139400005</v>
      </c>
      <c r="AG37" s="34">
        <v>5502.4496627995477</v>
      </c>
      <c r="AH37" s="34">
        <v>-25898.150507399991</v>
      </c>
      <c r="AI37" s="34">
        <v>-24078.104245799968</v>
      </c>
      <c r="AJ37" s="34">
        <v>2707.8489372000245</v>
      </c>
      <c r="AK37" s="34">
        <v>-1357.5938483999628</v>
      </c>
      <c r="AL37" s="34">
        <v>-47820.249153600016</v>
      </c>
      <c r="AM37" s="34">
        <v>140968.84181460002</v>
      </c>
      <c r="AN37" s="34">
        <v>137687.5376015997</v>
      </c>
      <c r="AO37" s="34">
        <v>-52316.587953599985</v>
      </c>
      <c r="AP37" s="34">
        <v>-187.95418380001496</v>
      </c>
      <c r="AQ37" s="34">
        <v>36239.269236000007</v>
      </c>
      <c r="AR37" s="34">
        <v>-58319.800298400034</v>
      </c>
      <c r="AS37" s="34">
        <v>-5916.2345358000211</v>
      </c>
      <c r="AT37" s="34">
        <v>-27993.928972799968</v>
      </c>
      <c r="AU37" s="34">
        <v>-35153.418127199991</v>
      </c>
      <c r="AV37" s="34">
        <v>-16575.778476000014</v>
      </c>
      <c r="AW37" s="34">
        <v>-86824.240040999764</v>
      </c>
      <c r="AX37" s="34">
        <v>-38572.224967499955</v>
      </c>
      <c r="AY37" s="34">
        <v>-29109.408565999991</v>
      </c>
      <c r="AZ37" s="34">
        <v>-14823.181876999999</v>
      </c>
      <c r="BA37" s="34">
        <v>-329553.48876309977</v>
      </c>
      <c r="BB37" s="34">
        <v>-28236.171882289633</v>
      </c>
      <c r="BC37" s="34">
        <v>-29566.678423615762</v>
      </c>
      <c r="BD37" s="34">
        <v>52685.361995899744</v>
      </c>
      <c r="BE37" s="34">
        <v>-17357.520469208866</v>
      </c>
      <c r="BF37" s="34">
        <v>-17452.205375344547</v>
      </c>
      <c r="BG37" s="34">
        <v>-5129.9642707991479</v>
      </c>
      <c r="BH37" s="34">
        <v>-8250.5186016396074</v>
      </c>
      <c r="BI37" s="34">
        <v>-4565.059677384641</v>
      </c>
      <c r="BJ37" s="34">
        <v>-7732.8662916161047</v>
      </c>
      <c r="BK37" s="34">
        <v>-23581.243697628357</v>
      </c>
      <c r="BL37" s="34">
        <v>-26938.621736696474</v>
      </c>
      <c r="BM37" s="34">
        <v>-47421.871613356285</v>
      </c>
      <c r="BN37" s="34">
        <v>-163547.36004367966</v>
      </c>
      <c r="BO37" s="34">
        <v>-10274.986091563094</v>
      </c>
      <c r="BP37" s="34">
        <v>-17296.57667697543</v>
      </c>
      <c r="BQ37" s="34">
        <v>80175.493492409252</v>
      </c>
      <c r="BR37" s="34">
        <v>-11617.523421305936</v>
      </c>
      <c r="BS37" s="34">
        <v>-9161.6728935334013</v>
      </c>
      <c r="BT37" s="34">
        <v>-1699.8556477535406</v>
      </c>
      <c r="BU37" s="34">
        <v>1135.6908340740949</v>
      </c>
      <c r="BV37" s="34">
        <v>-1942.5130896331598</v>
      </c>
      <c r="BW37" s="34">
        <v>-5583.6747028378477</v>
      </c>
      <c r="BX37" s="34">
        <v>-25001.44747797486</v>
      </c>
      <c r="BY37" s="34">
        <v>-17201.91482844609</v>
      </c>
      <c r="BZ37" s="34">
        <v>-41743.858725467006</v>
      </c>
      <c r="CA37" s="34">
        <v>-60212.839229007026</v>
      </c>
    </row>
    <row r="38" spans="1:79" s="31" customFormat="1" ht="12" x14ac:dyDescent="0.2">
      <c r="A38" s="127" t="s">
        <v>736</v>
      </c>
      <c r="B38" s="128">
        <v>0</v>
      </c>
      <c r="C38" s="128">
        <v>0</v>
      </c>
      <c r="D38" s="128">
        <v>0</v>
      </c>
      <c r="E38" s="128">
        <v>0</v>
      </c>
      <c r="F38" s="128">
        <v>0</v>
      </c>
      <c r="G38" s="128">
        <v>0</v>
      </c>
      <c r="H38" s="128">
        <v>0</v>
      </c>
      <c r="I38" s="128">
        <v>0</v>
      </c>
      <c r="J38" s="128">
        <v>0</v>
      </c>
      <c r="K38" s="128">
        <v>0</v>
      </c>
      <c r="L38" s="128">
        <v>0</v>
      </c>
      <c r="M38" s="128">
        <v>0</v>
      </c>
      <c r="N38" s="128">
        <v>0</v>
      </c>
      <c r="O38" s="128">
        <v>2382350.7834000001</v>
      </c>
      <c r="P38" s="128">
        <v>2316399.5547000007</v>
      </c>
      <c r="Q38" s="128">
        <v>1295299.1204999997</v>
      </c>
      <c r="R38" s="128">
        <v>803827.84860000003</v>
      </c>
      <c r="S38" s="128">
        <v>1099237.1921999995</v>
      </c>
      <c r="T38" s="128">
        <v>207379.87936000183</v>
      </c>
      <c r="U38" s="128">
        <v>573041.03636000003</v>
      </c>
      <c r="V38" s="128">
        <v>934468.41352000018</v>
      </c>
      <c r="W38" s="128">
        <v>857696.23124000023</v>
      </c>
      <c r="X38" s="128">
        <v>203531.1189599997</v>
      </c>
      <c r="Y38" s="128">
        <v>-194892.61940859997</v>
      </c>
      <c r="Z38" s="128">
        <v>-4677927.5377588011</v>
      </c>
      <c r="AA38" s="128">
        <v>5800411.0216726027</v>
      </c>
      <c r="AB38" s="128">
        <v>813851.24177700013</v>
      </c>
      <c r="AC38" s="128">
        <v>1017188.5892648</v>
      </c>
      <c r="AD38" s="128">
        <v>-290282.91945860028</v>
      </c>
      <c r="AE38" s="128">
        <v>269222.69821959932</v>
      </c>
      <c r="AF38" s="128">
        <v>-1317271.7048606002</v>
      </c>
      <c r="AG38" s="128">
        <v>377490.78966280969</v>
      </c>
      <c r="AH38" s="128">
        <v>1050455.3794925997</v>
      </c>
      <c r="AI38" s="128">
        <v>1011448.9057541994</v>
      </c>
      <c r="AJ38" s="128">
        <v>-119925.49106280053</v>
      </c>
      <c r="AK38" s="128">
        <v>524512.38615159923</v>
      </c>
      <c r="AL38" s="128">
        <v>1520280.6708464003</v>
      </c>
      <c r="AM38" s="128">
        <v>-2659431.5281854006</v>
      </c>
      <c r="AN38" s="128">
        <v>2197539.017601606</v>
      </c>
      <c r="AO38" s="128">
        <v>1551800.3320463998</v>
      </c>
      <c r="AP38" s="128">
        <v>434601.15581620031</v>
      </c>
      <c r="AQ38" s="128">
        <v>-346091.93076400016</v>
      </c>
      <c r="AR38" s="128">
        <v>1680458.6797016007</v>
      </c>
      <c r="AS38" s="128">
        <v>557367.27546420041</v>
      </c>
      <c r="AT38" s="128">
        <v>1030527.2310271993</v>
      </c>
      <c r="AU38" s="128">
        <v>1349349.4218727998</v>
      </c>
      <c r="AV38" s="128">
        <v>1889925.5815240003</v>
      </c>
      <c r="AW38" s="128">
        <v>2975394.0199589934</v>
      </c>
      <c r="AX38" s="128">
        <v>1648535.8250324987</v>
      </c>
      <c r="AY38" s="128">
        <v>1390309.3514339998</v>
      </c>
      <c r="AZ38" s="128">
        <v>919943.03812299995</v>
      </c>
      <c r="BA38" s="128">
        <v>15082119.981236894</v>
      </c>
      <c r="BB38" s="128">
        <v>886154.81599808566</v>
      </c>
      <c r="BC38" s="128">
        <v>909015.33748087112</v>
      </c>
      <c r="BD38" s="128">
        <v>-504224.2660908043</v>
      </c>
      <c r="BE38" s="128">
        <v>699239.80535515281</v>
      </c>
      <c r="BF38" s="128">
        <v>700866.66419693874</v>
      </c>
      <c r="BG38" s="128">
        <v>489148.15794611344</v>
      </c>
      <c r="BH38" s="128">
        <v>542764.95508509898</v>
      </c>
      <c r="BI38" s="128">
        <v>479442.06993199169</v>
      </c>
      <c r="BJ38" s="128">
        <v>533870.74721287726</v>
      </c>
      <c r="BK38" s="128">
        <v>806174.68627981481</v>
      </c>
      <c r="BL38" s="128">
        <v>863860.54531471245</v>
      </c>
      <c r="BM38" s="128">
        <v>1215800.0204682318</v>
      </c>
      <c r="BN38" s="128">
        <v>7622113.5391790848</v>
      </c>
      <c r="BO38" s="128">
        <v>533342.75393888995</v>
      </c>
      <c r="BP38" s="128">
        <v>653986.44672461064</v>
      </c>
      <c r="BQ38" s="128">
        <v>-1020760.9407311807</v>
      </c>
      <c r="BR38" s="128">
        <v>556409.98624083516</v>
      </c>
      <c r="BS38" s="128">
        <v>514214.00899092527</v>
      </c>
      <c r="BT38" s="128">
        <v>386006.42176798038</v>
      </c>
      <c r="BU38" s="128">
        <v>337286.57767112344</v>
      </c>
      <c r="BV38" s="128">
        <v>390175.71781482094</v>
      </c>
      <c r="BW38" s="128">
        <v>452737.49462351983</v>
      </c>
      <c r="BX38" s="128">
        <v>786370.13594178285</v>
      </c>
      <c r="BY38" s="128">
        <v>652359.98405442468</v>
      </c>
      <c r="BZ38" s="128">
        <v>1074035.2019214204</v>
      </c>
      <c r="CA38" s="128">
        <v>5316163.788959153</v>
      </c>
    </row>
    <row r="39" spans="1:79" s="31" customFormat="1" ht="12" x14ac:dyDescent="0.2">
      <c r="A39" s="127" t="s">
        <v>737</v>
      </c>
      <c r="B39" s="34">
        <v>0</v>
      </c>
      <c r="C39" s="34">
        <v>0</v>
      </c>
      <c r="D39" s="34">
        <v>0</v>
      </c>
      <c r="E39" s="34">
        <v>0</v>
      </c>
      <c r="F39" s="34">
        <v>0</v>
      </c>
      <c r="G39" s="34">
        <v>0</v>
      </c>
      <c r="H39" s="34">
        <v>0</v>
      </c>
      <c r="I39" s="34">
        <v>0</v>
      </c>
      <c r="J39" s="34">
        <v>0</v>
      </c>
      <c r="K39" s="34">
        <v>0</v>
      </c>
      <c r="L39" s="34">
        <v>0</v>
      </c>
      <c r="M39" s="34">
        <v>0</v>
      </c>
      <c r="N39" s="34">
        <v>0</v>
      </c>
      <c r="O39" s="34">
        <v>2382350.7834000001</v>
      </c>
      <c r="P39" s="34">
        <v>2316399.5547000007</v>
      </c>
      <c r="Q39" s="34">
        <v>1295299.1204999997</v>
      </c>
      <c r="R39" s="34">
        <v>803827.84860000003</v>
      </c>
      <c r="S39" s="34">
        <v>1099237.1921999995</v>
      </c>
      <c r="T39" s="34">
        <v>207379.87936000183</v>
      </c>
      <c r="U39" s="34">
        <v>573041.03636000003</v>
      </c>
      <c r="V39" s="34">
        <v>934468.41352000018</v>
      </c>
      <c r="W39" s="34">
        <v>857696.23124000023</v>
      </c>
      <c r="X39" s="34">
        <v>203531.1189599997</v>
      </c>
      <c r="Y39" s="34">
        <v>-194892.61940859997</v>
      </c>
      <c r="Z39" s="34">
        <v>-4677927.5377588011</v>
      </c>
      <c r="AA39" s="34">
        <v>5800411.0216726027</v>
      </c>
      <c r="AB39" s="34">
        <v>813851.24177700013</v>
      </c>
      <c r="AC39" s="34">
        <v>1017188.5892648</v>
      </c>
      <c r="AD39" s="34">
        <v>-290282.91945860028</v>
      </c>
      <c r="AE39" s="34">
        <v>269222.69821959932</v>
      </c>
      <c r="AF39" s="34">
        <v>-1317271.7048606002</v>
      </c>
      <c r="AG39" s="34">
        <v>377490.78966280969</v>
      </c>
      <c r="AH39" s="34">
        <v>1050455.3794925997</v>
      </c>
      <c r="AI39" s="34">
        <v>1011448.9057541994</v>
      </c>
      <c r="AJ39" s="34">
        <v>-119925.49106280053</v>
      </c>
      <c r="AK39" s="34">
        <v>524512.38615159923</v>
      </c>
      <c r="AL39" s="34">
        <v>1520280.6708464003</v>
      </c>
      <c r="AM39" s="34">
        <v>-2659431.5281854006</v>
      </c>
      <c r="AN39" s="34">
        <v>2197539.017601606</v>
      </c>
      <c r="AO39" s="34">
        <v>1551800.3320463998</v>
      </c>
      <c r="AP39" s="34">
        <v>434601.15581620031</v>
      </c>
      <c r="AQ39" s="34">
        <v>-346091.93076400016</v>
      </c>
      <c r="AR39" s="34">
        <v>1680458.6797016007</v>
      </c>
      <c r="AS39" s="34">
        <v>557367.27546420041</v>
      </c>
      <c r="AT39" s="34">
        <v>1030527.2310271993</v>
      </c>
      <c r="AU39" s="34">
        <v>1349349.4218727998</v>
      </c>
      <c r="AV39" s="34">
        <v>1889925.5815240003</v>
      </c>
      <c r="AW39" s="34">
        <v>2975394.0199589934</v>
      </c>
      <c r="AX39" s="34">
        <v>1648535.8250324987</v>
      </c>
      <c r="AY39" s="34">
        <v>1390309.3514339998</v>
      </c>
      <c r="AZ39" s="34">
        <v>919943.03812299995</v>
      </c>
      <c r="BA39" s="34">
        <v>15082119.981236894</v>
      </c>
      <c r="BB39" s="34">
        <v>886154.81599808566</v>
      </c>
      <c r="BC39" s="34">
        <v>909015.33748087112</v>
      </c>
      <c r="BD39" s="34">
        <v>-504224.2660908043</v>
      </c>
      <c r="BE39" s="34">
        <v>699239.80535515281</v>
      </c>
      <c r="BF39" s="34">
        <v>700866.66419693874</v>
      </c>
      <c r="BG39" s="34">
        <v>489148.15794611344</v>
      </c>
      <c r="BH39" s="34">
        <v>542764.95508509898</v>
      </c>
      <c r="BI39" s="34">
        <v>479442.06993199169</v>
      </c>
      <c r="BJ39" s="34">
        <v>533870.74721287726</v>
      </c>
      <c r="BK39" s="34">
        <v>806174.68627981481</v>
      </c>
      <c r="BL39" s="34">
        <v>863860.54531471245</v>
      </c>
      <c r="BM39" s="34">
        <v>1215800.0204682318</v>
      </c>
      <c r="BN39" s="34">
        <v>7622113.5391790848</v>
      </c>
      <c r="BO39" s="34">
        <v>533342.75393888995</v>
      </c>
      <c r="BP39" s="34">
        <v>653986.44672461064</v>
      </c>
      <c r="BQ39" s="34">
        <v>-1020760.9407311807</v>
      </c>
      <c r="BR39" s="34">
        <v>556409.98624083516</v>
      </c>
      <c r="BS39" s="34">
        <v>514214.00899092527</v>
      </c>
      <c r="BT39" s="34">
        <v>386006.42176798038</v>
      </c>
      <c r="BU39" s="34">
        <v>337286.57767112344</v>
      </c>
      <c r="BV39" s="34">
        <v>390175.71781482094</v>
      </c>
      <c r="BW39" s="34">
        <v>452737.49462351983</v>
      </c>
      <c r="BX39" s="34">
        <v>786370.13594178285</v>
      </c>
      <c r="BY39" s="34">
        <v>652359.98405442468</v>
      </c>
      <c r="BZ39" s="34">
        <v>1074035.2019214204</v>
      </c>
      <c r="CA39" s="34">
        <v>5316163.788959153</v>
      </c>
    </row>
    <row r="40" spans="1:79" s="31" customFormat="1" ht="12.75" thickBot="1" x14ac:dyDescent="0.25">
      <c r="A40" s="127" t="s">
        <v>738</v>
      </c>
      <c r="B40" s="34">
        <v>0</v>
      </c>
      <c r="C40" s="34">
        <v>0</v>
      </c>
      <c r="D40" s="34">
        <v>0</v>
      </c>
      <c r="E40" s="34">
        <v>0</v>
      </c>
      <c r="F40" s="34">
        <v>0</v>
      </c>
      <c r="G40" s="34">
        <v>0</v>
      </c>
      <c r="H40" s="34">
        <v>0</v>
      </c>
      <c r="I40" s="34">
        <v>0</v>
      </c>
      <c r="J40" s="34">
        <v>0</v>
      </c>
      <c r="K40" s="34">
        <v>0</v>
      </c>
      <c r="L40" s="34">
        <v>0</v>
      </c>
      <c r="M40" s="34">
        <v>0</v>
      </c>
      <c r="N40" s="34">
        <v>0</v>
      </c>
      <c r="O40" s="34">
        <v>0.21</v>
      </c>
      <c r="P40" s="34">
        <v>0.21</v>
      </c>
      <c r="Q40" s="34">
        <v>0.21</v>
      </c>
      <c r="R40" s="34">
        <v>0.21</v>
      </c>
      <c r="S40" s="34">
        <v>0.21</v>
      </c>
      <c r="T40" s="34">
        <v>0.21</v>
      </c>
      <c r="U40" s="34">
        <v>0.21</v>
      </c>
      <c r="V40" s="34">
        <v>0.21</v>
      </c>
      <c r="W40" s="34">
        <v>0.21</v>
      </c>
      <c r="X40" s="34">
        <v>0.21</v>
      </c>
      <c r="Y40" s="34">
        <v>0.21</v>
      </c>
      <c r="Z40" s="34">
        <v>0.21</v>
      </c>
      <c r="AA40" s="34">
        <v>0.21</v>
      </c>
      <c r="AB40" s="34">
        <v>0.21</v>
      </c>
      <c r="AC40" s="34">
        <v>0.21</v>
      </c>
      <c r="AD40" s="34">
        <v>0.21</v>
      </c>
      <c r="AE40" s="34">
        <v>0.21</v>
      </c>
      <c r="AF40" s="34">
        <v>0.21</v>
      </c>
      <c r="AG40" s="34">
        <v>0.21</v>
      </c>
      <c r="AH40" s="34">
        <v>0.21</v>
      </c>
      <c r="AI40" s="34">
        <v>0.21</v>
      </c>
      <c r="AJ40" s="34">
        <v>0.21</v>
      </c>
      <c r="AK40" s="34">
        <v>0.21</v>
      </c>
      <c r="AL40" s="34">
        <v>0.21</v>
      </c>
      <c r="AM40" s="34">
        <v>0.21</v>
      </c>
      <c r="AN40" s="34">
        <v>0.21</v>
      </c>
      <c r="AO40" s="34">
        <v>0.21</v>
      </c>
      <c r="AP40" s="34">
        <v>0.21</v>
      </c>
      <c r="AQ40" s="34">
        <v>0.21</v>
      </c>
      <c r="AR40" s="34">
        <v>0.21</v>
      </c>
      <c r="AS40" s="34">
        <v>0.21</v>
      </c>
      <c r="AT40" s="34">
        <v>0.21</v>
      </c>
      <c r="AU40" s="34">
        <v>0.21</v>
      </c>
      <c r="AV40" s="34">
        <v>0.21</v>
      </c>
      <c r="AW40" s="34">
        <v>0.21</v>
      </c>
      <c r="AX40" s="34">
        <v>0.21</v>
      </c>
      <c r="AY40" s="34">
        <v>0.21</v>
      </c>
      <c r="AZ40" s="34">
        <v>0.21</v>
      </c>
      <c r="BA40" s="34">
        <v>0.21</v>
      </c>
      <c r="BB40" s="34">
        <v>0.21</v>
      </c>
      <c r="BC40" s="34">
        <v>0.21</v>
      </c>
      <c r="BD40" s="34">
        <v>0.21</v>
      </c>
      <c r="BE40" s="34">
        <v>0.21</v>
      </c>
      <c r="BF40" s="34">
        <v>0.21</v>
      </c>
      <c r="BG40" s="34">
        <v>0.21</v>
      </c>
      <c r="BH40" s="34">
        <v>0.21</v>
      </c>
      <c r="BI40" s="34">
        <v>0.21</v>
      </c>
      <c r="BJ40" s="34">
        <v>0.21</v>
      </c>
      <c r="BK40" s="34">
        <v>0.21</v>
      </c>
      <c r="BL40" s="34">
        <v>0.21</v>
      </c>
      <c r="BM40" s="34">
        <v>0.21</v>
      </c>
      <c r="BN40" s="34">
        <v>0.21</v>
      </c>
      <c r="BO40" s="34">
        <v>0.21</v>
      </c>
      <c r="BP40" s="34">
        <v>0.21</v>
      </c>
      <c r="BQ40" s="34">
        <v>0.21</v>
      </c>
      <c r="BR40" s="34">
        <v>0.21</v>
      </c>
      <c r="BS40" s="34">
        <v>0.21</v>
      </c>
      <c r="BT40" s="34">
        <v>0.21</v>
      </c>
      <c r="BU40" s="34">
        <v>0.21</v>
      </c>
      <c r="BV40" s="34">
        <v>0.21</v>
      </c>
      <c r="BW40" s="34">
        <v>0.21</v>
      </c>
      <c r="BX40" s="34">
        <v>0.21</v>
      </c>
      <c r="BY40" s="34">
        <v>0.21</v>
      </c>
      <c r="BZ40" s="34">
        <v>0.21</v>
      </c>
      <c r="CA40" s="34">
        <v>0.21</v>
      </c>
    </row>
    <row r="41" spans="1:79" s="31" customFormat="1" ht="12" x14ac:dyDescent="0.2">
      <c r="A41" s="127" t="s">
        <v>739</v>
      </c>
      <c r="B41" s="128">
        <v>0</v>
      </c>
      <c r="C41" s="128">
        <v>0</v>
      </c>
      <c r="D41" s="128">
        <v>0</v>
      </c>
      <c r="E41" s="128">
        <v>0</v>
      </c>
      <c r="F41" s="128">
        <v>0</v>
      </c>
      <c r="G41" s="128">
        <v>0</v>
      </c>
      <c r="H41" s="128">
        <v>0</v>
      </c>
      <c r="I41" s="128">
        <v>0</v>
      </c>
      <c r="J41" s="128">
        <v>0</v>
      </c>
      <c r="K41" s="128">
        <v>0</v>
      </c>
      <c r="L41" s="128">
        <v>0</v>
      </c>
      <c r="M41" s="128">
        <v>0</v>
      </c>
      <c r="N41" s="128">
        <v>0</v>
      </c>
      <c r="O41" s="128">
        <v>500293.664514</v>
      </c>
      <c r="P41" s="128">
        <v>486443.90648700012</v>
      </c>
      <c r="Q41" s="128">
        <v>272012.81530499994</v>
      </c>
      <c r="R41" s="128">
        <v>168803.848206</v>
      </c>
      <c r="S41" s="128">
        <v>230839.81036199987</v>
      </c>
      <c r="T41" s="128">
        <v>43549.77466560038</v>
      </c>
      <c r="U41" s="128">
        <v>120338.61763560001</v>
      </c>
      <c r="V41" s="128">
        <v>196238.36683920003</v>
      </c>
      <c r="W41" s="128">
        <v>180116.20856040003</v>
      </c>
      <c r="X41" s="128">
        <v>42741.534981599936</v>
      </c>
      <c r="Y41" s="128">
        <v>-40927.450075805995</v>
      </c>
      <c r="Z41" s="128">
        <v>-982364.78292934818</v>
      </c>
      <c r="AA41" s="128">
        <v>1218086.3145512459</v>
      </c>
      <c r="AB41" s="128">
        <v>170908.76077317001</v>
      </c>
      <c r="AC41" s="128">
        <v>213609.60374560798</v>
      </c>
      <c r="AD41" s="128">
        <v>-60959.413086306056</v>
      </c>
      <c r="AE41" s="128">
        <v>56536.766626115852</v>
      </c>
      <c r="AF41" s="128">
        <v>-276627.05802072602</v>
      </c>
      <c r="AG41" s="128">
        <v>79273.065829190033</v>
      </c>
      <c r="AH41" s="128">
        <v>220595.62969344595</v>
      </c>
      <c r="AI41" s="128">
        <v>212404.27020838187</v>
      </c>
      <c r="AJ41" s="128">
        <v>-25184.35312318811</v>
      </c>
      <c r="AK41" s="128">
        <v>110147.60109183584</v>
      </c>
      <c r="AL41" s="128">
        <v>319258.94087774405</v>
      </c>
      <c r="AM41" s="128">
        <v>-558480.62091893412</v>
      </c>
      <c r="AN41" s="128">
        <v>461483.1936963374</v>
      </c>
      <c r="AO41" s="128">
        <v>325878.06972974393</v>
      </c>
      <c r="AP41" s="128">
        <v>91266.242721402057</v>
      </c>
      <c r="AQ41" s="128">
        <v>-72679.305460440039</v>
      </c>
      <c r="AR41" s="128">
        <v>352896.32273733616</v>
      </c>
      <c r="AS41" s="128">
        <v>117047.12784748209</v>
      </c>
      <c r="AT41" s="128">
        <v>216410.71851571184</v>
      </c>
      <c r="AU41" s="128">
        <v>283363.37859328795</v>
      </c>
      <c r="AV41" s="128">
        <v>396884.37212004006</v>
      </c>
      <c r="AW41" s="128">
        <v>624832.7441913886</v>
      </c>
      <c r="AX41" s="128">
        <v>346192.5232568247</v>
      </c>
      <c r="AY41" s="128">
        <v>291964.96380113997</v>
      </c>
      <c r="AZ41" s="128">
        <v>193188.03800582999</v>
      </c>
      <c r="BA41" s="128">
        <v>3167245.1960597471</v>
      </c>
      <c r="BB41" s="128">
        <v>186092.51135959799</v>
      </c>
      <c r="BC41" s="128">
        <v>190893.22087098294</v>
      </c>
      <c r="BD41" s="128">
        <v>-105887.0958790689</v>
      </c>
      <c r="BE41" s="128">
        <v>146840.35912458209</v>
      </c>
      <c r="BF41" s="128">
        <v>147181.99948135714</v>
      </c>
      <c r="BG41" s="128">
        <v>102721.11316868382</v>
      </c>
      <c r="BH41" s="128">
        <v>113980.64056787078</v>
      </c>
      <c r="BI41" s="128">
        <v>100682.83468571825</v>
      </c>
      <c r="BJ41" s="128">
        <v>112112.85691470421</v>
      </c>
      <c r="BK41" s="128">
        <v>169296.6841187611</v>
      </c>
      <c r="BL41" s="128">
        <v>181410.71451608962</v>
      </c>
      <c r="BM41" s="128">
        <v>255318.00429832865</v>
      </c>
      <c r="BN41" s="128">
        <v>1600643.8432276077</v>
      </c>
      <c r="BO41" s="128">
        <v>112001.97832716689</v>
      </c>
      <c r="BP41" s="128">
        <v>137337.15381216822</v>
      </c>
      <c r="BQ41" s="128">
        <v>-214359.79755354795</v>
      </c>
      <c r="BR41" s="128">
        <v>116846.09711057539</v>
      </c>
      <c r="BS41" s="128">
        <v>107984.9418880943</v>
      </c>
      <c r="BT41" s="128">
        <v>81061.348571275885</v>
      </c>
      <c r="BU41" s="128">
        <v>70830.181310935921</v>
      </c>
      <c r="BV41" s="128">
        <v>81936.900741112389</v>
      </c>
      <c r="BW41" s="128">
        <v>95074.873870939162</v>
      </c>
      <c r="BX41" s="128">
        <v>165137.7285477744</v>
      </c>
      <c r="BY41" s="128">
        <v>136995.59665142916</v>
      </c>
      <c r="BZ41" s="128">
        <v>225547.39240349826</v>
      </c>
      <c r="CA41" s="128">
        <v>1116394.395681422</v>
      </c>
    </row>
    <row r="42" spans="1:79" s="31" customFormat="1" ht="12" x14ac:dyDescent="0.2">
      <c r="A42" s="127" t="s">
        <v>740</v>
      </c>
      <c r="B42" s="34">
        <v>0</v>
      </c>
      <c r="C42" s="34">
        <v>0</v>
      </c>
      <c r="D42" s="34">
        <v>0</v>
      </c>
      <c r="E42" s="34">
        <v>0</v>
      </c>
      <c r="F42" s="34">
        <v>0</v>
      </c>
      <c r="G42" s="34">
        <v>0</v>
      </c>
      <c r="H42" s="34">
        <v>0</v>
      </c>
      <c r="I42" s="34">
        <v>0</v>
      </c>
      <c r="J42" s="34">
        <v>0</v>
      </c>
      <c r="K42" s="34">
        <v>0</v>
      </c>
      <c r="L42" s="34">
        <v>0</v>
      </c>
      <c r="M42" s="34">
        <v>0</v>
      </c>
      <c r="N42" s="34">
        <v>0</v>
      </c>
      <c r="O42" s="34">
        <v>500293.664514</v>
      </c>
      <c r="P42" s="34">
        <v>486443.90648700012</v>
      </c>
      <c r="Q42" s="34">
        <v>272012.81530499994</v>
      </c>
      <c r="R42" s="34">
        <v>168803.848206</v>
      </c>
      <c r="S42" s="34">
        <v>230839.81036199987</v>
      </c>
      <c r="T42" s="34">
        <v>43549.77466560038</v>
      </c>
      <c r="U42" s="34">
        <v>120338.61763560001</v>
      </c>
      <c r="V42" s="34">
        <v>196238.36683920003</v>
      </c>
      <c r="W42" s="34">
        <v>180116.20856040003</v>
      </c>
      <c r="X42" s="34">
        <v>42741.534981599936</v>
      </c>
      <c r="Y42" s="34">
        <v>-40927.450075805995</v>
      </c>
      <c r="Z42" s="34">
        <v>-982364.78292934818</v>
      </c>
      <c r="AA42" s="34">
        <v>1218086.3145512459</v>
      </c>
      <c r="AB42" s="34">
        <v>170908.76077317001</v>
      </c>
      <c r="AC42" s="34">
        <v>213609.60374560798</v>
      </c>
      <c r="AD42" s="34">
        <v>-60959.413086306056</v>
      </c>
      <c r="AE42" s="34">
        <v>56536.766626115852</v>
      </c>
      <c r="AF42" s="34">
        <v>-276627.05802072602</v>
      </c>
      <c r="AG42" s="34">
        <v>79273.065829190033</v>
      </c>
      <c r="AH42" s="34">
        <v>220595.62969344595</v>
      </c>
      <c r="AI42" s="34">
        <v>212404.27020838187</v>
      </c>
      <c r="AJ42" s="34">
        <v>-25184.35312318811</v>
      </c>
      <c r="AK42" s="34">
        <v>110147.60109183584</v>
      </c>
      <c r="AL42" s="34">
        <v>319258.94087774405</v>
      </c>
      <c r="AM42" s="34">
        <v>-558480.62091893412</v>
      </c>
      <c r="AN42" s="34">
        <v>461483.1936963374</v>
      </c>
      <c r="AO42" s="34">
        <v>325878.06972974393</v>
      </c>
      <c r="AP42" s="34">
        <v>91266.242721402057</v>
      </c>
      <c r="AQ42" s="34">
        <v>-72679.305460440039</v>
      </c>
      <c r="AR42" s="34">
        <v>352896.32273733616</v>
      </c>
      <c r="AS42" s="34">
        <v>117047.12784748209</v>
      </c>
      <c r="AT42" s="34">
        <v>216410.71851571184</v>
      </c>
      <c r="AU42" s="34">
        <v>283363.37859328795</v>
      </c>
      <c r="AV42" s="34">
        <v>396884.37212004006</v>
      </c>
      <c r="AW42" s="34">
        <v>624832.7441913886</v>
      </c>
      <c r="AX42" s="34">
        <v>346192.5232568247</v>
      </c>
      <c r="AY42" s="34">
        <v>291964.96380113997</v>
      </c>
      <c r="AZ42" s="34">
        <v>193188.03800582999</v>
      </c>
      <c r="BA42" s="34">
        <v>3167245.1960597471</v>
      </c>
      <c r="BB42" s="34">
        <v>186092.51135959799</v>
      </c>
      <c r="BC42" s="34">
        <v>190893.22087098294</v>
      </c>
      <c r="BD42" s="34">
        <v>-105887.0958790689</v>
      </c>
      <c r="BE42" s="34">
        <v>146840.35912458209</v>
      </c>
      <c r="BF42" s="34">
        <v>147181.99948135714</v>
      </c>
      <c r="BG42" s="34">
        <v>102721.11316868382</v>
      </c>
      <c r="BH42" s="34">
        <v>113980.64056787078</v>
      </c>
      <c r="BI42" s="34">
        <v>100682.83468571825</v>
      </c>
      <c r="BJ42" s="34">
        <v>112112.85691470421</v>
      </c>
      <c r="BK42" s="34">
        <v>169296.6841187611</v>
      </c>
      <c r="BL42" s="34">
        <v>181410.71451608962</v>
      </c>
      <c r="BM42" s="34">
        <v>255318.00429832865</v>
      </c>
      <c r="BN42" s="34">
        <v>1600643.8432276077</v>
      </c>
      <c r="BO42" s="34">
        <v>112001.97832716689</v>
      </c>
      <c r="BP42" s="34">
        <v>137337.15381216822</v>
      </c>
      <c r="BQ42" s="34">
        <v>-214359.79755354795</v>
      </c>
      <c r="BR42" s="34">
        <v>116846.09711057539</v>
      </c>
      <c r="BS42" s="34">
        <v>107984.9418880943</v>
      </c>
      <c r="BT42" s="34">
        <v>81061.348571275885</v>
      </c>
      <c r="BU42" s="34">
        <v>70830.181310935921</v>
      </c>
      <c r="BV42" s="34">
        <v>81936.900741112389</v>
      </c>
      <c r="BW42" s="34">
        <v>95074.873870939162</v>
      </c>
      <c r="BX42" s="34">
        <v>165137.7285477744</v>
      </c>
      <c r="BY42" s="34">
        <v>136995.59665142916</v>
      </c>
      <c r="BZ42" s="34">
        <v>225547.39240349826</v>
      </c>
      <c r="CA42" s="34">
        <v>1116394.395681422</v>
      </c>
    </row>
    <row r="43" spans="1:79" s="31" customFormat="1" ht="12.75" thickBot="1" x14ac:dyDescent="0.25">
      <c r="A43" s="127" t="s">
        <v>741</v>
      </c>
      <c r="B43" s="34">
        <v>0</v>
      </c>
      <c r="C43" s="34">
        <v>0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4">
        <v>0</v>
      </c>
      <c r="O43" s="34">
        <v>0</v>
      </c>
      <c r="P43" s="34">
        <v>0</v>
      </c>
      <c r="Q43" s="34">
        <v>0</v>
      </c>
      <c r="R43" s="34">
        <v>0</v>
      </c>
      <c r="S43" s="34">
        <v>0</v>
      </c>
      <c r="T43" s="34">
        <v>0</v>
      </c>
      <c r="U43" s="34">
        <v>0</v>
      </c>
      <c r="V43" s="34">
        <v>0</v>
      </c>
      <c r="W43" s="34">
        <v>0</v>
      </c>
      <c r="X43" s="34">
        <v>0</v>
      </c>
      <c r="Y43" s="34">
        <v>0</v>
      </c>
      <c r="Z43" s="34">
        <v>0</v>
      </c>
      <c r="AA43" s="34">
        <v>0</v>
      </c>
      <c r="AB43" s="34">
        <v>0</v>
      </c>
      <c r="AC43" s="34">
        <v>0</v>
      </c>
      <c r="AD43" s="34">
        <v>0</v>
      </c>
      <c r="AE43" s="34">
        <v>0</v>
      </c>
      <c r="AF43" s="34">
        <v>-10522</v>
      </c>
      <c r="AG43" s="34">
        <v>0</v>
      </c>
      <c r="AH43" s="34">
        <v>0</v>
      </c>
      <c r="AI43" s="34">
        <v>0</v>
      </c>
      <c r="AJ43" s="34">
        <v>2615861</v>
      </c>
      <c r="AK43" s="34">
        <v>0</v>
      </c>
      <c r="AL43" s="34">
        <v>0</v>
      </c>
      <c r="AM43" s="34">
        <v>0</v>
      </c>
      <c r="AN43" s="34">
        <v>2605339</v>
      </c>
      <c r="AO43" s="34">
        <v>0</v>
      </c>
      <c r="AP43" s="34">
        <v>0</v>
      </c>
      <c r="AQ43" s="34">
        <v>0</v>
      </c>
      <c r="AR43" s="34">
        <v>0</v>
      </c>
      <c r="AS43" s="34">
        <v>0</v>
      </c>
      <c r="AT43" s="34">
        <v>0</v>
      </c>
      <c r="AU43" s="34">
        <v>0</v>
      </c>
      <c r="AV43" s="34">
        <v>-5793</v>
      </c>
      <c r="AW43" s="34">
        <v>-8831</v>
      </c>
      <c r="AX43" s="34">
        <v>0</v>
      </c>
      <c r="AY43" s="34">
        <v>0</v>
      </c>
      <c r="AZ43" s="34">
        <v>0</v>
      </c>
      <c r="BA43" s="34">
        <v>-14624</v>
      </c>
      <c r="BB43" s="34">
        <v>0</v>
      </c>
      <c r="BC43" s="34">
        <v>0</v>
      </c>
      <c r="BD43" s="34">
        <v>0</v>
      </c>
      <c r="BE43" s="34">
        <v>0</v>
      </c>
      <c r="BF43" s="34">
        <v>0</v>
      </c>
      <c r="BG43" s="34">
        <v>0</v>
      </c>
      <c r="BH43" s="34">
        <v>0</v>
      </c>
      <c r="BI43" s="34">
        <v>0</v>
      </c>
      <c r="BJ43" s="34">
        <v>0</v>
      </c>
      <c r="BK43" s="34">
        <v>0</v>
      </c>
      <c r="BL43" s="34">
        <v>0</v>
      </c>
      <c r="BM43" s="34">
        <v>0</v>
      </c>
      <c r="BN43" s="34">
        <v>0</v>
      </c>
      <c r="BO43" s="34">
        <v>0</v>
      </c>
      <c r="BP43" s="34">
        <v>0</v>
      </c>
      <c r="BQ43" s="34">
        <v>0</v>
      </c>
      <c r="BR43" s="34">
        <v>0</v>
      </c>
      <c r="BS43" s="34">
        <v>0</v>
      </c>
      <c r="BT43" s="34">
        <v>0</v>
      </c>
      <c r="BU43" s="34">
        <v>0</v>
      </c>
      <c r="BV43" s="34">
        <v>0</v>
      </c>
      <c r="BW43" s="34">
        <v>0</v>
      </c>
      <c r="BX43" s="34">
        <v>0</v>
      </c>
      <c r="BY43" s="34">
        <v>0</v>
      </c>
      <c r="BZ43" s="34">
        <v>0</v>
      </c>
      <c r="CA43" s="34">
        <v>0</v>
      </c>
    </row>
    <row r="44" spans="1:79" s="31" customFormat="1" ht="12" x14ac:dyDescent="0.2">
      <c r="A44" s="127" t="s">
        <v>742</v>
      </c>
      <c r="B44" s="128">
        <v>0</v>
      </c>
      <c r="C44" s="128">
        <v>0</v>
      </c>
      <c r="D44" s="128">
        <v>0</v>
      </c>
      <c r="E44" s="128">
        <v>0</v>
      </c>
      <c r="F44" s="128">
        <v>0</v>
      </c>
      <c r="G44" s="128">
        <v>0</v>
      </c>
      <c r="H44" s="128">
        <v>0</v>
      </c>
      <c r="I44" s="128">
        <v>0</v>
      </c>
      <c r="J44" s="128">
        <v>0</v>
      </c>
      <c r="K44" s="128">
        <v>0</v>
      </c>
      <c r="L44" s="128">
        <v>0</v>
      </c>
      <c r="M44" s="128">
        <v>0</v>
      </c>
      <c r="N44" s="128">
        <v>0</v>
      </c>
      <c r="O44" s="128">
        <v>500293.664514</v>
      </c>
      <c r="P44" s="128">
        <v>486443.90648700012</v>
      </c>
      <c r="Q44" s="128">
        <v>272012.81530499994</v>
      </c>
      <c r="R44" s="128">
        <v>168803.848206</v>
      </c>
      <c r="S44" s="128">
        <v>230839.81036199987</v>
      </c>
      <c r="T44" s="128">
        <v>43549.77466560038</v>
      </c>
      <c r="U44" s="128">
        <v>120338.61763560001</v>
      </c>
      <c r="V44" s="128">
        <v>196238.36683920003</v>
      </c>
      <c r="W44" s="128">
        <v>180116.20856040003</v>
      </c>
      <c r="X44" s="128">
        <v>42741.534981599936</v>
      </c>
      <c r="Y44" s="128">
        <v>-40927.450075805995</v>
      </c>
      <c r="Z44" s="128">
        <v>-982364.78292934818</v>
      </c>
      <c r="AA44" s="128">
        <v>1218086.3145512459</v>
      </c>
      <c r="AB44" s="128">
        <v>170908.76077317001</v>
      </c>
      <c r="AC44" s="128">
        <v>213609.60374560798</v>
      </c>
      <c r="AD44" s="128">
        <v>-60959.413086306056</v>
      </c>
      <c r="AE44" s="128">
        <v>56536.766626115852</v>
      </c>
      <c r="AF44" s="128">
        <v>-287149.05802072602</v>
      </c>
      <c r="AG44" s="128">
        <v>79273.065829190033</v>
      </c>
      <c r="AH44" s="128">
        <v>220595.62969344595</v>
      </c>
      <c r="AI44" s="128">
        <v>212404.27020838187</v>
      </c>
      <c r="AJ44" s="128">
        <v>2590676.646876812</v>
      </c>
      <c r="AK44" s="128">
        <v>110147.60109183584</v>
      </c>
      <c r="AL44" s="128">
        <v>319258.94087774405</v>
      </c>
      <c r="AM44" s="128">
        <v>-558480.62091893412</v>
      </c>
      <c r="AN44" s="128">
        <v>3066822.1936963368</v>
      </c>
      <c r="AO44" s="128">
        <v>325878.06972974393</v>
      </c>
      <c r="AP44" s="128">
        <v>91266.242721402057</v>
      </c>
      <c r="AQ44" s="128">
        <v>-72679.305460440039</v>
      </c>
      <c r="AR44" s="128">
        <v>352896.32273733616</v>
      </c>
      <c r="AS44" s="128">
        <v>117047.12784748209</v>
      </c>
      <c r="AT44" s="128">
        <v>216410.71851571184</v>
      </c>
      <c r="AU44" s="128">
        <v>283363.37859328795</v>
      </c>
      <c r="AV44" s="128">
        <v>391091.37212004006</v>
      </c>
      <c r="AW44" s="128">
        <v>616001.7441913886</v>
      </c>
      <c r="AX44" s="128">
        <v>346192.5232568247</v>
      </c>
      <c r="AY44" s="128">
        <v>291964.96380113997</v>
      </c>
      <c r="AZ44" s="128">
        <v>193188.03800582999</v>
      </c>
      <c r="BA44" s="128">
        <v>3152621.1960597471</v>
      </c>
      <c r="BB44" s="128">
        <v>186092.51135959799</v>
      </c>
      <c r="BC44" s="128">
        <v>190893.22087098294</v>
      </c>
      <c r="BD44" s="128">
        <v>-105887.0958790689</v>
      </c>
      <c r="BE44" s="128">
        <v>146840.35912458209</v>
      </c>
      <c r="BF44" s="128">
        <v>147181.99948135714</v>
      </c>
      <c r="BG44" s="128">
        <v>102721.11316868382</v>
      </c>
      <c r="BH44" s="128">
        <v>113980.64056787078</v>
      </c>
      <c r="BI44" s="128">
        <v>100682.83468571825</v>
      </c>
      <c r="BJ44" s="128">
        <v>112112.85691470421</v>
      </c>
      <c r="BK44" s="128">
        <v>169296.6841187611</v>
      </c>
      <c r="BL44" s="128">
        <v>181410.71451608962</v>
      </c>
      <c r="BM44" s="128">
        <v>255318.00429832865</v>
      </c>
      <c r="BN44" s="128">
        <v>1600643.8432276077</v>
      </c>
      <c r="BO44" s="128">
        <v>112001.97832716689</v>
      </c>
      <c r="BP44" s="128">
        <v>137337.15381216822</v>
      </c>
      <c r="BQ44" s="128">
        <v>-214359.79755354795</v>
      </c>
      <c r="BR44" s="128">
        <v>116846.09711057539</v>
      </c>
      <c r="BS44" s="128">
        <v>107984.9418880943</v>
      </c>
      <c r="BT44" s="128">
        <v>81061.348571275885</v>
      </c>
      <c r="BU44" s="128">
        <v>70830.181310935921</v>
      </c>
      <c r="BV44" s="128">
        <v>81936.900741112389</v>
      </c>
      <c r="BW44" s="128">
        <v>95074.873870939162</v>
      </c>
      <c r="BX44" s="128">
        <v>165137.7285477744</v>
      </c>
      <c r="BY44" s="128">
        <v>136995.59665142916</v>
      </c>
      <c r="BZ44" s="128">
        <v>225547.39240349826</v>
      </c>
      <c r="CA44" s="128">
        <v>1116394.395681422</v>
      </c>
    </row>
    <row r="45" spans="1:79" s="31" customFormat="1" ht="12.75" thickBot="1" x14ac:dyDescent="0.25">
      <c r="A45" s="127" t="s">
        <v>743</v>
      </c>
      <c r="B45" s="34">
        <v>0</v>
      </c>
      <c r="C45" s="34">
        <v>0</v>
      </c>
      <c r="D45" s="34">
        <v>0</v>
      </c>
      <c r="E45" s="34">
        <v>0</v>
      </c>
      <c r="F45" s="34">
        <v>0</v>
      </c>
      <c r="G45" s="34">
        <v>0</v>
      </c>
      <c r="H45" s="34">
        <v>0</v>
      </c>
      <c r="I45" s="34">
        <v>0</v>
      </c>
      <c r="J45" s="34">
        <v>0</v>
      </c>
      <c r="K45" s="34">
        <v>0</v>
      </c>
      <c r="L45" s="34">
        <v>0</v>
      </c>
      <c r="M45" s="34">
        <v>0</v>
      </c>
      <c r="N45" s="34">
        <v>0</v>
      </c>
      <c r="O45" s="34">
        <v>0</v>
      </c>
      <c r="P45" s="34">
        <v>0</v>
      </c>
      <c r="Q45" s="34">
        <v>0</v>
      </c>
      <c r="R45" s="34">
        <v>0</v>
      </c>
      <c r="S45" s="34">
        <v>0</v>
      </c>
      <c r="T45" s="34">
        <v>0</v>
      </c>
      <c r="U45" s="34">
        <v>0</v>
      </c>
      <c r="V45" s="34">
        <v>0</v>
      </c>
      <c r="W45" s="34">
        <v>0</v>
      </c>
      <c r="X45" s="34">
        <v>0</v>
      </c>
      <c r="Y45" s="34">
        <v>0</v>
      </c>
      <c r="Z45" s="34">
        <v>0</v>
      </c>
      <c r="AA45" s="34">
        <v>0</v>
      </c>
      <c r="AB45" s="34">
        <v>36728.300400000007</v>
      </c>
      <c r="AC45" s="34">
        <v>-22266.503200000006</v>
      </c>
      <c r="AD45" s="34">
        <v>224589.21460000004</v>
      </c>
      <c r="AE45" s="34">
        <v>41252.382499999978</v>
      </c>
      <c r="AF45" s="34">
        <v>227117.06445000006</v>
      </c>
      <c r="AG45" s="34">
        <v>-41933.833000000159</v>
      </c>
      <c r="AH45" s="34">
        <v>-148060.11785000001</v>
      </c>
      <c r="AI45" s="34">
        <v>-47302.78355000008</v>
      </c>
      <c r="AJ45" s="34">
        <v>-78972.986000000004</v>
      </c>
      <c r="AK45" s="34">
        <v>-104721.07419999997</v>
      </c>
      <c r="AL45" s="34">
        <v>-129452.05064999996</v>
      </c>
      <c r="AM45" s="34">
        <v>690971.35140000028</v>
      </c>
      <c r="AN45" s="34">
        <v>647948.96490000025</v>
      </c>
      <c r="AO45" s="34">
        <v>-81872.584900000016</v>
      </c>
      <c r="AP45" s="34">
        <v>236245.96805</v>
      </c>
      <c r="AQ45" s="34">
        <v>369025.7304</v>
      </c>
      <c r="AR45" s="34">
        <v>-68398.86899999989</v>
      </c>
      <c r="AS45" s="34">
        <v>66687.54555000001</v>
      </c>
      <c r="AT45" s="34">
        <v>-38287.211950000172</v>
      </c>
      <c r="AU45" s="34">
        <v>280.21514999994542</v>
      </c>
      <c r="AV45" s="34">
        <v>-153941.48070000001</v>
      </c>
      <c r="AW45" s="34">
        <v>-351320.42629999999</v>
      </c>
      <c r="AX45" s="34">
        <v>-84288.293999999994</v>
      </c>
      <c r="AY45" s="34">
        <v>67963.831000000064</v>
      </c>
      <c r="AZ45" s="34">
        <v>366081.97714999999</v>
      </c>
      <c r="BA45" s="34">
        <v>328176.40044999996</v>
      </c>
      <c r="BB45" s="34">
        <v>74453.848563481952</v>
      </c>
      <c r="BC45" s="34">
        <v>65423.683762914021</v>
      </c>
      <c r="BD45" s="34">
        <v>291886.09280586132</v>
      </c>
      <c r="BE45" s="34">
        <v>83655.978266541162</v>
      </c>
      <c r="BF45" s="34">
        <v>58721.864675448334</v>
      </c>
      <c r="BG45" s="34">
        <v>47683.127957606506</v>
      </c>
      <c r="BH45" s="34">
        <v>38952.896287608863</v>
      </c>
      <c r="BI45" s="34">
        <v>31482.289575225681</v>
      </c>
      <c r="BJ45" s="34">
        <v>76797.923991997668</v>
      </c>
      <c r="BK45" s="34">
        <v>41962.501067351091</v>
      </c>
      <c r="BL45" s="34">
        <v>4478.5422258301405</v>
      </c>
      <c r="BM45" s="34">
        <v>3162.4572888665534</v>
      </c>
      <c r="BN45" s="34">
        <v>818661.20646873326</v>
      </c>
      <c r="BO45" s="34">
        <v>67250.960267111601</v>
      </c>
      <c r="BP45" s="34">
        <v>84452.3243657532</v>
      </c>
      <c r="BQ45" s="34">
        <v>308570.1818017998</v>
      </c>
      <c r="BR45" s="34">
        <v>56839.490599885328</v>
      </c>
      <c r="BS45" s="34">
        <v>46242.820857368672</v>
      </c>
      <c r="BT45" s="34">
        <v>43346.172883813779</v>
      </c>
      <c r="BU45" s="34">
        <v>39333.188000078328</v>
      </c>
      <c r="BV45" s="34">
        <v>35710.072347867579</v>
      </c>
      <c r="BW45" s="34">
        <v>73356.927735108708</v>
      </c>
      <c r="BX45" s="34">
        <v>46484.340947684846</v>
      </c>
      <c r="BY45" s="34">
        <v>38775.644877613231</v>
      </c>
      <c r="BZ45" s="34">
        <v>42720.28356656705</v>
      </c>
      <c r="CA45" s="34">
        <v>883082.40825065214</v>
      </c>
    </row>
    <row r="46" spans="1:79" s="31" customFormat="1" ht="12.75" thickBot="1" x14ac:dyDescent="0.25">
      <c r="A46" s="127" t="s">
        <v>744</v>
      </c>
      <c r="B46" s="130">
        <v>0</v>
      </c>
      <c r="C46" s="130">
        <v>0</v>
      </c>
      <c r="D46" s="130">
        <v>0</v>
      </c>
      <c r="E46" s="130">
        <v>0</v>
      </c>
      <c r="F46" s="130">
        <v>0</v>
      </c>
      <c r="G46" s="130">
        <v>0</v>
      </c>
      <c r="H46" s="130">
        <v>0</v>
      </c>
      <c r="I46" s="130">
        <v>0</v>
      </c>
      <c r="J46" s="130">
        <v>0</v>
      </c>
      <c r="K46" s="130">
        <v>0</v>
      </c>
      <c r="L46" s="130">
        <v>0</v>
      </c>
      <c r="M46" s="130">
        <v>0</v>
      </c>
      <c r="N46" s="130">
        <v>0</v>
      </c>
      <c r="O46" s="130">
        <v>500293.664514</v>
      </c>
      <c r="P46" s="130">
        <v>486443.90648700012</v>
      </c>
      <c r="Q46" s="130">
        <v>272012.81530499994</v>
      </c>
      <c r="R46" s="130">
        <v>168803.848206</v>
      </c>
      <c r="S46" s="130">
        <v>230839.81036199987</v>
      </c>
      <c r="T46" s="130">
        <v>43549.77466560038</v>
      </c>
      <c r="U46" s="130">
        <v>120338.61763560001</v>
      </c>
      <c r="V46" s="130">
        <v>196238.36683920003</v>
      </c>
      <c r="W46" s="130">
        <v>180116.20856040003</v>
      </c>
      <c r="X46" s="130">
        <v>42741.534981599936</v>
      </c>
      <c r="Y46" s="130">
        <v>-40927.450075805995</v>
      </c>
      <c r="Z46" s="130">
        <v>-982364.78292934818</v>
      </c>
      <c r="AA46" s="130">
        <v>1218086.3145512459</v>
      </c>
      <c r="AB46" s="130">
        <v>207637.06117317002</v>
      </c>
      <c r="AC46" s="130">
        <v>191343.10054560797</v>
      </c>
      <c r="AD46" s="130">
        <v>163629.80151369399</v>
      </c>
      <c r="AE46" s="130">
        <v>97789.149126115837</v>
      </c>
      <c r="AF46" s="130">
        <v>-60031.993570725957</v>
      </c>
      <c r="AG46" s="130">
        <v>37339.232829189874</v>
      </c>
      <c r="AH46" s="130">
        <v>72535.511843445944</v>
      </c>
      <c r="AI46" s="130">
        <v>165101.48665838179</v>
      </c>
      <c r="AJ46" s="130">
        <v>2511703.6608768119</v>
      </c>
      <c r="AK46" s="130">
        <v>5426.5268918358634</v>
      </c>
      <c r="AL46" s="130">
        <v>189806.89022774409</v>
      </c>
      <c r="AM46" s="130">
        <v>132490.73048106616</v>
      </c>
      <c r="AN46" s="130">
        <v>3714771.1585963378</v>
      </c>
      <c r="AO46" s="130">
        <v>244005.48482974392</v>
      </c>
      <c r="AP46" s="130">
        <v>327512.21077140205</v>
      </c>
      <c r="AQ46" s="130">
        <v>296346.42493955995</v>
      </c>
      <c r="AR46" s="130">
        <v>284497.45373733627</v>
      </c>
      <c r="AS46" s="130">
        <v>183734.67339748208</v>
      </c>
      <c r="AT46" s="130">
        <v>178123.50656571166</v>
      </c>
      <c r="AU46" s="130">
        <v>283643.5937432879</v>
      </c>
      <c r="AV46" s="130">
        <v>237149.89142004005</v>
      </c>
      <c r="AW46" s="130">
        <v>264681.31789138861</v>
      </c>
      <c r="AX46" s="130">
        <v>261904.22925682471</v>
      </c>
      <c r="AY46" s="130">
        <v>359928.79480114003</v>
      </c>
      <c r="AZ46" s="130">
        <v>559270.01515582995</v>
      </c>
      <c r="BA46" s="130">
        <v>3480797.5965097472</v>
      </c>
      <c r="BB46" s="130">
        <v>260546.35992307996</v>
      </c>
      <c r="BC46" s="130">
        <v>256316.90463389695</v>
      </c>
      <c r="BD46" s="130">
        <v>185998.99692679243</v>
      </c>
      <c r="BE46" s="130">
        <v>230496.33739112323</v>
      </c>
      <c r="BF46" s="130">
        <v>205903.86415680547</v>
      </c>
      <c r="BG46" s="130">
        <v>150404.24112629032</v>
      </c>
      <c r="BH46" s="130">
        <v>152933.53685547964</v>
      </c>
      <c r="BI46" s="130">
        <v>132165.12426094394</v>
      </c>
      <c r="BJ46" s="130">
        <v>188910.78090670187</v>
      </c>
      <c r="BK46" s="130">
        <v>211259.18518611218</v>
      </c>
      <c r="BL46" s="130">
        <v>185889.25674191976</v>
      </c>
      <c r="BM46" s="130">
        <v>258480.4615871952</v>
      </c>
      <c r="BN46" s="130">
        <v>2419305.0496963407</v>
      </c>
      <c r="BO46" s="130">
        <v>179252.93859427847</v>
      </c>
      <c r="BP46" s="130">
        <v>221789.47817792144</v>
      </c>
      <c r="BQ46" s="130">
        <v>94210.384248251852</v>
      </c>
      <c r="BR46" s="130">
        <v>173685.58771046071</v>
      </c>
      <c r="BS46" s="130">
        <v>154227.76274546297</v>
      </c>
      <c r="BT46" s="130">
        <v>124407.52145508966</v>
      </c>
      <c r="BU46" s="130">
        <v>110163.36931101425</v>
      </c>
      <c r="BV46" s="130">
        <v>117646.97308897997</v>
      </c>
      <c r="BW46" s="130">
        <v>168431.80160604787</v>
      </c>
      <c r="BX46" s="130">
        <v>211622.06949545926</v>
      </c>
      <c r="BY46" s="130">
        <v>175771.2415290424</v>
      </c>
      <c r="BZ46" s="130">
        <v>268267.67597006529</v>
      </c>
      <c r="CA46" s="130">
        <v>1999476.803932074</v>
      </c>
    </row>
    <row r="47" spans="1:79" s="31" customFormat="1" ht="12" x14ac:dyDescent="0.2"/>
    <row r="48" spans="1:79" s="31" customFormat="1" ht="12" x14ac:dyDescent="0.2">
      <c r="A48" s="113" t="s">
        <v>745</v>
      </c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</row>
    <row r="49" spans="1:79" s="31" customFormat="1" ht="12" x14ac:dyDescent="0.2">
      <c r="A49" s="127" t="s">
        <v>135</v>
      </c>
      <c r="B49" s="34">
        <v>0</v>
      </c>
      <c r="C49" s="34">
        <v>0</v>
      </c>
      <c r="D49" s="34">
        <v>0</v>
      </c>
      <c r="E49" s="34">
        <v>0</v>
      </c>
      <c r="F49" s="34">
        <v>0</v>
      </c>
      <c r="G49" s="34">
        <v>0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0</v>
      </c>
      <c r="N49" s="34">
        <v>0</v>
      </c>
      <c r="O49" s="34">
        <v>148656.21</v>
      </c>
      <c r="P49" s="34">
        <v>47208.14</v>
      </c>
      <c r="Q49" s="34">
        <v>-627617.82999999996</v>
      </c>
      <c r="R49" s="34">
        <v>-610552.88</v>
      </c>
      <c r="S49" s="34">
        <v>-590431.39</v>
      </c>
      <c r="T49" s="34">
        <v>-609939.04</v>
      </c>
      <c r="U49" s="34">
        <v>-614546.81000000006</v>
      </c>
      <c r="V49" s="34">
        <v>-617207.56999999995</v>
      </c>
      <c r="W49" s="34">
        <v>-623449.68000000005</v>
      </c>
      <c r="X49" s="34">
        <v>-801079.41999999993</v>
      </c>
      <c r="Y49" s="34">
        <v>-781640.87</v>
      </c>
      <c r="Z49" s="34">
        <v>-789053.11</v>
      </c>
      <c r="AA49" s="34">
        <v>-6469654.25</v>
      </c>
      <c r="AB49" s="34">
        <v>-807860.43</v>
      </c>
      <c r="AC49" s="34">
        <v>-537548.66</v>
      </c>
      <c r="AD49" s="34">
        <v>-550246.77</v>
      </c>
      <c r="AE49" s="34">
        <v>308060.63999999996</v>
      </c>
      <c r="AF49" s="34">
        <v>-285685.66000000003</v>
      </c>
      <c r="AG49" s="34">
        <v>-263136.58999999997</v>
      </c>
      <c r="AH49" s="34">
        <v>-277671.65999999997</v>
      </c>
      <c r="AI49" s="34">
        <v>-277667.03000000003</v>
      </c>
      <c r="AJ49" s="34">
        <v>-277969.33</v>
      </c>
      <c r="AK49" s="34">
        <v>-271977.15000000002</v>
      </c>
      <c r="AL49" s="34">
        <v>-271990.53000000003</v>
      </c>
      <c r="AM49" s="34">
        <v>-271779.73</v>
      </c>
      <c r="AN49" s="34">
        <v>-3785472.9</v>
      </c>
      <c r="AO49" s="34">
        <v>-265300.73000000004</v>
      </c>
      <c r="AP49" s="34">
        <v>-265323.03000000003</v>
      </c>
      <c r="AQ49" s="34">
        <v>-374765.98000000004</v>
      </c>
      <c r="AR49" s="34">
        <v>-260646.19</v>
      </c>
      <c r="AS49" s="34">
        <v>-260654.36000000002</v>
      </c>
      <c r="AT49" s="34">
        <v>-260660.08000000002</v>
      </c>
      <c r="AU49" s="34">
        <v>-253999.88</v>
      </c>
      <c r="AV49" s="34">
        <v>-253158.29</v>
      </c>
      <c r="AW49" s="34">
        <v>-253981.58</v>
      </c>
      <c r="AX49" s="34">
        <v>-247987.36</v>
      </c>
      <c r="AY49" s="34">
        <v>-294479.24</v>
      </c>
      <c r="AZ49" s="34">
        <v>-294461.46000000002</v>
      </c>
      <c r="BA49" s="34">
        <v>-3285418.1799999997</v>
      </c>
      <c r="BB49" s="34">
        <v>-474550.78125000006</v>
      </c>
      <c r="BC49" s="34">
        <v>-506026.98973099591</v>
      </c>
      <c r="BD49" s="34">
        <v>-512980.11473099591</v>
      </c>
      <c r="BE49" s="34">
        <v>-488248.69791666663</v>
      </c>
      <c r="BF49" s="34">
        <v>-458769.53124999994</v>
      </c>
      <c r="BG49" s="34">
        <v>-466139.32291666663</v>
      </c>
      <c r="BH49" s="34">
        <v>-502968.75</v>
      </c>
      <c r="BI49" s="34">
        <v>-518385.41666666669</v>
      </c>
      <c r="BJ49" s="34">
        <v>-541510.41666666663</v>
      </c>
      <c r="BK49" s="34">
        <v>-587031.25</v>
      </c>
      <c r="BL49" s="34">
        <v>-598406.25</v>
      </c>
      <c r="BM49" s="34">
        <v>-622781.25</v>
      </c>
      <c r="BN49" s="34">
        <v>-6277798.7711286582</v>
      </c>
      <c r="BO49" s="34">
        <v>-668385.41666666674</v>
      </c>
      <c r="BP49" s="34">
        <v>-731947.13237646141</v>
      </c>
      <c r="BQ49" s="34">
        <v>-747822.99521967547</v>
      </c>
      <c r="BR49" s="34">
        <v>-594683.35531221121</v>
      </c>
      <c r="BS49" s="34">
        <v>-461480.23031221138</v>
      </c>
      <c r="BT49" s="34">
        <v>-461480.23031221138</v>
      </c>
      <c r="BU49" s="34">
        <v>-465920.33447887801</v>
      </c>
      <c r="BV49" s="34">
        <v>-470360.43864554469</v>
      </c>
      <c r="BW49" s="34">
        <v>-479240.64697887789</v>
      </c>
      <c r="BX49" s="34">
        <v>-488120.85531221126</v>
      </c>
      <c r="BY49" s="34">
        <v>-499665.12614554458</v>
      </c>
      <c r="BZ49" s="34">
        <v>-515649.50114554458</v>
      </c>
      <c r="CA49" s="34">
        <v>-6584756.2629060382</v>
      </c>
    </row>
    <row r="50" spans="1:79" s="31" customFormat="1" ht="12" x14ac:dyDescent="0.2">
      <c r="A50" s="127" t="s">
        <v>136</v>
      </c>
      <c r="B50" s="34">
        <v>0</v>
      </c>
      <c r="C50" s="34">
        <v>0</v>
      </c>
      <c r="D50" s="34">
        <v>0</v>
      </c>
      <c r="E50" s="34">
        <v>0</v>
      </c>
      <c r="F50" s="34">
        <v>0</v>
      </c>
      <c r="G50" s="34">
        <v>0</v>
      </c>
      <c r="H50" s="34">
        <v>0</v>
      </c>
      <c r="I50" s="34">
        <v>0</v>
      </c>
      <c r="J50" s="34">
        <v>0</v>
      </c>
      <c r="K50" s="34">
        <v>0</v>
      </c>
      <c r="L50" s="34">
        <v>0</v>
      </c>
      <c r="M50" s="34">
        <v>0</v>
      </c>
      <c r="N50" s="34">
        <v>0</v>
      </c>
      <c r="O50" s="34">
        <v>50468</v>
      </c>
      <c r="P50" s="34">
        <v>23513</v>
      </c>
      <c r="Q50" s="34">
        <v>18989</v>
      </c>
      <c r="R50" s="34">
        <v>19333</v>
      </c>
      <c r="S50" s="34">
        <v>18679</v>
      </c>
      <c r="T50" s="34">
        <v>10286</v>
      </c>
      <c r="U50" s="34">
        <v>14244</v>
      </c>
      <c r="V50" s="34">
        <v>15813</v>
      </c>
      <c r="W50" s="34">
        <v>13789</v>
      </c>
      <c r="X50" s="34">
        <v>11362</v>
      </c>
      <c r="Y50" s="34">
        <v>12642</v>
      </c>
      <c r="Z50" s="34">
        <v>8781</v>
      </c>
      <c r="AA50" s="34">
        <v>217899</v>
      </c>
      <c r="AB50" s="34">
        <v>6889</v>
      </c>
      <c r="AC50" s="34">
        <v>8253</v>
      </c>
      <c r="AD50" s="34">
        <v>2967</v>
      </c>
      <c r="AE50" s="34">
        <v>6754</v>
      </c>
      <c r="AF50" s="34">
        <v>2342</v>
      </c>
      <c r="AG50" s="34">
        <v>367</v>
      </c>
      <c r="AH50" s="34">
        <v>107</v>
      </c>
      <c r="AI50" s="34">
        <v>107</v>
      </c>
      <c r="AJ50" s="34">
        <v>10</v>
      </c>
      <c r="AK50" s="34">
        <v>8</v>
      </c>
      <c r="AL50" s="34">
        <v>3</v>
      </c>
      <c r="AM50" s="34">
        <v>72</v>
      </c>
      <c r="AN50" s="34">
        <v>27879</v>
      </c>
      <c r="AO50" s="34">
        <v>11</v>
      </c>
      <c r="AP50" s="34">
        <v>3</v>
      </c>
      <c r="AQ50" s="34">
        <v>6</v>
      </c>
      <c r="AR50" s="34">
        <v>7</v>
      </c>
      <c r="AS50" s="34">
        <v>2</v>
      </c>
      <c r="AT50" s="34">
        <v>4</v>
      </c>
      <c r="AU50" s="34">
        <v>0</v>
      </c>
      <c r="AV50" s="34">
        <v>-826</v>
      </c>
      <c r="AW50" s="34">
        <v>-8</v>
      </c>
      <c r="AX50" s="34">
        <v>5</v>
      </c>
      <c r="AY50" s="34">
        <v>6</v>
      </c>
      <c r="AZ50" s="34">
        <v>12</v>
      </c>
      <c r="BA50" s="34">
        <v>-778</v>
      </c>
      <c r="BB50" s="34">
        <v>0</v>
      </c>
      <c r="BC50" s="34">
        <v>0</v>
      </c>
      <c r="BD50" s="34">
        <v>0</v>
      </c>
      <c r="BE50" s="34">
        <v>0</v>
      </c>
      <c r="BF50" s="34">
        <v>0</v>
      </c>
      <c r="BG50" s="34">
        <v>0</v>
      </c>
      <c r="BH50" s="34">
        <v>0</v>
      </c>
      <c r="BI50" s="34">
        <v>0</v>
      </c>
      <c r="BJ50" s="34">
        <v>0</v>
      </c>
      <c r="BK50" s="34">
        <v>0</v>
      </c>
      <c r="BL50" s="34">
        <v>0</v>
      </c>
      <c r="BM50" s="34">
        <v>0</v>
      </c>
      <c r="BN50" s="34">
        <v>0</v>
      </c>
      <c r="BO50" s="34">
        <v>0</v>
      </c>
      <c r="BP50" s="34">
        <v>0</v>
      </c>
      <c r="BQ50" s="34">
        <v>0</v>
      </c>
      <c r="BR50" s="34">
        <v>0</v>
      </c>
      <c r="BS50" s="34">
        <v>0</v>
      </c>
      <c r="BT50" s="34">
        <v>0</v>
      </c>
      <c r="BU50" s="34">
        <v>0</v>
      </c>
      <c r="BV50" s="34">
        <v>0</v>
      </c>
      <c r="BW50" s="34">
        <v>0</v>
      </c>
      <c r="BX50" s="34">
        <v>0</v>
      </c>
      <c r="BY50" s="34">
        <v>0</v>
      </c>
      <c r="BZ50" s="34">
        <v>0</v>
      </c>
      <c r="CA50" s="34">
        <v>0</v>
      </c>
    </row>
    <row r="51" spans="1:79" s="31" customFormat="1" ht="12.75" thickBot="1" x14ac:dyDescent="0.25">
      <c r="A51" s="127" t="s">
        <v>137</v>
      </c>
      <c r="B51" s="34">
        <v>0</v>
      </c>
      <c r="C51" s="34">
        <v>0</v>
      </c>
      <c r="D51" s="34">
        <v>0</v>
      </c>
      <c r="E51" s="34">
        <v>0</v>
      </c>
      <c r="F51" s="34">
        <v>0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34">
        <v>0</v>
      </c>
      <c r="M51" s="34">
        <v>0</v>
      </c>
      <c r="N51" s="34">
        <v>0</v>
      </c>
      <c r="O51" s="34">
        <v>0</v>
      </c>
      <c r="P51" s="34">
        <v>22050</v>
      </c>
      <c r="Q51" s="34">
        <v>683550</v>
      </c>
      <c r="R51" s="34">
        <v>667500</v>
      </c>
      <c r="S51" s="34">
        <v>645450</v>
      </c>
      <c r="T51" s="34">
        <v>667500</v>
      </c>
      <c r="U51" s="34">
        <v>666000</v>
      </c>
      <c r="V51" s="34">
        <v>666000</v>
      </c>
      <c r="W51" s="34">
        <v>666000</v>
      </c>
      <c r="X51" s="34">
        <v>836194.44</v>
      </c>
      <c r="Y51" s="34">
        <v>816083.34</v>
      </c>
      <c r="Z51" s="34">
        <v>816083.33</v>
      </c>
      <c r="AA51" s="34">
        <v>7152411.1099999994</v>
      </c>
      <c r="AB51" s="34">
        <v>829066.67</v>
      </c>
      <c r="AC51" s="34">
        <v>562950</v>
      </c>
      <c r="AD51" s="34">
        <v>559377.78</v>
      </c>
      <c r="AE51" s="34">
        <v>-287272.23</v>
      </c>
      <c r="AF51" s="34">
        <v>292777.78000000003</v>
      </c>
      <c r="AG51" s="34">
        <v>264266.65999999997</v>
      </c>
      <c r="AH51" s="34">
        <v>278000</v>
      </c>
      <c r="AI51" s="34">
        <v>278000</v>
      </c>
      <c r="AJ51" s="34">
        <v>278000</v>
      </c>
      <c r="AK51" s="34">
        <v>272000</v>
      </c>
      <c r="AL51" s="34">
        <v>272000</v>
      </c>
      <c r="AM51" s="34">
        <v>272000</v>
      </c>
      <c r="AN51" s="34">
        <v>3871166.66</v>
      </c>
      <c r="AO51" s="34">
        <v>265333.33</v>
      </c>
      <c r="AP51" s="34">
        <v>265333.33</v>
      </c>
      <c r="AQ51" s="34">
        <v>374783.33</v>
      </c>
      <c r="AR51" s="34">
        <v>260666.67</v>
      </c>
      <c r="AS51" s="34">
        <v>260666.67</v>
      </c>
      <c r="AT51" s="34">
        <v>260666.67</v>
      </c>
      <c r="AU51" s="34">
        <v>254000</v>
      </c>
      <c r="AV51" s="34">
        <v>254000</v>
      </c>
      <c r="AW51" s="34">
        <v>254000</v>
      </c>
      <c r="AX51" s="34">
        <v>248000</v>
      </c>
      <c r="AY51" s="34">
        <v>294500</v>
      </c>
      <c r="AZ51" s="34">
        <v>294500</v>
      </c>
      <c r="BA51" s="34">
        <v>3286450</v>
      </c>
      <c r="BB51" s="34">
        <v>474550.78125000006</v>
      </c>
      <c r="BC51" s="34">
        <v>506026.98973099591</v>
      </c>
      <c r="BD51" s="34">
        <v>512980.11473099591</v>
      </c>
      <c r="BE51" s="34">
        <v>488248.69791666663</v>
      </c>
      <c r="BF51" s="34">
        <v>458769.53124999994</v>
      </c>
      <c r="BG51" s="34">
        <v>466139.32291666663</v>
      </c>
      <c r="BH51" s="34">
        <v>502968.75</v>
      </c>
      <c r="BI51" s="34">
        <v>518385.41666666669</v>
      </c>
      <c r="BJ51" s="34">
        <v>541510.41666666663</v>
      </c>
      <c r="BK51" s="34">
        <v>587031.25</v>
      </c>
      <c r="BL51" s="34">
        <v>598406.25</v>
      </c>
      <c r="BM51" s="34">
        <v>622781.25</v>
      </c>
      <c r="BN51" s="34">
        <v>6277798.7711286582</v>
      </c>
      <c r="BO51" s="34">
        <v>668385.41666666674</v>
      </c>
      <c r="BP51" s="34">
        <v>731947.13237646141</v>
      </c>
      <c r="BQ51" s="34">
        <v>747822.99521967547</v>
      </c>
      <c r="BR51" s="34">
        <v>594683.35531221121</v>
      </c>
      <c r="BS51" s="34">
        <v>461480.23031221138</v>
      </c>
      <c r="BT51" s="34">
        <v>461480.23031221138</v>
      </c>
      <c r="BU51" s="34">
        <v>465920.33447887801</v>
      </c>
      <c r="BV51" s="34">
        <v>470360.43864554469</v>
      </c>
      <c r="BW51" s="34">
        <v>479240.64697887789</v>
      </c>
      <c r="BX51" s="34">
        <v>488120.85531221126</v>
      </c>
      <c r="BY51" s="34">
        <v>499665.12614554458</v>
      </c>
      <c r="BZ51" s="34">
        <v>515649.50114554458</v>
      </c>
      <c r="CA51" s="34">
        <v>6584756.2629060382</v>
      </c>
    </row>
    <row r="52" spans="1:79" s="31" customFormat="1" ht="12" x14ac:dyDescent="0.2">
      <c r="A52" s="127" t="s">
        <v>138</v>
      </c>
      <c r="B52" s="128">
        <v>0</v>
      </c>
      <c r="C52" s="128">
        <v>0</v>
      </c>
      <c r="D52" s="128">
        <v>0</v>
      </c>
      <c r="E52" s="128">
        <v>0</v>
      </c>
      <c r="F52" s="128">
        <v>0</v>
      </c>
      <c r="G52" s="128">
        <v>0</v>
      </c>
      <c r="H52" s="128">
        <v>0</v>
      </c>
      <c r="I52" s="128">
        <v>0</v>
      </c>
      <c r="J52" s="128">
        <v>0</v>
      </c>
      <c r="K52" s="128">
        <v>0</v>
      </c>
      <c r="L52" s="128">
        <v>0</v>
      </c>
      <c r="M52" s="128">
        <v>0</v>
      </c>
      <c r="N52" s="128">
        <v>0</v>
      </c>
      <c r="O52" s="128">
        <v>199124.21</v>
      </c>
      <c r="P52" s="128">
        <v>92771.14</v>
      </c>
      <c r="Q52" s="128">
        <v>74921.170000000042</v>
      </c>
      <c r="R52" s="128">
        <v>76280.12</v>
      </c>
      <c r="S52" s="128">
        <v>73697.609999999986</v>
      </c>
      <c r="T52" s="128">
        <v>67846.959999999963</v>
      </c>
      <c r="U52" s="128">
        <v>65697.189999999944</v>
      </c>
      <c r="V52" s="128">
        <v>64605.430000000051</v>
      </c>
      <c r="W52" s="128">
        <v>56339.319999999949</v>
      </c>
      <c r="X52" s="128">
        <v>46477.020000000019</v>
      </c>
      <c r="Y52" s="128">
        <v>47084.469999999972</v>
      </c>
      <c r="Z52" s="128">
        <v>35811.219999999972</v>
      </c>
      <c r="AA52" s="128">
        <v>900655.85999999987</v>
      </c>
      <c r="AB52" s="128">
        <v>28095.239999999991</v>
      </c>
      <c r="AC52" s="128">
        <v>33654.339999999967</v>
      </c>
      <c r="AD52" s="128">
        <v>12098.010000000009</v>
      </c>
      <c r="AE52" s="128">
        <v>27542.409999999974</v>
      </c>
      <c r="AF52" s="128">
        <v>9434.1199999999953</v>
      </c>
      <c r="AG52" s="128">
        <v>1497.070000000007</v>
      </c>
      <c r="AH52" s="128">
        <v>435.34000000002561</v>
      </c>
      <c r="AI52" s="128">
        <v>439.96999999997206</v>
      </c>
      <c r="AJ52" s="128">
        <v>40.669999999983702</v>
      </c>
      <c r="AK52" s="128">
        <v>30.849999999976717</v>
      </c>
      <c r="AL52" s="128">
        <v>12.46999999997206</v>
      </c>
      <c r="AM52" s="128">
        <v>292.27000000001863</v>
      </c>
      <c r="AN52" s="128">
        <v>113572.75999999989</v>
      </c>
      <c r="AO52" s="128">
        <v>43.599999999976717</v>
      </c>
      <c r="AP52" s="128">
        <v>13.299999999988358</v>
      </c>
      <c r="AQ52" s="128">
        <v>23.349999999976717</v>
      </c>
      <c r="AR52" s="128">
        <v>27.480000000010477</v>
      </c>
      <c r="AS52" s="128">
        <v>14.309999999997672</v>
      </c>
      <c r="AT52" s="128">
        <v>10.589999999996508</v>
      </c>
      <c r="AU52" s="128">
        <v>0.11999999999534339</v>
      </c>
      <c r="AV52" s="128">
        <v>15.709999999991851</v>
      </c>
      <c r="AW52" s="128">
        <v>10.420000000012806</v>
      </c>
      <c r="AX52" s="128">
        <v>17.64000000001397</v>
      </c>
      <c r="AY52" s="128">
        <v>26.760000000009313</v>
      </c>
      <c r="AZ52" s="128">
        <v>50.539999999979045</v>
      </c>
      <c r="BA52" s="128">
        <v>253.81999999994878</v>
      </c>
      <c r="BB52" s="128">
        <v>0</v>
      </c>
      <c r="BC52" s="128">
        <v>0</v>
      </c>
      <c r="BD52" s="128">
        <v>0</v>
      </c>
      <c r="BE52" s="128">
        <v>0</v>
      </c>
      <c r="BF52" s="128">
        <v>0</v>
      </c>
      <c r="BG52" s="128">
        <v>0</v>
      </c>
      <c r="BH52" s="128">
        <v>0</v>
      </c>
      <c r="BI52" s="128">
        <v>0</v>
      </c>
      <c r="BJ52" s="128">
        <v>0</v>
      </c>
      <c r="BK52" s="128">
        <v>0</v>
      </c>
      <c r="BL52" s="128">
        <v>0</v>
      </c>
      <c r="BM52" s="128">
        <v>0</v>
      </c>
      <c r="BN52" s="128">
        <v>0</v>
      </c>
      <c r="BO52" s="128">
        <v>0</v>
      </c>
      <c r="BP52" s="128">
        <v>0</v>
      </c>
      <c r="BQ52" s="128">
        <v>0</v>
      </c>
      <c r="BR52" s="128">
        <v>0</v>
      </c>
      <c r="BS52" s="128">
        <v>0</v>
      </c>
      <c r="BT52" s="128">
        <v>0</v>
      </c>
      <c r="BU52" s="128">
        <v>0</v>
      </c>
      <c r="BV52" s="128">
        <v>0</v>
      </c>
      <c r="BW52" s="128">
        <v>0</v>
      </c>
      <c r="BX52" s="128">
        <v>0</v>
      </c>
      <c r="BY52" s="128">
        <v>0</v>
      </c>
      <c r="BZ52" s="128">
        <v>0</v>
      </c>
      <c r="CA52" s="128">
        <v>0</v>
      </c>
    </row>
    <row r="53" spans="1:79" s="31" customFormat="1" ht="12" x14ac:dyDescent="0.2">
      <c r="A53" s="127" t="s">
        <v>746</v>
      </c>
      <c r="B53" s="34">
        <v>0</v>
      </c>
      <c r="C53" s="34">
        <v>0</v>
      </c>
      <c r="D53" s="34">
        <v>0</v>
      </c>
      <c r="E53" s="34">
        <v>0</v>
      </c>
      <c r="F53" s="34">
        <v>0</v>
      </c>
      <c r="G53" s="34">
        <v>0</v>
      </c>
      <c r="H53" s="34">
        <v>0</v>
      </c>
      <c r="I53" s="34">
        <v>0</v>
      </c>
      <c r="J53" s="34">
        <v>0</v>
      </c>
      <c r="K53" s="34">
        <v>0</v>
      </c>
      <c r="L53" s="34">
        <v>0</v>
      </c>
      <c r="M53" s="34">
        <v>0</v>
      </c>
      <c r="N53" s="34">
        <v>0</v>
      </c>
      <c r="O53" s="34">
        <v>0</v>
      </c>
      <c r="P53" s="34">
        <v>0</v>
      </c>
      <c r="Q53" s="34">
        <v>0</v>
      </c>
      <c r="R53" s="34">
        <v>0</v>
      </c>
      <c r="S53" s="34">
        <v>0</v>
      </c>
      <c r="T53" s="34">
        <v>0</v>
      </c>
      <c r="U53" s="34">
        <v>0</v>
      </c>
      <c r="V53" s="34">
        <v>0</v>
      </c>
      <c r="W53" s="34">
        <v>0</v>
      </c>
      <c r="X53" s="34">
        <v>0</v>
      </c>
      <c r="Y53" s="34">
        <v>0</v>
      </c>
      <c r="Z53" s="34">
        <v>0</v>
      </c>
      <c r="AA53" s="34">
        <v>0</v>
      </c>
      <c r="AB53" s="34">
        <v>0</v>
      </c>
      <c r="AC53" s="34">
        <v>16667</v>
      </c>
      <c r="AD53" s="34">
        <v>8333</v>
      </c>
      <c r="AE53" s="34">
        <v>8333</v>
      </c>
      <c r="AF53" s="34">
        <v>8333</v>
      </c>
      <c r="AG53" s="34">
        <v>8334</v>
      </c>
      <c r="AH53" s="34">
        <v>8333</v>
      </c>
      <c r="AI53" s="34">
        <v>8333</v>
      </c>
      <c r="AJ53" s="34">
        <v>8333</v>
      </c>
      <c r="AK53" s="34">
        <v>8334</v>
      </c>
      <c r="AL53" s="34">
        <v>8333</v>
      </c>
      <c r="AM53" s="34">
        <v>8333</v>
      </c>
      <c r="AN53" s="34">
        <v>99999</v>
      </c>
      <c r="AO53" s="34">
        <v>0</v>
      </c>
      <c r="AP53" s="34">
        <v>1200</v>
      </c>
      <c r="AQ53" s="34">
        <v>0</v>
      </c>
      <c r="AR53" s="34">
        <v>0</v>
      </c>
      <c r="AS53" s="34">
        <v>0</v>
      </c>
      <c r="AT53" s="34">
        <v>0</v>
      </c>
      <c r="AU53" s="34">
        <v>0</v>
      </c>
      <c r="AV53" s="34">
        <v>0</v>
      </c>
      <c r="AW53" s="34">
        <v>43</v>
      </c>
      <c r="AX53" s="34">
        <v>0</v>
      </c>
      <c r="AY53" s="34">
        <v>0</v>
      </c>
      <c r="AZ53" s="34">
        <v>0</v>
      </c>
      <c r="BA53" s="34">
        <v>1243</v>
      </c>
      <c r="BB53" s="34">
        <v>0</v>
      </c>
      <c r="BC53" s="34">
        <v>0</v>
      </c>
      <c r="BD53" s="34">
        <v>0</v>
      </c>
      <c r="BE53" s="34">
        <v>0</v>
      </c>
      <c r="BF53" s="34">
        <v>0</v>
      </c>
      <c r="BG53" s="34">
        <v>0</v>
      </c>
      <c r="BH53" s="34">
        <v>0</v>
      </c>
      <c r="BI53" s="34">
        <v>0</v>
      </c>
      <c r="BJ53" s="34">
        <v>0</v>
      </c>
      <c r="BK53" s="34">
        <v>0</v>
      </c>
      <c r="BL53" s="34">
        <v>0</v>
      </c>
      <c r="BM53" s="34">
        <v>0</v>
      </c>
      <c r="BN53" s="34">
        <v>0</v>
      </c>
      <c r="BO53" s="34">
        <v>0</v>
      </c>
      <c r="BP53" s="34">
        <v>0</v>
      </c>
      <c r="BQ53" s="34">
        <v>0</v>
      </c>
      <c r="BR53" s="34">
        <v>0</v>
      </c>
      <c r="BS53" s="34">
        <v>0</v>
      </c>
      <c r="BT53" s="34">
        <v>0</v>
      </c>
      <c r="BU53" s="34">
        <v>0</v>
      </c>
      <c r="BV53" s="34">
        <v>0</v>
      </c>
      <c r="BW53" s="34">
        <v>0</v>
      </c>
      <c r="BX53" s="34">
        <v>0</v>
      </c>
      <c r="BY53" s="34">
        <v>0</v>
      </c>
      <c r="BZ53" s="34">
        <v>0</v>
      </c>
      <c r="CA53" s="34">
        <v>0</v>
      </c>
    </row>
    <row r="54" spans="1:79" s="31" customFormat="1" ht="12.75" thickBot="1" x14ac:dyDescent="0.25">
      <c r="A54" s="127" t="s">
        <v>747</v>
      </c>
      <c r="B54" s="34">
        <v>0</v>
      </c>
      <c r="C54" s="34">
        <v>0</v>
      </c>
      <c r="D54" s="34">
        <v>0</v>
      </c>
      <c r="E54" s="34">
        <v>0</v>
      </c>
      <c r="F54" s="34">
        <v>0</v>
      </c>
      <c r="G54" s="34">
        <v>0</v>
      </c>
      <c r="H54" s="34">
        <v>0</v>
      </c>
      <c r="I54" s="34">
        <v>0</v>
      </c>
      <c r="J54" s="34">
        <v>0</v>
      </c>
      <c r="K54" s="34">
        <v>0</v>
      </c>
      <c r="L54" s="34">
        <v>0</v>
      </c>
      <c r="M54" s="34">
        <v>0</v>
      </c>
      <c r="N54" s="34">
        <v>0</v>
      </c>
      <c r="O54" s="34">
        <v>0</v>
      </c>
      <c r="P54" s="34">
        <v>0</v>
      </c>
      <c r="Q54" s="34">
        <v>0</v>
      </c>
      <c r="R54" s="34">
        <v>0</v>
      </c>
      <c r="S54" s="34">
        <v>0</v>
      </c>
      <c r="T54" s="34">
        <v>0</v>
      </c>
      <c r="U54" s="34">
        <v>0</v>
      </c>
      <c r="V54" s="34">
        <v>0</v>
      </c>
      <c r="W54" s="34">
        <v>0</v>
      </c>
      <c r="X54" s="34">
        <v>0</v>
      </c>
      <c r="Y54" s="34">
        <v>0</v>
      </c>
      <c r="Z54" s="34">
        <v>0</v>
      </c>
      <c r="AA54" s="34">
        <v>0</v>
      </c>
      <c r="AB54" s="34">
        <v>0</v>
      </c>
      <c r="AC54" s="34">
        <v>16667</v>
      </c>
      <c r="AD54" s="34">
        <v>8333</v>
      </c>
      <c r="AE54" s="34">
        <v>8333</v>
      </c>
      <c r="AF54" s="34">
        <v>8333</v>
      </c>
      <c r="AG54" s="34">
        <v>8334</v>
      </c>
      <c r="AH54" s="34">
        <v>8333</v>
      </c>
      <c r="AI54" s="34">
        <v>8333</v>
      </c>
      <c r="AJ54" s="34">
        <v>8333</v>
      </c>
      <c r="AK54" s="34">
        <v>8334</v>
      </c>
      <c r="AL54" s="34">
        <v>8333</v>
      </c>
      <c r="AM54" s="34">
        <v>8333</v>
      </c>
      <c r="AN54" s="34">
        <v>99999</v>
      </c>
      <c r="AO54" s="34">
        <v>0</v>
      </c>
      <c r="AP54" s="34">
        <v>1200</v>
      </c>
      <c r="AQ54" s="34">
        <v>0</v>
      </c>
      <c r="AR54" s="34">
        <v>0</v>
      </c>
      <c r="AS54" s="34">
        <v>0</v>
      </c>
      <c r="AT54" s="34">
        <v>0</v>
      </c>
      <c r="AU54" s="34">
        <v>0</v>
      </c>
      <c r="AV54" s="34">
        <v>0</v>
      </c>
      <c r="AW54" s="34">
        <v>43</v>
      </c>
      <c r="AX54" s="34">
        <v>0</v>
      </c>
      <c r="AY54" s="34">
        <v>0</v>
      </c>
      <c r="AZ54" s="34">
        <v>0</v>
      </c>
      <c r="BA54" s="34">
        <v>1243</v>
      </c>
      <c r="BB54" s="34">
        <v>0</v>
      </c>
      <c r="BC54" s="34">
        <v>0</v>
      </c>
      <c r="BD54" s="34">
        <v>0</v>
      </c>
      <c r="BE54" s="34">
        <v>0</v>
      </c>
      <c r="BF54" s="34">
        <v>0</v>
      </c>
      <c r="BG54" s="34">
        <v>0</v>
      </c>
      <c r="BH54" s="34">
        <v>0</v>
      </c>
      <c r="BI54" s="34">
        <v>0</v>
      </c>
      <c r="BJ54" s="34">
        <v>0</v>
      </c>
      <c r="BK54" s="34">
        <v>0</v>
      </c>
      <c r="BL54" s="34">
        <v>0</v>
      </c>
      <c r="BM54" s="34">
        <v>0</v>
      </c>
      <c r="BN54" s="34">
        <v>0</v>
      </c>
      <c r="BO54" s="34">
        <v>0</v>
      </c>
      <c r="BP54" s="34">
        <v>0</v>
      </c>
      <c r="BQ54" s="34">
        <v>0</v>
      </c>
      <c r="BR54" s="34">
        <v>0</v>
      </c>
      <c r="BS54" s="34">
        <v>0</v>
      </c>
      <c r="BT54" s="34">
        <v>0</v>
      </c>
      <c r="BU54" s="34">
        <v>0</v>
      </c>
      <c r="BV54" s="34">
        <v>0</v>
      </c>
      <c r="BW54" s="34">
        <v>0</v>
      </c>
      <c r="BX54" s="34">
        <v>0</v>
      </c>
      <c r="BY54" s="34">
        <v>0</v>
      </c>
      <c r="BZ54" s="34">
        <v>0</v>
      </c>
      <c r="CA54" s="34">
        <v>0</v>
      </c>
    </row>
    <row r="55" spans="1:79" s="31" customFormat="1" ht="12" x14ac:dyDescent="0.2">
      <c r="A55" s="127" t="s">
        <v>748</v>
      </c>
      <c r="B55" s="128">
        <v>0</v>
      </c>
      <c r="C55" s="128">
        <v>0</v>
      </c>
      <c r="D55" s="128">
        <v>0</v>
      </c>
      <c r="E55" s="128">
        <v>0</v>
      </c>
      <c r="F55" s="128">
        <v>0</v>
      </c>
      <c r="G55" s="128">
        <v>0</v>
      </c>
      <c r="H55" s="128">
        <v>0</v>
      </c>
      <c r="I55" s="128">
        <v>0</v>
      </c>
      <c r="J55" s="128">
        <v>0</v>
      </c>
      <c r="K55" s="128">
        <v>0</v>
      </c>
      <c r="L55" s="128">
        <v>0</v>
      </c>
      <c r="M55" s="128">
        <v>0</v>
      </c>
      <c r="N55" s="128">
        <v>0</v>
      </c>
      <c r="O55" s="128">
        <v>199124.21</v>
      </c>
      <c r="P55" s="128">
        <v>92771.14</v>
      </c>
      <c r="Q55" s="128">
        <v>74921.170000000042</v>
      </c>
      <c r="R55" s="128">
        <v>76280.12</v>
      </c>
      <c r="S55" s="128">
        <v>73697.609999999986</v>
      </c>
      <c r="T55" s="128">
        <v>67846.959999999963</v>
      </c>
      <c r="U55" s="128">
        <v>65697.189999999944</v>
      </c>
      <c r="V55" s="128">
        <v>64605.430000000051</v>
      </c>
      <c r="W55" s="128">
        <v>56339.319999999949</v>
      </c>
      <c r="X55" s="128">
        <v>46477.020000000019</v>
      </c>
      <c r="Y55" s="128">
        <v>47084.469999999972</v>
      </c>
      <c r="Z55" s="128">
        <v>35811.219999999972</v>
      </c>
      <c r="AA55" s="128">
        <v>900655.85999999987</v>
      </c>
      <c r="AB55" s="128">
        <v>28095.239999999991</v>
      </c>
      <c r="AC55" s="128">
        <v>50321.339999999967</v>
      </c>
      <c r="AD55" s="128">
        <v>20431.010000000009</v>
      </c>
      <c r="AE55" s="128">
        <v>35875.409999999974</v>
      </c>
      <c r="AF55" s="128">
        <v>17767.119999999995</v>
      </c>
      <c r="AG55" s="128">
        <v>9831.070000000007</v>
      </c>
      <c r="AH55" s="128">
        <v>8768.3400000000256</v>
      </c>
      <c r="AI55" s="128">
        <v>8772.9699999999721</v>
      </c>
      <c r="AJ55" s="128">
        <v>8373.6699999999837</v>
      </c>
      <c r="AK55" s="128">
        <v>8364.8499999999767</v>
      </c>
      <c r="AL55" s="128">
        <v>8345.4699999999721</v>
      </c>
      <c r="AM55" s="128">
        <v>8625.2700000000186</v>
      </c>
      <c r="AN55" s="128">
        <v>213571.75999999989</v>
      </c>
      <c r="AO55" s="128">
        <v>43.599999999976717</v>
      </c>
      <c r="AP55" s="128">
        <v>1213.2999999999884</v>
      </c>
      <c r="AQ55" s="128">
        <v>23.349999999976717</v>
      </c>
      <c r="AR55" s="128">
        <v>27.480000000010477</v>
      </c>
      <c r="AS55" s="128">
        <v>14.309999999997672</v>
      </c>
      <c r="AT55" s="128">
        <v>10.589999999996508</v>
      </c>
      <c r="AU55" s="128">
        <v>0.11999999999534339</v>
      </c>
      <c r="AV55" s="128">
        <v>15.709999999991851</v>
      </c>
      <c r="AW55" s="128">
        <v>53.420000000012806</v>
      </c>
      <c r="AX55" s="128">
        <v>17.64000000001397</v>
      </c>
      <c r="AY55" s="128">
        <v>26.760000000009313</v>
      </c>
      <c r="AZ55" s="128">
        <v>50.539999999979045</v>
      </c>
      <c r="BA55" s="128">
        <v>1496.8199999999488</v>
      </c>
      <c r="BB55" s="128">
        <v>0</v>
      </c>
      <c r="BC55" s="128">
        <v>0</v>
      </c>
      <c r="BD55" s="128">
        <v>0</v>
      </c>
      <c r="BE55" s="128">
        <v>0</v>
      </c>
      <c r="BF55" s="128">
        <v>0</v>
      </c>
      <c r="BG55" s="128">
        <v>0</v>
      </c>
      <c r="BH55" s="128">
        <v>0</v>
      </c>
      <c r="BI55" s="128">
        <v>0</v>
      </c>
      <c r="BJ55" s="128">
        <v>0</v>
      </c>
      <c r="BK55" s="128">
        <v>0</v>
      </c>
      <c r="BL55" s="128">
        <v>0</v>
      </c>
      <c r="BM55" s="128">
        <v>0</v>
      </c>
      <c r="BN55" s="128">
        <v>0</v>
      </c>
      <c r="BO55" s="128">
        <v>0</v>
      </c>
      <c r="BP55" s="128">
        <v>0</v>
      </c>
      <c r="BQ55" s="128">
        <v>0</v>
      </c>
      <c r="BR55" s="128">
        <v>0</v>
      </c>
      <c r="BS55" s="128">
        <v>0</v>
      </c>
      <c r="BT55" s="128">
        <v>0</v>
      </c>
      <c r="BU55" s="128">
        <v>0</v>
      </c>
      <c r="BV55" s="128">
        <v>0</v>
      </c>
      <c r="BW55" s="128">
        <v>0</v>
      </c>
      <c r="BX55" s="128">
        <v>0</v>
      </c>
      <c r="BY55" s="128">
        <v>0</v>
      </c>
      <c r="BZ55" s="128">
        <v>0</v>
      </c>
      <c r="CA55" s="128">
        <v>0</v>
      </c>
    </row>
    <row r="56" spans="1:79" s="31" customFormat="1" ht="12.75" thickBot="1" x14ac:dyDescent="0.25">
      <c r="A56" s="127" t="s">
        <v>749</v>
      </c>
      <c r="B56" s="34">
        <v>0</v>
      </c>
      <c r="C56" s="34">
        <v>0</v>
      </c>
      <c r="D56" s="34">
        <v>0</v>
      </c>
      <c r="E56" s="34">
        <v>0</v>
      </c>
      <c r="F56" s="34">
        <v>0</v>
      </c>
      <c r="G56" s="34">
        <v>0</v>
      </c>
      <c r="H56" s="34">
        <v>0</v>
      </c>
      <c r="I56" s="34">
        <v>0</v>
      </c>
      <c r="J56" s="34">
        <v>0</v>
      </c>
      <c r="K56" s="34">
        <v>0</v>
      </c>
      <c r="L56" s="34">
        <v>0</v>
      </c>
      <c r="M56" s="34">
        <v>0</v>
      </c>
      <c r="N56" s="34">
        <v>0</v>
      </c>
      <c r="O56" s="34">
        <v>-10951.831549999999</v>
      </c>
      <c r="P56" s="34">
        <v>-5102.4126999999999</v>
      </c>
      <c r="Q56" s="34">
        <v>-4120.6643500000027</v>
      </c>
      <c r="R56" s="34">
        <v>-4195.4065999999993</v>
      </c>
      <c r="S56" s="34">
        <v>-4053.3685499999992</v>
      </c>
      <c r="T56" s="34">
        <v>-2985.2662399999981</v>
      </c>
      <c r="U56" s="34">
        <v>-2890.6763599999972</v>
      </c>
      <c r="V56" s="34">
        <v>-2842.6389200000021</v>
      </c>
      <c r="W56" s="34">
        <v>-2478.9300799999978</v>
      </c>
      <c r="X56" s="34">
        <v>-2044.9888800000008</v>
      </c>
      <c r="Y56" s="34">
        <v>-2099.0256725999989</v>
      </c>
      <c r="Z56" s="34">
        <v>-1596.4641875999989</v>
      </c>
      <c r="AA56" s="34">
        <v>-45361.674090200002</v>
      </c>
      <c r="AB56" s="34">
        <v>-1252.4857991999995</v>
      </c>
      <c r="AC56" s="34">
        <v>-2243.3253371999986</v>
      </c>
      <c r="AD56" s="34">
        <v>-910.81442580000044</v>
      </c>
      <c r="AE56" s="34">
        <v>-1599.3257777999988</v>
      </c>
      <c r="AF56" s="34">
        <v>-792.05820959999983</v>
      </c>
      <c r="AG56" s="34">
        <v>-438.26910060000034</v>
      </c>
      <c r="AH56" s="34">
        <v>-390.89259720000115</v>
      </c>
      <c r="AI56" s="34">
        <v>-391.09900259999876</v>
      </c>
      <c r="AJ56" s="34">
        <v>-373.29820859999927</v>
      </c>
      <c r="AK56" s="34">
        <v>-372.90501299999897</v>
      </c>
      <c r="AL56" s="34">
        <v>-372.04105259999875</v>
      </c>
      <c r="AM56" s="34">
        <v>-384.51453660000084</v>
      </c>
      <c r="AN56" s="34">
        <v>-9521.0290607999978</v>
      </c>
      <c r="AO56" s="34">
        <v>-1.943687999998962</v>
      </c>
      <c r="AP56" s="34">
        <v>-54.088913999999484</v>
      </c>
      <c r="AQ56" s="34">
        <v>-1.0409429999989621</v>
      </c>
      <c r="AR56" s="34">
        <v>-1.2250584000004672</v>
      </c>
      <c r="AS56" s="34">
        <v>-0.63793979999989625</v>
      </c>
      <c r="AT56" s="34">
        <v>-0.47210219999984432</v>
      </c>
      <c r="AU56" s="34">
        <v>-5.3495999997924086E-3</v>
      </c>
      <c r="AV56" s="34">
        <v>0.44465150000028808</v>
      </c>
      <c r="AW56" s="34">
        <v>-1.8883970000004526</v>
      </c>
      <c r="AX56" s="34">
        <v>-0.62357400000049379</v>
      </c>
      <c r="AY56" s="34">
        <v>-0.94596600000032915</v>
      </c>
      <c r="AZ56" s="34">
        <v>-1.7865889999992592</v>
      </c>
      <c r="BA56" s="34">
        <v>-64.213869499997656</v>
      </c>
      <c r="BB56" s="34">
        <v>0</v>
      </c>
      <c r="BC56" s="34">
        <v>0</v>
      </c>
      <c r="BD56" s="34">
        <v>0</v>
      </c>
      <c r="BE56" s="34">
        <v>0</v>
      </c>
      <c r="BF56" s="34">
        <v>0</v>
      </c>
      <c r="BG56" s="34">
        <v>0</v>
      </c>
      <c r="BH56" s="34">
        <v>0</v>
      </c>
      <c r="BI56" s="34">
        <v>0</v>
      </c>
      <c r="BJ56" s="34">
        <v>0</v>
      </c>
      <c r="BK56" s="34">
        <v>0</v>
      </c>
      <c r="BL56" s="34">
        <v>0</v>
      </c>
      <c r="BM56" s="34">
        <v>0</v>
      </c>
      <c r="BN56" s="34">
        <v>0</v>
      </c>
      <c r="BO56" s="34">
        <v>0</v>
      </c>
      <c r="BP56" s="34">
        <v>0</v>
      </c>
      <c r="BQ56" s="34">
        <v>0</v>
      </c>
      <c r="BR56" s="34">
        <v>0</v>
      </c>
      <c r="BS56" s="34">
        <v>0</v>
      </c>
      <c r="BT56" s="34">
        <v>0</v>
      </c>
      <c r="BU56" s="34">
        <v>0</v>
      </c>
      <c r="BV56" s="34">
        <v>0</v>
      </c>
      <c r="BW56" s="34">
        <v>0</v>
      </c>
      <c r="BX56" s="34">
        <v>0</v>
      </c>
      <c r="BY56" s="34">
        <v>0</v>
      </c>
      <c r="BZ56" s="34">
        <v>0</v>
      </c>
      <c r="CA56" s="34">
        <v>0</v>
      </c>
    </row>
    <row r="57" spans="1:79" s="31" customFormat="1" ht="12" x14ac:dyDescent="0.2">
      <c r="A57" s="127" t="s">
        <v>750</v>
      </c>
      <c r="B57" s="128">
        <v>0</v>
      </c>
      <c r="C57" s="128">
        <v>0</v>
      </c>
      <c r="D57" s="128">
        <v>0</v>
      </c>
      <c r="E57" s="128">
        <v>0</v>
      </c>
      <c r="F57" s="128">
        <v>0</v>
      </c>
      <c r="G57" s="128">
        <v>0</v>
      </c>
      <c r="H57" s="128">
        <v>0</v>
      </c>
      <c r="I57" s="128">
        <v>0</v>
      </c>
      <c r="J57" s="128">
        <v>0</v>
      </c>
      <c r="K57" s="128">
        <v>0</v>
      </c>
      <c r="L57" s="128">
        <v>0</v>
      </c>
      <c r="M57" s="128">
        <v>0</v>
      </c>
      <c r="N57" s="128">
        <v>0</v>
      </c>
      <c r="O57" s="128">
        <v>188172.37844999999</v>
      </c>
      <c r="P57" s="128">
        <v>87668.727299999999</v>
      </c>
      <c r="Q57" s="128">
        <v>70800.505650000036</v>
      </c>
      <c r="R57" s="128">
        <v>72084.713399999993</v>
      </c>
      <c r="S57" s="128">
        <v>69644.241449999987</v>
      </c>
      <c r="T57" s="128">
        <v>64861.693759999966</v>
      </c>
      <c r="U57" s="128">
        <v>62806.513639999946</v>
      </c>
      <c r="V57" s="128">
        <v>61762.791080000046</v>
      </c>
      <c r="W57" s="128">
        <v>53860.389919999951</v>
      </c>
      <c r="X57" s="128">
        <v>44432.031120000014</v>
      </c>
      <c r="Y57" s="128">
        <v>44985.444327399971</v>
      </c>
      <c r="Z57" s="128">
        <v>34214.75581239997</v>
      </c>
      <c r="AA57" s="128">
        <v>855294.18590979988</v>
      </c>
      <c r="AB57" s="128">
        <v>26842.754200799991</v>
      </c>
      <c r="AC57" s="128">
        <v>48078.014662799971</v>
      </c>
      <c r="AD57" s="128">
        <v>19520.19557420001</v>
      </c>
      <c r="AE57" s="128">
        <v>34276.084222199977</v>
      </c>
      <c r="AF57" s="128">
        <v>16975.061790399996</v>
      </c>
      <c r="AG57" s="128">
        <v>9392.8008994000065</v>
      </c>
      <c r="AH57" s="128">
        <v>8377.4474028000241</v>
      </c>
      <c r="AI57" s="128">
        <v>8381.8709973999739</v>
      </c>
      <c r="AJ57" s="128">
        <v>8000.3717913999844</v>
      </c>
      <c r="AK57" s="128">
        <v>7991.944986999978</v>
      </c>
      <c r="AL57" s="128">
        <v>7973.4289473999734</v>
      </c>
      <c r="AM57" s="128">
        <v>8240.7554634000171</v>
      </c>
      <c r="AN57" s="128">
        <v>204050.73093919989</v>
      </c>
      <c r="AO57" s="128">
        <v>41.656311999977753</v>
      </c>
      <c r="AP57" s="128">
        <v>1159.2110859999889</v>
      </c>
      <c r="AQ57" s="128">
        <v>22.309056999977756</v>
      </c>
      <c r="AR57" s="128">
        <v>26.25494160001001</v>
      </c>
      <c r="AS57" s="128">
        <v>13.672060199997775</v>
      </c>
      <c r="AT57" s="128">
        <v>10.117897799996664</v>
      </c>
      <c r="AU57" s="128">
        <v>0.11465039999555098</v>
      </c>
      <c r="AV57" s="128">
        <v>16.154651499992138</v>
      </c>
      <c r="AW57" s="128">
        <v>51.531603000012353</v>
      </c>
      <c r="AX57" s="128">
        <v>17.016426000013475</v>
      </c>
      <c r="AY57" s="128">
        <v>25.814034000008984</v>
      </c>
      <c r="AZ57" s="128">
        <v>48.753410999979785</v>
      </c>
      <c r="BA57" s="128">
        <v>1432.606130499951</v>
      </c>
      <c r="BB57" s="128">
        <v>0</v>
      </c>
      <c r="BC57" s="128">
        <v>0</v>
      </c>
      <c r="BD57" s="128">
        <v>0</v>
      </c>
      <c r="BE57" s="128">
        <v>0</v>
      </c>
      <c r="BF57" s="128">
        <v>0</v>
      </c>
      <c r="BG57" s="128">
        <v>0</v>
      </c>
      <c r="BH57" s="128">
        <v>0</v>
      </c>
      <c r="BI57" s="128">
        <v>0</v>
      </c>
      <c r="BJ57" s="128">
        <v>0</v>
      </c>
      <c r="BK57" s="128">
        <v>0</v>
      </c>
      <c r="BL57" s="128">
        <v>0</v>
      </c>
      <c r="BM57" s="128">
        <v>0</v>
      </c>
      <c r="BN57" s="128">
        <v>0</v>
      </c>
      <c r="BO57" s="128">
        <v>0</v>
      </c>
      <c r="BP57" s="128">
        <v>0</v>
      </c>
      <c r="BQ57" s="128">
        <v>0</v>
      </c>
      <c r="BR57" s="128">
        <v>0</v>
      </c>
      <c r="BS57" s="128">
        <v>0</v>
      </c>
      <c r="BT57" s="128">
        <v>0</v>
      </c>
      <c r="BU57" s="128">
        <v>0</v>
      </c>
      <c r="BV57" s="128">
        <v>0</v>
      </c>
      <c r="BW57" s="128">
        <v>0</v>
      </c>
      <c r="BX57" s="128">
        <v>0</v>
      </c>
      <c r="BY57" s="128">
        <v>0</v>
      </c>
      <c r="BZ57" s="128">
        <v>0</v>
      </c>
      <c r="CA57" s="128">
        <v>0</v>
      </c>
    </row>
    <row r="58" spans="1:79" s="31" customFormat="1" ht="12" x14ac:dyDescent="0.2">
      <c r="A58" s="127" t="s">
        <v>751</v>
      </c>
      <c r="B58" s="34">
        <v>0</v>
      </c>
      <c r="C58" s="34">
        <v>0</v>
      </c>
      <c r="D58" s="34">
        <v>0</v>
      </c>
      <c r="E58" s="34">
        <v>0</v>
      </c>
      <c r="F58" s="34">
        <v>0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34">
        <v>0</v>
      </c>
      <c r="M58" s="34">
        <v>0</v>
      </c>
      <c r="N58" s="34">
        <v>0</v>
      </c>
      <c r="O58" s="34">
        <v>188172.37844999999</v>
      </c>
      <c r="P58" s="34">
        <v>87668.727299999999</v>
      </c>
      <c r="Q58" s="34">
        <v>70800.505650000036</v>
      </c>
      <c r="R58" s="34">
        <v>72084.713399999993</v>
      </c>
      <c r="S58" s="34">
        <v>69644.241449999987</v>
      </c>
      <c r="T58" s="34">
        <v>64861.693759999966</v>
      </c>
      <c r="U58" s="34">
        <v>62806.513639999946</v>
      </c>
      <c r="V58" s="34">
        <v>61762.791080000046</v>
      </c>
      <c r="W58" s="34">
        <v>53860.389919999951</v>
      </c>
      <c r="X58" s="34">
        <v>44432.031120000014</v>
      </c>
      <c r="Y58" s="34">
        <v>44985.444327399971</v>
      </c>
      <c r="Z58" s="34">
        <v>34214.75581239997</v>
      </c>
      <c r="AA58" s="34">
        <v>855294.18590979988</v>
      </c>
      <c r="AB58" s="34">
        <v>26842.754200799991</v>
      </c>
      <c r="AC58" s="34">
        <v>48078.014662799971</v>
      </c>
      <c r="AD58" s="34">
        <v>19520.19557420001</v>
      </c>
      <c r="AE58" s="34">
        <v>34276.084222199977</v>
      </c>
      <c r="AF58" s="34">
        <v>16975.061790399996</v>
      </c>
      <c r="AG58" s="34">
        <v>9392.8008994000065</v>
      </c>
      <c r="AH58" s="34">
        <v>8377.4474028000241</v>
      </c>
      <c r="AI58" s="34">
        <v>8381.8709973999739</v>
      </c>
      <c r="AJ58" s="34">
        <v>8000.3717913999844</v>
      </c>
      <c r="AK58" s="34">
        <v>7991.944986999978</v>
      </c>
      <c r="AL58" s="34">
        <v>7973.4289473999734</v>
      </c>
      <c r="AM58" s="34">
        <v>8240.7554634000171</v>
      </c>
      <c r="AN58" s="34">
        <v>204050.73093919989</v>
      </c>
      <c r="AO58" s="34">
        <v>41.656311999977753</v>
      </c>
      <c r="AP58" s="34">
        <v>1159.2110859999889</v>
      </c>
      <c r="AQ58" s="34">
        <v>22.309056999977756</v>
      </c>
      <c r="AR58" s="34">
        <v>26.25494160001001</v>
      </c>
      <c r="AS58" s="34">
        <v>13.672060199997775</v>
      </c>
      <c r="AT58" s="34">
        <v>10.117897799996664</v>
      </c>
      <c r="AU58" s="34">
        <v>0.11465039999555098</v>
      </c>
      <c r="AV58" s="34">
        <v>16.154651499992138</v>
      </c>
      <c r="AW58" s="34">
        <v>51.531603000012353</v>
      </c>
      <c r="AX58" s="34">
        <v>17.016426000013475</v>
      </c>
      <c r="AY58" s="34">
        <v>25.814034000008984</v>
      </c>
      <c r="AZ58" s="34">
        <v>48.753410999979785</v>
      </c>
      <c r="BA58" s="34">
        <v>1432.606130499951</v>
      </c>
      <c r="BB58" s="34">
        <v>0</v>
      </c>
      <c r="BC58" s="34">
        <v>0</v>
      </c>
      <c r="BD58" s="34">
        <v>0</v>
      </c>
      <c r="BE58" s="34">
        <v>0</v>
      </c>
      <c r="BF58" s="34">
        <v>0</v>
      </c>
      <c r="BG58" s="34">
        <v>0</v>
      </c>
      <c r="BH58" s="34">
        <v>0</v>
      </c>
      <c r="BI58" s="34">
        <v>0</v>
      </c>
      <c r="BJ58" s="34">
        <v>0</v>
      </c>
      <c r="BK58" s="34">
        <v>0</v>
      </c>
      <c r="BL58" s="34">
        <v>0</v>
      </c>
      <c r="BM58" s="34">
        <v>0</v>
      </c>
      <c r="BN58" s="34">
        <v>0</v>
      </c>
      <c r="BO58" s="34">
        <v>0</v>
      </c>
      <c r="BP58" s="34">
        <v>0</v>
      </c>
      <c r="BQ58" s="34">
        <v>0</v>
      </c>
      <c r="BR58" s="34">
        <v>0</v>
      </c>
      <c r="BS58" s="34">
        <v>0</v>
      </c>
      <c r="BT58" s="34">
        <v>0</v>
      </c>
      <c r="BU58" s="34">
        <v>0</v>
      </c>
      <c r="BV58" s="34">
        <v>0</v>
      </c>
      <c r="BW58" s="34">
        <v>0</v>
      </c>
      <c r="BX58" s="34">
        <v>0</v>
      </c>
      <c r="BY58" s="34">
        <v>0</v>
      </c>
      <c r="BZ58" s="34">
        <v>0</v>
      </c>
      <c r="CA58" s="34">
        <v>0</v>
      </c>
    </row>
    <row r="59" spans="1:79" s="31" customFormat="1" ht="12.75" thickBot="1" x14ac:dyDescent="0.25">
      <c r="A59" s="127" t="s">
        <v>752</v>
      </c>
      <c r="B59" s="34">
        <v>0</v>
      </c>
      <c r="C59" s="34">
        <v>0</v>
      </c>
      <c r="D59" s="34">
        <v>0</v>
      </c>
      <c r="E59" s="34">
        <v>0</v>
      </c>
      <c r="F59" s="34">
        <v>0</v>
      </c>
      <c r="G59" s="34">
        <v>0</v>
      </c>
      <c r="H59" s="34">
        <v>0</v>
      </c>
      <c r="I59" s="34">
        <v>0</v>
      </c>
      <c r="J59" s="34">
        <v>0</v>
      </c>
      <c r="K59" s="34">
        <v>0</v>
      </c>
      <c r="L59" s="34">
        <v>0</v>
      </c>
      <c r="M59" s="34">
        <v>0</v>
      </c>
      <c r="N59" s="34">
        <v>0</v>
      </c>
      <c r="O59" s="34">
        <v>0.21</v>
      </c>
      <c r="P59" s="34">
        <v>0.21</v>
      </c>
      <c r="Q59" s="34">
        <v>0.21</v>
      </c>
      <c r="R59" s="34">
        <v>0.21</v>
      </c>
      <c r="S59" s="34">
        <v>0.21</v>
      </c>
      <c r="T59" s="34">
        <v>0.21</v>
      </c>
      <c r="U59" s="34">
        <v>0.21</v>
      </c>
      <c r="V59" s="34">
        <v>0.21</v>
      </c>
      <c r="W59" s="34">
        <v>0.21</v>
      </c>
      <c r="X59" s="34">
        <v>0.21</v>
      </c>
      <c r="Y59" s="34">
        <v>0.21</v>
      </c>
      <c r="Z59" s="34">
        <v>0.21</v>
      </c>
      <c r="AA59" s="34">
        <v>0.21</v>
      </c>
      <c r="AB59" s="34">
        <v>0.21</v>
      </c>
      <c r="AC59" s="34">
        <v>0.21</v>
      </c>
      <c r="AD59" s="34">
        <v>0.21</v>
      </c>
      <c r="AE59" s="34">
        <v>0.21</v>
      </c>
      <c r="AF59" s="34">
        <v>0.21</v>
      </c>
      <c r="AG59" s="34">
        <v>0.21</v>
      </c>
      <c r="AH59" s="34">
        <v>0.21</v>
      </c>
      <c r="AI59" s="34">
        <v>0.21</v>
      </c>
      <c r="AJ59" s="34">
        <v>0.21</v>
      </c>
      <c r="AK59" s="34">
        <v>0.21</v>
      </c>
      <c r="AL59" s="34">
        <v>0.21</v>
      </c>
      <c r="AM59" s="34">
        <v>0.21</v>
      </c>
      <c r="AN59" s="34">
        <v>0.21</v>
      </c>
      <c r="AO59" s="34">
        <v>0.21</v>
      </c>
      <c r="AP59" s="34">
        <v>0.21</v>
      </c>
      <c r="AQ59" s="34">
        <v>0.21</v>
      </c>
      <c r="AR59" s="34">
        <v>0.21</v>
      </c>
      <c r="AS59" s="34">
        <v>0.21</v>
      </c>
      <c r="AT59" s="34">
        <v>0.21</v>
      </c>
      <c r="AU59" s="34">
        <v>0.21</v>
      </c>
      <c r="AV59" s="34">
        <v>0.21</v>
      </c>
      <c r="AW59" s="34">
        <v>0.21</v>
      </c>
      <c r="AX59" s="34">
        <v>0.21</v>
      </c>
      <c r="AY59" s="34">
        <v>0.21</v>
      </c>
      <c r="AZ59" s="34">
        <v>0.21</v>
      </c>
      <c r="BA59" s="34">
        <v>0.21</v>
      </c>
      <c r="BB59" s="34">
        <v>0</v>
      </c>
      <c r="BC59" s="34">
        <v>0</v>
      </c>
      <c r="BD59" s="34">
        <v>0</v>
      </c>
      <c r="BE59" s="34">
        <v>0</v>
      </c>
      <c r="BF59" s="34">
        <v>0</v>
      </c>
      <c r="BG59" s="34">
        <v>0</v>
      </c>
      <c r="BH59" s="34">
        <v>0</v>
      </c>
      <c r="BI59" s="34">
        <v>0</v>
      </c>
      <c r="BJ59" s="34">
        <v>0</v>
      </c>
      <c r="BK59" s="34">
        <v>0</v>
      </c>
      <c r="BL59" s="34">
        <v>0</v>
      </c>
      <c r="BM59" s="34">
        <v>0</v>
      </c>
      <c r="BN59" s="34">
        <v>0</v>
      </c>
      <c r="BO59" s="34">
        <v>0</v>
      </c>
      <c r="BP59" s="34">
        <v>0</v>
      </c>
      <c r="BQ59" s="34">
        <v>0</v>
      </c>
      <c r="BR59" s="34">
        <v>0</v>
      </c>
      <c r="BS59" s="34">
        <v>0</v>
      </c>
      <c r="BT59" s="34">
        <v>0</v>
      </c>
      <c r="BU59" s="34">
        <v>0</v>
      </c>
      <c r="BV59" s="34">
        <v>0</v>
      </c>
      <c r="BW59" s="34">
        <v>0</v>
      </c>
      <c r="BX59" s="34">
        <v>0</v>
      </c>
      <c r="BY59" s="34">
        <v>0</v>
      </c>
      <c r="BZ59" s="34">
        <v>0</v>
      </c>
      <c r="CA59" s="34">
        <v>0</v>
      </c>
    </row>
    <row r="60" spans="1:79" s="31" customFormat="1" ht="12" x14ac:dyDescent="0.2">
      <c r="A60" s="127" t="s">
        <v>753</v>
      </c>
      <c r="B60" s="128">
        <v>0</v>
      </c>
      <c r="C60" s="128">
        <v>0</v>
      </c>
      <c r="D60" s="128">
        <v>0</v>
      </c>
      <c r="E60" s="128">
        <v>0</v>
      </c>
      <c r="F60" s="128">
        <v>0</v>
      </c>
      <c r="G60" s="128">
        <v>0</v>
      </c>
      <c r="H60" s="128">
        <v>0</v>
      </c>
      <c r="I60" s="128">
        <v>0</v>
      </c>
      <c r="J60" s="128">
        <v>0</v>
      </c>
      <c r="K60" s="128">
        <v>0</v>
      </c>
      <c r="L60" s="128">
        <v>0</v>
      </c>
      <c r="M60" s="128">
        <v>0</v>
      </c>
      <c r="N60" s="128">
        <v>0</v>
      </c>
      <c r="O60" s="128">
        <v>39516.199474499997</v>
      </c>
      <c r="P60" s="128">
        <v>18410.432732999998</v>
      </c>
      <c r="Q60" s="128">
        <v>14868.106186500007</v>
      </c>
      <c r="R60" s="128">
        <v>15137.789813999998</v>
      </c>
      <c r="S60" s="128">
        <v>14625.290704499997</v>
      </c>
      <c r="T60" s="128">
        <v>13620.955689599992</v>
      </c>
      <c r="U60" s="128">
        <v>13189.367864399988</v>
      </c>
      <c r="V60" s="128">
        <v>12970.186126800008</v>
      </c>
      <c r="W60" s="128">
        <v>11310.68188319999</v>
      </c>
      <c r="X60" s="128">
        <v>9330.7265352000031</v>
      </c>
      <c r="Y60" s="128">
        <v>9446.9433087539928</v>
      </c>
      <c r="Z60" s="128">
        <v>7185.0987206039936</v>
      </c>
      <c r="AA60" s="128">
        <v>179611.77904105795</v>
      </c>
      <c r="AB60" s="128">
        <v>5636.9783821679976</v>
      </c>
      <c r="AC60" s="128">
        <v>10096.383079187994</v>
      </c>
      <c r="AD60" s="128">
        <v>4099.2410705820021</v>
      </c>
      <c r="AE60" s="128">
        <v>7197.977686661995</v>
      </c>
      <c r="AF60" s="128">
        <v>3564.7629759839988</v>
      </c>
      <c r="AG60" s="128">
        <v>1972.4881888740013</v>
      </c>
      <c r="AH60" s="128">
        <v>1759.2639545880049</v>
      </c>
      <c r="AI60" s="128">
        <v>1760.1929094539944</v>
      </c>
      <c r="AJ60" s="128">
        <v>1680.0780761939966</v>
      </c>
      <c r="AK60" s="128">
        <v>1678.3084472699952</v>
      </c>
      <c r="AL60" s="128">
        <v>1674.4200789539943</v>
      </c>
      <c r="AM60" s="128">
        <v>1730.5586473140036</v>
      </c>
      <c r="AN60" s="128">
        <v>42850.653497231979</v>
      </c>
      <c r="AO60" s="128">
        <v>8.7478255199953274</v>
      </c>
      <c r="AP60" s="128">
        <v>243.43432805999765</v>
      </c>
      <c r="AQ60" s="128">
        <v>4.6849019699953285</v>
      </c>
      <c r="AR60" s="128">
        <v>5.5135377360021023</v>
      </c>
      <c r="AS60" s="128">
        <v>2.8711326419995324</v>
      </c>
      <c r="AT60" s="128">
        <v>2.1247585379992993</v>
      </c>
      <c r="AU60" s="128">
        <v>2.4076583999065704E-2</v>
      </c>
      <c r="AV60" s="128">
        <v>3.3924768149983486</v>
      </c>
      <c r="AW60" s="128">
        <v>10.821636630002594</v>
      </c>
      <c r="AX60" s="128">
        <v>3.5734494600028297</v>
      </c>
      <c r="AY60" s="128">
        <v>5.4209471400018865</v>
      </c>
      <c r="AZ60" s="128">
        <v>10.238216309995755</v>
      </c>
      <c r="BA60" s="128">
        <v>300.8472874049898</v>
      </c>
      <c r="BB60" s="128">
        <v>0</v>
      </c>
      <c r="BC60" s="128">
        <v>0</v>
      </c>
      <c r="BD60" s="128">
        <v>0</v>
      </c>
      <c r="BE60" s="128">
        <v>0</v>
      </c>
      <c r="BF60" s="128">
        <v>0</v>
      </c>
      <c r="BG60" s="128">
        <v>0</v>
      </c>
      <c r="BH60" s="128">
        <v>0</v>
      </c>
      <c r="BI60" s="128">
        <v>0</v>
      </c>
      <c r="BJ60" s="128">
        <v>0</v>
      </c>
      <c r="BK60" s="128">
        <v>0</v>
      </c>
      <c r="BL60" s="128">
        <v>0</v>
      </c>
      <c r="BM60" s="128">
        <v>0</v>
      </c>
      <c r="BN60" s="128">
        <v>0</v>
      </c>
      <c r="BO60" s="128">
        <v>0</v>
      </c>
      <c r="BP60" s="128">
        <v>0</v>
      </c>
      <c r="BQ60" s="128">
        <v>0</v>
      </c>
      <c r="BR60" s="128">
        <v>0</v>
      </c>
      <c r="BS60" s="128">
        <v>0</v>
      </c>
      <c r="BT60" s="128">
        <v>0</v>
      </c>
      <c r="BU60" s="128">
        <v>0</v>
      </c>
      <c r="BV60" s="128">
        <v>0</v>
      </c>
      <c r="BW60" s="128">
        <v>0</v>
      </c>
      <c r="BX60" s="128">
        <v>0</v>
      </c>
      <c r="BY60" s="128">
        <v>0</v>
      </c>
      <c r="BZ60" s="128">
        <v>0</v>
      </c>
      <c r="CA60" s="128">
        <v>0</v>
      </c>
    </row>
    <row r="61" spans="1:79" s="31" customFormat="1" ht="12" x14ac:dyDescent="0.2">
      <c r="A61" s="127" t="s">
        <v>754</v>
      </c>
      <c r="B61" s="34">
        <v>0</v>
      </c>
      <c r="C61" s="34">
        <v>0</v>
      </c>
      <c r="D61" s="34">
        <v>0</v>
      </c>
      <c r="E61" s="34">
        <v>0</v>
      </c>
      <c r="F61" s="34">
        <v>0</v>
      </c>
      <c r="G61" s="34">
        <v>0</v>
      </c>
      <c r="H61" s="34">
        <v>0</v>
      </c>
      <c r="I61" s="34">
        <v>0</v>
      </c>
      <c r="J61" s="34">
        <v>0</v>
      </c>
      <c r="K61" s="34">
        <v>0</v>
      </c>
      <c r="L61" s="34">
        <v>0</v>
      </c>
      <c r="M61" s="34">
        <v>0</v>
      </c>
      <c r="N61" s="34">
        <v>0</v>
      </c>
      <c r="O61" s="34">
        <v>39516.199474499997</v>
      </c>
      <c r="P61" s="34">
        <v>18410.432732999998</v>
      </c>
      <c r="Q61" s="34">
        <v>14868.106186500007</v>
      </c>
      <c r="R61" s="34">
        <v>15137.789813999998</v>
      </c>
      <c r="S61" s="34">
        <v>14625.290704499997</v>
      </c>
      <c r="T61" s="34">
        <v>13620.955689599992</v>
      </c>
      <c r="U61" s="34">
        <v>13189.367864399988</v>
      </c>
      <c r="V61" s="34">
        <v>12970.186126800008</v>
      </c>
      <c r="W61" s="34">
        <v>11310.68188319999</v>
      </c>
      <c r="X61" s="34">
        <v>9330.7265352000031</v>
      </c>
      <c r="Y61" s="34">
        <v>9446.9433087539928</v>
      </c>
      <c r="Z61" s="34">
        <v>7185.0987206039936</v>
      </c>
      <c r="AA61" s="34">
        <v>179611.77904105795</v>
      </c>
      <c r="AB61" s="34">
        <v>5636.9783821679976</v>
      </c>
      <c r="AC61" s="34">
        <v>10096.383079187994</v>
      </c>
      <c r="AD61" s="34">
        <v>4099.2410705820021</v>
      </c>
      <c r="AE61" s="34">
        <v>7197.977686661995</v>
      </c>
      <c r="AF61" s="34">
        <v>3564.7629759839988</v>
      </c>
      <c r="AG61" s="34">
        <v>1972.4881888740013</v>
      </c>
      <c r="AH61" s="34">
        <v>1759.2639545880049</v>
      </c>
      <c r="AI61" s="34">
        <v>1760.1929094539944</v>
      </c>
      <c r="AJ61" s="34">
        <v>1680.0780761939966</v>
      </c>
      <c r="AK61" s="34">
        <v>1678.3084472699952</v>
      </c>
      <c r="AL61" s="34">
        <v>1674.4200789539943</v>
      </c>
      <c r="AM61" s="34">
        <v>1730.5586473140036</v>
      </c>
      <c r="AN61" s="34">
        <v>42850.653497231979</v>
      </c>
      <c r="AO61" s="34">
        <v>8.7478255199953274</v>
      </c>
      <c r="AP61" s="34">
        <v>243.43432805999765</v>
      </c>
      <c r="AQ61" s="34">
        <v>4.6849019699953285</v>
      </c>
      <c r="AR61" s="34">
        <v>5.5135377360021023</v>
      </c>
      <c r="AS61" s="34">
        <v>2.8711326419995324</v>
      </c>
      <c r="AT61" s="34">
        <v>2.1247585379992993</v>
      </c>
      <c r="AU61" s="34">
        <v>2.4076583999065704E-2</v>
      </c>
      <c r="AV61" s="34">
        <v>3.3924768149983486</v>
      </c>
      <c r="AW61" s="34">
        <v>10.821636630002594</v>
      </c>
      <c r="AX61" s="34">
        <v>3.5734494600028297</v>
      </c>
      <c r="AY61" s="34">
        <v>5.4209471400018865</v>
      </c>
      <c r="AZ61" s="34">
        <v>10.238216309995755</v>
      </c>
      <c r="BA61" s="34">
        <v>300.8472874049898</v>
      </c>
      <c r="BB61" s="34">
        <v>0</v>
      </c>
      <c r="BC61" s="34">
        <v>0</v>
      </c>
      <c r="BD61" s="34">
        <v>0</v>
      </c>
      <c r="BE61" s="34">
        <v>0</v>
      </c>
      <c r="BF61" s="34">
        <v>0</v>
      </c>
      <c r="BG61" s="34">
        <v>0</v>
      </c>
      <c r="BH61" s="34">
        <v>0</v>
      </c>
      <c r="BI61" s="34">
        <v>0</v>
      </c>
      <c r="BJ61" s="34">
        <v>0</v>
      </c>
      <c r="BK61" s="34">
        <v>0</v>
      </c>
      <c r="BL61" s="34">
        <v>0</v>
      </c>
      <c r="BM61" s="34">
        <v>0</v>
      </c>
      <c r="BN61" s="34">
        <v>0</v>
      </c>
      <c r="BO61" s="34">
        <v>0</v>
      </c>
      <c r="BP61" s="34">
        <v>0</v>
      </c>
      <c r="BQ61" s="34">
        <v>0</v>
      </c>
      <c r="BR61" s="34">
        <v>0</v>
      </c>
      <c r="BS61" s="34">
        <v>0</v>
      </c>
      <c r="BT61" s="34">
        <v>0</v>
      </c>
      <c r="BU61" s="34">
        <v>0</v>
      </c>
      <c r="BV61" s="34">
        <v>0</v>
      </c>
      <c r="BW61" s="34">
        <v>0</v>
      </c>
      <c r="BX61" s="34">
        <v>0</v>
      </c>
      <c r="BY61" s="34">
        <v>0</v>
      </c>
      <c r="BZ61" s="34">
        <v>0</v>
      </c>
      <c r="CA61" s="34">
        <v>0</v>
      </c>
    </row>
    <row r="62" spans="1:79" s="31" customFormat="1" ht="12.75" thickBot="1" x14ac:dyDescent="0.25">
      <c r="A62" s="127" t="s">
        <v>755</v>
      </c>
      <c r="B62" s="34">
        <v>0</v>
      </c>
      <c r="C62" s="34">
        <v>0</v>
      </c>
      <c r="D62" s="34">
        <v>0</v>
      </c>
      <c r="E62" s="34">
        <v>0</v>
      </c>
      <c r="F62" s="34">
        <v>0</v>
      </c>
      <c r="G62" s="34">
        <v>0</v>
      </c>
      <c r="H62" s="34">
        <v>0</v>
      </c>
      <c r="I62" s="34">
        <v>0</v>
      </c>
      <c r="J62" s="34">
        <v>0</v>
      </c>
      <c r="K62" s="34">
        <v>0</v>
      </c>
      <c r="L62" s="34">
        <v>0</v>
      </c>
      <c r="M62" s="34">
        <v>0</v>
      </c>
      <c r="N62" s="34">
        <v>0</v>
      </c>
      <c r="O62" s="34">
        <v>0</v>
      </c>
      <c r="P62" s="34">
        <v>0</v>
      </c>
      <c r="Q62" s="34">
        <v>0</v>
      </c>
      <c r="R62" s="34">
        <v>0</v>
      </c>
      <c r="S62" s="34">
        <v>0</v>
      </c>
      <c r="T62" s="34">
        <v>0</v>
      </c>
      <c r="U62" s="34">
        <v>0</v>
      </c>
      <c r="V62" s="34">
        <v>0</v>
      </c>
      <c r="W62" s="34">
        <v>0</v>
      </c>
      <c r="X62" s="34">
        <v>0</v>
      </c>
      <c r="Y62" s="34">
        <v>0</v>
      </c>
      <c r="Z62" s="34">
        <v>0</v>
      </c>
      <c r="AA62" s="34">
        <v>0</v>
      </c>
      <c r="AB62" s="34">
        <v>0</v>
      </c>
      <c r="AC62" s="34">
        <v>0</v>
      </c>
      <c r="AD62" s="34">
        <v>0</v>
      </c>
      <c r="AE62" s="34">
        <v>0</v>
      </c>
      <c r="AF62" s="34">
        <v>-8</v>
      </c>
      <c r="AG62" s="34">
        <v>0</v>
      </c>
      <c r="AH62" s="34">
        <v>0</v>
      </c>
      <c r="AI62" s="34">
        <v>0</v>
      </c>
      <c r="AJ62" s="34">
        <v>0</v>
      </c>
      <c r="AK62" s="34">
        <v>0</v>
      </c>
      <c r="AL62" s="34">
        <v>0</v>
      </c>
      <c r="AM62" s="34">
        <v>0</v>
      </c>
      <c r="AN62" s="34">
        <v>-8</v>
      </c>
      <c r="AO62" s="34">
        <v>0</v>
      </c>
      <c r="AP62" s="34">
        <v>0</v>
      </c>
      <c r="AQ62" s="34">
        <v>0</v>
      </c>
      <c r="AR62" s="34">
        <v>0</v>
      </c>
      <c r="AS62" s="34">
        <v>0</v>
      </c>
      <c r="AT62" s="34">
        <v>0</v>
      </c>
      <c r="AU62" s="34">
        <v>0</v>
      </c>
      <c r="AV62" s="34">
        <v>220</v>
      </c>
      <c r="AW62" s="34">
        <v>0</v>
      </c>
      <c r="AX62" s="34">
        <v>0</v>
      </c>
      <c r="AY62" s="34">
        <v>0</v>
      </c>
      <c r="AZ62" s="34">
        <v>0</v>
      </c>
      <c r="BA62" s="34">
        <v>220</v>
      </c>
      <c r="BB62" s="34">
        <v>0</v>
      </c>
      <c r="BC62" s="34">
        <v>0</v>
      </c>
      <c r="BD62" s="34">
        <v>0</v>
      </c>
      <c r="BE62" s="34">
        <v>0</v>
      </c>
      <c r="BF62" s="34">
        <v>0</v>
      </c>
      <c r="BG62" s="34">
        <v>0</v>
      </c>
      <c r="BH62" s="34">
        <v>0</v>
      </c>
      <c r="BI62" s="34">
        <v>0</v>
      </c>
      <c r="BJ62" s="34">
        <v>0</v>
      </c>
      <c r="BK62" s="34">
        <v>0</v>
      </c>
      <c r="BL62" s="34">
        <v>0</v>
      </c>
      <c r="BM62" s="34">
        <v>0</v>
      </c>
      <c r="BN62" s="34">
        <v>0</v>
      </c>
      <c r="BO62" s="34">
        <v>0</v>
      </c>
      <c r="BP62" s="34">
        <v>0</v>
      </c>
      <c r="BQ62" s="34">
        <v>0</v>
      </c>
      <c r="BR62" s="34">
        <v>0</v>
      </c>
      <c r="BS62" s="34">
        <v>0</v>
      </c>
      <c r="BT62" s="34">
        <v>0</v>
      </c>
      <c r="BU62" s="34">
        <v>0</v>
      </c>
      <c r="BV62" s="34">
        <v>0</v>
      </c>
      <c r="BW62" s="34">
        <v>0</v>
      </c>
      <c r="BX62" s="34">
        <v>0</v>
      </c>
      <c r="BY62" s="34">
        <v>0</v>
      </c>
      <c r="BZ62" s="34">
        <v>0</v>
      </c>
      <c r="CA62" s="34">
        <v>0</v>
      </c>
    </row>
    <row r="63" spans="1:79" s="31" customFormat="1" ht="12.75" thickBot="1" x14ac:dyDescent="0.25">
      <c r="A63" s="127" t="s">
        <v>756</v>
      </c>
      <c r="B63" s="128">
        <v>0</v>
      </c>
      <c r="C63" s="128">
        <v>0</v>
      </c>
      <c r="D63" s="128">
        <v>0</v>
      </c>
      <c r="E63" s="128">
        <v>0</v>
      </c>
      <c r="F63" s="128">
        <v>0</v>
      </c>
      <c r="G63" s="128">
        <v>0</v>
      </c>
      <c r="H63" s="128">
        <v>0</v>
      </c>
      <c r="I63" s="128">
        <v>0</v>
      </c>
      <c r="J63" s="128">
        <v>0</v>
      </c>
      <c r="K63" s="128">
        <v>0</v>
      </c>
      <c r="L63" s="128">
        <v>0</v>
      </c>
      <c r="M63" s="128">
        <v>0</v>
      </c>
      <c r="N63" s="128">
        <v>0</v>
      </c>
      <c r="O63" s="128">
        <v>39516.199474499997</v>
      </c>
      <c r="P63" s="128">
        <v>18410.432732999998</v>
      </c>
      <c r="Q63" s="128">
        <v>14868.106186500007</v>
      </c>
      <c r="R63" s="128">
        <v>15137.789813999998</v>
      </c>
      <c r="S63" s="128">
        <v>14625.290704499997</v>
      </c>
      <c r="T63" s="128">
        <v>13620.955689599992</v>
      </c>
      <c r="U63" s="128">
        <v>13189.367864399988</v>
      </c>
      <c r="V63" s="128">
        <v>12970.186126800008</v>
      </c>
      <c r="W63" s="128">
        <v>11310.68188319999</v>
      </c>
      <c r="X63" s="128">
        <v>9330.7265352000031</v>
      </c>
      <c r="Y63" s="128">
        <v>9446.9433087539928</v>
      </c>
      <c r="Z63" s="128">
        <v>7185.0987206039936</v>
      </c>
      <c r="AA63" s="128">
        <v>179611.77904105795</v>
      </c>
      <c r="AB63" s="128">
        <v>5636.9783821679976</v>
      </c>
      <c r="AC63" s="128">
        <v>10096.383079187994</v>
      </c>
      <c r="AD63" s="128">
        <v>4099.2410705820021</v>
      </c>
      <c r="AE63" s="128">
        <v>7197.977686661995</v>
      </c>
      <c r="AF63" s="128">
        <v>3556.7629759839988</v>
      </c>
      <c r="AG63" s="128">
        <v>1972.4881888740013</v>
      </c>
      <c r="AH63" s="128">
        <v>1759.2639545880049</v>
      </c>
      <c r="AI63" s="128">
        <v>1760.1929094539944</v>
      </c>
      <c r="AJ63" s="128">
        <v>1680.0780761939966</v>
      </c>
      <c r="AK63" s="128">
        <v>1678.3084472699952</v>
      </c>
      <c r="AL63" s="128">
        <v>1674.4200789539943</v>
      </c>
      <c r="AM63" s="128">
        <v>1730.5586473140036</v>
      </c>
      <c r="AN63" s="128">
        <v>42842.653497231979</v>
      </c>
      <c r="AO63" s="128">
        <v>8.7478255199953274</v>
      </c>
      <c r="AP63" s="128">
        <v>243.43432805999765</v>
      </c>
      <c r="AQ63" s="128">
        <v>4.6849019699953285</v>
      </c>
      <c r="AR63" s="128">
        <v>5.5135377360021023</v>
      </c>
      <c r="AS63" s="128">
        <v>2.8711326419995324</v>
      </c>
      <c r="AT63" s="128">
        <v>2.1247585379992993</v>
      </c>
      <c r="AU63" s="128">
        <v>2.4076583999065704E-2</v>
      </c>
      <c r="AV63" s="128">
        <v>223.39247681499836</v>
      </c>
      <c r="AW63" s="128">
        <v>10.821636630002594</v>
      </c>
      <c r="AX63" s="128">
        <v>3.5734494600028297</v>
      </c>
      <c r="AY63" s="128">
        <v>5.4209471400018865</v>
      </c>
      <c r="AZ63" s="128">
        <v>10.238216309995755</v>
      </c>
      <c r="BA63" s="128">
        <v>520.84728740498974</v>
      </c>
      <c r="BB63" s="128">
        <v>0</v>
      </c>
      <c r="BC63" s="128">
        <v>0</v>
      </c>
      <c r="BD63" s="128">
        <v>0</v>
      </c>
      <c r="BE63" s="128">
        <v>0</v>
      </c>
      <c r="BF63" s="128">
        <v>0</v>
      </c>
      <c r="BG63" s="128">
        <v>0</v>
      </c>
      <c r="BH63" s="128">
        <v>0</v>
      </c>
      <c r="BI63" s="128">
        <v>0</v>
      </c>
      <c r="BJ63" s="128">
        <v>0</v>
      </c>
      <c r="BK63" s="128">
        <v>0</v>
      </c>
      <c r="BL63" s="128">
        <v>0</v>
      </c>
      <c r="BM63" s="128">
        <v>0</v>
      </c>
      <c r="BN63" s="128">
        <v>0</v>
      </c>
      <c r="BO63" s="128">
        <v>0</v>
      </c>
      <c r="BP63" s="128">
        <v>0</v>
      </c>
      <c r="BQ63" s="128">
        <v>0</v>
      </c>
      <c r="BR63" s="128">
        <v>0</v>
      </c>
      <c r="BS63" s="128">
        <v>0</v>
      </c>
      <c r="BT63" s="128">
        <v>0</v>
      </c>
      <c r="BU63" s="128">
        <v>0</v>
      </c>
      <c r="BV63" s="128">
        <v>0</v>
      </c>
      <c r="BW63" s="128">
        <v>0</v>
      </c>
      <c r="BX63" s="128">
        <v>0</v>
      </c>
      <c r="BY63" s="128">
        <v>0</v>
      </c>
      <c r="BZ63" s="128">
        <v>0</v>
      </c>
      <c r="CA63" s="128">
        <v>0</v>
      </c>
    </row>
    <row r="64" spans="1:79" s="31" customFormat="1" ht="12.75" thickBot="1" x14ac:dyDescent="0.25">
      <c r="A64" s="127" t="s">
        <v>757</v>
      </c>
      <c r="B64" s="128">
        <v>0</v>
      </c>
      <c r="C64" s="128">
        <v>0</v>
      </c>
      <c r="D64" s="128">
        <v>0</v>
      </c>
      <c r="E64" s="128">
        <v>0</v>
      </c>
      <c r="F64" s="128">
        <v>0</v>
      </c>
      <c r="G64" s="128">
        <v>0</v>
      </c>
      <c r="H64" s="128">
        <v>0</v>
      </c>
      <c r="I64" s="128">
        <v>0</v>
      </c>
      <c r="J64" s="128">
        <v>0</v>
      </c>
      <c r="K64" s="128">
        <v>0</v>
      </c>
      <c r="L64" s="128">
        <v>0</v>
      </c>
      <c r="M64" s="128">
        <v>0</v>
      </c>
      <c r="N64" s="128">
        <v>0</v>
      </c>
      <c r="O64" s="128">
        <v>39516.199474499997</v>
      </c>
      <c r="P64" s="128">
        <v>18410.432732999998</v>
      </c>
      <c r="Q64" s="128">
        <v>14868.106186500007</v>
      </c>
      <c r="R64" s="128">
        <v>15137.789813999998</v>
      </c>
      <c r="S64" s="128">
        <v>14625.290704499997</v>
      </c>
      <c r="T64" s="128">
        <v>13620.955689599992</v>
      </c>
      <c r="U64" s="128">
        <v>13189.367864399988</v>
      </c>
      <c r="V64" s="128">
        <v>12970.186126800008</v>
      </c>
      <c r="W64" s="128">
        <v>11310.68188319999</v>
      </c>
      <c r="X64" s="128">
        <v>9330.7265352000031</v>
      </c>
      <c r="Y64" s="128">
        <v>9446.9433087539928</v>
      </c>
      <c r="Z64" s="128">
        <v>7185.0987206039936</v>
      </c>
      <c r="AA64" s="128">
        <v>179611.77904105795</v>
      </c>
      <c r="AB64" s="128">
        <v>5636.9783821679976</v>
      </c>
      <c r="AC64" s="128">
        <v>10096.383079187994</v>
      </c>
      <c r="AD64" s="128">
        <v>4099.2410705820021</v>
      </c>
      <c r="AE64" s="128">
        <v>7197.977686661995</v>
      </c>
      <c r="AF64" s="128">
        <v>3556.7629759839988</v>
      </c>
      <c r="AG64" s="128">
        <v>1972.4881888740013</v>
      </c>
      <c r="AH64" s="128">
        <v>1759.2639545880049</v>
      </c>
      <c r="AI64" s="128">
        <v>1760.1929094539944</v>
      </c>
      <c r="AJ64" s="128">
        <v>1680.0780761939966</v>
      </c>
      <c r="AK64" s="128">
        <v>1678.3084472699952</v>
      </c>
      <c r="AL64" s="128">
        <v>1674.4200789539943</v>
      </c>
      <c r="AM64" s="128">
        <v>1730.5586473140036</v>
      </c>
      <c r="AN64" s="128">
        <v>42842.653497231979</v>
      </c>
      <c r="AO64" s="128">
        <v>8.7478255199953274</v>
      </c>
      <c r="AP64" s="128">
        <v>243.43432805999765</v>
      </c>
      <c r="AQ64" s="128">
        <v>4.6849019699953285</v>
      </c>
      <c r="AR64" s="128">
        <v>5.5135377360021023</v>
      </c>
      <c r="AS64" s="128">
        <v>2.8711326419995324</v>
      </c>
      <c r="AT64" s="128">
        <v>2.1247585379992993</v>
      </c>
      <c r="AU64" s="128">
        <v>2.4076583999065704E-2</v>
      </c>
      <c r="AV64" s="128">
        <v>223.39247681499836</v>
      </c>
      <c r="AW64" s="128">
        <v>10.821636630002594</v>
      </c>
      <c r="AX64" s="128">
        <v>3.5734494600028297</v>
      </c>
      <c r="AY64" s="128">
        <v>5.4209471400018865</v>
      </c>
      <c r="AZ64" s="128">
        <v>10.238216309995755</v>
      </c>
      <c r="BA64" s="128">
        <v>520.84728740498974</v>
      </c>
      <c r="BB64" s="128">
        <v>0</v>
      </c>
      <c r="BC64" s="128">
        <v>0</v>
      </c>
      <c r="BD64" s="128">
        <v>0</v>
      </c>
      <c r="BE64" s="128">
        <v>0</v>
      </c>
      <c r="BF64" s="128">
        <v>0</v>
      </c>
      <c r="BG64" s="128">
        <v>0</v>
      </c>
      <c r="BH64" s="128">
        <v>0</v>
      </c>
      <c r="BI64" s="128">
        <v>0</v>
      </c>
      <c r="BJ64" s="128">
        <v>0</v>
      </c>
      <c r="BK64" s="128">
        <v>0</v>
      </c>
      <c r="BL64" s="128">
        <v>0</v>
      </c>
      <c r="BM64" s="128">
        <v>0</v>
      </c>
      <c r="BN64" s="128">
        <v>0</v>
      </c>
      <c r="BO64" s="128">
        <v>0</v>
      </c>
      <c r="BP64" s="128">
        <v>0</v>
      </c>
      <c r="BQ64" s="128">
        <v>0</v>
      </c>
      <c r="BR64" s="128">
        <v>0</v>
      </c>
      <c r="BS64" s="128">
        <v>0</v>
      </c>
      <c r="BT64" s="128">
        <v>0</v>
      </c>
      <c r="BU64" s="128">
        <v>0</v>
      </c>
      <c r="BV64" s="128">
        <v>0</v>
      </c>
      <c r="BW64" s="128">
        <v>0</v>
      </c>
      <c r="BX64" s="128">
        <v>0</v>
      </c>
      <c r="BY64" s="128">
        <v>0</v>
      </c>
      <c r="BZ64" s="128">
        <v>0</v>
      </c>
      <c r="CA64" s="128">
        <v>0</v>
      </c>
    </row>
    <row r="65" spans="1:79" s="31" customFormat="1" ht="12" x14ac:dyDescent="0.2">
      <c r="A65" s="127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  <c r="AB65" s="128"/>
      <c r="AC65" s="128"/>
      <c r="AD65" s="128"/>
      <c r="AE65" s="128"/>
      <c r="AF65" s="128"/>
      <c r="AG65" s="128"/>
      <c r="AH65" s="128"/>
      <c r="AI65" s="128"/>
      <c r="AJ65" s="128"/>
      <c r="AK65" s="128"/>
      <c r="AL65" s="128"/>
      <c r="AM65" s="128"/>
      <c r="AN65" s="128"/>
      <c r="AO65" s="128"/>
      <c r="AP65" s="128"/>
      <c r="AQ65" s="128"/>
      <c r="AR65" s="128"/>
      <c r="AS65" s="128"/>
      <c r="AT65" s="128"/>
      <c r="AU65" s="128"/>
      <c r="AV65" s="128"/>
      <c r="AW65" s="128"/>
      <c r="AX65" s="128"/>
      <c r="AY65" s="128"/>
      <c r="AZ65" s="128"/>
      <c r="BA65" s="128"/>
      <c r="BB65" s="128"/>
      <c r="BC65" s="128"/>
      <c r="BD65" s="128"/>
      <c r="BE65" s="128"/>
      <c r="BF65" s="128"/>
      <c r="BG65" s="128"/>
      <c r="BH65" s="128"/>
      <c r="BI65" s="128"/>
      <c r="BJ65" s="128"/>
      <c r="BK65" s="128"/>
      <c r="BL65" s="128"/>
      <c r="BM65" s="128"/>
      <c r="BN65" s="128"/>
      <c r="BO65" s="128"/>
      <c r="BP65" s="128"/>
      <c r="BQ65" s="128"/>
      <c r="BR65" s="128"/>
      <c r="BS65" s="128"/>
      <c r="BT65" s="128"/>
      <c r="BU65" s="128"/>
      <c r="BV65" s="128"/>
      <c r="BW65" s="128"/>
      <c r="BX65" s="128"/>
      <c r="BY65" s="128"/>
      <c r="BZ65" s="128"/>
      <c r="CA65" s="128"/>
    </row>
    <row r="66" spans="1:79" ht="13.9" customHeight="1" x14ac:dyDescent="0.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</row>
    <row r="67" spans="1:79" ht="13.9" customHeight="1" x14ac:dyDescent="0.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</row>
    <row r="68" spans="1:79" ht="13.9" customHeight="1" x14ac:dyDescent="0.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</row>
    <row r="69" spans="1:79" ht="13.9" customHeight="1" x14ac:dyDescent="0.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</row>
    <row r="70" spans="1:79" ht="13.9" customHeight="1" x14ac:dyDescent="0.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</row>
    <row r="71" spans="1:79" ht="13.9" customHeight="1" x14ac:dyDescent="0.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</row>
    <row r="72" spans="1:79" ht="13.9" customHeight="1" x14ac:dyDescent="0.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</row>
    <row r="73" spans="1:79" s="47" customFormat="1" ht="13.9" customHeight="1" x14ac:dyDescent="0.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</row>
    <row r="74" spans="1:79" s="47" customFormat="1" ht="13.9" customHeight="1" x14ac:dyDescent="0.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</row>
    <row r="75" spans="1:79" s="47" customFormat="1" ht="13.9" customHeight="1" x14ac:dyDescent="0.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</row>
    <row r="76" spans="1:79" s="47" customFormat="1" ht="13.9" customHeight="1" x14ac:dyDescent="0.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</row>
    <row r="77" spans="1:79" s="47" customFormat="1" ht="13.9" customHeight="1" x14ac:dyDescent="0.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</row>
    <row r="78" spans="1:79" ht="13.9" customHeight="1" x14ac:dyDescent="0.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</row>
    <row r="79" spans="1:79" ht="13.9" customHeight="1" x14ac:dyDescent="0.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</row>
    <row r="80" spans="1:79" ht="13.9" customHeight="1" x14ac:dyDescent="0.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</row>
    <row r="81" spans="1:79" ht="13.9" customHeight="1" x14ac:dyDescent="0.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</row>
  </sheetData>
  <autoFilter ref="A6:CA75" xr:uid="{38BD4600-AFDE-4EAB-8B11-103F3F713DF9}"/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78B94-FA06-475C-B2B7-C0FE99374373}">
  <sheetPr>
    <tabColor theme="6" tint="0.39997558519241921"/>
  </sheetPr>
  <dimension ref="A1:CA29"/>
  <sheetViews>
    <sheetView zoomScaleNormal="100" workbookViewId="0">
      <pane xSplit="1" ySplit="6" topLeftCell="AA7" activePane="bottomRight" state="frozen"/>
      <selection pane="topRight"/>
      <selection pane="bottomLeft"/>
      <selection pane="bottomRight"/>
    </sheetView>
  </sheetViews>
  <sheetFormatPr defaultColWidth="8.7109375" defaultRowHeight="13.9" customHeight="1" outlineLevelCol="1" x14ac:dyDescent="0.2"/>
  <cols>
    <col min="1" max="1" width="32" style="44" customWidth="1"/>
    <col min="2" max="13" width="13" style="44" hidden="1" customWidth="1" outlineLevel="1"/>
    <col min="14" max="14" width="13" style="44" customWidth="1" collapsed="1"/>
    <col min="15" max="26" width="13" style="44" hidden="1" customWidth="1" outlineLevel="1"/>
    <col min="27" max="27" width="13" style="44" customWidth="1" collapsed="1"/>
    <col min="28" max="39" width="13" style="44" hidden="1" customWidth="1" outlineLevel="1"/>
    <col min="40" max="40" width="13" style="44" customWidth="1" collapsed="1"/>
    <col min="41" max="52" width="13" style="44" hidden="1" customWidth="1" outlineLevel="1"/>
    <col min="53" max="53" width="13" style="44" customWidth="1" collapsed="1"/>
    <col min="54" max="65" width="13" style="44" hidden="1" customWidth="1" outlineLevel="1"/>
    <col min="66" max="66" width="13" style="44" customWidth="1" collapsed="1"/>
    <col min="67" max="78" width="13" style="44" hidden="1" customWidth="1" outlineLevel="1"/>
    <col min="79" max="79" width="13" style="44" customWidth="1" collapsed="1"/>
    <col min="80" max="16384" width="8.7109375" style="44"/>
  </cols>
  <sheetData>
    <row r="1" spans="1:79" ht="13.9" customHeight="1" x14ac:dyDescent="0.2">
      <c r="A1" s="241" t="s">
        <v>925</v>
      </c>
    </row>
    <row r="2" spans="1:79" ht="13.9" customHeight="1" x14ac:dyDescent="0.2">
      <c r="A2" s="241" t="s">
        <v>910</v>
      </c>
    </row>
    <row r="3" spans="1:79" ht="13.9" customHeight="1" thickBo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</row>
    <row r="4" spans="1:79" s="31" customFormat="1" ht="15" customHeight="1" x14ac:dyDescent="0.2">
      <c r="A4" s="39" t="s">
        <v>907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</row>
    <row r="5" spans="1:79" s="31" customFormat="1" ht="12.75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</row>
    <row r="6" spans="1:79" s="31" customFormat="1" ht="12.75" thickBot="1" x14ac:dyDescent="0.25">
      <c r="A6" s="42" t="s">
        <v>691</v>
      </c>
      <c r="B6" s="42" t="s">
        <v>51</v>
      </c>
      <c r="C6" s="42" t="s">
        <v>52</v>
      </c>
      <c r="D6" s="42" t="s">
        <v>53</v>
      </c>
      <c r="E6" s="42" t="s">
        <v>54</v>
      </c>
      <c r="F6" s="42" t="s">
        <v>55</v>
      </c>
      <c r="G6" s="42" t="s">
        <v>56</v>
      </c>
      <c r="H6" s="42" t="s">
        <v>57</v>
      </c>
      <c r="I6" s="42" t="s">
        <v>58</v>
      </c>
      <c r="J6" s="42" t="s">
        <v>59</v>
      </c>
      <c r="K6" s="42" t="s">
        <v>60</v>
      </c>
      <c r="L6" s="42" t="s">
        <v>61</v>
      </c>
      <c r="M6" s="42" t="s">
        <v>62</v>
      </c>
      <c r="N6" s="42" t="s">
        <v>63</v>
      </c>
      <c r="O6" s="42" t="s">
        <v>64</v>
      </c>
      <c r="P6" s="42" t="s">
        <v>65</v>
      </c>
      <c r="Q6" s="42" t="s">
        <v>66</v>
      </c>
      <c r="R6" s="42" t="s">
        <v>67</v>
      </c>
      <c r="S6" s="42" t="s">
        <v>68</v>
      </c>
      <c r="T6" s="42" t="s">
        <v>69</v>
      </c>
      <c r="U6" s="42" t="s">
        <v>70</v>
      </c>
      <c r="V6" s="42" t="s">
        <v>71</v>
      </c>
      <c r="W6" s="42" t="s">
        <v>72</v>
      </c>
      <c r="X6" s="42" t="s">
        <v>73</v>
      </c>
      <c r="Y6" s="42" t="s">
        <v>74</v>
      </c>
      <c r="Z6" s="42" t="s">
        <v>75</v>
      </c>
      <c r="AA6" s="42" t="s">
        <v>76</v>
      </c>
      <c r="AB6" s="42" t="s">
        <v>77</v>
      </c>
      <c r="AC6" s="42" t="s">
        <v>78</v>
      </c>
      <c r="AD6" s="42" t="s">
        <v>79</v>
      </c>
      <c r="AE6" s="42" t="s">
        <v>80</v>
      </c>
      <c r="AF6" s="42" t="s">
        <v>81</v>
      </c>
      <c r="AG6" s="42" t="s">
        <v>82</v>
      </c>
      <c r="AH6" s="42" t="s">
        <v>83</v>
      </c>
      <c r="AI6" s="42" t="s">
        <v>84</v>
      </c>
      <c r="AJ6" s="42" t="s">
        <v>85</v>
      </c>
      <c r="AK6" s="42" t="s">
        <v>86</v>
      </c>
      <c r="AL6" s="42" t="s">
        <v>87</v>
      </c>
      <c r="AM6" s="42" t="s">
        <v>88</v>
      </c>
      <c r="AN6" s="42" t="s">
        <v>89</v>
      </c>
      <c r="AO6" s="42" t="s">
        <v>90</v>
      </c>
      <c r="AP6" s="42" t="s">
        <v>91</v>
      </c>
      <c r="AQ6" s="42" t="s">
        <v>92</v>
      </c>
      <c r="AR6" s="42" t="s">
        <v>93</v>
      </c>
      <c r="AS6" s="42" t="s">
        <v>94</v>
      </c>
      <c r="AT6" s="42" t="s">
        <v>95</v>
      </c>
      <c r="AU6" s="42" t="s">
        <v>96</v>
      </c>
      <c r="AV6" s="42" t="s">
        <v>97</v>
      </c>
      <c r="AW6" s="42" t="s">
        <v>98</v>
      </c>
      <c r="AX6" s="42" t="s">
        <v>99</v>
      </c>
      <c r="AY6" s="42" t="s">
        <v>100</v>
      </c>
      <c r="AZ6" s="42" t="s">
        <v>101</v>
      </c>
      <c r="BA6" s="42" t="s">
        <v>102</v>
      </c>
      <c r="BB6" s="42" t="s">
        <v>103</v>
      </c>
      <c r="BC6" s="42" t="s">
        <v>104</v>
      </c>
      <c r="BD6" s="42" t="s">
        <v>105</v>
      </c>
      <c r="BE6" s="42" t="s">
        <v>106</v>
      </c>
      <c r="BF6" s="42" t="s">
        <v>107</v>
      </c>
      <c r="BG6" s="42" t="s">
        <v>108</v>
      </c>
      <c r="BH6" s="42" t="s">
        <v>109</v>
      </c>
      <c r="BI6" s="42" t="s">
        <v>110</v>
      </c>
      <c r="BJ6" s="42" t="s">
        <v>111</v>
      </c>
      <c r="BK6" s="42" t="s">
        <v>112</v>
      </c>
      <c r="BL6" s="42" t="s">
        <v>113</v>
      </c>
      <c r="BM6" s="42" t="s">
        <v>114</v>
      </c>
      <c r="BN6" s="42" t="s">
        <v>115</v>
      </c>
      <c r="BO6" s="42" t="s">
        <v>116</v>
      </c>
      <c r="BP6" s="42" t="s">
        <v>117</v>
      </c>
      <c r="BQ6" s="42" t="s">
        <v>118</v>
      </c>
      <c r="BR6" s="42" t="s">
        <v>119</v>
      </c>
      <c r="BS6" s="42" t="s">
        <v>120</v>
      </c>
      <c r="BT6" s="42" t="s">
        <v>121</v>
      </c>
      <c r="BU6" s="42" t="s">
        <v>122</v>
      </c>
      <c r="BV6" s="42" t="s">
        <v>123</v>
      </c>
      <c r="BW6" s="42" t="s">
        <v>124</v>
      </c>
      <c r="BX6" s="42" t="s">
        <v>125</v>
      </c>
      <c r="BY6" s="42" t="s">
        <v>126</v>
      </c>
      <c r="BZ6" s="42" t="s">
        <v>127</v>
      </c>
      <c r="CA6" s="42" t="s">
        <v>128</v>
      </c>
    </row>
    <row r="7" spans="1:79" s="31" customFormat="1" ht="12" x14ac:dyDescent="0.2">
      <c r="A7" s="126" t="s">
        <v>129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</row>
    <row r="8" spans="1:79" s="31" customFormat="1" ht="12" x14ac:dyDescent="0.2">
      <c r="A8" s="112" t="s">
        <v>758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</row>
    <row r="9" spans="1:79" s="31" customFormat="1" ht="12" x14ac:dyDescent="0.2">
      <c r="A9" s="113" t="s">
        <v>193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</row>
    <row r="10" spans="1:79" s="31" customFormat="1" ht="12" x14ac:dyDescent="0.2">
      <c r="A10" s="127" t="s">
        <v>708</v>
      </c>
      <c r="B10" s="34">
        <v>0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v>2120641.3300000005</v>
      </c>
      <c r="P10" s="34">
        <v>1978268.6000000006</v>
      </c>
      <c r="Q10" s="34">
        <v>1173190.0699999998</v>
      </c>
      <c r="R10" s="34">
        <v>779459.6</v>
      </c>
      <c r="S10" s="34">
        <v>1011113.5699999995</v>
      </c>
      <c r="T10" s="34">
        <v>260716.52000000188</v>
      </c>
      <c r="U10" s="34">
        <v>284487.49999999988</v>
      </c>
      <c r="V10" s="34">
        <v>807331.85000000021</v>
      </c>
      <c r="W10" s="34">
        <v>785852.11000000022</v>
      </c>
      <c r="X10" s="34">
        <v>247216.6799999997</v>
      </c>
      <c r="Y10" s="34">
        <v>-223058.86</v>
      </c>
      <c r="Z10" s="34">
        <v>-3903114.9200000013</v>
      </c>
      <c r="AA10" s="34">
        <v>5322104.0499999989</v>
      </c>
      <c r="AB10" s="34">
        <v>1022714.59</v>
      </c>
      <c r="AC10" s="34">
        <v>966304.77999999991</v>
      </c>
      <c r="AD10" s="34">
        <v>840299.1799999997</v>
      </c>
      <c r="AE10" s="34">
        <v>565286.78999999934</v>
      </c>
      <c r="AF10" s="34">
        <v>6575.1899999998859</v>
      </c>
      <c r="AG10" s="34">
        <v>434414.41000001016</v>
      </c>
      <c r="AH10" s="34">
        <v>563315.86999999988</v>
      </c>
      <c r="AI10" s="34">
        <v>899019.97999999928</v>
      </c>
      <c r="AJ10" s="34">
        <v>312218.32999999943</v>
      </c>
      <c r="AK10" s="34">
        <v>205168.82999999914</v>
      </c>
      <c r="AL10" s="34">
        <v>915475.39000000036</v>
      </c>
      <c r="AM10" s="34">
        <v>344319.89999999932</v>
      </c>
      <c r="AN10" s="34">
        <v>7075113.2400000067</v>
      </c>
      <c r="AO10" s="34">
        <v>1168627.5199999998</v>
      </c>
      <c r="AP10" s="34">
        <v>1426045.4100000004</v>
      </c>
      <c r="AQ10" s="34">
        <v>1332679.1499999997</v>
      </c>
      <c r="AR10" s="34">
        <v>1139987.9600000007</v>
      </c>
      <c r="AS10" s="34">
        <v>1084469.8200000003</v>
      </c>
      <c r="AT10" s="34">
        <v>968814.74999999907</v>
      </c>
      <c r="AU10" s="34">
        <v>1202189.96</v>
      </c>
      <c r="AV10" s="34">
        <v>1157309.0700000003</v>
      </c>
      <c r="AW10" s="34">
        <v>1111752.6799999934</v>
      </c>
      <c r="AX10" s="34">
        <v>1154721.6899999985</v>
      </c>
      <c r="AY10" s="34">
        <v>1535141.52</v>
      </c>
      <c r="AZ10" s="34">
        <v>1341150.76</v>
      </c>
      <c r="BA10" s="34">
        <v>14622890.289999994</v>
      </c>
      <c r="BB10" s="34">
        <v>1092724.929984807</v>
      </c>
      <c r="BC10" s="34">
        <v>1147937.6413186721</v>
      </c>
      <c r="BD10" s="34">
        <v>897470.60901834816</v>
      </c>
      <c r="BE10" s="34">
        <v>1046434.1022080929</v>
      </c>
      <c r="BF10" s="34">
        <v>1013351.1982822116</v>
      </c>
      <c r="BG10" s="34">
        <v>844518.89082089055</v>
      </c>
      <c r="BH10" s="34">
        <v>761871.73334154743</v>
      </c>
      <c r="BI10" s="34">
        <v>822073.4508778837</v>
      </c>
      <c r="BJ10" s="34">
        <v>751020.05036396545</v>
      </c>
      <c r="BK10" s="34">
        <v>1043638.2150353303</v>
      </c>
      <c r="BL10" s="34">
        <v>958036.79044644558</v>
      </c>
      <c r="BM10" s="34">
        <v>1212647.9461797799</v>
      </c>
      <c r="BN10" s="34">
        <v>11591725.557877975</v>
      </c>
      <c r="BO10" s="34">
        <v>893432.82203609496</v>
      </c>
      <c r="BP10" s="34">
        <v>977266.3552700755</v>
      </c>
      <c r="BQ10" s="34">
        <v>698820.4506159533</v>
      </c>
      <c r="BR10" s="34">
        <v>794301.22100081271</v>
      </c>
      <c r="BS10" s="34">
        <v>756604.19324524561</v>
      </c>
      <c r="BT10" s="34">
        <v>648448.05955364718</v>
      </c>
      <c r="BU10" s="34">
        <v>610575.0911160449</v>
      </c>
      <c r="BV10" s="34">
        <v>641740.90469578234</v>
      </c>
      <c r="BW10" s="34">
        <v>653753.58522830112</v>
      </c>
      <c r="BX10" s="34">
        <v>925313.76539717568</v>
      </c>
      <c r="BY10" s="34">
        <v>799023.91980566841</v>
      </c>
      <c r="BZ10" s="34">
        <v>1146631.7654658747</v>
      </c>
      <c r="CA10" s="34">
        <v>9545912.1334306765</v>
      </c>
    </row>
    <row r="11" spans="1:79" s="31" customFormat="1" ht="12" x14ac:dyDescent="0.2">
      <c r="A11" s="127" t="s">
        <v>717</v>
      </c>
      <c r="B11" s="34">
        <v>0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v>599489</v>
      </c>
      <c r="P11" s="34">
        <v>565719</v>
      </c>
      <c r="Q11" s="34">
        <v>272418</v>
      </c>
      <c r="R11" s="34">
        <v>147432</v>
      </c>
      <c r="S11" s="34">
        <v>225798</v>
      </c>
      <c r="T11" s="34">
        <v>24055</v>
      </c>
      <c r="U11" s="34">
        <v>380625</v>
      </c>
      <c r="V11" s="34">
        <v>234751</v>
      </c>
      <c r="W11" s="34">
        <v>167659</v>
      </c>
      <c r="X11" s="34">
        <v>12159</v>
      </c>
      <c r="Y11" s="34">
        <v>66157</v>
      </c>
      <c r="Z11" s="34">
        <v>-957274</v>
      </c>
      <c r="AA11" s="34">
        <v>1738988</v>
      </c>
      <c r="AB11" s="34">
        <v>282921</v>
      </c>
      <c r="AC11" s="34">
        <v>260912</v>
      </c>
      <c r="AD11" s="34">
        <v>238097</v>
      </c>
      <c r="AE11" s="34">
        <v>146575</v>
      </c>
      <c r="AF11" s="34">
        <v>-65235</v>
      </c>
      <c r="AG11" s="34">
        <v>69829</v>
      </c>
      <c r="AH11" s="34">
        <v>105810</v>
      </c>
      <c r="AI11" s="34">
        <v>224335</v>
      </c>
      <c r="AJ11" s="34">
        <v>-60039</v>
      </c>
      <c r="AK11" s="34">
        <v>20495</v>
      </c>
      <c r="AL11" s="34">
        <v>245346</v>
      </c>
      <c r="AM11" s="34">
        <v>198347</v>
      </c>
      <c r="AN11" s="34">
        <v>1667393</v>
      </c>
      <c r="AO11" s="34">
        <v>314280</v>
      </c>
      <c r="AP11" s="34">
        <v>430397</v>
      </c>
      <c r="AQ11" s="34">
        <v>401560</v>
      </c>
      <c r="AR11" s="34">
        <v>362050</v>
      </c>
      <c r="AS11" s="34">
        <v>248561</v>
      </c>
      <c r="AT11" s="34">
        <v>238978</v>
      </c>
      <c r="AU11" s="34">
        <v>362314</v>
      </c>
      <c r="AV11" s="34">
        <v>288879</v>
      </c>
      <c r="AW11" s="34">
        <v>297007</v>
      </c>
      <c r="AX11" s="34">
        <v>322605</v>
      </c>
      <c r="AY11" s="34">
        <v>454234</v>
      </c>
      <c r="AZ11" s="34">
        <v>338751</v>
      </c>
      <c r="BA11" s="34">
        <v>4059616</v>
      </c>
      <c r="BB11" s="34">
        <v>340309.99666437204</v>
      </c>
      <c r="BC11" s="34">
        <v>339569.12821223168</v>
      </c>
      <c r="BD11" s="34">
        <v>250320.51506265003</v>
      </c>
      <c r="BE11" s="34">
        <v>306077.48064955452</v>
      </c>
      <c r="BF11" s="34">
        <v>278128.23980819178</v>
      </c>
      <c r="BG11" s="34">
        <v>209572.26128740711</v>
      </c>
      <c r="BH11" s="34">
        <v>215068.77165831899</v>
      </c>
      <c r="BI11" s="34">
        <v>188965.2604553253</v>
      </c>
      <c r="BJ11" s="34">
        <v>244878.18946825451</v>
      </c>
      <c r="BK11" s="34">
        <v>285557.982677322</v>
      </c>
      <c r="BL11" s="34">
        <v>253729.40411881209</v>
      </c>
      <c r="BM11" s="34">
        <v>345364.13247884903</v>
      </c>
      <c r="BN11" s="34">
        <v>3257541.3625412891</v>
      </c>
      <c r="BO11" s="34">
        <v>242474.24118017609</v>
      </c>
      <c r="BP11" s="34">
        <v>292365.64957054681</v>
      </c>
      <c r="BQ11" s="34">
        <v>141155.47941477323</v>
      </c>
      <c r="BR11" s="34">
        <v>230813.29726294655</v>
      </c>
      <c r="BS11" s="34">
        <v>208029.00085904793</v>
      </c>
      <c r="BT11" s="34">
        <v>170178.38870471698</v>
      </c>
      <c r="BU11" s="34">
        <v>152900.96564332308</v>
      </c>
      <c r="BV11" s="34">
        <v>162634.00653519327</v>
      </c>
      <c r="BW11" s="34">
        <v>217073.70911423827</v>
      </c>
      <c r="BX11" s="34">
        <v>278582.79066899169</v>
      </c>
      <c r="BY11" s="34">
        <v>233295.2042794241</v>
      </c>
      <c r="BZ11" s="34">
        <v>351406.17352644925</v>
      </c>
      <c r="CA11" s="34">
        <v>2680908.9067598269</v>
      </c>
    </row>
    <row r="12" spans="1:79" s="31" customFormat="1" ht="12" x14ac:dyDescent="0.2">
      <c r="A12" s="131" t="s">
        <v>139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2720130.33</v>
      </c>
      <c r="P12" s="37">
        <v>2543987.600000001</v>
      </c>
      <c r="Q12" s="37">
        <v>1445608.0699999998</v>
      </c>
      <c r="R12" s="37">
        <v>926891.6</v>
      </c>
      <c r="S12" s="37">
        <v>1236911.5699999994</v>
      </c>
      <c r="T12" s="37">
        <v>284771.52000000188</v>
      </c>
      <c r="U12" s="37">
        <v>665112.5</v>
      </c>
      <c r="V12" s="37">
        <v>1042082.8500000002</v>
      </c>
      <c r="W12" s="37">
        <v>953511.11000000022</v>
      </c>
      <c r="X12" s="37">
        <v>259375.6799999997</v>
      </c>
      <c r="Y12" s="37">
        <v>-156901.85999999999</v>
      </c>
      <c r="Z12" s="37">
        <v>-4860388.9200000018</v>
      </c>
      <c r="AA12" s="37">
        <v>7061092.0500000007</v>
      </c>
      <c r="AB12" s="37">
        <v>1305635.5900000001</v>
      </c>
      <c r="AC12" s="37">
        <v>1227216.7799999998</v>
      </c>
      <c r="AD12" s="37">
        <v>1078396.1799999997</v>
      </c>
      <c r="AE12" s="37">
        <v>711861.78999999934</v>
      </c>
      <c r="AF12" s="37">
        <v>-58659.810000000114</v>
      </c>
      <c r="AG12" s="37">
        <v>504243.41000001016</v>
      </c>
      <c r="AH12" s="37">
        <v>669125.86999999988</v>
      </c>
      <c r="AI12" s="37">
        <v>1123354.9799999993</v>
      </c>
      <c r="AJ12" s="37">
        <v>252179.32999999943</v>
      </c>
      <c r="AK12" s="37">
        <v>225663.82999999914</v>
      </c>
      <c r="AL12" s="37">
        <v>1160821.3900000004</v>
      </c>
      <c r="AM12" s="37">
        <v>542666.89999999932</v>
      </c>
      <c r="AN12" s="37">
        <v>8742506.2400000058</v>
      </c>
      <c r="AO12" s="37">
        <v>1482907.5199999996</v>
      </c>
      <c r="AP12" s="37">
        <v>1856442.4100000004</v>
      </c>
      <c r="AQ12" s="37">
        <v>1734239.15</v>
      </c>
      <c r="AR12" s="37">
        <v>1502037.9600000007</v>
      </c>
      <c r="AS12" s="37">
        <v>1333030.8200000005</v>
      </c>
      <c r="AT12" s="37">
        <v>1207792.7499999993</v>
      </c>
      <c r="AU12" s="37">
        <v>1564503.96</v>
      </c>
      <c r="AV12" s="37">
        <v>1446188.0700000003</v>
      </c>
      <c r="AW12" s="37">
        <v>1408759.6799999934</v>
      </c>
      <c r="AX12" s="37">
        <v>1477326.6899999985</v>
      </c>
      <c r="AY12" s="37">
        <v>1989375.5199999998</v>
      </c>
      <c r="AZ12" s="37">
        <v>1679901.76</v>
      </c>
      <c r="BA12" s="37">
        <v>18682506.289999995</v>
      </c>
      <c r="BB12" s="37">
        <v>1433034.9266491791</v>
      </c>
      <c r="BC12" s="37">
        <v>1487506.7695309038</v>
      </c>
      <c r="BD12" s="37">
        <v>1147791.1240809981</v>
      </c>
      <c r="BE12" s="37">
        <v>1352511.5828576474</v>
      </c>
      <c r="BF12" s="37">
        <v>1291479.4380904033</v>
      </c>
      <c r="BG12" s="37">
        <v>1054091.1521082977</v>
      </c>
      <c r="BH12" s="37">
        <v>976940.50499986648</v>
      </c>
      <c r="BI12" s="37">
        <v>1011038.711333209</v>
      </c>
      <c r="BJ12" s="37">
        <v>995898.23983222002</v>
      </c>
      <c r="BK12" s="37">
        <v>1329196.1977126524</v>
      </c>
      <c r="BL12" s="37">
        <v>1211766.1945652578</v>
      </c>
      <c r="BM12" s="37">
        <v>1558012.0786586292</v>
      </c>
      <c r="BN12" s="37">
        <v>14849266.920419265</v>
      </c>
      <c r="BO12" s="37">
        <v>1135907.0632162711</v>
      </c>
      <c r="BP12" s="37">
        <v>1269632.0048406222</v>
      </c>
      <c r="BQ12" s="37">
        <v>839975.93003072648</v>
      </c>
      <c r="BR12" s="37">
        <v>1025114.5182637593</v>
      </c>
      <c r="BS12" s="37">
        <v>964633.19410429359</v>
      </c>
      <c r="BT12" s="37">
        <v>818626.44825836411</v>
      </c>
      <c r="BU12" s="37">
        <v>763476.05675936793</v>
      </c>
      <c r="BV12" s="37">
        <v>804374.91123097553</v>
      </c>
      <c r="BW12" s="37">
        <v>870827.29434253927</v>
      </c>
      <c r="BX12" s="37">
        <v>1203896.5560661673</v>
      </c>
      <c r="BY12" s="37">
        <v>1032319.1240850926</v>
      </c>
      <c r="BZ12" s="37">
        <v>1498037.9389923243</v>
      </c>
      <c r="CA12" s="37">
        <v>12226821.040190503</v>
      </c>
    </row>
    <row r="13" spans="1:79" s="31" customFormat="1" ht="12" x14ac:dyDescent="0.2">
      <c r="A13" s="127" t="s">
        <v>718</v>
      </c>
      <c r="B13" s="34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16431</v>
      </c>
      <c r="AC13" s="34">
        <v>32613</v>
      </c>
      <c r="AD13" s="34">
        <v>26989</v>
      </c>
      <c r="AE13" s="34">
        <v>23762</v>
      </c>
      <c r="AF13" s="34">
        <v>22411</v>
      </c>
      <c r="AG13" s="34">
        <v>23619</v>
      </c>
      <c r="AH13" s="34">
        <v>23126</v>
      </c>
      <c r="AI13" s="34">
        <v>22569</v>
      </c>
      <c r="AJ13" s="34">
        <v>22173</v>
      </c>
      <c r="AK13" s="34">
        <v>24318</v>
      </c>
      <c r="AL13" s="34">
        <v>24131</v>
      </c>
      <c r="AM13" s="34">
        <v>23616</v>
      </c>
      <c r="AN13" s="34">
        <v>285758</v>
      </c>
      <c r="AO13" s="34">
        <v>17038</v>
      </c>
      <c r="AP13" s="34">
        <v>9956</v>
      </c>
      <c r="AQ13" s="34">
        <v>24712</v>
      </c>
      <c r="AR13" s="34">
        <v>155575</v>
      </c>
      <c r="AS13" s="34">
        <v>-129387</v>
      </c>
      <c r="AT13" s="34">
        <v>16735</v>
      </c>
      <c r="AU13" s="34">
        <v>15930</v>
      </c>
      <c r="AV13" s="34">
        <v>16967</v>
      </c>
      <c r="AW13" s="34">
        <v>16371</v>
      </c>
      <c r="AX13" s="34">
        <v>16123</v>
      </c>
      <c r="AY13" s="34">
        <v>18894</v>
      </c>
      <c r="AZ13" s="34">
        <v>8522</v>
      </c>
      <c r="BA13" s="34">
        <v>187436</v>
      </c>
      <c r="BB13" s="34">
        <v>17213</v>
      </c>
      <c r="BC13" s="34">
        <v>26170</v>
      </c>
      <c r="BD13" s="34">
        <v>21691</v>
      </c>
      <c r="BE13" s="34">
        <v>21691</v>
      </c>
      <c r="BF13" s="34">
        <v>21691</v>
      </c>
      <c r="BG13" s="34">
        <v>21691</v>
      </c>
      <c r="BH13" s="34">
        <v>152791</v>
      </c>
      <c r="BI13" s="34">
        <v>21691</v>
      </c>
      <c r="BJ13" s="34">
        <v>21691</v>
      </c>
      <c r="BK13" s="34">
        <v>21691</v>
      </c>
      <c r="BL13" s="34">
        <v>21691</v>
      </c>
      <c r="BM13" s="34">
        <v>21691</v>
      </c>
      <c r="BN13" s="34">
        <v>391393</v>
      </c>
      <c r="BO13" s="34">
        <v>13571</v>
      </c>
      <c r="BP13" s="34">
        <v>13571</v>
      </c>
      <c r="BQ13" s="34">
        <v>13571</v>
      </c>
      <c r="BR13" s="34">
        <v>13571</v>
      </c>
      <c r="BS13" s="34">
        <v>13571</v>
      </c>
      <c r="BT13" s="34">
        <v>13571</v>
      </c>
      <c r="BU13" s="34">
        <v>13571</v>
      </c>
      <c r="BV13" s="34">
        <v>13571</v>
      </c>
      <c r="BW13" s="34">
        <v>13571</v>
      </c>
      <c r="BX13" s="34">
        <v>13571</v>
      </c>
      <c r="BY13" s="34">
        <v>13571</v>
      </c>
      <c r="BZ13" s="34">
        <v>13571</v>
      </c>
      <c r="CA13" s="34">
        <v>162852</v>
      </c>
    </row>
    <row r="14" spans="1:79" s="31" customFormat="1" ht="12" x14ac:dyDescent="0.2">
      <c r="A14" s="127" t="s">
        <v>719</v>
      </c>
      <c r="B14" s="34">
        <v>0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-912632</v>
      </c>
      <c r="AC14" s="34">
        <v>-615344</v>
      </c>
      <c r="AD14" s="34">
        <v>-1859268</v>
      </c>
      <c r="AE14" s="34">
        <v>-888450</v>
      </c>
      <c r="AF14" s="34">
        <v>-1924881</v>
      </c>
      <c r="AG14" s="34">
        <v>-641460</v>
      </c>
      <c r="AH14" s="34">
        <v>-102547</v>
      </c>
      <c r="AI14" s="34">
        <v>-597041</v>
      </c>
      <c r="AJ14" s="34">
        <v>-326720</v>
      </c>
      <c r="AK14" s="34">
        <v>-211164</v>
      </c>
      <c r="AL14" s="34">
        <v>-103923</v>
      </c>
      <c r="AM14" s="34">
        <v>-3719812</v>
      </c>
      <c r="AN14" s="34">
        <v>-11903242</v>
      </c>
      <c r="AO14" s="34">
        <v>-326358</v>
      </c>
      <c r="AP14" s="34">
        <v>-1860969</v>
      </c>
      <c r="AQ14" s="34">
        <v>-2571832</v>
      </c>
      <c r="AR14" s="34">
        <v>-349380</v>
      </c>
      <c r="AS14" s="34">
        <v>-1070919</v>
      </c>
      <c r="AT14" s="34">
        <v>-596569</v>
      </c>
      <c r="AU14" s="34">
        <v>-791887</v>
      </c>
      <c r="AV14" s="34">
        <v>-152594</v>
      </c>
      <c r="AW14" s="34">
        <v>1031054</v>
      </c>
      <c r="AX14" s="34">
        <v>-402280</v>
      </c>
      <c r="AY14" s="34">
        <v>-1184780</v>
      </c>
      <c r="AZ14" s="34">
        <v>-1269047</v>
      </c>
      <c r="BA14" s="34">
        <v>-9545561</v>
      </c>
      <c r="BB14" s="34">
        <v>-936862.98333482211</v>
      </c>
      <c r="BC14" s="34">
        <v>-976100.79819243541</v>
      </c>
      <c r="BD14" s="34">
        <v>-2127397.7967337207</v>
      </c>
      <c r="BE14" s="34">
        <v>-1058611.3015993044</v>
      </c>
      <c r="BF14" s="34">
        <v>-995857.61308413884</v>
      </c>
      <c r="BG14" s="34">
        <v>-982510.07445740409</v>
      </c>
      <c r="BH14" s="34">
        <v>-979722.07587914634</v>
      </c>
      <c r="BI14" s="34">
        <v>-949728.62628985185</v>
      </c>
      <c r="BJ14" s="34">
        <v>-876991.67089374538</v>
      </c>
      <c r="BK14" s="34">
        <v>-922137.31230122771</v>
      </c>
      <c r="BL14" s="34">
        <v>-743664.07207986736</v>
      </c>
      <c r="BM14" s="34">
        <v>-717487.23114306037</v>
      </c>
      <c r="BN14" s="34">
        <v>-12267071.555988725</v>
      </c>
      <c r="BO14" s="34">
        <v>-962660.13427876029</v>
      </c>
      <c r="BP14" s="34">
        <v>-968719.79253197799</v>
      </c>
      <c r="BQ14" s="34">
        <v>-2311283.1753472583</v>
      </c>
      <c r="BR14" s="34">
        <v>-827457.81969456049</v>
      </c>
      <c r="BS14" s="34">
        <v>-811628.32331277721</v>
      </c>
      <c r="BT14" s="34">
        <v>-801290.98193557246</v>
      </c>
      <c r="BU14" s="34">
        <v>-797695.98101526056</v>
      </c>
      <c r="BV14" s="34">
        <v>-782627.49141946353</v>
      </c>
      <c r="BW14" s="34">
        <v>-782876.93610912387</v>
      </c>
      <c r="BX14" s="34">
        <v>-762895.78373935167</v>
      </c>
      <c r="BY14" s="34">
        <v>-733128.03629516368</v>
      </c>
      <c r="BZ14" s="34">
        <v>-752629.68943837879</v>
      </c>
      <c r="CA14" s="34">
        <v>-11294894.14511765</v>
      </c>
    </row>
    <row r="15" spans="1:79" s="31" customFormat="1" ht="12" x14ac:dyDescent="0.2">
      <c r="A15" s="127" t="s">
        <v>720</v>
      </c>
      <c r="B15" s="34">
        <v>0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>
        <v>0</v>
      </c>
      <c r="P15" s="34">
        <v>0</v>
      </c>
      <c r="Q15" s="34">
        <v>0</v>
      </c>
      <c r="R15" s="34">
        <v>0</v>
      </c>
      <c r="S15" s="34">
        <v>0</v>
      </c>
      <c r="T15" s="34">
        <v>0</v>
      </c>
      <c r="U15" s="34">
        <v>0</v>
      </c>
      <c r="V15" s="34">
        <v>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-896201</v>
      </c>
      <c r="AC15" s="34">
        <v>-582731</v>
      </c>
      <c r="AD15" s="34">
        <v>-1832279</v>
      </c>
      <c r="AE15" s="34">
        <v>-864688</v>
      </c>
      <c r="AF15" s="34">
        <v>-1902470</v>
      </c>
      <c r="AG15" s="34">
        <v>-617841</v>
      </c>
      <c r="AH15" s="34">
        <v>-79421</v>
      </c>
      <c r="AI15" s="34">
        <v>-574472</v>
      </c>
      <c r="AJ15" s="34">
        <v>-304547</v>
      </c>
      <c r="AK15" s="34">
        <v>-186846</v>
      </c>
      <c r="AL15" s="34">
        <v>-79792</v>
      </c>
      <c r="AM15" s="34">
        <v>-3696196</v>
      </c>
      <c r="AN15" s="34">
        <v>-11617484</v>
      </c>
      <c r="AO15" s="34">
        <v>-309320</v>
      </c>
      <c r="AP15" s="34">
        <v>-1851013</v>
      </c>
      <c r="AQ15" s="34">
        <v>-2547120</v>
      </c>
      <c r="AR15" s="34">
        <v>-193805</v>
      </c>
      <c r="AS15" s="34">
        <v>-1200306</v>
      </c>
      <c r="AT15" s="34">
        <v>-579834</v>
      </c>
      <c r="AU15" s="34">
        <v>-775957</v>
      </c>
      <c r="AV15" s="34">
        <v>-135627</v>
      </c>
      <c r="AW15" s="34">
        <v>1047425</v>
      </c>
      <c r="AX15" s="34">
        <v>-386157</v>
      </c>
      <c r="AY15" s="34">
        <v>-1165886</v>
      </c>
      <c r="AZ15" s="34">
        <v>-1260525</v>
      </c>
      <c r="BA15" s="34">
        <v>-9358125</v>
      </c>
      <c r="BB15" s="34">
        <v>-919649.98333482211</v>
      </c>
      <c r="BC15" s="34">
        <v>-949930.79819243541</v>
      </c>
      <c r="BD15" s="34">
        <v>-2105706.7967337207</v>
      </c>
      <c r="BE15" s="34">
        <v>-1036920.3015993044</v>
      </c>
      <c r="BF15" s="34">
        <v>-974166.61308413884</v>
      </c>
      <c r="BG15" s="34">
        <v>-960819.07445740409</v>
      </c>
      <c r="BH15" s="34">
        <v>-826931.07587914634</v>
      </c>
      <c r="BI15" s="34">
        <v>-928037.62628985185</v>
      </c>
      <c r="BJ15" s="34">
        <v>-855300.67089374538</v>
      </c>
      <c r="BK15" s="34">
        <v>-900446.31230122771</v>
      </c>
      <c r="BL15" s="34">
        <v>-721973.07207986736</v>
      </c>
      <c r="BM15" s="34">
        <v>-695796.23114306037</v>
      </c>
      <c r="BN15" s="34">
        <v>-11875678.555988725</v>
      </c>
      <c r="BO15" s="34">
        <v>-949089.13427876029</v>
      </c>
      <c r="BP15" s="34">
        <v>-955148.79253197799</v>
      </c>
      <c r="BQ15" s="34">
        <v>-2297712.1753472583</v>
      </c>
      <c r="BR15" s="34">
        <v>-813886.81969456049</v>
      </c>
      <c r="BS15" s="34">
        <v>-798057.32331277721</v>
      </c>
      <c r="BT15" s="34">
        <v>-787719.98193557246</v>
      </c>
      <c r="BU15" s="34">
        <v>-784124.98101526056</v>
      </c>
      <c r="BV15" s="34">
        <v>-769056.49141946353</v>
      </c>
      <c r="BW15" s="34">
        <v>-769305.93610912387</v>
      </c>
      <c r="BX15" s="34">
        <v>-749324.78373935167</v>
      </c>
      <c r="BY15" s="34">
        <v>-719557.03629516368</v>
      </c>
      <c r="BZ15" s="34">
        <v>-739058.68943837879</v>
      </c>
      <c r="CA15" s="34">
        <v>-11132042.14511765</v>
      </c>
    </row>
    <row r="16" spans="1:79" s="31" customFormat="1" ht="12" x14ac:dyDescent="0.2">
      <c r="A16" s="127" t="s">
        <v>759</v>
      </c>
      <c r="B16" s="34">
        <v>0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>
        <v>2720130.33</v>
      </c>
      <c r="P16" s="34">
        <v>2543987.600000001</v>
      </c>
      <c r="Q16" s="34">
        <v>1445608.0699999998</v>
      </c>
      <c r="R16" s="34">
        <v>926891.6</v>
      </c>
      <c r="S16" s="34">
        <v>1236911.5699999994</v>
      </c>
      <c r="T16" s="34">
        <v>284771.52000000188</v>
      </c>
      <c r="U16" s="34">
        <v>665112.5</v>
      </c>
      <c r="V16" s="34">
        <v>1042082.8500000002</v>
      </c>
      <c r="W16" s="34">
        <v>953511.11000000022</v>
      </c>
      <c r="X16" s="34">
        <v>259375.6799999997</v>
      </c>
      <c r="Y16" s="34">
        <v>-156901.85999999999</v>
      </c>
      <c r="Z16" s="34">
        <v>-4860388.9200000018</v>
      </c>
      <c r="AA16" s="34">
        <v>7061092.0500000007</v>
      </c>
      <c r="AB16" s="34">
        <v>409434.59000000008</v>
      </c>
      <c r="AC16" s="34">
        <v>644485.7799999998</v>
      </c>
      <c r="AD16" s="34">
        <v>-753882.8200000003</v>
      </c>
      <c r="AE16" s="34">
        <v>-152826.21000000066</v>
      </c>
      <c r="AF16" s="34">
        <v>-1961129.81</v>
      </c>
      <c r="AG16" s="34">
        <v>-113597.58999998984</v>
      </c>
      <c r="AH16" s="34">
        <v>589704.86999999988</v>
      </c>
      <c r="AI16" s="34">
        <v>548882.97999999928</v>
      </c>
      <c r="AJ16" s="34">
        <v>-52367.670000000566</v>
      </c>
      <c r="AK16" s="34">
        <v>38817.829999999143</v>
      </c>
      <c r="AL16" s="34">
        <v>1081029.3900000004</v>
      </c>
      <c r="AM16" s="34">
        <v>-3153529.1000000006</v>
      </c>
      <c r="AN16" s="34">
        <v>-2874977.7599999933</v>
      </c>
      <c r="AO16" s="34">
        <v>1173587.5199999996</v>
      </c>
      <c r="AP16" s="34">
        <v>5429.4100000003818</v>
      </c>
      <c r="AQ16" s="34">
        <v>-812880.85000000009</v>
      </c>
      <c r="AR16" s="34">
        <v>1308232.9600000007</v>
      </c>
      <c r="AS16" s="34">
        <v>132724.82000000053</v>
      </c>
      <c r="AT16" s="34">
        <v>627958.7499999993</v>
      </c>
      <c r="AU16" s="34">
        <v>788546.96</v>
      </c>
      <c r="AV16" s="34">
        <v>1310561.0700000003</v>
      </c>
      <c r="AW16" s="34">
        <v>2456184.6799999932</v>
      </c>
      <c r="AX16" s="34">
        <v>1091169.6899999985</v>
      </c>
      <c r="AY16" s="34">
        <v>823489.51999999979</v>
      </c>
      <c r="AZ16" s="34">
        <v>419376.76</v>
      </c>
      <c r="BA16" s="34">
        <v>9324381.2899999917</v>
      </c>
      <c r="BB16" s="34">
        <v>513384.94331435696</v>
      </c>
      <c r="BC16" s="34">
        <v>537575.97133846837</v>
      </c>
      <c r="BD16" s="34">
        <v>-957915.67265272257</v>
      </c>
      <c r="BE16" s="34">
        <v>315591.28125834302</v>
      </c>
      <c r="BF16" s="34">
        <v>317312.82500626449</v>
      </c>
      <c r="BG16" s="34">
        <v>93272.077650893596</v>
      </c>
      <c r="BH16" s="34">
        <v>150009.42912072013</v>
      </c>
      <c r="BI16" s="34">
        <v>83001.085043357103</v>
      </c>
      <c r="BJ16" s="34">
        <v>140597.56893847464</v>
      </c>
      <c r="BK16" s="34">
        <v>428749.88541142468</v>
      </c>
      <c r="BL16" s="34">
        <v>489793.1224853904</v>
      </c>
      <c r="BM16" s="34">
        <v>862215.84751556884</v>
      </c>
      <c r="BN16" s="34">
        <v>2973588.3644305393</v>
      </c>
      <c r="BO16" s="34">
        <v>186817.92893751082</v>
      </c>
      <c r="BP16" s="34">
        <v>314483.2123086442</v>
      </c>
      <c r="BQ16" s="34">
        <v>-1457736.245316532</v>
      </c>
      <c r="BR16" s="34">
        <v>211227.69856919884</v>
      </c>
      <c r="BS16" s="34">
        <v>166575.87079151638</v>
      </c>
      <c r="BT16" s="34">
        <v>30906.466322791646</v>
      </c>
      <c r="BU16" s="34">
        <v>-20648.924255892634</v>
      </c>
      <c r="BV16" s="34">
        <v>35318.419811511994</v>
      </c>
      <c r="BW16" s="34">
        <v>101521.35823341541</v>
      </c>
      <c r="BX16" s="34">
        <v>454571.77232681564</v>
      </c>
      <c r="BY16" s="34">
        <v>312762.08778992889</v>
      </c>
      <c r="BZ16" s="34">
        <v>758979.2495539455</v>
      </c>
      <c r="CA16" s="34">
        <v>1094778.8950728546</v>
      </c>
    </row>
    <row r="17" spans="1:79" s="31" customFormat="1" ht="12" x14ac:dyDescent="0.2">
      <c r="A17" s="127" t="s">
        <v>760</v>
      </c>
      <c r="B17" s="34">
        <v>0</v>
      </c>
      <c r="C17" s="34">
        <v>0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1</v>
      </c>
      <c r="P17" s="34">
        <v>1</v>
      </c>
      <c r="Q17" s="34">
        <v>1</v>
      </c>
      <c r="R17" s="34">
        <v>1</v>
      </c>
      <c r="S17" s="34">
        <v>1</v>
      </c>
      <c r="T17" s="34">
        <v>1</v>
      </c>
      <c r="U17" s="34">
        <v>1</v>
      </c>
      <c r="V17" s="34">
        <v>1</v>
      </c>
      <c r="W17" s="34">
        <v>1</v>
      </c>
      <c r="X17" s="34">
        <v>1</v>
      </c>
      <c r="Y17" s="34">
        <v>1</v>
      </c>
      <c r="Z17" s="34">
        <v>1</v>
      </c>
      <c r="AA17" s="34">
        <v>1</v>
      </c>
      <c r="AB17" s="34">
        <v>1</v>
      </c>
      <c r="AC17" s="34">
        <v>1</v>
      </c>
      <c r="AD17" s="34">
        <v>1</v>
      </c>
      <c r="AE17" s="34">
        <v>1</v>
      </c>
      <c r="AF17" s="34">
        <v>1</v>
      </c>
      <c r="AG17" s="34">
        <v>1</v>
      </c>
      <c r="AH17" s="34">
        <v>1</v>
      </c>
      <c r="AI17" s="34">
        <v>1</v>
      </c>
      <c r="AJ17" s="34">
        <v>1</v>
      </c>
      <c r="AK17" s="34">
        <v>1</v>
      </c>
      <c r="AL17" s="34">
        <v>1</v>
      </c>
      <c r="AM17" s="34">
        <v>1</v>
      </c>
      <c r="AN17" s="34">
        <v>1</v>
      </c>
      <c r="AO17" s="34">
        <v>1</v>
      </c>
      <c r="AP17" s="34">
        <v>1</v>
      </c>
      <c r="AQ17" s="34">
        <v>1</v>
      </c>
      <c r="AR17" s="34">
        <v>1</v>
      </c>
      <c r="AS17" s="34">
        <v>1</v>
      </c>
      <c r="AT17" s="34">
        <v>1</v>
      </c>
      <c r="AU17" s="34">
        <v>1</v>
      </c>
      <c r="AV17" s="34">
        <v>1</v>
      </c>
      <c r="AW17" s="34">
        <v>1</v>
      </c>
      <c r="AX17" s="34">
        <v>1</v>
      </c>
      <c r="AY17" s="34">
        <v>1</v>
      </c>
      <c r="AZ17" s="34">
        <v>1</v>
      </c>
      <c r="BA17" s="34">
        <v>1</v>
      </c>
      <c r="BB17" s="34">
        <v>1</v>
      </c>
      <c r="BC17" s="34">
        <v>1</v>
      </c>
      <c r="BD17" s="34">
        <v>1</v>
      </c>
      <c r="BE17" s="34">
        <v>1</v>
      </c>
      <c r="BF17" s="34">
        <v>1</v>
      </c>
      <c r="BG17" s="34">
        <v>1</v>
      </c>
      <c r="BH17" s="34">
        <v>1</v>
      </c>
      <c r="BI17" s="34">
        <v>1</v>
      </c>
      <c r="BJ17" s="34">
        <v>1</v>
      </c>
      <c r="BK17" s="34">
        <v>1</v>
      </c>
      <c r="BL17" s="34">
        <v>1</v>
      </c>
      <c r="BM17" s="34">
        <v>1</v>
      </c>
      <c r="BN17" s="34">
        <v>1</v>
      </c>
      <c r="BO17" s="34">
        <v>1</v>
      </c>
      <c r="BP17" s="34">
        <v>1</v>
      </c>
      <c r="BQ17" s="34">
        <v>1</v>
      </c>
      <c r="BR17" s="34">
        <v>1</v>
      </c>
      <c r="BS17" s="34">
        <v>1</v>
      </c>
      <c r="BT17" s="34">
        <v>1</v>
      </c>
      <c r="BU17" s="34">
        <v>1</v>
      </c>
      <c r="BV17" s="34">
        <v>1</v>
      </c>
      <c r="BW17" s="34">
        <v>1</v>
      </c>
      <c r="BX17" s="34">
        <v>1</v>
      </c>
      <c r="BY17" s="34">
        <v>1</v>
      </c>
      <c r="BZ17" s="34">
        <v>1</v>
      </c>
      <c r="CA17" s="34">
        <v>1</v>
      </c>
    </row>
    <row r="18" spans="1:79" s="31" customFormat="1" ht="12" x14ac:dyDescent="0.2">
      <c r="A18" s="127" t="s">
        <v>722</v>
      </c>
      <c r="B18" s="34">
        <v>0</v>
      </c>
      <c r="C18" s="34">
        <v>0</v>
      </c>
      <c r="D18" s="34">
        <v>0</v>
      </c>
      <c r="E18" s="34">
        <v>0</v>
      </c>
      <c r="F18" s="34">
        <v>0</v>
      </c>
      <c r="G18" s="34">
        <v>0</v>
      </c>
      <c r="H18" s="34">
        <v>0</v>
      </c>
      <c r="I18" s="34">
        <v>0</v>
      </c>
      <c r="J18" s="34">
        <v>0</v>
      </c>
      <c r="K18" s="34">
        <v>0</v>
      </c>
      <c r="L18" s="34">
        <v>0</v>
      </c>
      <c r="M18" s="34">
        <v>0</v>
      </c>
      <c r="N18" s="34">
        <v>0</v>
      </c>
      <c r="O18" s="34">
        <v>2720130.33</v>
      </c>
      <c r="P18" s="34">
        <v>2543987.600000001</v>
      </c>
      <c r="Q18" s="34">
        <v>1445608.0699999998</v>
      </c>
      <c r="R18" s="34">
        <v>926891.6</v>
      </c>
      <c r="S18" s="34">
        <v>1236911.5699999994</v>
      </c>
      <c r="T18" s="34">
        <v>284771.52000000188</v>
      </c>
      <c r="U18" s="34">
        <v>665112.5</v>
      </c>
      <c r="V18" s="34">
        <v>1042082.8500000002</v>
      </c>
      <c r="W18" s="34">
        <v>953511.11000000022</v>
      </c>
      <c r="X18" s="34">
        <v>259375.6799999997</v>
      </c>
      <c r="Y18" s="34">
        <v>-156901.85999999999</v>
      </c>
      <c r="Z18" s="34">
        <v>-4860388.9200000018</v>
      </c>
      <c r="AA18" s="34">
        <v>7061092.0500000007</v>
      </c>
      <c r="AB18" s="34">
        <v>409434.59000000008</v>
      </c>
      <c r="AC18" s="34">
        <v>644485.7799999998</v>
      </c>
      <c r="AD18" s="34">
        <v>-753882.8200000003</v>
      </c>
      <c r="AE18" s="34">
        <v>-152826.21000000066</v>
      </c>
      <c r="AF18" s="34">
        <v>-1961129.81</v>
      </c>
      <c r="AG18" s="34">
        <v>-113597.58999998984</v>
      </c>
      <c r="AH18" s="34">
        <v>589704.86999999988</v>
      </c>
      <c r="AI18" s="34">
        <v>548882.97999999928</v>
      </c>
      <c r="AJ18" s="34">
        <v>-52367.670000000566</v>
      </c>
      <c r="AK18" s="34">
        <v>38817.829999999143</v>
      </c>
      <c r="AL18" s="34">
        <v>1081029.3900000004</v>
      </c>
      <c r="AM18" s="34">
        <v>-3153529.1000000006</v>
      </c>
      <c r="AN18" s="34">
        <v>-2874977.7599999933</v>
      </c>
      <c r="AO18" s="34">
        <v>1173587.5199999996</v>
      </c>
      <c r="AP18" s="34">
        <v>5429.4100000003818</v>
      </c>
      <c r="AQ18" s="34">
        <v>-812880.85000000009</v>
      </c>
      <c r="AR18" s="34">
        <v>1308232.9600000007</v>
      </c>
      <c r="AS18" s="34">
        <v>132724.82000000053</v>
      </c>
      <c r="AT18" s="34">
        <v>627958.7499999993</v>
      </c>
      <c r="AU18" s="34">
        <v>788546.96</v>
      </c>
      <c r="AV18" s="34">
        <v>1310561.0700000003</v>
      </c>
      <c r="AW18" s="34">
        <v>2456184.6799999932</v>
      </c>
      <c r="AX18" s="34">
        <v>1091169.6899999985</v>
      </c>
      <c r="AY18" s="34">
        <v>823489.51999999979</v>
      </c>
      <c r="AZ18" s="34">
        <v>419376.76</v>
      </c>
      <c r="BA18" s="34">
        <v>9324381.2899999917</v>
      </c>
      <c r="BB18" s="34">
        <v>513384.94331435696</v>
      </c>
      <c r="BC18" s="34">
        <v>537575.97133846837</v>
      </c>
      <c r="BD18" s="34">
        <v>-957915.67265272257</v>
      </c>
      <c r="BE18" s="34">
        <v>315591.28125834302</v>
      </c>
      <c r="BF18" s="34">
        <v>317312.82500626449</v>
      </c>
      <c r="BG18" s="34">
        <v>93272.077650893596</v>
      </c>
      <c r="BH18" s="34">
        <v>150009.42912072013</v>
      </c>
      <c r="BI18" s="34">
        <v>83001.085043357103</v>
      </c>
      <c r="BJ18" s="34">
        <v>140597.56893847464</v>
      </c>
      <c r="BK18" s="34">
        <v>428749.88541142468</v>
      </c>
      <c r="BL18" s="34">
        <v>489793.1224853904</v>
      </c>
      <c r="BM18" s="34">
        <v>862215.84751556884</v>
      </c>
      <c r="BN18" s="34">
        <v>2973588.3644305393</v>
      </c>
      <c r="BO18" s="34">
        <v>186817.92893751082</v>
      </c>
      <c r="BP18" s="34">
        <v>314483.2123086442</v>
      </c>
      <c r="BQ18" s="34">
        <v>-1457736.245316532</v>
      </c>
      <c r="BR18" s="34">
        <v>211227.69856919884</v>
      </c>
      <c r="BS18" s="34">
        <v>166575.87079151638</v>
      </c>
      <c r="BT18" s="34">
        <v>30906.466322791646</v>
      </c>
      <c r="BU18" s="34">
        <v>-20648.924255892634</v>
      </c>
      <c r="BV18" s="34">
        <v>35318.419811511994</v>
      </c>
      <c r="BW18" s="34">
        <v>101521.35823341541</v>
      </c>
      <c r="BX18" s="34">
        <v>454571.77232681564</v>
      </c>
      <c r="BY18" s="34">
        <v>312762.08778992889</v>
      </c>
      <c r="BZ18" s="34">
        <v>758979.2495539455</v>
      </c>
      <c r="CA18" s="34">
        <v>1094778.8950728546</v>
      </c>
    </row>
    <row r="19" spans="1:79" s="31" customFormat="1" ht="12" x14ac:dyDescent="0.2">
      <c r="A19" s="127" t="s">
        <v>723</v>
      </c>
      <c r="B19" s="34">
        <v>0</v>
      </c>
      <c r="C19" s="34">
        <v>0</v>
      </c>
      <c r="D19" s="34">
        <v>0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4">
        <v>0</v>
      </c>
      <c r="L19" s="34">
        <v>0</v>
      </c>
      <c r="M19" s="34">
        <v>0</v>
      </c>
      <c r="N19" s="34">
        <v>0</v>
      </c>
      <c r="O19" s="34">
        <v>2720130.33</v>
      </c>
      <c r="P19" s="34">
        <v>2543987.600000001</v>
      </c>
      <c r="Q19" s="34">
        <v>1445608.0699999998</v>
      </c>
      <c r="R19" s="34">
        <v>926891.6</v>
      </c>
      <c r="S19" s="34">
        <v>1236911.5699999994</v>
      </c>
      <c r="T19" s="34">
        <v>284771.52000000188</v>
      </c>
      <c r="U19" s="34">
        <v>665112.5</v>
      </c>
      <c r="V19" s="34">
        <v>1042082.8500000002</v>
      </c>
      <c r="W19" s="34">
        <v>953511.11000000022</v>
      </c>
      <c r="X19" s="34">
        <v>259375.6799999997</v>
      </c>
      <c r="Y19" s="34">
        <v>-156901.85999999999</v>
      </c>
      <c r="Z19" s="34">
        <v>-4860388.9200000018</v>
      </c>
      <c r="AA19" s="34">
        <v>7061092.0500000007</v>
      </c>
      <c r="AB19" s="34">
        <v>409434.59000000008</v>
      </c>
      <c r="AC19" s="34">
        <v>644485.7799999998</v>
      </c>
      <c r="AD19" s="34">
        <v>-753882.8200000003</v>
      </c>
      <c r="AE19" s="34">
        <v>-152826.21000000066</v>
      </c>
      <c r="AF19" s="34">
        <v>-1961129.81</v>
      </c>
      <c r="AG19" s="34">
        <v>-113597.58999998984</v>
      </c>
      <c r="AH19" s="34">
        <v>589704.86999999988</v>
      </c>
      <c r="AI19" s="34">
        <v>548882.97999999928</v>
      </c>
      <c r="AJ19" s="34">
        <v>-52367.670000000566</v>
      </c>
      <c r="AK19" s="34">
        <v>38817.829999999143</v>
      </c>
      <c r="AL19" s="34">
        <v>1081029.3900000004</v>
      </c>
      <c r="AM19" s="34">
        <v>-3153529.1000000006</v>
      </c>
      <c r="AN19" s="34">
        <v>-2874977.7599999933</v>
      </c>
      <c r="AO19" s="34">
        <v>1173587.5199999996</v>
      </c>
      <c r="AP19" s="34">
        <v>5429.4100000003818</v>
      </c>
      <c r="AQ19" s="34">
        <v>-812880.85000000009</v>
      </c>
      <c r="AR19" s="34">
        <v>1308232.9600000007</v>
      </c>
      <c r="AS19" s="34">
        <v>132724.82000000053</v>
      </c>
      <c r="AT19" s="34">
        <v>627958.7499999993</v>
      </c>
      <c r="AU19" s="34">
        <v>788546.96</v>
      </c>
      <c r="AV19" s="34">
        <v>1310561.0700000003</v>
      </c>
      <c r="AW19" s="34">
        <v>2456184.6799999932</v>
      </c>
      <c r="AX19" s="34">
        <v>1091169.6899999985</v>
      </c>
      <c r="AY19" s="34">
        <v>823489.51999999979</v>
      </c>
      <c r="AZ19" s="34">
        <v>419376.76</v>
      </c>
      <c r="BA19" s="34">
        <v>9324381.2899999917</v>
      </c>
      <c r="BB19" s="34">
        <v>513384.94331435696</v>
      </c>
      <c r="BC19" s="34">
        <v>537575.97133846837</v>
      </c>
      <c r="BD19" s="34">
        <v>-957915.67265272257</v>
      </c>
      <c r="BE19" s="34">
        <v>315591.28125834302</v>
      </c>
      <c r="BF19" s="34">
        <v>317312.82500626449</v>
      </c>
      <c r="BG19" s="34">
        <v>93272.077650893596</v>
      </c>
      <c r="BH19" s="34">
        <v>150009.42912072013</v>
      </c>
      <c r="BI19" s="34">
        <v>83001.085043357103</v>
      </c>
      <c r="BJ19" s="34">
        <v>140597.56893847464</v>
      </c>
      <c r="BK19" s="34">
        <v>428749.88541142468</v>
      </c>
      <c r="BL19" s="34">
        <v>489793.1224853904</v>
      </c>
      <c r="BM19" s="34">
        <v>862215.84751556884</v>
      </c>
      <c r="BN19" s="34">
        <v>2973588.3644305393</v>
      </c>
      <c r="BO19" s="34">
        <v>186817.92893751082</v>
      </c>
      <c r="BP19" s="34">
        <v>314483.2123086442</v>
      </c>
      <c r="BQ19" s="34">
        <v>-1457736.245316532</v>
      </c>
      <c r="BR19" s="34">
        <v>211227.69856919884</v>
      </c>
      <c r="BS19" s="34">
        <v>166575.87079151638</v>
      </c>
      <c r="BT19" s="34">
        <v>30906.466322791646</v>
      </c>
      <c r="BU19" s="34">
        <v>-20648.924255892634</v>
      </c>
      <c r="BV19" s="34">
        <v>35318.419811511994</v>
      </c>
      <c r="BW19" s="34">
        <v>101521.35823341541</v>
      </c>
      <c r="BX19" s="34">
        <v>454571.77232681564</v>
      </c>
      <c r="BY19" s="34">
        <v>312762.08778992889</v>
      </c>
      <c r="BZ19" s="34">
        <v>758979.2495539455</v>
      </c>
      <c r="CA19" s="34">
        <v>1094778.8950728546</v>
      </c>
    </row>
    <row r="20" spans="1:79" s="31" customFormat="1" ht="12" x14ac:dyDescent="0.2">
      <c r="A20" s="127" t="s">
        <v>20</v>
      </c>
      <c r="B20" s="129">
        <v>0</v>
      </c>
      <c r="C20" s="129">
        <v>0</v>
      </c>
      <c r="D20" s="129">
        <v>0</v>
      </c>
      <c r="E20" s="129">
        <v>0</v>
      </c>
      <c r="F20" s="129">
        <v>0</v>
      </c>
      <c r="G20" s="129">
        <v>0</v>
      </c>
      <c r="H20" s="129">
        <v>0</v>
      </c>
      <c r="I20" s="129">
        <v>0</v>
      </c>
      <c r="J20" s="129">
        <v>0</v>
      </c>
      <c r="K20" s="129">
        <v>0</v>
      </c>
      <c r="L20" s="129">
        <v>0</v>
      </c>
      <c r="M20" s="129">
        <v>0</v>
      </c>
      <c r="N20" s="129">
        <v>0</v>
      </c>
      <c r="O20" s="129">
        <v>5.5E-2</v>
      </c>
      <c r="P20" s="129">
        <v>5.5E-2</v>
      </c>
      <c r="Q20" s="129">
        <v>5.5E-2</v>
      </c>
      <c r="R20" s="129">
        <v>5.5E-2</v>
      </c>
      <c r="S20" s="129">
        <v>5.5E-2</v>
      </c>
      <c r="T20" s="129">
        <v>4.3999999999999997E-2</v>
      </c>
      <c r="U20" s="129">
        <v>4.3999999999999997E-2</v>
      </c>
      <c r="V20" s="129">
        <v>4.3999999999999997E-2</v>
      </c>
      <c r="W20" s="129">
        <v>4.3999999999999997E-2</v>
      </c>
      <c r="X20" s="129">
        <v>4.3999999999999997E-2</v>
      </c>
      <c r="Y20" s="129">
        <v>4.4580000000000002E-2</v>
      </c>
      <c r="Z20" s="129">
        <v>4.4580000000000002E-2</v>
      </c>
      <c r="AA20" s="129">
        <v>4.4580000000000002E-2</v>
      </c>
      <c r="AB20" s="129">
        <v>4.4580000000000002E-2</v>
      </c>
      <c r="AC20" s="129">
        <v>4.4580000000000002E-2</v>
      </c>
      <c r="AD20" s="129">
        <v>4.4580000000000002E-2</v>
      </c>
      <c r="AE20" s="129">
        <v>4.4580000000000002E-2</v>
      </c>
      <c r="AF20" s="129">
        <v>4.4580000000000002E-2</v>
      </c>
      <c r="AG20" s="129">
        <v>4.4580000000000002E-2</v>
      </c>
      <c r="AH20" s="129">
        <v>4.4580000000000002E-2</v>
      </c>
      <c r="AI20" s="129">
        <v>4.4580000000000002E-2</v>
      </c>
      <c r="AJ20" s="129">
        <v>4.4580000000000002E-2</v>
      </c>
      <c r="AK20" s="129">
        <v>4.4580000000000002E-2</v>
      </c>
      <c r="AL20" s="129">
        <v>4.4580000000000002E-2</v>
      </c>
      <c r="AM20" s="129">
        <v>4.4580000000000002E-2</v>
      </c>
      <c r="AN20" s="129">
        <v>4.4580000000000002E-2</v>
      </c>
      <c r="AO20" s="129">
        <v>4.4580000000000002E-2</v>
      </c>
      <c r="AP20" s="129">
        <v>4.4580000000000002E-2</v>
      </c>
      <c r="AQ20" s="129">
        <v>4.4580000000000002E-2</v>
      </c>
      <c r="AR20" s="129">
        <v>4.4580000000000002E-2</v>
      </c>
      <c r="AS20" s="129">
        <v>4.4580000000000002E-2</v>
      </c>
      <c r="AT20" s="129">
        <v>4.4580000000000002E-2</v>
      </c>
      <c r="AU20" s="129">
        <v>4.4580000000000002E-2</v>
      </c>
      <c r="AV20" s="129">
        <v>3.5349999999999999E-2</v>
      </c>
      <c r="AW20" s="129">
        <v>3.5349999999999999E-2</v>
      </c>
      <c r="AX20" s="129">
        <v>3.5349999999999999E-2</v>
      </c>
      <c r="AY20" s="129">
        <v>3.5349999999999999E-2</v>
      </c>
      <c r="AZ20" s="129">
        <v>3.5349999999999999E-2</v>
      </c>
      <c r="BA20" s="129">
        <v>3.5349999999999999E-2</v>
      </c>
      <c r="BB20" s="129">
        <v>5.5E-2</v>
      </c>
      <c r="BC20" s="129">
        <v>5.5E-2</v>
      </c>
      <c r="BD20" s="129">
        <v>5.5E-2</v>
      </c>
      <c r="BE20" s="129">
        <v>5.5E-2</v>
      </c>
      <c r="BF20" s="129">
        <v>5.5E-2</v>
      </c>
      <c r="BG20" s="129">
        <v>5.5E-2</v>
      </c>
      <c r="BH20" s="129">
        <v>5.5E-2</v>
      </c>
      <c r="BI20" s="129">
        <v>5.5E-2</v>
      </c>
      <c r="BJ20" s="129">
        <v>5.5E-2</v>
      </c>
      <c r="BK20" s="129">
        <v>5.5E-2</v>
      </c>
      <c r="BL20" s="129">
        <v>5.5E-2</v>
      </c>
      <c r="BM20" s="129">
        <v>5.5E-2</v>
      </c>
      <c r="BN20" s="129">
        <v>5.5E-2</v>
      </c>
      <c r="BO20" s="129">
        <v>5.5E-2</v>
      </c>
      <c r="BP20" s="129">
        <v>5.5E-2</v>
      </c>
      <c r="BQ20" s="129">
        <v>5.5E-2</v>
      </c>
      <c r="BR20" s="129">
        <v>5.5E-2</v>
      </c>
      <c r="BS20" s="129">
        <v>5.5E-2</v>
      </c>
      <c r="BT20" s="129">
        <v>5.5E-2</v>
      </c>
      <c r="BU20" s="129">
        <v>5.5E-2</v>
      </c>
      <c r="BV20" s="129">
        <v>5.5E-2</v>
      </c>
      <c r="BW20" s="129">
        <v>5.5E-2</v>
      </c>
      <c r="BX20" s="129">
        <v>5.5E-2</v>
      </c>
      <c r="BY20" s="129">
        <v>5.5E-2</v>
      </c>
      <c r="BZ20" s="129">
        <v>5.5E-2</v>
      </c>
      <c r="CA20" s="129">
        <v>5.5E-2</v>
      </c>
    </row>
    <row r="21" spans="1:79" s="31" customFormat="1" ht="12" x14ac:dyDescent="0.2">
      <c r="A21" s="127" t="s">
        <v>724</v>
      </c>
      <c r="B21" s="34">
        <v>0</v>
      </c>
      <c r="C21" s="34">
        <v>0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149607.16815000001</v>
      </c>
      <c r="P21" s="34">
        <v>139919.31800000006</v>
      </c>
      <c r="Q21" s="34">
        <v>79508.443849999996</v>
      </c>
      <c r="R21" s="34">
        <v>50979.038</v>
      </c>
      <c r="S21" s="34">
        <v>68030.136349999972</v>
      </c>
      <c r="T21" s="34">
        <v>12529.946880000081</v>
      </c>
      <c r="U21" s="34">
        <v>29264.949999999997</v>
      </c>
      <c r="V21" s="34">
        <v>45851.645400000009</v>
      </c>
      <c r="W21" s="34">
        <v>41954.488840000005</v>
      </c>
      <c r="X21" s="34">
        <v>11412.529919999986</v>
      </c>
      <c r="Y21" s="34">
        <v>-6994.6849187999997</v>
      </c>
      <c r="Z21" s="34">
        <v>-216676.13805360009</v>
      </c>
      <c r="AA21" s="34">
        <v>405386.84241759998</v>
      </c>
      <c r="AB21" s="34">
        <v>18252.594022200003</v>
      </c>
      <c r="AC21" s="34">
        <v>28731.176072399991</v>
      </c>
      <c r="AD21" s="34">
        <v>-33608.096115600012</v>
      </c>
      <c r="AE21" s="34">
        <v>-6812.9924418000301</v>
      </c>
      <c r="AF21" s="34">
        <v>-87427.166929800005</v>
      </c>
      <c r="AG21" s="34">
        <v>-5064.1805621995472</v>
      </c>
      <c r="AH21" s="34">
        <v>26289.043104599994</v>
      </c>
      <c r="AI21" s="34">
        <v>24469.203248399968</v>
      </c>
      <c r="AJ21" s="34">
        <v>-2334.5507286000252</v>
      </c>
      <c r="AK21" s="34">
        <v>1730.4988613999619</v>
      </c>
      <c r="AL21" s="34">
        <v>48192.290206200021</v>
      </c>
      <c r="AM21" s="34">
        <v>-140584.32727800004</v>
      </c>
      <c r="AN21" s="34">
        <v>-128166.50854079972</v>
      </c>
      <c r="AO21" s="34">
        <v>52318.531641599984</v>
      </c>
      <c r="AP21" s="34">
        <v>242.04309780001702</v>
      </c>
      <c r="AQ21" s="34">
        <v>-36238.228293000007</v>
      </c>
      <c r="AR21" s="34">
        <v>58321.025356800033</v>
      </c>
      <c r="AS21" s="34">
        <v>5916.8724756000238</v>
      </c>
      <c r="AT21" s="34">
        <v>27994.401074999969</v>
      </c>
      <c r="AU21" s="34">
        <v>35153.423476800002</v>
      </c>
      <c r="AV21" s="34">
        <v>46328.333824500012</v>
      </c>
      <c r="AW21" s="34">
        <v>86826.128437999752</v>
      </c>
      <c r="AX21" s="34">
        <v>38572.848541499945</v>
      </c>
      <c r="AY21" s="34">
        <v>29110.35453199999</v>
      </c>
      <c r="AZ21" s="34">
        <v>14824.968466</v>
      </c>
      <c r="BA21" s="34">
        <v>359370.70263259963</v>
      </c>
      <c r="BB21" s="34">
        <v>28236.171882289633</v>
      </c>
      <c r="BC21" s="34">
        <v>29566.678423615762</v>
      </c>
      <c r="BD21" s="34">
        <v>-52685.361995899744</v>
      </c>
      <c r="BE21" s="34">
        <v>17357.520469208866</v>
      </c>
      <c r="BF21" s="34">
        <v>17452.205375344547</v>
      </c>
      <c r="BG21" s="34">
        <v>5129.9642707991479</v>
      </c>
      <c r="BH21" s="34">
        <v>8250.5186016396074</v>
      </c>
      <c r="BI21" s="34">
        <v>4565.059677384641</v>
      </c>
      <c r="BJ21" s="34">
        <v>7732.8662916161047</v>
      </c>
      <c r="BK21" s="34">
        <v>23581.243697628357</v>
      </c>
      <c r="BL21" s="34">
        <v>26938.621736696474</v>
      </c>
      <c r="BM21" s="34">
        <v>47421.871613356285</v>
      </c>
      <c r="BN21" s="34">
        <v>163547.36004367966</v>
      </c>
      <c r="BO21" s="34">
        <v>10274.986091563094</v>
      </c>
      <c r="BP21" s="34">
        <v>17296.57667697543</v>
      </c>
      <c r="BQ21" s="34">
        <v>-80175.493492409252</v>
      </c>
      <c r="BR21" s="34">
        <v>11617.523421305936</v>
      </c>
      <c r="BS21" s="34">
        <v>9161.6728935334013</v>
      </c>
      <c r="BT21" s="34">
        <v>1699.8556477535406</v>
      </c>
      <c r="BU21" s="34">
        <v>-1135.6908340740949</v>
      </c>
      <c r="BV21" s="34">
        <v>1942.5130896331598</v>
      </c>
      <c r="BW21" s="34">
        <v>5583.6747028378477</v>
      </c>
      <c r="BX21" s="34">
        <v>25001.44747797486</v>
      </c>
      <c r="BY21" s="34">
        <v>17201.91482844609</v>
      </c>
      <c r="BZ21" s="34">
        <v>41743.858725467006</v>
      </c>
      <c r="CA21" s="34">
        <v>60212.839229007026</v>
      </c>
    </row>
    <row r="22" spans="1:79" s="31" customFormat="1" ht="12" x14ac:dyDescent="0.2">
      <c r="A22" s="127" t="s">
        <v>761</v>
      </c>
      <c r="B22" s="34">
        <v>0</v>
      </c>
      <c r="C22" s="34">
        <v>0</v>
      </c>
      <c r="D22" s="34">
        <v>0</v>
      </c>
      <c r="E22" s="34">
        <v>0</v>
      </c>
      <c r="F22" s="34">
        <v>0</v>
      </c>
      <c r="G22" s="34">
        <v>0</v>
      </c>
      <c r="H22" s="34">
        <v>0</v>
      </c>
      <c r="I22" s="34">
        <v>0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v>0</v>
      </c>
      <c r="P22" s="34">
        <v>0</v>
      </c>
      <c r="Q22" s="34">
        <v>0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4">
        <v>0</v>
      </c>
      <c r="AD22" s="34">
        <v>0</v>
      </c>
      <c r="AE22" s="34">
        <v>0</v>
      </c>
      <c r="AF22" s="34">
        <v>0</v>
      </c>
      <c r="AG22" s="34">
        <v>0</v>
      </c>
      <c r="AH22" s="34">
        <v>0</v>
      </c>
      <c r="AI22" s="34">
        <v>0</v>
      </c>
      <c r="AJ22" s="34">
        <v>0</v>
      </c>
      <c r="AK22" s="34">
        <v>0</v>
      </c>
      <c r="AL22" s="34">
        <v>0</v>
      </c>
      <c r="AM22" s="34">
        <v>0</v>
      </c>
      <c r="AN22" s="34">
        <v>0</v>
      </c>
      <c r="AO22" s="34">
        <v>0</v>
      </c>
      <c r="AP22" s="34">
        <v>0</v>
      </c>
      <c r="AQ22" s="34">
        <v>0</v>
      </c>
      <c r="AR22" s="34">
        <v>0</v>
      </c>
      <c r="AS22" s="34">
        <v>0</v>
      </c>
      <c r="AT22" s="34">
        <v>0</v>
      </c>
      <c r="AU22" s="34">
        <v>0</v>
      </c>
      <c r="AV22" s="34">
        <v>-29753</v>
      </c>
      <c r="AW22" s="34">
        <v>0</v>
      </c>
      <c r="AX22" s="34">
        <v>0</v>
      </c>
      <c r="AY22" s="34">
        <v>0</v>
      </c>
      <c r="AZ22" s="34">
        <v>0</v>
      </c>
      <c r="BA22" s="34">
        <v>-29753</v>
      </c>
      <c r="BB22" s="34">
        <v>0</v>
      </c>
      <c r="BC22" s="34">
        <v>0</v>
      </c>
      <c r="BD22" s="34">
        <v>0</v>
      </c>
      <c r="BE22" s="34">
        <v>0</v>
      </c>
      <c r="BF22" s="34">
        <v>0</v>
      </c>
      <c r="BG22" s="34">
        <v>0</v>
      </c>
      <c r="BH22" s="34">
        <v>0</v>
      </c>
      <c r="BI22" s="34">
        <v>0</v>
      </c>
      <c r="BJ22" s="34">
        <v>0</v>
      </c>
      <c r="BK22" s="34">
        <v>0</v>
      </c>
      <c r="BL22" s="34">
        <v>0</v>
      </c>
      <c r="BM22" s="34">
        <v>0</v>
      </c>
      <c r="BN22" s="34">
        <v>0</v>
      </c>
      <c r="BO22" s="34">
        <v>0</v>
      </c>
      <c r="BP22" s="34">
        <v>0</v>
      </c>
      <c r="BQ22" s="34">
        <v>0</v>
      </c>
      <c r="BR22" s="34">
        <v>0</v>
      </c>
      <c r="BS22" s="34">
        <v>0</v>
      </c>
      <c r="BT22" s="34">
        <v>0</v>
      </c>
      <c r="BU22" s="34">
        <v>0</v>
      </c>
      <c r="BV22" s="34">
        <v>0</v>
      </c>
      <c r="BW22" s="34">
        <v>0</v>
      </c>
      <c r="BX22" s="34">
        <v>0</v>
      </c>
      <c r="BY22" s="34">
        <v>0</v>
      </c>
      <c r="BZ22" s="34">
        <v>0</v>
      </c>
      <c r="CA22" s="34">
        <v>0</v>
      </c>
    </row>
    <row r="23" spans="1:79" s="31" customFormat="1" ht="12" x14ac:dyDescent="0.2">
      <c r="A23" s="131" t="s">
        <v>725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149607.16815000001</v>
      </c>
      <c r="P23" s="37">
        <v>139919.31800000006</v>
      </c>
      <c r="Q23" s="37">
        <v>79508.443849999996</v>
      </c>
      <c r="R23" s="37">
        <v>50979.038</v>
      </c>
      <c r="S23" s="37">
        <v>68030.136349999972</v>
      </c>
      <c r="T23" s="37">
        <v>12529.946880000081</v>
      </c>
      <c r="U23" s="37">
        <v>29264.949999999997</v>
      </c>
      <c r="V23" s="37">
        <v>45851.645400000009</v>
      </c>
      <c r="W23" s="37">
        <v>41954.488840000005</v>
      </c>
      <c r="X23" s="37">
        <v>11412.529919999986</v>
      </c>
      <c r="Y23" s="37">
        <v>-6994.6849187999997</v>
      </c>
      <c r="Z23" s="37">
        <v>-216676.13805360009</v>
      </c>
      <c r="AA23" s="37">
        <v>405386.84241759998</v>
      </c>
      <c r="AB23" s="37">
        <v>18252.594022200003</v>
      </c>
      <c r="AC23" s="37">
        <v>28731.176072399991</v>
      </c>
      <c r="AD23" s="37">
        <v>-33608.096115600012</v>
      </c>
      <c r="AE23" s="37">
        <v>-6812.9924418000301</v>
      </c>
      <c r="AF23" s="37">
        <v>-87427.166929800005</v>
      </c>
      <c r="AG23" s="37">
        <v>-5064.1805621995472</v>
      </c>
      <c r="AH23" s="37">
        <v>26289.043104599994</v>
      </c>
      <c r="AI23" s="37">
        <v>24469.203248399968</v>
      </c>
      <c r="AJ23" s="37">
        <v>-2334.5507286000252</v>
      </c>
      <c r="AK23" s="37">
        <v>1730.4988613999619</v>
      </c>
      <c r="AL23" s="37">
        <v>48192.290206200021</v>
      </c>
      <c r="AM23" s="37">
        <v>-140584.32727800004</v>
      </c>
      <c r="AN23" s="37">
        <v>-128166.50854079972</v>
      </c>
      <c r="AO23" s="37">
        <v>52318.531641599984</v>
      </c>
      <c r="AP23" s="37">
        <v>242.04309780001702</v>
      </c>
      <c r="AQ23" s="37">
        <v>-36238.228293000007</v>
      </c>
      <c r="AR23" s="37">
        <v>58321.025356800033</v>
      </c>
      <c r="AS23" s="37">
        <v>5916.8724756000238</v>
      </c>
      <c r="AT23" s="37">
        <v>27994.401074999969</v>
      </c>
      <c r="AU23" s="37">
        <v>35153.423476800002</v>
      </c>
      <c r="AV23" s="37">
        <v>16575.333824500012</v>
      </c>
      <c r="AW23" s="37">
        <v>86826.128437999752</v>
      </c>
      <c r="AX23" s="37">
        <v>38572.848541499945</v>
      </c>
      <c r="AY23" s="37">
        <v>29110.35453199999</v>
      </c>
      <c r="AZ23" s="37">
        <v>14824.968466</v>
      </c>
      <c r="BA23" s="37">
        <v>329617.70263259968</v>
      </c>
      <c r="BB23" s="37">
        <v>28236.171882289633</v>
      </c>
      <c r="BC23" s="37">
        <v>29566.678423615762</v>
      </c>
      <c r="BD23" s="37">
        <v>-52685.361995899744</v>
      </c>
      <c r="BE23" s="37">
        <v>17357.520469208866</v>
      </c>
      <c r="BF23" s="37">
        <v>17452.205375344547</v>
      </c>
      <c r="BG23" s="37">
        <v>5129.9642707991479</v>
      </c>
      <c r="BH23" s="37">
        <v>8250.5186016396074</v>
      </c>
      <c r="BI23" s="37">
        <v>4565.059677384641</v>
      </c>
      <c r="BJ23" s="37">
        <v>7732.8662916161047</v>
      </c>
      <c r="BK23" s="37">
        <v>23581.243697628357</v>
      </c>
      <c r="BL23" s="37">
        <v>26938.621736696474</v>
      </c>
      <c r="BM23" s="37">
        <v>47421.871613356285</v>
      </c>
      <c r="BN23" s="37">
        <v>163547.36004367966</v>
      </c>
      <c r="BO23" s="37">
        <v>10274.986091563094</v>
      </c>
      <c r="BP23" s="37">
        <v>17296.57667697543</v>
      </c>
      <c r="BQ23" s="37">
        <v>-80175.493492409252</v>
      </c>
      <c r="BR23" s="37">
        <v>11617.523421305936</v>
      </c>
      <c r="BS23" s="37">
        <v>9161.6728935334013</v>
      </c>
      <c r="BT23" s="37">
        <v>1699.8556477535406</v>
      </c>
      <c r="BU23" s="37">
        <v>-1135.6908340740949</v>
      </c>
      <c r="BV23" s="37">
        <v>1942.5130896331598</v>
      </c>
      <c r="BW23" s="37">
        <v>5583.6747028378477</v>
      </c>
      <c r="BX23" s="37">
        <v>25001.44747797486</v>
      </c>
      <c r="BY23" s="37">
        <v>17201.91482844609</v>
      </c>
      <c r="BZ23" s="37">
        <v>41743.858725467006</v>
      </c>
      <c r="CA23" s="37">
        <v>60212.839229007026</v>
      </c>
    </row>
    <row r="24" spans="1:79" s="31" customFormat="1" ht="12" x14ac:dyDescent="0.2">
      <c r="A24" s="127" t="s">
        <v>726</v>
      </c>
      <c r="B24" s="34">
        <v>0</v>
      </c>
      <c r="C24" s="34">
        <v>0</v>
      </c>
      <c r="D24" s="34">
        <v>0</v>
      </c>
      <c r="E24" s="34">
        <v>0</v>
      </c>
      <c r="F24" s="34">
        <v>0</v>
      </c>
      <c r="G24" s="34">
        <v>0</v>
      </c>
      <c r="H24" s="34">
        <v>0</v>
      </c>
      <c r="I24" s="34">
        <v>0</v>
      </c>
      <c r="J24" s="34">
        <v>0</v>
      </c>
      <c r="K24" s="34">
        <v>0</v>
      </c>
      <c r="L24" s="34">
        <v>0</v>
      </c>
      <c r="M24" s="34">
        <v>0</v>
      </c>
      <c r="N24" s="34">
        <v>0</v>
      </c>
      <c r="O24" s="34">
        <v>0</v>
      </c>
      <c r="P24" s="34">
        <v>0</v>
      </c>
      <c r="Q24" s="34">
        <v>0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4">
        <v>0</v>
      </c>
      <c r="AF24" s="34">
        <v>-27848</v>
      </c>
      <c r="AG24" s="34">
        <v>0</v>
      </c>
      <c r="AH24" s="34">
        <v>0</v>
      </c>
      <c r="AI24" s="34">
        <v>0</v>
      </c>
      <c r="AJ24" s="34">
        <v>557309</v>
      </c>
      <c r="AK24" s="34">
        <v>0</v>
      </c>
      <c r="AL24" s="34">
        <v>0</v>
      </c>
      <c r="AM24" s="34">
        <v>0</v>
      </c>
      <c r="AN24" s="34">
        <v>529461</v>
      </c>
      <c r="AO24" s="34">
        <v>0</v>
      </c>
      <c r="AP24" s="34">
        <v>0</v>
      </c>
      <c r="AQ24" s="34">
        <v>0</v>
      </c>
      <c r="AR24" s="34">
        <v>0</v>
      </c>
      <c r="AS24" s="34">
        <v>0</v>
      </c>
      <c r="AT24" s="34">
        <v>0</v>
      </c>
      <c r="AU24" s="34">
        <v>0</v>
      </c>
      <c r="AV24" s="34">
        <v>26536</v>
      </c>
      <c r="AW24" s="34">
        <v>-10131</v>
      </c>
      <c r="AX24" s="34">
        <v>0</v>
      </c>
      <c r="AY24" s="34">
        <v>0</v>
      </c>
      <c r="AZ24" s="34">
        <v>0</v>
      </c>
      <c r="BA24" s="34">
        <v>16405</v>
      </c>
      <c r="BB24" s="34">
        <v>0</v>
      </c>
      <c r="BC24" s="34">
        <v>0</v>
      </c>
      <c r="BD24" s="34">
        <v>0</v>
      </c>
      <c r="BE24" s="34">
        <v>0</v>
      </c>
      <c r="BF24" s="34">
        <v>0</v>
      </c>
      <c r="BG24" s="34">
        <v>0</v>
      </c>
      <c r="BH24" s="34">
        <v>0</v>
      </c>
      <c r="BI24" s="34">
        <v>0</v>
      </c>
      <c r="BJ24" s="34">
        <v>0</v>
      </c>
      <c r="BK24" s="34">
        <v>0</v>
      </c>
      <c r="BL24" s="34">
        <v>0</v>
      </c>
      <c r="BM24" s="34">
        <v>0</v>
      </c>
      <c r="BN24" s="34">
        <v>0</v>
      </c>
      <c r="BO24" s="34">
        <v>0</v>
      </c>
      <c r="BP24" s="34">
        <v>0</v>
      </c>
      <c r="BQ24" s="34">
        <v>0</v>
      </c>
      <c r="BR24" s="34">
        <v>0</v>
      </c>
      <c r="BS24" s="34">
        <v>0</v>
      </c>
      <c r="BT24" s="34">
        <v>0</v>
      </c>
      <c r="BU24" s="34">
        <v>0</v>
      </c>
      <c r="BV24" s="34">
        <v>0</v>
      </c>
      <c r="BW24" s="34">
        <v>0</v>
      </c>
      <c r="BX24" s="34">
        <v>0</v>
      </c>
      <c r="BY24" s="34">
        <v>0</v>
      </c>
      <c r="BZ24" s="34">
        <v>0</v>
      </c>
      <c r="CA24" s="34">
        <v>0</v>
      </c>
    </row>
    <row r="25" spans="1:79" s="31" customFormat="1" ht="12" x14ac:dyDescent="0.2">
      <c r="A25" s="127" t="s">
        <v>727</v>
      </c>
      <c r="B25" s="34">
        <v>0</v>
      </c>
      <c r="C25" s="34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149607.16815000001</v>
      </c>
      <c r="P25" s="34">
        <v>139919.31800000006</v>
      </c>
      <c r="Q25" s="34">
        <v>79508.443849999996</v>
      </c>
      <c r="R25" s="34">
        <v>50979.038</v>
      </c>
      <c r="S25" s="34">
        <v>68030.136349999972</v>
      </c>
      <c r="T25" s="34">
        <v>12529.946880000081</v>
      </c>
      <c r="U25" s="34">
        <v>29264.949999999997</v>
      </c>
      <c r="V25" s="34">
        <v>45851.645400000009</v>
      </c>
      <c r="W25" s="34">
        <v>41954.488840000005</v>
      </c>
      <c r="X25" s="34">
        <v>11412.529919999986</v>
      </c>
      <c r="Y25" s="34">
        <v>-6994.6849187999997</v>
      </c>
      <c r="Z25" s="34">
        <v>-216676.13805360009</v>
      </c>
      <c r="AA25" s="34">
        <v>405386.84241759998</v>
      </c>
      <c r="AB25" s="34">
        <v>18252.594022200003</v>
      </c>
      <c r="AC25" s="34">
        <v>28731.176072399991</v>
      </c>
      <c r="AD25" s="34">
        <v>-33608.096115600012</v>
      </c>
      <c r="AE25" s="34">
        <v>-6812.9924418000301</v>
      </c>
      <c r="AF25" s="34">
        <v>-115275.16692980001</v>
      </c>
      <c r="AG25" s="34">
        <v>-5064.1805621995472</v>
      </c>
      <c r="AH25" s="34">
        <v>26289.043104599994</v>
      </c>
      <c r="AI25" s="34">
        <v>24469.203248399968</v>
      </c>
      <c r="AJ25" s="34">
        <v>554974.44927139999</v>
      </c>
      <c r="AK25" s="34">
        <v>1730.4988613999619</v>
      </c>
      <c r="AL25" s="34">
        <v>48192.290206200021</v>
      </c>
      <c r="AM25" s="34">
        <v>-140584.32727800004</v>
      </c>
      <c r="AN25" s="34">
        <v>401294.49145920028</v>
      </c>
      <c r="AO25" s="34">
        <v>52318.531641599984</v>
      </c>
      <c r="AP25" s="34">
        <v>242.04309780001702</v>
      </c>
      <c r="AQ25" s="34">
        <v>-36238.228293000007</v>
      </c>
      <c r="AR25" s="34">
        <v>58321.025356800033</v>
      </c>
      <c r="AS25" s="34">
        <v>5916.8724756000238</v>
      </c>
      <c r="AT25" s="34">
        <v>27994.401074999969</v>
      </c>
      <c r="AU25" s="34">
        <v>35153.423476800002</v>
      </c>
      <c r="AV25" s="34">
        <v>43111.333824500012</v>
      </c>
      <c r="AW25" s="34">
        <v>76695.128437999752</v>
      </c>
      <c r="AX25" s="34">
        <v>38572.848541499945</v>
      </c>
      <c r="AY25" s="34">
        <v>29110.35453199999</v>
      </c>
      <c r="AZ25" s="34">
        <v>14824.968466</v>
      </c>
      <c r="BA25" s="34">
        <v>346022.70263259963</v>
      </c>
      <c r="BB25" s="34">
        <v>28236.171882289633</v>
      </c>
      <c r="BC25" s="34">
        <v>29566.678423615762</v>
      </c>
      <c r="BD25" s="34">
        <v>-52685.361995899744</v>
      </c>
      <c r="BE25" s="34">
        <v>17357.520469208866</v>
      </c>
      <c r="BF25" s="34">
        <v>17452.205375344547</v>
      </c>
      <c r="BG25" s="34">
        <v>5129.9642707991479</v>
      </c>
      <c r="BH25" s="34">
        <v>8250.5186016396074</v>
      </c>
      <c r="BI25" s="34">
        <v>4565.059677384641</v>
      </c>
      <c r="BJ25" s="34">
        <v>7732.8662916161047</v>
      </c>
      <c r="BK25" s="34">
        <v>23581.243697628357</v>
      </c>
      <c r="BL25" s="34">
        <v>26938.621736696474</v>
      </c>
      <c r="BM25" s="34">
        <v>47421.871613356285</v>
      </c>
      <c r="BN25" s="34">
        <v>163547.36004367966</v>
      </c>
      <c r="BO25" s="34">
        <v>10274.986091563094</v>
      </c>
      <c r="BP25" s="34">
        <v>17296.57667697543</v>
      </c>
      <c r="BQ25" s="34">
        <v>-80175.493492409252</v>
      </c>
      <c r="BR25" s="34">
        <v>11617.523421305936</v>
      </c>
      <c r="BS25" s="34">
        <v>9161.6728935334013</v>
      </c>
      <c r="BT25" s="34">
        <v>1699.8556477535406</v>
      </c>
      <c r="BU25" s="34">
        <v>-1135.6908340740949</v>
      </c>
      <c r="BV25" s="34">
        <v>1942.5130896331598</v>
      </c>
      <c r="BW25" s="34">
        <v>5583.6747028378477</v>
      </c>
      <c r="BX25" s="34">
        <v>25001.44747797486</v>
      </c>
      <c r="BY25" s="34">
        <v>17201.91482844609</v>
      </c>
      <c r="BZ25" s="34">
        <v>41743.858725467006</v>
      </c>
      <c r="CA25" s="34">
        <v>60212.839229007026</v>
      </c>
    </row>
    <row r="26" spans="1:79" s="31" customFormat="1" ht="12" x14ac:dyDescent="0.2">
      <c r="A26" s="127" t="s">
        <v>728</v>
      </c>
      <c r="B26" s="34">
        <v>0</v>
      </c>
      <c r="C26" s="34">
        <v>0</v>
      </c>
      <c r="D26" s="34">
        <v>0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0</v>
      </c>
      <c r="M26" s="34">
        <v>0</v>
      </c>
      <c r="N26" s="34">
        <v>0</v>
      </c>
      <c r="O26" s="34">
        <v>0</v>
      </c>
      <c r="P26" s="34">
        <v>0</v>
      </c>
      <c r="Q26" s="34">
        <v>0</v>
      </c>
      <c r="R26" s="34">
        <v>0</v>
      </c>
      <c r="S26" s="34">
        <v>0</v>
      </c>
      <c r="T26" s="34">
        <v>0</v>
      </c>
      <c r="U26" s="34">
        <v>0</v>
      </c>
      <c r="V26" s="34">
        <v>0</v>
      </c>
      <c r="W26" s="34">
        <v>0</v>
      </c>
      <c r="X26" s="34">
        <v>0</v>
      </c>
      <c r="Y26" s="34">
        <v>0</v>
      </c>
      <c r="Z26" s="34">
        <v>0</v>
      </c>
      <c r="AA26" s="34">
        <v>0</v>
      </c>
      <c r="AB26" s="34">
        <v>50194.76</v>
      </c>
      <c r="AC26" s="34">
        <v>33843.920000000013</v>
      </c>
      <c r="AD26" s="34">
        <v>102259.73999999998</v>
      </c>
      <c r="AE26" s="34">
        <v>48864.749999999993</v>
      </c>
      <c r="AF26" s="34">
        <v>105868.45499999999</v>
      </c>
      <c r="AG26" s="34">
        <v>35280.299999999988</v>
      </c>
      <c r="AH26" s="34">
        <v>5640.0849999999973</v>
      </c>
      <c r="AI26" s="34">
        <v>32837.255000000012</v>
      </c>
      <c r="AJ26" s="34">
        <v>17969.600000000013</v>
      </c>
      <c r="AK26" s="34">
        <v>11614.019999999995</v>
      </c>
      <c r="AL26" s="34">
        <v>5715.765000000034</v>
      </c>
      <c r="AM26" s="34">
        <v>204589.66</v>
      </c>
      <c r="AN26" s="34">
        <v>654678.31000000006</v>
      </c>
      <c r="AO26" s="34">
        <v>17949.689999999991</v>
      </c>
      <c r="AP26" s="34">
        <v>102353.29499999998</v>
      </c>
      <c r="AQ26" s="34">
        <v>141450.75999999998</v>
      </c>
      <c r="AR26" s="34">
        <v>19215.900000000012</v>
      </c>
      <c r="AS26" s="34">
        <v>58900.544999999955</v>
      </c>
      <c r="AT26" s="34">
        <v>32811.295000000013</v>
      </c>
      <c r="AU26" s="34">
        <v>43553.785000000018</v>
      </c>
      <c r="AV26" s="34">
        <v>8392.6699999999837</v>
      </c>
      <c r="AW26" s="34">
        <v>-56707.970000000016</v>
      </c>
      <c r="AX26" s="34">
        <v>22125.400000000009</v>
      </c>
      <c r="AY26" s="34">
        <v>65162.89999999998</v>
      </c>
      <c r="AZ26" s="34">
        <v>69797.585000000021</v>
      </c>
      <c r="BA26" s="34">
        <v>525005.85499999998</v>
      </c>
      <c r="BB26" s="34">
        <v>51527.464859002524</v>
      </c>
      <c r="BC26" s="34">
        <v>53685.545154718937</v>
      </c>
      <c r="BD26" s="34">
        <v>117006.88013175738</v>
      </c>
      <c r="BE26" s="34">
        <v>58223.62278922242</v>
      </c>
      <c r="BF26" s="34">
        <v>54772.170276041754</v>
      </c>
      <c r="BG26" s="34">
        <v>54038.055890317693</v>
      </c>
      <c r="BH26" s="34">
        <v>53884.716201199713</v>
      </c>
      <c r="BI26" s="34">
        <v>52235.076516996764</v>
      </c>
      <c r="BJ26" s="34">
        <v>48234.542269936537</v>
      </c>
      <c r="BK26" s="34">
        <v>50717.553793581435</v>
      </c>
      <c r="BL26" s="34">
        <v>40901.525640195825</v>
      </c>
      <c r="BM26" s="34">
        <v>39461.799278297542</v>
      </c>
      <c r="BN26" s="34">
        <v>674688.95280126866</v>
      </c>
      <c r="BO26" s="34">
        <v>52946.316494334584</v>
      </c>
      <c r="BP26" s="34">
        <v>53279.594715649873</v>
      </c>
      <c r="BQ26" s="34">
        <v>127120.58865893041</v>
      </c>
      <c r="BR26" s="34">
        <v>45510.186131179864</v>
      </c>
      <c r="BS26" s="34">
        <v>44639.565220051591</v>
      </c>
      <c r="BT26" s="34">
        <v>44071.011601873804</v>
      </c>
      <c r="BU26" s="34">
        <v>43873.287166382943</v>
      </c>
      <c r="BV26" s="34">
        <v>43044.520356580193</v>
      </c>
      <c r="BW26" s="34">
        <v>43058.232805352593</v>
      </c>
      <c r="BX26" s="34">
        <v>41959.273695557633</v>
      </c>
      <c r="BY26" s="34">
        <v>40322.047921935657</v>
      </c>
      <c r="BZ26" s="34">
        <v>41394.638830917036</v>
      </c>
      <c r="CA26" s="34">
        <v>621219.26359874627</v>
      </c>
    </row>
    <row r="27" spans="1:79" s="31" customFormat="1" ht="12" x14ac:dyDescent="0.2">
      <c r="A27" s="127" t="s">
        <v>729</v>
      </c>
      <c r="B27" s="34">
        <v>0</v>
      </c>
      <c r="C27" s="34">
        <v>0</v>
      </c>
      <c r="D27" s="34">
        <v>0</v>
      </c>
      <c r="E27" s="34">
        <v>0</v>
      </c>
      <c r="F27" s="34">
        <v>0</v>
      </c>
      <c r="G27" s="34">
        <v>0</v>
      </c>
      <c r="H27" s="34">
        <v>0</v>
      </c>
      <c r="I27" s="34">
        <v>0</v>
      </c>
      <c r="J27" s="34">
        <v>0</v>
      </c>
      <c r="K27" s="34">
        <v>0</v>
      </c>
      <c r="L27" s="34">
        <v>0</v>
      </c>
      <c r="M27" s="34">
        <v>0</v>
      </c>
      <c r="N27" s="34">
        <v>0</v>
      </c>
      <c r="O27" s="34">
        <v>149607.16815000001</v>
      </c>
      <c r="P27" s="34">
        <v>139919.31800000006</v>
      </c>
      <c r="Q27" s="34">
        <v>79508.443849999996</v>
      </c>
      <c r="R27" s="34">
        <v>50979.038</v>
      </c>
      <c r="S27" s="34">
        <v>68030.136349999972</v>
      </c>
      <c r="T27" s="34">
        <v>12529.946880000081</v>
      </c>
      <c r="U27" s="34">
        <v>29264.949999999997</v>
      </c>
      <c r="V27" s="34">
        <v>45851.645400000009</v>
      </c>
      <c r="W27" s="34">
        <v>41954.488840000005</v>
      </c>
      <c r="X27" s="34">
        <v>11412.529919999986</v>
      </c>
      <c r="Y27" s="34">
        <v>-6994.6849187999997</v>
      </c>
      <c r="Z27" s="34">
        <v>-216676.13805360009</v>
      </c>
      <c r="AA27" s="34">
        <v>405386.84241759998</v>
      </c>
      <c r="AB27" s="34">
        <v>68447.354022200001</v>
      </c>
      <c r="AC27" s="34">
        <v>62575.096072400003</v>
      </c>
      <c r="AD27" s="34">
        <v>68651.643884399964</v>
      </c>
      <c r="AE27" s="34">
        <v>42051.757558199963</v>
      </c>
      <c r="AF27" s="34">
        <v>-9406.711929800018</v>
      </c>
      <c r="AG27" s="34">
        <v>30216.11943780044</v>
      </c>
      <c r="AH27" s="34">
        <v>31929.128104599993</v>
      </c>
      <c r="AI27" s="34">
        <v>57306.458248399984</v>
      </c>
      <c r="AJ27" s="34">
        <v>572944.04927139997</v>
      </c>
      <c r="AK27" s="34">
        <v>13344.518861399956</v>
      </c>
      <c r="AL27" s="34">
        <v>53908.055206200057</v>
      </c>
      <c r="AM27" s="34">
        <v>64005.332721999963</v>
      </c>
      <c r="AN27" s="34">
        <v>1055972.8014592002</v>
      </c>
      <c r="AO27" s="34">
        <v>70268.221641599972</v>
      </c>
      <c r="AP27" s="34">
        <v>102595.33809780001</v>
      </c>
      <c r="AQ27" s="34">
        <v>105212.53170699997</v>
      </c>
      <c r="AR27" s="34">
        <v>77536.925356800042</v>
      </c>
      <c r="AS27" s="34">
        <v>64817.417475599977</v>
      </c>
      <c r="AT27" s="34">
        <v>60805.696074999985</v>
      </c>
      <c r="AU27" s="34">
        <v>78707.20847680002</v>
      </c>
      <c r="AV27" s="34">
        <v>51504.003824499996</v>
      </c>
      <c r="AW27" s="34">
        <v>19987.158437999737</v>
      </c>
      <c r="AX27" s="34">
        <v>60698.248541499954</v>
      </c>
      <c r="AY27" s="34">
        <v>94273.254531999963</v>
      </c>
      <c r="AZ27" s="34">
        <v>84622.553466000027</v>
      </c>
      <c r="BA27" s="34">
        <v>871028.55763259972</v>
      </c>
      <c r="BB27" s="34">
        <v>79763.636741292154</v>
      </c>
      <c r="BC27" s="34">
        <v>83252.223578334699</v>
      </c>
      <c r="BD27" s="34">
        <v>64321.518135857637</v>
      </c>
      <c r="BE27" s="34">
        <v>75581.143258431286</v>
      </c>
      <c r="BF27" s="34">
        <v>72224.375651386305</v>
      </c>
      <c r="BG27" s="34">
        <v>59168.020161116845</v>
      </c>
      <c r="BH27" s="34">
        <v>62135.234802839317</v>
      </c>
      <c r="BI27" s="34">
        <v>56800.136194381404</v>
      </c>
      <c r="BJ27" s="34">
        <v>55967.408561552642</v>
      </c>
      <c r="BK27" s="34">
        <v>74298.797491209785</v>
      </c>
      <c r="BL27" s="34">
        <v>67840.147376892302</v>
      </c>
      <c r="BM27" s="34">
        <v>86883.670891653834</v>
      </c>
      <c r="BN27" s="34">
        <v>838236.31284494826</v>
      </c>
      <c r="BO27" s="34">
        <v>63221.302585897676</v>
      </c>
      <c r="BP27" s="34">
        <v>70576.1713926253</v>
      </c>
      <c r="BQ27" s="34">
        <v>46945.095166521161</v>
      </c>
      <c r="BR27" s="34">
        <v>57127.709552485801</v>
      </c>
      <c r="BS27" s="34">
        <v>53801.238113584994</v>
      </c>
      <c r="BT27" s="34">
        <v>45770.867249627343</v>
      </c>
      <c r="BU27" s="34">
        <v>42737.596332308851</v>
      </c>
      <c r="BV27" s="34">
        <v>44987.033446213354</v>
      </c>
      <c r="BW27" s="34">
        <v>48641.907508190438</v>
      </c>
      <c r="BX27" s="34">
        <v>66960.721173532496</v>
      </c>
      <c r="BY27" s="34">
        <v>57523.962750381746</v>
      </c>
      <c r="BZ27" s="34">
        <v>83138.497556384042</v>
      </c>
      <c r="CA27" s="34">
        <v>681432.10282775329</v>
      </c>
    </row>
    <row r="28" spans="1:79" ht="13.9" customHeight="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</row>
    <row r="29" spans="1:79" ht="13.9" customHeight="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</row>
  </sheetData>
  <autoFilter ref="A4:CA28" xr:uid="{6EC53FBF-F56F-4260-B1B1-2B4D96D1BBEB}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411A4-6AD3-467F-961E-E3D59B25B001}">
  <sheetPr>
    <tabColor theme="6" tint="0.39997558519241921"/>
  </sheetPr>
  <dimension ref="A1:CE127"/>
  <sheetViews>
    <sheetView zoomScaleNormal="100" workbookViewId="0">
      <pane xSplit="5" ySplit="6" topLeftCell="R7" activePane="bottomRight" state="frozen"/>
      <selection pane="topRight"/>
      <selection pane="bottomLeft"/>
      <selection pane="bottomRight"/>
    </sheetView>
  </sheetViews>
  <sheetFormatPr defaultColWidth="8.85546875" defaultRowHeight="13.9" customHeight="1" outlineLevelCol="1" x14ac:dyDescent="0.2"/>
  <cols>
    <col min="1" max="1" width="23.28515625" style="44" customWidth="1"/>
    <col min="2" max="2" width="16.140625" style="44" customWidth="1"/>
    <col min="3" max="3" width="19.5703125" style="44" customWidth="1"/>
    <col min="4" max="4" width="32.28515625" style="44" customWidth="1"/>
    <col min="5" max="5" width="36.7109375" style="44" customWidth="1"/>
    <col min="6" max="13" width="9.28515625" style="44" hidden="1" customWidth="1" outlineLevel="1"/>
    <col min="14" max="15" width="9.7109375" style="44" hidden="1" customWidth="1" outlineLevel="1"/>
    <col min="16" max="16" width="9.28515625" style="44" hidden="1" customWidth="1" outlineLevel="1"/>
    <col min="17" max="17" width="9.7109375" style="44" hidden="1" customWidth="1" outlineLevel="1"/>
    <col min="18" max="18" width="11" style="44" bestFit="1" customWidth="1" collapsed="1"/>
    <col min="19" max="23" width="9.28515625" style="44" hidden="1" customWidth="1" outlineLevel="1"/>
    <col min="24" max="24" width="9.7109375" style="44" hidden="1" customWidth="1" outlineLevel="1"/>
    <col min="25" max="26" width="9.28515625" style="44" hidden="1" customWidth="1" outlineLevel="1"/>
    <col min="27" max="28" width="9.7109375" style="44" hidden="1" customWidth="1" outlineLevel="1"/>
    <col min="29" max="29" width="9.28515625" style="44" hidden="1" customWidth="1" outlineLevel="1"/>
    <col min="30" max="30" width="9.7109375" style="44" hidden="1" customWidth="1" outlineLevel="1"/>
    <col min="31" max="31" width="11" style="44" bestFit="1" customWidth="1" collapsed="1"/>
    <col min="32" max="32" width="9.7109375" style="44" hidden="1" customWidth="1" outlineLevel="1"/>
    <col min="33" max="35" width="9.28515625" style="44" hidden="1" customWidth="1" outlineLevel="1"/>
    <col min="36" max="36" width="9.7109375" style="44" hidden="1" customWidth="1" outlineLevel="1"/>
    <col min="37" max="39" width="9.28515625" style="44" hidden="1" customWidth="1" outlineLevel="1"/>
    <col min="40" max="40" width="9.7109375" style="44" hidden="1" customWidth="1" outlineLevel="1"/>
    <col min="41" max="42" width="9.28515625" style="44" hidden="1" customWidth="1" outlineLevel="1"/>
    <col min="43" max="43" width="9.7109375" style="44" hidden="1" customWidth="1" outlineLevel="1"/>
    <col min="44" max="44" width="11" style="44" bestFit="1" customWidth="1" collapsed="1"/>
    <col min="45" max="45" width="9.7109375" style="44" hidden="1" customWidth="1" outlineLevel="1"/>
    <col min="46" max="46" width="9.28515625" style="44" hidden="1" customWidth="1" outlineLevel="1"/>
    <col min="47" max="47" width="9.7109375" style="44" hidden="1" customWidth="1" outlineLevel="1"/>
    <col min="48" max="48" width="9.28515625" style="44" hidden="1" customWidth="1" outlineLevel="1"/>
    <col min="49" max="49" width="9.7109375" style="44" hidden="1" customWidth="1" outlineLevel="1"/>
    <col min="50" max="52" width="9.28515625" style="44" hidden="1" customWidth="1" outlineLevel="1"/>
    <col min="53" max="56" width="9.7109375" style="44" hidden="1" customWidth="1" outlineLevel="1"/>
    <col min="57" max="57" width="11" style="44" bestFit="1" customWidth="1" collapsed="1"/>
    <col min="58" max="58" width="9.7109375" style="44" hidden="1" customWidth="1" outlineLevel="1"/>
    <col min="59" max="65" width="9.28515625" style="44" hidden="1" customWidth="1" outlineLevel="1"/>
    <col min="66" max="66" width="9.7109375" style="44" hidden="1" customWidth="1" outlineLevel="1"/>
    <col min="67" max="69" width="9.28515625" style="44" hidden="1" customWidth="1" outlineLevel="1"/>
    <col min="70" max="70" width="10.42578125" style="44" bestFit="1" customWidth="1" collapsed="1"/>
    <col min="71" max="72" width="9.7109375" style="44" hidden="1" customWidth="1" outlineLevel="1"/>
    <col min="73" max="73" width="9.28515625" style="44" hidden="1" customWidth="1" outlineLevel="1"/>
    <col min="74" max="74" width="9.7109375" style="44" hidden="1" customWidth="1" outlineLevel="1"/>
    <col min="75" max="78" width="9.28515625" style="44" hidden="1" customWidth="1" outlineLevel="1"/>
    <col min="79" max="79" width="9.7109375" style="44" hidden="1" customWidth="1" outlineLevel="1"/>
    <col min="80" max="82" width="9.28515625" style="44" hidden="1" customWidth="1" outlineLevel="1"/>
    <col min="83" max="83" width="10.42578125" style="44" bestFit="1" customWidth="1" collapsed="1"/>
    <col min="84" max="16384" width="8.85546875" style="44"/>
  </cols>
  <sheetData>
    <row r="1" spans="1:83" ht="13.9" customHeight="1" x14ac:dyDescent="0.2">
      <c r="A1" s="241" t="s">
        <v>926</v>
      </c>
    </row>
    <row r="2" spans="1:83" ht="13.9" customHeight="1" x14ac:dyDescent="0.2">
      <c r="A2" s="241" t="s">
        <v>910</v>
      </c>
    </row>
    <row r="4" spans="1:83" ht="13.9" customHeight="1" x14ac:dyDescent="0.2">
      <c r="A4" s="39" t="s">
        <v>907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</row>
    <row r="5" spans="1:83" ht="13.9" customHeight="1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</row>
    <row r="6" spans="1:83" ht="51" customHeight="1" thickBot="1" x14ac:dyDescent="0.25">
      <c r="A6" s="42" t="s">
        <v>253</v>
      </c>
      <c r="B6" s="42" t="s">
        <v>254</v>
      </c>
      <c r="C6" s="42" t="s">
        <v>255</v>
      </c>
      <c r="D6" s="42" t="s">
        <v>256</v>
      </c>
      <c r="E6" s="42" t="s">
        <v>257</v>
      </c>
      <c r="F6" s="42" t="s">
        <v>258</v>
      </c>
      <c r="G6" s="42" t="s">
        <v>259</v>
      </c>
      <c r="H6" s="42" t="s">
        <v>260</v>
      </c>
      <c r="I6" s="42" t="s">
        <v>261</v>
      </c>
      <c r="J6" s="42" t="s">
        <v>262</v>
      </c>
      <c r="K6" s="42" t="s">
        <v>263</v>
      </c>
      <c r="L6" s="42" t="s">
        <v>264</v>
      </c>
      <c r="M6" s="42" t="s">
        <v>265</v>
      </c>
      <c r="N6" s="42" t="s">
        <v>266</v>
      </c>
      <c r="O6" s="42" t="s">
        <v>267</v>
      </c>
      <c r="P6" s="42" t="s">
        <v>268</v>
      </c>
      <c r="Q6" s="42" t="s">
        <v>269</v>
      </c>
      <c r="R6" s="42" t="s">
        <v>270</v>
      </c>
      <c r="S6" s="42" t="s">
        <v>271</v>
      </c>
      <c r="T6" s="42" t="s">
        <v>272</v>
      </c>
      <c r="U6" s="42" t="s">
        <v>273</v>
      </c>
      <c r="V6" s="42" t="s">
        <v>274</v>
      </c>
      <c r="W6" s="42" t="s">
        <v>275</v>
      </c>
      <c r="X6" s="42" t="s">
        <v>276</v>
      </c>
      <c r="Y6" s="42" t="s">
        <v>277</v>
      </c>
      <c r="Z6" s="42" t="s">
        <v>278</v>
      </c>
      <c r="AA6" s="42" t="s">
        <v>279</v>
      </c>
      <c r="AB6" s="42" t="s">
        <v>280</v>
      </c>
      <c r="AC6" s="42" t="s">
        <v>281</v>
      </c>
      <c r="AD6" s="42" t="s">
        <v>282</v>
      </c>
      <c r="AE6" s="42" t="s">
        <v>283</v>
      </c>
      <c r="AF6" s="42" t="s">
        <v>284</v>
      </c>
      <c r="AG6" s="42" t="s">
        <v>285</v>
      </c>
      <c r="AH6" s="42" t="s">
        <v>286</v>
      </c>
      <c r="AI6" s="42" t="s">
        <v>287</v>
      </c>
      <c r="AJ6" s="42" t="s">
        <v>288</v>
      </c>
      <c r="AK6" s="42" t="s">
        <v>289</v>
      </c>
      <c r="AL6" s="42" t="s">
        <v>290</v>
      </c>
      <c r="AM6" s="42" t="s">
        <v>291</v>
      </c>
      <c r="AN6" s="42" t="s">
        <v>292</v>
      </c>
      <c r="AO6" s="42" t="s">
        <v>293</v>
      </c>
      <c r="AP6" s="42" t="s">
        <v>294</v>
      </c>
      <c r="AQ6" s="42" t="s">
        <v>295</v>
      </c>
      <c r="AR6" s="42" t="s">
        <v>211</v>
      </c>
      <c r="AS6" s="42" t="s">
        <v>296</v>
      </c>
      <c r="AT6" s="42" t="s">
        <v>297</v>
      </c>
      <c r="AU6" s="42" t="s">
        <v>298</v>
      </c>
      <c r="AV6" s="42" t="s">
        <v>299</v>
      </c>
      <c r="AW6" s="42" t="s">
        <v>300</v>
      </c>
      <c r="AX6" s="42" t="s">
        <v>301</v>
      </c>
      <c r="AY6" s="42" t="s">
        <v>302</v>
      </c>
      <c r="AZ6" s="42" t="s">
        <v>303</v>
      </c>
      <c r="BA6" s="42" t="s">
        <v>304</v>
      </c>
      <c r="BB6" s="42" t="s">
        <v>305</v>
      </c>
      <c r="BC6" s="42" t="s">
        <v>306</v>
      </c>
      <c r="BD6" s="42" t="s">
        <v>307</v>
      </c>
      <c r="BE6" s="42" t="s">
        <v>210</v>
      </c>
      <c r="BF6" s="42" t="s">
        <v>103</v>
      </c>
      <c r="BG6" s="42" t="s">
        <v>104</v>
      </c>
      <c r="BH6" s="42" t="s">
        <v>105</v>
      </c>
      <c r="BI6" s="42" t="s">
        <v>106</v>
      </c>
      <c r="BJ6" s="42" t="s">
        <v>107</v>
      </c>
      <c r="BK6" s="42" t="s">
        <v>108</v>
      </c>
      <c r="BL6" s="42" t="s">
        <v>109</v>
      </c>
      <c r="BM6" s="42" t="s">
        <v>110</v>
      </c>
      <c r="BN6" s="42" t="s">
        <v>111</v>
      </c>
      <c r="BO6" s="42" t="s">
        <v>112</v>
      </c>
      <c r="BP6" s="42" t="s">
        <v>113</v>
      </c>
      <c r="BQ6" s="42" t="s">
        <v>114</v>
      </c>
      <c r="BR6" s="42" t="s">
        <v>115</v>
      </c>
      <c r="BS6" s="42" t="s">
        <v>116</v>
      </c>
      <c r="BT6" s="42" t="s">
        <v>117</v>
      </c>
      <c r="BU6" s="42" t="s">
        <v>118</v>
      </c>
      <c r="BV6" s="42" t="s">
        <v>119</v>
      </c>
      <c r="BW6" s="42" t="s">
        <v>120</v>
      </c>
      <c r="BX6" s="42" t="s">
        <v>121</v>
      </c>
      <c r="BY6" s="42" t="s">
        <v>122</v>
      </c>
      <c r="BZ6" s="42" t="s">
        <v>123</v>
      </c>
      <c r="CA6" s="42" t="s">
        <v>124</v>
      </c>
      <c r="CB6" s="42" t="s">
        <v>125</v>
      </c>
      <c r="CC6" s="42" t="s">
        <v>126</v>
      </c>
      <c r="CD6" s="42" t="s">
        <v>127</v>
      </c>
      <c r="CE6" s="42" t="s">
        <v>128</v>
      </c>
    </row>
    <row r="7" spans="1:83" ht="13.9" customHeight="1" x14ac:dyDescent="0.2">
      <c r="A7" s="54" t="s">
        <v>129</v>
      </c>
      <c r="B7" s="54" t="s">
        <v>308</v>
      </c>
      <c r="C7" s="54" t="s">
        <v>309</v>
      </c>
      <c r="D7" s="54" t="s">
        <v>310</v>
      </c>
      <c r="E7" s="54" t="s">
        <v>311</v>
      </c>
      <c r="F7" s="55">
        <v>0</v>
      </c>
      <c r="G7" s="55">
        <v>0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0</v>
      </c>
      <c r="AC7" s="55">
        <v>0</v>
      </c>
      <c r="AD7" s="55">
        <v>0</v>
      </c>
      <c r="AE7" s="55">
        <v>0</v>
      </c>
      <c r="AF7" s="55">
        <v>0</v>
      </c>
      <c r="AG7" s="55">
        <v>0</v>
      </c>
      <c r="AH7" s="55">
        <v>0</v>
      </c>
      <c r="AI7" s="55">
        <v>0</v>
      </c>
      <c r="AJ7" s="55">
        <v>0</v>
      </c>
      <c r="AK7" s="55">
        <v>17479.240000000002</v>
      </c>
      <c r="AL7" s="55">
        <v>35249.71</v>
      </c>
      <c r="AM7" s="55">
        <v>35610.06</v>
      </c>
      <c r="AN7" s="55">
        <v>37154.720000000001</v>
      </c>
      <c r="AO7" s="55">
        <v>38676.07</v>
      </c>
      <c r="AP7" s="55">
        <v>38893.730000000003</v>
      </c>
      <c r="AQ7" s="55">
        <v>-36396.33</v>
      </c>
      <c r="AR7" s="55">
        <v>166667.20000000001</v>
      </c>
      <c r="AS7" s="55">
        <v>23558.66</v>
      </c>
      <c r="AT7" s="55">
        <v>23885.599999999999</v>
      </c>
      <c r="AU7" s="55">
        <v>24053.56</v>
      </c>
      <c r="AV7" s="55">
        <v>23318.55</v>
      </c>
      <c r="AW7" s="55">
        <v>22583.56</v>
      </c>
      <c r="AX7" s="55">
        <v>22583.57</v>
      </c>
      <c r="AY7" s="55">
        <v>22583.53</v>
      </c>
      <c r="AZ7" s="55">
        <v>22583.55</v>
      </c>
      <c r="BA7" s="55">
        <v>22583.56</v>
      </c>
      <c r="BB7" s="55">
        <v>22583.54</v>
      </c>
      <c r="BC7" s="55">
        <v>22583.54</v>
      </c>
      <c r="BD7" s="55">
        <v>22919.68</v>
      </c>
      <c r="BE7" s="55">
        <v>275820.90000000002</v>
      </c>
      <c r="BF7" s="55">
        <v>23016.378929411214</v>
      </c>
      <c r="BG7" s="55">
        <v>23201.176754411212</v>
      </c>
      <c r="BH7" s="55">
        <v>23370.542789411211</v>
      </c>
      <c r="BI7" s="55">
        <v>23527.563392411215</v>
      </c>
      <c r="BJ7" s="55">
        <v>23674.707649811215</v>
      </c>
      <c r="BK7" s="55">
        <v>23813.950830731214</v>
      </c>
      <c r="BL7" s="55">
        <v>23946.873150467211</v>
      </c>
      <c r="BM7" s="55">
        <v>24074.738781256012</v>
      </c>
      <c r="BN7" s="55">
        <v>24198.559060887055</v>
      </c>
      <c r="BO7" s="55">
        <v>24319.143059591886</v>
      </c>
      <c r="BP7" s="55">
        <v>24451.7435705934</v>
      </c>
      <c r="BQ7" s="55">
        <v>24662.264168980713</v>
      </c>
      <c r="BR7" s="55">
        <v>286257.64213796356</v>
      </c>
      <c r="BS7" s="55">
        <v>24829.338998152914</v>
      </c>
      <c r="BT7" s="55">
        <v>24884.669780237906</v>
      </c>
      <c r="BU7" s="55">
        <v>24933.101072572572</v>
      </c>
      <c r="BV7" s="55">
        <v>24976.012773106962</v>
      </c>
      <c r="BW7" s="55">
        <v>25014.508800201147</v>
      </c>
      <c r="BX7" s="55">
        <v>25049.472288543158</v>
      </c>
      <c r="BY7" s="55">
        <v>25081.609745883434</v>
      </c>
      <c r="BZ7" s="55">
        <v>25111.48637842232</v>
      </c>
      <c r="CA7" s="55">
        <v>25139.554351120103</v>
      </c>
      <c r="CB7" s="55">
        <v>25166.175395944989</v>
      </c>
      <c r="CC7" s="55">
        <v>25194.757528381928</v>
      </c>
      <c r="CD7" s="55">
        <v>25238.948735594764</v>
      </c>
      <c r="CE7" s="55">
        <v>300619.63584816223</v>
      </c>
    </row>
    <row r="8" spans="1:83" ht="13.9" customHeight="1" x14ac:dyDescent="0.2">
      <c r="A8" s="54" t="s">
        <v>129</v>
      </c>
      <c r="B8" s="54" t="s">
        <v>308</v>
      </c>
      <c r="C8" s="54" t="s">
        <v>309</v>
      </c>
      <c r="D8" s="54" t="s">
        <v>312</v>
      </c>
      <c r="E8" s="54" t="s">
        <v>313</v>
      </c>
      <c r="F8" s="55">
        <v>0</v>
      </c>
      <c r="G8" s="55">
        <v>0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1272145</v>
      </c>
      <c r="N8" s="55">
        <v>654603.73</v>
      </c>
      <c r="O8" s="55">
        <v>966552.77</v>
      </c>
      <c r="P8" s="55">
        <v>969786.95</v>
      </c>
      <c r="Q8" s="55">
        <v>969682.1</v>
      </c>
      <c r="R8" s="55">
        <v>4832770.55</v>
      </c>
      <c r="S8" s="55">
        <v>975179.88</v>
      </c>
      <c r="T8" s="55">
        <v>980836.98</v>
      </c>
      <c r="U8" s="55">
        <v>984048.62</v>
      </c>
      <c r="V8" s="55">
        <v>992603.74</v>
      </c>
      <c r="W8" s="55">
        <v>997247.03</v>
      </c>
      <c r="X8" s="55">
        <v>995609.97</v>
      </c>
      <c r="Y8" s="55">
        <v>997700.46</v>
      </c>
      <c r="Z8" s="55">
        <v>1015689.04</v>
      </c>
      <c r="AA8" s="55">
        <v>1032586.01</v>
      </c>
      <c r="AB8" s="55">
        <v>1043882.26</v>
      </c>
      <c r="AC8" s="55">
        <v>1053858.3799999999</v>
      </c>
      <c r="AD8" s="55">
        <v>1066927.94</v>
      </c>
      <c r="AE8" s="55">
        <v>12136170.310000001</v>
      </c>
      <c r="AF8" s="55">
        <v>1074972</v>
      </c>
      <c r="AG8" s="55">
        <v>1079245.32</v>
      </c>
      <c r="AH8" s="55">
        <v>1092019.51</v>
      </c>
      <c r="AI8" s="55">
        <v>1097366.45</v>
      </c>
      <c r="AJ8" s="55">
        <v>1104091.1200000001</v>
      </c>
      <c r="AK8" s="55">
        <v>1126035.76</v>
      </c>
      <c r="AL8" s="55">
        <v>1146886.47</v>
      </c>
      <c r="AM8" s="55">
        <v>1156493.17</v>
      </c>
      <c r="AN8" s="55">
        <v>1163715.95</v>
      </c>
      <c r="AO8" s="55">
        <v>1171516.3799999999</v>
      </c>
      <c r="AP8" s="55">
        <v>1181522.77</v>
      </c>
      <c r="AQ8" s="55">
        <v>1142672.6200000001</v>
      </c>
      <c r="AR8" s="55">
        <v>13536537.52</v>
      </c>
      <c r="AS8" s="55">
        <v>1145274.81</v>
      </c>
      <c r="AT8" s="55">
        <v>1136660.29</v>
      </c>
      <c r="AU8" s="55">
        <v>801510.06</v>
      </c>
      <c r="AV8" s="55">
        <v>1136083.69</v>
      </c>
      <c r="AW8" s="55">
        <v>1141413.47</v>
      </c>
      <c r="AX8" s="55">
        <v>1147375.6000000001</v>
      </c>
      <c r="AY8" s="55">
        <v>1153276.56</v>
      </c>
      <c r="AZ8" s="55">
        <v>1156154.51</v>
      </c>
      <c r="BA8" s="55">
        <v>1155121.81</v>
      </c>
      <c r="BB8" s="55">
        <v>1156765.8799999999</v>
      </c>
      <c r="BC8" s="55">
        <v>1159986.51</v>
      </c>
      <c r="BD8" s="55">
        <v>1163591.78</v>
      </c>
      <c r="BE8" s="55">
        <v>13453214.969999999</v>
      </c>
      <c r="BF8" s="55">
        <v>1160611.0190191786</v>
      </c>
      <c r="BG8" s="55">
        <v>1164467.2222508586</v>
      </c>
      <c r="BH8" s="55">
        <v>1168856.1369579914</v>
      </c>
      <c r="BI8" s="55">
        <v>1173899.3288739652</v>
      </c>
      <c r="BJ8" s="55">
        <v>1179416.7504939882</v>
      </c>
      <c r="BK8" s="55">
        <v>1185298.8344717801</v>
      </c>
      <c r="BL8" s="55">
        <v>1191494.9212890498</v>
      </c>
      <c r="BM8" s="55">
        <v>1197970.2045992876</v>
      </c>
      <c r="BN8" s="55">
        <v>1204719.7401281246</v>
      </c>
      <c r="BO8" s="55">
        <v>1211714.1272688038</v>
      </c>
      <c r="BP8" s="55">
        <v>1218827.9541201694</v>
      </c>
      <c r="BQ8" s="55">
        <v>1225942.0531399322</v>
      </c>
      <c r="BR8" s="55">
        <v>14283218.29261313</v>
      </c>
      <c r="BS8" s="55">
        <v>1233122.3008038132</v>
      </c>
      <c r="BT8" s="55">
        <v>1240873.1174063399</v>
      </c>
      <c r="BU8" s="55">
        <v>1298291.796594854</v>
      </c>
      <c r="BV8" s="55">
        <v>1356198.6917120535</v>
      </c>
      <c r="BW8" s="55">
        <v>1364823.7783315682</v>
      </c>
      <c r="BX8" s="55">
        <v>1372843.6754396886</v>
      </c>
      <c r="BY8" s="55">
        <v>1380812.7059589643</v>
      </c>
      <c r="BZ8" s="55">
        <v>1388777.3634230054</v>
      </c>
      <c r="CA8" s="55">
        <v>1396831.3942318303</v>
      </c>
      <c r="CB8" s="55">
        <v>1405129.1035085213</v>
      </c>
      <c r="CC8" s="55">
        <v>1413620.1459452838</v>
      </c>
      <c r="CD8" s="55">
        <v>1422059.7300217466</v>
      </c>
      <c r="CE8" s="55">
        <v>16273383.803377667</v>
      </c>
    </row>
    <row r="9" spans="1:83" ht="13.9" customHeight="1" x14ac:dyDescent="0.2">
      <c r="A9" s="54" t="s">
        <v>129</v>
      </c>
      <c r="B9" s="54" t="s">
        <v>308</v>
      </c>
      <c r="C9" s="54" t="s">
        <v>309</v>
      </c>
      <c r="D9" s="54" t="s">
        <v>314</v>
      </c>
      <c r="E9" s="54" t="s">
        <v>315</v>
      </c>
      <c r="F9" s="55">
        <v>0</v>
      </c>
      <c r="G9" s="55">
        <v>0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>
        <v>0</v>
      </c>
      <c r="O9" s="55">
        <v>0</v>
      </c>
      <c r="P9" s="55">
        <v>0</v>
      </c>
      <c r="Q9" s="55">
        <v>0</v>
      </c>
      <c r="R9" s="55">
        <v>0</v>
      </c>
      <c r="S9" s="55">
        <v>0</v>
      </c>
      <c r="T9" s="55">
        <v>0</v>
      </c>
      <c r="U9" s="55">
        <v>0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55">
        <v>0</v>
      </c>
      <c r="AF9" s="55">
        <v>0</v>
      </c>
      <c r="AG9" s="55">
        <v>0</v>
      </c>
      <c r="AH9" s="55">
        <v>0</v>
      </c>
      <c r="AI9" s="55">
        <v>0</v>
      </c>
      <c r="AJ9" s="55">
        <v>0</v>
      </c>
      <c r="AK9" s="55">
        <v>0</v>
      </c>
      <c r="AL9" s="55">
        <v>0</v>
      </c>
      <c r="AM9" s="55">
        <v>0</v>
      </c>
      <c r="AN9" s="55">
        <v>0</v>
      </c>
      <c r="AO9" s="55">
        <v>0</v>
      </c>
      <c r="AP9" s="55">
        <v>0</v>
      </c>
      <c r="AQ9" s="55">
        <v>45148.74</v>
      </c>
      <c r="AR9" s="55">
        <v>45148.74</v>
      </c>
      <c r="AS9" s="55">
        <v>45148.74</v>
      </c>
      <c r="AT9" s="55">
        <v>45148.74</v>
      </c>
      <c r="AU9" s="55">
        <v>45148.7</v>
      </c>
      <c r="AV9" s="55">
        <v>45148.7</v>
      </c>
      <c r="AW9" s="55">
        <v>45148.74</v>
      </c>
      <c r="AX9" s="55">
        <v>45148.72</v>
      </c>
      <c r="AY9" s="55">
        <v>45148.71</v>
      </c>
      <c r="AZ9" s="55">
        <v>45148.75</v>
      </c>
      <c r="BA9" s="55">
        <v>49225.51</v>
      </c>
      <c r="BB9" s="55">
        <v>49571.5</v>
      </c>
      <c r="BC9" s="55">
        <v>37610.6</v>
      </c>
      <c r="BD9" s="55">
        <v>141425.47</v>
      </c>
      <c r="BE9" s="55">
        <v>639022.88</v>
      </c>
      <c r="BF9" s="55">
        <v>56872.057222014279</v>
      </c>
      <c r="BG9" s="55">
        <v>59884.396760364281</v>
      </c>
      <c r="BH9" s="55">
        <v>62478.719042044286</v>
      </c>
      <c r="BI9" s="55">
        <v>64742.777518388277</v>
      </c>
      <c r="BJ9" s="55">
        <v>66742.624950463476</v>
      </c>
      <c r="BK9" s="55">
        <v>68531.103547123639</v>
      </c>
      <c r="BL9" s="55">
        <v>70150.487075451761</v>
      </c>
      <c r="BM9" s="55">
        <v>71634.594549114263</v>
      </c>
      <c r="BN9" s="55">
        <v>73010.481179044276</v>
      </c>
      <c r="BO9" s="55">
        <v>74299.79113398827</v>
      </c>
      <c r="BP9" s="55">
        <v>75668.497973591278</v>
      </c>
      <c r="BQ9" s="55">
        <v>77762.476595438784</v>
      </c>
      <c r="BR9" s="55">
        <v>821778.00754702685</v>
      </c>
      <c r="BS9" s="55">
        <v>79383.301593768978</v>
      </c>
      <c r="BT9" s="55">
        <v>82636.215759934712</v>
      </c>
      <c r="BU9" s="55">
        <v>85791.880426200616</v>
      </c>
      <c r="BV9" s="55">
        <v>86103.078825880017</v>
      </c>
      <c r="BW9" s="55">
        <v>86352.037545623534</v>
      </c>
      <c r="BX9" s="55">
        <v>86551.204521418345</v>
      </c>
      <c r="BY9" s="55">
        <v>86710.538102054212</v>
      </c>
      <c r="BZ9" s="55">
        <v>86838.00496656289</v>
      </c>
      <c r="CA9" s="55">
        <v>86939.978458169848</v>
      </c>
      <c r="CB9" s="55">
        <v>87021.557251455379</v>
      </c>
      <c r="CC9" s="55">
        <v>87094.071734375888</v>
      </c>
      <c r="CD9" s="55">
        <v>87184.714838026513</v>
      </c>
      <c r="CE9" s="55">
        <v>1028606.584023471</v>
      </c>
    </row>
    <row r="10" spans="1:83" ht="13.9" customHeight="1" x14ac:dyDescent="0.2">
      <c r="A10" s="54" t="s">
        <v>129</v>
      </c>
      <c r="B10" s="54" t="s">
        <v>308</v>
      </c>
      <c r="C10" s="54" t="s">
        <v>309</v>
      </c>
      <c r="D10" s="54" t="s">
        <v>314</v>
      </c>
      <c r="E10" s="54" t="s">
        <v>316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360947.22</v>
      </c>
      <c r="AL10" s="55">
        <v>60157.87</v>
      </c>
      <c r="AM10" s="55">
        <v>60157.87</v>
      </c>
      <c r="AN10" s="55">
        <v>60157.87</v>
      </c>
      <c r="AO10" s="55">
        <v>60157.87</v>
      </c>
      <c r="AP10" s="55">
        <v>60157.87</v>
      </c>
      <c r="AQ10" s="55">
        <v>60157.87</v>
      </c>
      <c r="AR10" s="55">
        <v>721894.44</v>
      </c>
      <c r="AS10" s="55">
        <v>60157.87</v>
      </c>
      <c r="AT10" s="55">
        <v>60157.87</v>
      </c>
      <c r="AU10" s="55">
        <v>60157.87</v>
      </c>
      <c r="AV10" s="55">
        <v>60157.87</v>
      </c>
      <c r="AW10" s="55">
        <v>60157.87</v>
      </c>
      <c r="AX10" s="55">
        <v>60157.87</v>
      </c>
      <c r="AY10" s="55">
        <v>60157.87</v>
      </c>
      <c r="AZ10" s="55">
        <v>60157.87</v>
      </c>
      <c r="BA10" s="55">
        <v>60157.87</v>
      </c>
      <c r="BB10" s="55">
        <v>60157.87</v>
      </c>
      <c r="BC10" s="55">
        <v>60157.87</v>
      </c>
      <c r="BD10" s="55">
        <v>60157.87</v>
      </c>
      <c r="BE10" s="55">
        <v>721894.44000000006</v>
      </c>
      <c r="BF10" s="55">
        <v>60157.87</v>
      </c>
      <c r="BG10" s="55">
        <v>60157.87</v>
      </c>
      <c r="BH10" s="55">
        <v>60157.87</v>
      </c>
      <c r="BI10" s="55">
        <v>60157.87</v>
      </c>
      <c r="BJ10" s="55">
        <v>60157.87</v>
      </c>
      <c r="BK10" s="55">
        <v>60157.87</v>
      </c>
      <c r="BL10" s="55">
        <v>60157.87</v>
      </c>
      <c r="BM10" s="55">
        <v>60157.87</v>
      </c>
      <c r="BN10" s="55">
        <v>60157.87</v>
      </c>
      <c r="BO10" s="55">
        <v>60157.87</v>
      </c>
      <c r="BP10" s="55">
        <v>60157.87</v>
      </c>
      <c r="BQ10" s="55">
        <v>60157.87</v>
      </c>
      <c r="BR10" s="55">
        <v>721894.44000000006</v>
      </c>
      <c r="BS10" s="55">
        <v>60157.87</v>
      </c>
      <c r="BT10" s="55">
        <v>60157.87</v>
      </c>
      <c r="BU10" s="55">
        <v>60157.87</v>
      </c>
      <c r="BV10" s="55">
        <v>60157.87</v>
      </c>
      <c r="BW10" s="55">
        <v>60157.87</v>
      </c>
      <c r="BX10" s="55">
        <v>60157.87</v>
      </c>
      <c r="BY10" s="55">
        <v>60157.87</v>
      </c>
      <c r="BZ10" s="55">
        <v>60157.87</v>
      </c>
      <c r="CA10" s="55">
        <v>60157.87</v>
      </c>
      <c r="CB10" s="55">
        <v>60157.87</v>
      </c>
      <c r="CC10" s="55">
        <v>60157.87</v>
      </c>
      <c r="CD10" s="55">
        <v>60157.87</v>
      </c>
      <c r="CE10" s="55">
        <v>721894.44000000006</v>
      </c>
    </row>
    <row r="11" spans="1:83" ht="13.9" customHeight="1" x14ac:dyDescent="0.2">
      <c r="A11" s="54" t="s">
        <v>129</v>
      </c>
      <c r="B11" s="54" t="s">
        <v>308</v>
      </c>
      <c r="C11" s="54" t="s">
        <v>309</v>
      </c>
      <c r="D11" s="54" t="s">
        <v>317</v>
      </c>
      <c r="E11" s="54" t="s">
        <v>318</v>
      </c>
      <c r="F11" s="55">
        <v>0</v>
      </c>
      <c r="G11" s="55">
        <v>0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-9085.56</v>
      </c>
      <c r="N11" s="55">
        <v>-9480.58</v>
      </c>
      <c r="O11" s="55">
        <v>-9480.58</v>
      </c>
      <c r="P11" s="55">
        <v>-9480.58</v>
      </c>
      <c r="Q11" s="55">
        <v>-9480.58</v>
      </c>
      <c r="R11" s="55">
        <v>-47007.880000000005</v>
      </c>
      <c r="S11" s="55">
        <v>-9480.58</v>
      </c>
      <c r="T11" s="55">
        <v>-9480.58</v>
      </c>
      <c r="U11" s="55">
        <v>-9480.58</v>
      </c>
      <c r="V11" s="55">
        <v>-9480.58</v>
      </c>
      <c r="W11" s="55">
        <v>-9480.58</v>
      </c>
      <c r="X11" s="55">
        <v>-9480.58</v>
      </c>
      <c r="Y11" s="55">
        <v>-9480.58</v>
      </c>
      <c r="Z11" s="55">
        <v>-9480.58</v>
      </c>
      <c r="AA11" s="55">
        <v>-9480.58</v>
      </c>
      <c r="AB11" s="55">
        <v>-9875.6</v>
      </c>
      <c r="AC11" s="55">
        <v>-9480.58</v>
      </c>
      <c r="AD11" s="55">
        <v>-9480.58</v>
      </c>
      <c r="AE11" s="55">
        <v>-114161.98000000001</v>
      </c>
      <c r="AF11" s="55">
        <v>-9480.58</v>
      </c>
      <c r="AG11" s="55">
        <v>-9480.58</v>
      </c>
      <c r="AH11" s="55">
        <v>-9480.58</v>
      </c>
      <c r="AI11" s="55">
        <v>-9480.58</v>
      </c>
      <c r="AJ11" s="55">
        <v>-9480.58</v>
      </c>
      <c r="AK11" s="55">
        <v>-9480.6200000000008</v>
      </c>
      <c r="AL11" s="55">
        <v>0</v>
      </c>
      <c r="AM11" s="55">
        <v>0</v>
      </c>
      <c r="AN11" s="55">
        <v>0</v>
      </c>
      <c r="AO11" s="55">
        <v>0</v>
      </c>
      <c r="AP11" s="55">
        <v>0</v>
      </c>
      <c r="AQ11" s="55">
        <v>0</v>
      </c>
      <c r="AR11" s="55">
        <v>-56883.520000000004</v>
      </c>
      <c r="AS11" s="55">
        <v>0</v>
      </c>
      <c r="AT11" s="55">
        <v>0</v>
      </c>
      <c r="AU11" s="55">
        <v>-85325.22</v>
      </c>
      <c r="AV11" s="55">
        <v>-9480.58</v>
      </c>
      <c r="AW11" s="55">
        <v>-9480.58</v>
      </c>
      <c r="AX11" s="55">
        <v>-9480.58</v>
      </c>
      <c r="AY11" s="55">
        <v>0</v>
      </c>
      <c r="AZ11" s="55">
        <v>0</v>
      </c>
      <c r="BA11" s="55">
        <v>0</v>
      </c>
      <c r="BB11" s="55">
        <v>0</v>
      </c>
      <c r="BC11" s="55">
        <v>0</v>
      </c>
      <c r="BD11" s="55">
        <v>0</v>
      </c>
      <c r="BE11" s="55">
        <v>-113766.96</v>
      </c>
      <c r="BF11" s="55">
        <v>0</v>
      </c>
      <c r="BG11" s="55">
        <v>0</v>
      </c>
      <c r="BH11" s="55">
        <v>0</v>
      </c>
      <c r="BI11" s="55">
        <v>0</v>
      </c>
      <c r="BJ11" s="55">
        <v>0</v>
      </c>
      <c r="BK11" s="55">
        <v>0</v>
      </c>
      <c r="BL11" s="55">
        <v>0</v>
      </c>
      <c r="BM11" s="55">
        <v>0</v>
      </c>
      <c r="BN11" s="55">
        <v>0</v>
      </c>
      <c r="BO11" s="55">
        <v>0</v>
      </c>
      <c r="BP11" s="55">
        <v>0</v>
      </c>
      <c r="BQ11" s="55">
        <v>0</v>
      </c>
      <c r="BR11" s="55">
        <v>0</v>
      </c>
      <c r="BS11" s="55">
        <v>0</v>
      </c>
      <c r="BT11" s="55">
        <v>0</v>
      </c>
      <c r="BU11" s="55">
        <v>0</v>
      </c>
      <c r="BV11" s="55">
        <v>0</v>
      </c>
      <c r="BW11" s="55">
        <v>0</v>
      </c>
      <c r="BX11" s="55">
        <v>0</v>
      </c>
      <c r="BY11" s="55">
        <v>0</v>
      </c>
      <c r="BZ11" s="55">
        <v>0</v>
      </c>
      <c r="CA11" s="55">
        <v>0</v>
      </c>
      <c r="CB11" s="55">
        <v>0</v>
      </c>
      <c r="CC11" s="55">
        <v>0</v>
      </c>
      <c r="CD11" s="55">
        <v>0</v>
      </c>
      <c r="CE11" s="55">
        <v>0</v>
      </c>
    </row>
    <row r="12" spans="1:83" ht="13.9" customHeight="1" x14ac:dyDescent="0.2">
      <c r="A12" s="54" t="s">
        <v>129</v>
      </c>
      <c r="B12" s="54" t="s">
        <v>308</v>
      </c>
      <c r="C12" s="54" t="s">
        <v>309</v>
      </c>
      <c r="D12" s="54" t="s">
        <v>319</v>
      </c>
      <c r="E12" s="54" t="s">
        <v>320</v>
      </c>
      <c r="F12" s="55">
        <v>0</v>
      </c>
      <c r="G12" s="55">
        <v>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v>447164.52</v>
      </c>
      <c r="Q12" s="55">
        <v>110068.53</v>
      </c>
      <c r="R12" s="55">
        <v>557233.05000000005</v>
      </c>
      <c r="S12" s="55">
        <v>107749.59</v>
      </c>
      <c r="T12" s="55">
        <v>107749.59</v>
      </c>
      <c r="U12" s="55">
        <v>107749.59</v>
      </c>
      <c r="V12" s="55">
        <v>107749.59</v>
      </c>
      <c r="W12" s="55">
        <v>107749.59</v>
      </c>
      <c r="X12" s="55">
        <v>107749.59</v>
      </c>
      <c r="Y12" s="55">
        <v>125093.95</v>
      </c>
      <c r="Z12" s="55">
        <v>107749.59</v>
      </c>
      <c r="AA12" s="55">
        <v>110619.94</v>
      </c>
      <c r="AB12" s="55">
        <v>105853.07</v>
      </c>
      <c r="AC12" s="55">
        <v>104893.59</v>
      </c>
      <c r="AD12" s="55">
        <v>105299.68</v>
      </c>
      <c r="AE12" s="55">
        <v>1306007.3599999999</v>
      </c>
      <c r="AF12" s="55">
        <v>105039.69</v>
      </c>
      <c r="AG12" s="55">
        <v>105039.69</v>
      </c>
      <c r="AH12" s="55">
        <v>105039.69</v>
      </c>
      <c r="AI12" s="55">
        <v>105039.69</v>
      </c>
      <c r="AJ12" s="55">
        <v>105039.69</v>
      </c>
      <c r="AK12" s="55">
        <v>-408628.23</v>
      </c>
      <c r="AL12" s="55">
        <v>19428.37</v>
      </c>
      <c r="AM12" s="55">
        <v>19428.37</v>
      </c>
      <c r="AN12" s="55">
        <v>19428.37</v>
      </c>
      <c r="AO12" s="55">
        <v>19461.509999999998</v>
      </c>
      <c r="AP12" s="55">
        <v>16478.900000000001</v>
      </c>
      <c r="AQ12" s="55">
        <v>16478.900000000001</v>
      </c>
      <c r="AR12" s="55">
        <v>227274.63999999996</v>
      </c>
      <c r="AS12" s="55">
        <v>16478.900000000001</v>
      </c>
      <c r="AT12" s="55">
        <v>-16478.900000000001</v>
      </c>
      <c r="AU12" s="55">
        <v>0</v>
      </c>
      <c r="AV12" s="55">
        <v>0</v>
      </c>
      <c r="AW12" s="55">
        <v>0</v>
      </c>
      <c r="AX12" s="55">
        <v>0</v>
      </c>
      <c r="AY12" s="55">
        <v>0</v>
      </c>
      <c r="AZ12" s="55">
        <v>0</v>
      </c>
      <c r="BA12" s="55">
        <v>0</v>
      </c>
      <c r="BB12" s="55">
        <v>0</v>
      </c>
      <c r="BC12" s="55">
        <v>0</v>
      </c>
      <c r="BD12" s="55">
        <v>0</v>
      </c>
      <c r="BE12" s="55">
        <v>0</v>
      </c>
      <c r="BF12" s="55">
        <v>0</v>
      </c>
      <c r="BG12" s="55">
        <v>0</v>
      </c>
      <c r="BH12" s="55">
        <v>0</v>
      </c>
      <c r="BI12" s="55">
        <v>0</v>
      </c>
      <c r="BJ12" s="55">
        <v>0</v>
      </c>
      <c r="BK12" s="55">
        <v>0</v>
      </c>
      <c r="BL12" s="55">
        <v>0</v>
      </c>
      <c r="BM12" s="55">
        <v>0</v>
      </c>
      <c r="BN12" s="55">
        <v>0</v>
      </c>
      <c r="BO12" s="55">
        <v>0</v>
      </c>
      <c r="BP12" s="55">
        <v>0</v>
      </c>
      <c r="BQ12" s="55">
        <v>0</v>
      </c>
      <c r="BR12" s="55">
        <v>0</v>
      </c>
      <c r="BS12" s="55">
        <v>0</v>
      </c>
      <c r="BT12" s="55">
        <v>0</v>
      </c>
      <c r="BU12" s="55">
        <v>0</v>
      </c>
      <c r="BV12" s="55">
        <v>0</v>
      </c>
      <c r="BW12" s="55">
        <v>0</v>
      </c>
      <c r="BX12" s="55">
        <v>0</v>
      </c>
      <c r="BY12" s="55">
        <v>0</v>
      </c>
      <c r="BZ12" s="55">
        <v>0</v>
      </c>
      <c r="CA12" s="55">
        <v>0</v>
      </c>
      <c r="CB12" s="55">
        <v>0</v>
      </c>
      <c r="CC12" s="55">
        <v>0</v>
      </c>
      <c r="CD12" s="55">
        <v>0</v>
      </c>
      <c r="CE12" s="55">
        <v>0</v>
      </c>
    </row>
    <row r="13" spans="1:83" ht="13.9" customHeight="1" x14ac:dyDescent="0.2">
      <c r="A13" s="54" t="s">
        <v>129</v>
      </c>
      <c r="B13" s="54" t="s">
        <v>308</v>
      </c>
      <c r="C13" s="54" t="s">
        <v>321</v>
      </c>
      <c r="D13" s="54" t="s">
        <v>322</v>
      </c>
      <c r="E13" s="54" t="s">
        <v>237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263939</v>
      </c>
      <c r="N13" s="55">
        <v>278139</v>
      </c>
      <c r="O13" s="55">
        <v>243142</v>
      </c>
      <c r="P13" s="55">
        <v>235967</v>
      </c>
      <c r="Q13" s="55">
        <v>499442</v>
      </c>
      <c r="R13" s="55">
        <v>1520629</v>
      </c>
      <c r="S13" s="55">
        <v>515341</v>
      </c>
      <c r="T13" s="55">
        <v>543306</v>
      </c>
      <c r="U13" s="55">
        <v>114335</v>
      </c>
      <c r="V13" s="55">
        <v>99035</v>
      </c>
      <c r="W13" s="55">
        <v>173455</v>
      </c>
      <c r="X13" s="55">
        <v>-2801380</v>
      </c>
      <c r="Y13" s="55">
        <v>24805</v>
      </c>
      <c r="Z13" s="55">
        <v>-692835</v>
      </c>
      <c r="AA13" s="55">
        <v>149440</v>
      </c>
      <c r="AB13" s="55">
        <v>-605937</v>
      </c>
      <c r="AC13" s="55">
        <v>-52883</v>
      </c>
      <c r="AD13" s="55">
        <v>110524</v>
      </c>
      <c r="AE13" s="55">
        <v>-2422794</v>
      </c>
      <c r="AF13" s="55">
        <v>183532</v>
      </c>
      <c r="AG13" s="55">
        <v>249836</v>
      </c>
      <c r="AH13" s="55">
        <v>-100438</v>
      </c>
      <c r="AI13" s="55">
        <v>69635</v>
      </c>
      <c r="AJ13" s="55">
        <v>-301259</v>
      </c>
      <c r="AK13" s="55">
        <v>80946</v>
      </c>
      <c r="AL13" s="55">
        <v>222267</v>
      </c>
      <c r="AM13" s="55">
        <v>214077</v>
      </c>
      <c r="AN13" s="55">
        <v>2592348</v>
      </c>
      <c r="AO13" s="55">
        <v>111820</v>
      </c>
      <c r="AP13" s="55">
        <v>320931</v>
      </c>
      <c r="AQ13" s="55">
        <v>-556809</v>
      </c>
      <c r="AR13" s="55">
        <v>3086886</v>
      </c>
      <c r="AS13" s="55">
        <v>325878</v>
      </c>
      <c r="AT13" s="55">
        <v>91507</v>
      </c>
      <c r="AU13" s="55">
        <v>-72679</v>
      </c>
      <c r="AV13" s="55">
        <v>352896</v>
      </c>
      <c r="AW13" s="55">
        <v>117047</v>
      </c>
      <c r="AX13" s="55">
        <v>216411</v>
      </c>
      <c r="AY13" s="55">
        <v>283363</v>
      </c>
      <c r="AZ13" s="55">
        <v>391092</v>
      </c>
      <c r="BA13" s="55">
        <v>616019</v>
      </c>
      <c r="BB13" s="55">
        <v>346193</v>
      </c>
      <c r="BC13" s="55">
        <v>291965</v>
      </c>
      <c r="BD13" s="55">
        <v>193228</v>
      </c>
      <c r="BE13" s="55">
        <v>3152920</v>
      </c>
      <c r="BF13" s="55">
        <v>186092.51135959799</v>
      </c>
      <c r="BG13" s="55">
        <v>190893.22087098294</v>
      </c>
      <c r="BH13" s="55">
        <v>-105887.0958790689</v>
      </c>
      <c r="BI13" s="55">
        <v>146840.35912458209</v>
      </c>
      <c r="BJ13" s="55">
        <v>147181.99948135714</v>
      </c>
      <c r="BK13" s="55">
        <v>102721.11316868382</v>
      </c>
      <c r="BL13" s="55">
        <v>113980.64056787078</v>
      </c>
      <c r="BM13" s="55">
        <v>100682.83468571825</v>
      </c>
      <c r="BN13" s="55">
        <v>112112.85691470421</v>
      </c>
      <c r="BO13" s="55">
        <v>169296.6841187611</v>
      </c>
      <c r="BP13" s="55">
        <v>181410.71451608962</v>
      </c>
      <c r="BQ13" s="55">
        <v>255318.00429832865</v>
      </c>
      <c r="BR13" s="55">
        <v>1600643.8432276077</v>
      </c>
      <c r="BS13" s="55">
        <v>112001.97832716689</v>
      </c>
      <c r="BT13" s="55">
        <v>137337.15381216822</v>
      </c>
      <c r="BU13" s="55">
        <v>-214359.79755354795</v>
      </c>
      <c r="BV13" s="55">
        <v>116846.09711057539</v>
      </c>
      <c r="BW13" s="55">
        <v>107984.9418880943</v>
      </c>
      <c r="BX13" s="55">
        <v>81061.348571275885</v>
      </c>
      <c r="BY13" s="55">
        <v>70830.181310935921</v>
      </c>
      <c r="BZ13" s="55">
        <v>81936.900741112389</v>
      </c>
      <c r="CA13" s="55">
        <v>95074.873870939162</v>
      </c>
      <c r="CB13" s="55">
        <v>165137.7285477744</v>
      </c>
      <c r="CC13" s="55">
        <v>136995.59665142916</v>
      </c>
      <c r="CD13" s="55">
        <v>225547.39240349826</v>
      </c>
      <c r="CE13" s="55">
        <v>1116394.395681422</v>
      </c>
    </row>
    <row r="14" spans="1:83" ht="13.9" customHeight="1" x14ac:dyDescent="0.2">
      <c r="A14" s="54" t="s">
        <v>129</v>
      </c>
      <c r="B14" s="54" t="s">
        <v>308</v>
      </c>
      <c r="C14" s="54" t="s">
        <v>321</v>
      </c>
      <c r="D14" s="54" t="s">
        <v>323</v>
      </c>
      <c r="E14" s="54" t="s">
        <v>243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56375</v>
      </c>
      <c r="N14" s="55">
        <v>60311</v>
      </c>
      <c r="O14" s="55">
        <v>50611</v>
      </c>
      <c r="P14" s="55">
        <v>48623</v>
      </c>
      <c r="Q14" s="55">
        <v>37167</v>
      </c>
      <c r="R14" s="55">
        <v>253087</v>
      </c>
      <c r="S14" s="55">
        <v>115006</v>
      </c>
      <c r="T14" s="55">
        <v>122757</v>
      </c>
      <c r="U14" s="55">
        <v>3868</v>
      </c>
      <c r="V14" s="55">
        <v>-372</v>
      </c>
      <c r="W14" s="55">
        <v>20253</v>
      </c>
      <c r="X14" s="55">
        <v>-743626</v>
      </c>
      <c r="Y14" s="55">
        <v>-16564</v>
      </c>
      <c r="Z14" s="55">
        <v>-173846</v>
      </c>
      <c r="AA14" s="55">
        <v>9711</v>
      </c>
      <c r="AB14" s="55">
        <v>-48159</v>
      </c>
      <c r="AC14" s="55">
        <v>-41630</v>
      </c>
      <c r="AD14" s="55">
        <v>14820</v>
      </c>
      <c r="AE14" s="55">
        <v>-737782</v>
      </c>
      <c r="AF14" s="55">
        <v>19805</v>
      </c>
      <c r="AG14" s="55">
        <v>34537</v>
      </c>
      <c r="AH14" s="55">
        <v>-43291</v>
      </c>
      <c r="AI14" s="55">
        <v>-5502</v>
      </c>
      <c r="AJ14" s="55">
        <v>-119239</v>
      </c>
      <c r="AK14" s="55">
        <v>-5131</v>
      </c>
      <c r="AL14" s="55">
        <v>26270</v>
      </c>
      <c r="AM14" s="55">
        <v>24449</v>
      </c>
      <c r="AN14" s="55">
        <v>554972</v>
      </c>
      <c r="AO14" s="55">
        <v>1729</v>
      </c>
      <c r="AP14" s="55">
        <v>48192</v>
      </c>
      <c r="AQ14" s="55">
        <v>-140598</v>
      </c>
      <c r="AR14" s="55">
        <v>396193</v>
      </c>
      <c r="AS14" s="55">
        <v>52317</v>
      </c>
      <c r="AT14" s="55">
        <v>241</v>
      </c>
      <c r="AU14" s="55">
        <v>-36239</v>
      </c>
      <c r="AV14" s="55">
        <v>58320</v>
      </c>
      <c r="AW14" s="55">
        <v>5916</v>
      </c>
      <c r="AX14" s="55">
        <v>27994</v>
      </c>
      <c r="AY14" s="55">
        <v>35153</v>
      </c>
      <c r="AZ14" s="55">
        <v>44159</v>
      </c>
      <c r="BA14" s="55">
        <v>76697</v>
      </c>
      <c r="BB14" s="55">
        <v>38572</v>
      </c>
      <c r="BC14" s="55">
        <v>29109</v>
      </c>
      <c r="BD14" s="55">
        <v>14830</v>
      </c>
      <c r="BE14" s="55">
        <v>347069</v>
      </c>
      <c r="BF14" s="55">
        <v>28236.171882289633</v>
      </c>
      <c r="BG14" s="55">
        <v>29566.678423615762</v>
      </c>
      <c r="BH14" s="55">
        <v>-52685.361995899744</v>
      </c>
      <c r="BI14" s="55">
        <v>17357.520469208866</v>
      </c>
      <c r="BJ14" s="55">
        <v>17452.205375344547</v>
      </c>
      <c r="BK14" s="55">
        <v>5129.9642707991479</v>
      </c>
      <c r="BL14" s="55">
        <v>8250.5186016396074</v>
      </c>
      <c r="BM14" s="55">
        <v>4565.059677384641</v>
      </c>
      <c r="BN14" s="55">
        <v>7732.8662916161047</v>
      </c>
      <c r="BO14" s="55">
        <v>23581.243697628357</v>
      </c>
      <c r="BP14" s="55">
        <v>26938.621736696474</v>
      </c>
      <c r="BQ14" s="55">
        <v>47421.871613356285</v>
      </c>
      <c r="BR14" s="55">
        <v>163547.36004367966</v>
      </c>
      <c r="BS14" s="55">
        <v>10274.986091563094</v>
      </c>
      <c r="BT14" s="55">
        <v>17296.57667697543</v>
      </c>
      <c r="BU14" s="55">
        <v>-80175.493492409252</v>
      </c>
      <c r="BV14" s="55">
        <v>11617.523421305936</v>
      </c>
      <c r="BW14" s="55">
        <v>9161.6728935334013</v>
      </c>
      <c r="BX14" s="55">
        <v>1699.8556477535406</v>
      </c>
      <c r="BY14" s="55">
        <v>-1135.6908340740949</v>
      </c>
      <c r="BZ14" s="55">
        <v>1942.5130896331598</v>
      </c>
      <c r="CA14" s="55">
        <v>5583.6747028378477</v>
      </c>
      <c r="CB14" s="55">
        <v>25001.44747797486</v>
      </c>
      <c r="CC14" s="55">
        <v>17201.91482844609</v>
      </c>
      <c r="CD14" s="55">
        <v>41743.858725467006</v>
      </c>
      <c r="CE14" s="55">
        <v>60212.839229007026</v>
      </c>
    </row>
    <row r="15" spans="1:83" ht="13.9" customHeight="1" x14ac:dyDescent="0.2">
      <c r="A15" s="54" t="s">
        <v>129</v>
      </c>
      <c r="B15" s="54" t="s">
        <v>308</v>
      </c>
      <c r="C15" s="54" t="s">
        <v>321</v>
      </c>
      <c r="D15" s="54" t="s">
        <v>324</v>
      </c>
      <c r="E15" s="54" t="s">
        <v>240</v>
      </c>
      <c r="F15" s="55">
        <v>0</v>
      </c>
      <c r="G15" s="55">
        <v>0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322423</v>
      </c>
      <c r="N15" s="55">
        <v>237635</v>
      </c>
      <c r="O15" s="55">
        <v>242596</v>
      </c>
      <c r="P15" s="55">
        <v>233359</v>
      </c>
      <c r="Q15" s="55">
        <v>222569</v>
      </c>
      <c r="R15" s="55">
        <v>1258582</v>
      </c>
      <c r="S15" s="55">
        <v>310919</v>
      </c>
      <c r="T15" s="55">
        <v>329538</v>
      </c>
      <c r="U15" s="55">
        <v>390118</v>
      </c>
      <c r="V15" s="55">
        <v>318191</v>
      </c>
      <c r="W15" s="55">
        <v>325611</v>
      </c>
      <c r="X15" s="55">
        <v>3080288</v>
      </c>
      <c r="Y15" s="55">
        <v>502409</v>
      </c>
      <c r="Z15" s="55">
        <v>1127660</v>
      </c>
      <c r="AA15" s="55">
        <v>339256</v>
      </c>
      <c r="AB15" s="55">
        <v>944038</v>
      </c>
      <c r="AC15" s="55">
        <v>1688315</v>
      </c>
      <c r="AD15" s="55">
        <v>-822489</v>
      </c>
      <c r="AE15" s="55">
        <v>8533854</v>
      </c>
      <c r="AF15" s="55">
        <v>386470</v>
      </c>
      <c r="AG15" s="55">
        <v>347634</v>
      </c>
      <c r="AH15" s="55">
        <v>516297</v>
      </c>
      <c r="AI15" s="55">
        <v>375353</v>
      </c>
      <c r="AJ15" s="55">
        <v>515478</v>
      </c>
      <c r="AK15" s="55">
        <v>315346</v>
      </c>
      <c r="AL15" s="55">
        <v>239811</v>
      </c>
      <c r="AM15" s="55">
        <v>321237</v>
      </c>
      <c r="AN15" s="55">
        <v>4037063</v>
      </c>
      <c r="AO15" s="55">
        <v>246136</v>
      </c>
      <c r="AP15" s="55">
        <v>282357</v>
      </c>
      <c r="AQ15" s="55">
        <v>935868</v>
      </c>
      <c r="AR15" s="55">
        <v>8519050</v>
      </c>
      <c r="AS15" s="55">
        <v>380102</v>
      </c>
      <c r="AT15" s="55">
        <v>554352</v>
      </c>
      <c r="AU15" s="55">
        <v>763268</v>
      </c>
      <c r="AV15" s="55">
        <v>358430</v>
      </c>
      <c r="AW15" s="55">
        <v>422793</v>
      </c>
      <c r="AX15" s="55">
        <v>2010118</v>
      </c>
      <c r="AY15" s="55">
        <v>409838</v>
      </c>
      <c r="AZ15" s="55">
        <v>414237</v>
      </c>
      <c r="BA15" s="55">
        <v>4060635</v>
      </c>
      <c r="BB15" s="55">
        <v>321999</v>
      </c>
      <c r="BC15" s="55">
        <v>406529</v>
      </c>
      <c r="BD15" s="55">
        <v>485247</v>
      </c>
      <c r="BE15" s="55">
        <v>10587548</v>
      </c>
      <c r="BF15" s="55">
        <v>101709.18968393155</v>
      </c>
      <c r="BG15" s="55">
        <v>109495.93404242482</v>
      </c>
      <c r="BH15" s="55">
        <v>337970.82340294291</v>
      </c>
      <c r="BI15" s="55">
        <v>125870.14344351798</v>
      </c>
      <c r="BJ15" s="55">
        <v>113416.67395768326</v>
      </c>
      <c r="BK15" s="55">
        <v>110767.85491720776</v>
      </c>
      <c r="BL15" s="55">
        <v>110214.5765993526</v>
      </c>
      <c r="BM15" s="55">
        <v>104262.37652835692</v>
      </c>
      <c r="BN15" s="55">
        <v>89827.72772999981</v>
      </c>
      <c r="BO15" s="55">
        <v>98786.880267314671</v>
      </c>
      <c r="BP15" s="55">
        <v>63368.865745385694</v>
      </c>
      <c r="BQ15" s="55">
        <v>58174.071661476191</v>
      </c>
      <c r="BR15" s="55">
        <v>1423865.1179795943</v>
      </c>
      <c r="BS15" s="55">
        <v>116111.9433181021</v>
      </c>
      <c r="BT15" s="55">
        <v>117314.48249845322</v>
      </c>
      <c r="BU15" s="55">
        <v>383746.18581814563</v>
      </c>
      <c r="BV15" s="55">
        <v>89281.043988867634</v>
      </c>
      <c r="BW15" s="55">
        <v>86139.680431902729</v>
      </c>
      <c r="BX15" s="55">
        <v>84088.235035596401</v>
      </c>
      <c r="BY15" s="55">
        <v>83374.807102960651</v>
      </c>
      <c r="BZ15" s="55">
        <v>80384.465342674681</v>
      </c>
      <c r="CA15" s="55">
        <v>80433.967641337775</v>
      </c>
      <c r="CB15" s="55">
        <v>76468.707953556499</v>
      </c>
      <c r="CC15" s="55">
        <v>70561.298473257397</v>
      </c>
      <c r="CD15" s="55">
        <v>74431.40153952851</v>
      </c>
      <c r="CE15" s="55">
        <v>1342336.2191443832</v>
      </c>
    </row>
    <row r="16" spans="1:83" ht="13.9" customHeight="1" x14ac:dyDescent="0.2">
      <c r="A16" s="54" t="s">
        <v>129</v>
      </c>
      <c r="B16" s="54" t="s">
        <v>308</v>
      </c>
      <c r="C16" s="54" t="s">
        <v>321</v>
      </c>
      <c r="D16" s="54" t="s">
        <v>325</v>
      </c>
      <c r="E16" s="54" t="s">
        <v>241</v>
      </c>
      <c r="F16" s="55">
        <v>0</v>
      </c>
      <c r="G16" s="55">
        <v>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-368589</v>
      </c>
      <c r="N16" s="55">
        <v>-208328</v>
      </c>
      <c r="O16" s="55">
        <v>-299243</v>
      </c>
      <c r="P16" s="55">
        <v>-289968</v>
      </c>
      <c r="Q16" s="55">
        <v>-507258</v>
      </c>
      <c r="R16" s="55">
        <v>-1673386</v>
      </c>
      <c r="S16" s="55">
        <v>-416025</v>
      </c>
      <c r="T16" s="55">
        <v>-467950</v>
      </c>
      <c r="U16" s="55">
        <v>-325662</v>
      </c>
      <c r="V16" s="55">
        <v>-336576</v>
      </c>
      <c r="W16" s="55">
        <v>-356539</v>
      </c>
      <c r="X16" s="55">
        <v>-335215</v>
      </c>
      <c r="Y16" s="55">
        <v>-199196</v>
      </c>
      <c r="Z16" s="55">
        <v>-313701</v>
      </c>
      <c r="AA16" s="55">
        <v>-379471</v>
      </c>
      <c r="AB16" s="55">
        <v>-361747</v>
      </c>
      <c r="AC16" s="55">
        <v>-1573396</v>
      </c>
      <c r="AD16" s="55">
        <v>-20255</v>
      </c>
      <c r="AE16" s="55">
        <v>-5085733</v>
      </c>
      <c r="AF16" s="55">
        <v>-360881</v>
      </c>
      <c r="AG16" s="55">
        <v>-403799</v>
      </c>
      <c r="AH16" s="55">
        <v>-250984</v>
      </c>
      <c r="AI16" s="55">
        <v>-345399</v>
      </c>
      <c r="AJ16" s="55">
        <v>-272750</v>
      </c>
      <c r="AK16" s="55">
        <v>-357045</v>
      </c>
      <c r="AL16" s="55">
        <v>-388196</v>
      </c>
      <c r="AM16" s="55">
        <v>-368408</v>
      </c>
      <c r="AN16" s="55">
        <v>-6575028</v>
      </c>
      <c r="AO16" s="55">
        <v>-350821</v>
      </c>
      <c r="AP16" s="55">
        <v>-411842</v>
      </c>
      <c r="AQ16" s="55">
        <v>-244802</v>
      </c>
      <c r="AR16" s="55">
        <v>-10329955</v>
      </c>
      <c r="AS16" s="55">
        <v>-461978</v>
      </c>
      <c r="AT16" s="55">
        <v>-318068</v>
      </c>
      <c r="AU16" s="55">
        <v>-394248</v>
      </c>
      <c r="AV16" s="55">
        <v>-426820</v>
      </c>
      <c r="AW16" s="55">
        <v>-356098</v>
      </c>
      <c r="AX16" s="55">
        <v>-2048371</v>
      </c>
      <c r="AY16" s="55">
        <v>-409585</v>
      </c>
      <c r="AZ16" s="55">
        <v>-568178</v>
      </c>
      <c r="BA16" s="55">
        <v>-4411892</v>
      </c>
      <c r="BB16" s="55">
        <v>-406289</v>
      </c>
      <c r="BC16" s="55">
        <v>-338544</v>
      </c>
      <c r="BD16" s="55">
        <v>-424388</v>
      </c>
      <c r="BE16" s="55">
        <v>-10564459</v>
      </c>
      <c r="BF16" s="55">
        <v>-27255.341120449535</v>
      </c>
      <c r="BG16" s="55">
        <v>-44072.250279510852</v>
      </c>
      <c r="BH16" s="55">
        <v>-46084.730597081521</v>
      </c>
      <c r="BI16" s="55">
        <v>-42214.165176976778</v>
      </c>
      <c r="BJ16" s="55">
        <v>-54694.809282234935</v>
      </c>
      <c r="BK16" s="55">
        <v>-63084.726959601343</v>
      </c>
      <c r="BL16" s="55">
        <v>-71261.680311743723</v>
      </c>
      <c r="BM16" s="55">
        <v>-72780.086953131307</v>
      </c>
      <c r="BN16" s="55">
        <v>-13029.803738002131</v>
      </c>
      <c r="BO16" s="55">
        <v>-56824.379199963543</v>
      </c>
      <c r="BP16" s="55">
        <v>-58890.323519555583</v>
      </c>
      <c r="BQ16" s="55">
        <v>-55011.614372609562</v>
      </c>
      <c r="BR16" s="55">
        <v>-605203.91151086078</v>
      </c>
      <c r="BS16" s="55">
        <v>-48860.983050990522</v>
      </c>
      <c r="BT16" s="55">
        <v>-32862.158132699959</v>
      </c>
      <c r="BU16" s="55">
        <v>-75176.004016345716</v>
      </c>
      <c r="BV16" s="55">
        <v>-32441.553388982262</v>
      </c>
      <c r="BW16" s="55">
        <v>-39896.859574534043</v>
      </c>
      <c r="BX16" s="55">
        <v>-40742.062151782629</v>
      </c>
      <c r="BY16" s="55">
        <v>-44041.619102882374</v>
      </c>
      <c r="BZ16" s="55">
        <v>-44674.392994807131</v>
      </c>
      <c r="CA16" s="55">
        <v>-7077.0399062290389</v>
      </c>
      <c r="CB16" s="55">
        <v>-29984.367005871703</v>
      </c>
      <c r="CC16" s="55">
        <v>-31785.653595644202</v>
      </c>
      <c r="CD16" s="55">
        <v>-31711.117972961452</v>
      </c>
      <c r="CE16" s="55">
        <v>-459253.81089373113</v>
      </c>
    </row>
    <row r="17" spans="1:83" ht="13.9" customHeight="1" x14ac:dyDescent="0.2">
      <c r="A17" s="54" t="s">
        <v>129</v>
      </c>
      <c r="B17" s="54" t="s">
        <v>308</v>
      </c>
      <c r="C17" s="54" t="s">
        <v>321</v>
      </c>
      <c r="D17" s="54" t="s">
        <v>326</v>
      </c>
      <c r="E17" s="54" t="s">
        <v>247</v>
      </c>
      <c r="F17" s="55">
        <v>0</v>
      </c>
      <c r="G17" s="55">
        <v>0</v>
      </c>
      <c r="H17" s="55">
        <v>0</v>
      </c>
      <c r="I17" s="55">
        <v>0</v>
      </c>
      <c r="J17" s="55">
        <v>0</v>
      </c>
      <c r="K17" s="55">
        <v>0</v>
      </c>
      <c r="L17" s="55">
        <v>0</v>
      </c>
      <c r="M17" s="55">
        <v>-78678</v>
      </c>
      <c r="N17" s="55">
        <v>-34261</v>
      </c>
      <c r="O17" s="55">
        <v>-59460</v>
      </c>
      <c r="P17" s="55">
        <v>-56886</v>
      </c>
      <c r="Q17" s="55">
        <v>-81946</v>
      </c>
      <c r="R17" s="55">
        <v>-311231</v>
      </c>
      <c r="S17" s="55">
        <v>-86531</v>
      </c>
      <c r="T17" s="55">
        <v>-100918</v>
      </c>
      <c r="U17" s="55">
        <v>-61490</v>
      </c>
      <c r="V17" s="55">
        <v>-64509</v>
      </c>
      <c r="W17" s="55">
        <v>-70042</v>
      </c>
      <c r="X17" s="55">
        <v>-64133</v>
      </c>
      <c r="Y17" s="55">
        <v>-64079</v>
      </c>
      <c r="Z17" s="55">
        <v>-63549</v>
      </c>
      <c r="AA17" s="55">
        <v>-81775</v>
      </c>
      <c r="AB17" s="55">
        <v>-76864</v>
      </c>
      <c r="AC17" s="55">
        <v>-730838</v>
      </c>
      <c r="AD17" s="55">
        <v>-76683</v>
      </c>
      <c r="AE17" s="55">
        <v>-1541411</v>
      </c>
      <c r="AF17" s="55">
        <v>-81027</v>
      </c>
      <c r="AG17" s="55">
        <v>-87667</v>
      </c>
      <c r="AH17" s="55">
        <v>-60193</v>
      </c>
      <c r="AI17" s="55">
        <v>-81462</v>
      </c>
      <c r="AJ17" s="55">
        <v>-57329</v>
      </c>
      <c r="AK17" s="55">
        <v>-75968</v>
      </c>
      <c r="AL17" s="55">
        <v>-84890</v>
      </c>
      <c r="AM17" s="55">
        <v>-80333</v>
      </c>
      <c r="AN17" s="55">
        <v>-2166173</v>
      </c>
      <c r="AO17" s="55">
        <v>-82214</v>
      </c>
      <c r="AP17" s="55">
        <v>-97910</v>
      </c>
      <c r="AQ17" s="55">
        <v>-73971</v>
      </c>
      <c r="AR17" s="55">
        <v>-3029137</v>
      </c>
      <c r="AS17" s="55">
        <v>-106812</v>
      </c>
      <c r="AT17" s="55">
        <v>-72053</v>
      </c>
      <c r="AU17" s="55">
        <v>-90037</v>
      </c>
      <c r="AV17" s="55">
        <v>-100430</v>
      </c>
      <c r="AW17" s="55">
        <v>-77770</v>
      </c>
      <c r="AX17" s="55">
        <v>-542688</v>
      </c>
      <c r="AY17" s="55">
        <v>-98374</v>
      </c>
      <c r="AZ17" s="55">
        <v>-134633</v>
      </c>
      <c r="BA17" s="55">
        <v>-1549482</v>
      </c>
      <c r="BB17" s="55">
        <v>-97216</v>
      </c>
      <c r="BC17" s="55">
        <v>-77223</v>
      </c>
      <c r="BD17" s="55">
        <v>-91985</v>
      </c>
      <c r="BE17" s="55">
        <v>-3038703</v>
      </c>
      <c r="BF17" s="55">
        <v>7.7558726878636111E-4</v>
      </c>
      <c r="BG17" s="55">
        <v>1.2541349628498425E-3</v>
      </c>
      <c r="BH17" s="55">
        <v>1.3114027881209723E-3</v>
      </c>
      <c r="BI17" s="55">
        <v>1.201260660397403E-3</v>
      </c>
      <c r="BJ17" s="55">
        <v>1.5564141193658209E-3</v>
      </c>
      <c r="BK17" s="55">
        <v>1.7951604739967954E-3</v>
      </c>
      <c r="BL17" s="55">
        <v>2.0278466432637528E-3</v>
      </c>
      <c r="BM17" s="55">
        <v>2.0710549397476019E-3</v>
      </c>
      <c r="BN17" s="55">
        <v>3.7078053249522958E-4</v>
      </c>
      <c r="BO17" s="55">
        <v>1.6170138861741502E-3</v>
      </c>
      <c r="BP17" s="55">
        <v>1.6758031012940756E-3</v>
      </c>
      <c r="BQ17" s="55">
        <v>1.5654292329061528E-3</v>
      </c>
      <c r="BR17" s="55">
        <v>1.7221888609398158E-2</v>
      </c>
      <c r="BS17" s="55">
        <v>9.1090028091011625E-3</v>
      </c>
      <c r="BT17" s="55">
        <v>6.1263910804148711E-3</v>
      </c>
      <c r="BU17" s="55">
        <v>1.4014831241673336E-2</v>
      </c>
      <c r="BV17" s="55">
        <v>6.0479790315200038E-3</v>
      </c>
      <c r="BW17" s="55">
        <v>7.4378488365550374E-3</v>
      </c>
      <c r="BX17" s="55">
        <v>7.595417353798789E-3</v>
      </c>
      <c r="BY17" s="55">
        <v>8.2105436091381781E-3</v>
      </c>
      <c r="BZ17" s="55">
        <v>8.328509699854228E-3</v>
      </c>
      <c r="CA17" s="55">
        <v>1.3193507858547671E-3</v>
      </c>
      <c r="CB17" s="55">
        <v>5.5898933306473692E-3</v>
      </c>
      <c r="CC17" s="55">
        <v>5.9257016501220311E-3</v>
      </c>
      <c r="CD17" s="55">
        <v>5.9118062032030433E-3</v>
      </c>
      <c r="CE17" s="55">
        <v>8.5617275631882817E-2</v>
      </c>
    </row>
    <row r="18" spans="1:83" ht="13.9" customHeight="1" x14ac:dyDescent="0.2">
      <c r="A18" s="54" t="s">
        <v>129</v>
      </c>
      <c r="B18" s="54" t="s">
        <v>308</v>
      </c>
      <c r="C18" s="54" t="s">
        <v>321</v>
      </c>
      <c r="D18" s="54" t="s">
        <v>327</v>
      </c>
      <c r="E18" s="54" t="s">
        <v>246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104188</v>
      </c>
      <c r="N18" s="55">
        <v>80688</v>
      </c>
      <c r="O18" s="55">
        <v>82063</v>
      </c>
      <c r="P18" s="55">
        <v>79503</v>
      </c>
      <c r="Q18" s="55">
        <v>152330</v>
      </c>
      <c r="R18" s="55">
        <v>498772</v>
      </c>
      <c r="S18" s="55">
        <v>110311</v>
      </c>
      <c r="T18" s="55">
        <v>115473</v>
      </c>
      <c r="U18" s="55">
        <v>132260</v>
      </c>
      <c r="V18" s="55">
        <v>112330</v>
      </c>
      <c r="W18" s="55">
        <v>114381</v>
      </c>
      <c r="X18" s="55">
        <v>877835</v>
      </c>
      <c r="Y18" s="55">
        <v>119006</v>
      </c>
      <c r="Z18" s="55">
        <v>335209</v>
      </c>
      <c r="AA18" s="55">
        <v>116709</v>
      </c>
      <c r="AB18" s="55">
        <v>149466</v>
      </c>
      <c r="AC18" s="55">
        <v>763947</v>
      </c>
      <c r="AD18" s="55">
        <v>-171972</v>
      </c>
      <c r="AE18" s="55">
        <v>2774955</v>
      </c>
      <c r="AF18" s="55">
        <v>128133</v>
      </c>
      <c r="AG18" s="55">
        <v>112118</v>
      </c>
      <c r="AH18" s="55">
        <v>173739</v>
      </c>
      <c r="AI18" s="55">
        <v>127196</v>
      </c>
      <c r="AJ18" s="55">
        <v>167522</v>
      </c>
      <c r="AK18" s="55">
        <v>111314</v>
      </c>
      <c r="AL18" s="55">
        <v>90441</v>
      </c>
      <c r="AM18" s="55">
        <v>113206</v>
      </c>
      <c r="AN18" s="55">
        <v>1496769</v>
      </c>
      <c r="AO18" s="55">
        <v>93837</v>
      </c>
      <c r="AP18" s="55">
        <v>103615</v>
      </c>
      <c r="AQ18" s="55">
        <v>278587</v>
      </c>
      <c r="AR18" s="55">
        <v>2996477</v>
      </c>
      <c r="AS18" s="55">
        <v>124762</v>
      </c>
      <c r="AT18" s="55">
        <v>174415</v>
      </c>
      <c r="AU18" s="55">
        <v>231489</v>
      </c>
      <c r="AV18" s="55">
        <v>119647</v>
      </c>
      <c r="AW18" s="55">
        <v>136671</v>
      </c>
      <c r="AX18" s="55">
        <v>575510</v>
      </c>
      <c r="AY18" s="55">
        <v>141919</v>
      </c>
      <c r="AZ18" s="55">
        <v>143028</v>
      </c>
      <c r="BA18" s="55">
        <v>1505038</v>
      </c>
      <c r="BB18" s="55">
        <v>119341</v>
      </c>
      <c r="BC18" s="55">
        <v>142392</v>
      </c>
      <c r="BD18" s="55">
        <v>161807</v>
      </c>
      <c r="BE18" s="55">
        <v>3576019</v>
      </c>
      <c r="BF18" s="55">
        <v>51527.464083415252</v>
      </c>
      <c r="BG18" s="55">
        <v>53685.543900583973</v>
      </c>
      <c r="BH18" s="55">
        <v>117006.8788203546</v>
      </c>
      <c r="BI18" s="55">
        <v>58223.621587961759</v>
      </c>
      <c r="BJ18" s="55">
        <v>54772.168719627633</v>
      </c>
      <c r="BK18" s="55">
        <v>54038.054095157218</v>
      </c>
      <c r="BL18" s="55">
        <v>53884.714173353073</v>
      </c>
      <c r="BM18" s="55">
        <v>52235.07444594182</v>
      </c>
      <c r="BN18" s="55">
        <v>48234.541899156007</v>
      </c>
      <c r="BO18" s="55">
        <v>50717.552176567551</v>
      </c>
      <c r="BP18" s="55">
        <v>40901.523964392727</v>
      </c>
      <c r="BQ18" s="55">
        <v>39461.797712868305</v>
      </c>
      <c r="BR18" s="55">
        <v>674688.93557938002</v>
      </c>
      <c r="BS18" s="55">
        <v>52946.307385331776</v>
      </c>
      <c r="BT18" s="55">
        <v>53279.58858925879</v>
      </c>
      <c r="BU18" s="55">
        <v>127120.57464409918</v>
      </c>
      <c r="BV18" s="55">
        <v>45510.18008320083</v>
      </c>
      <c r="BW18" s="55">
        <v>44639.557782202755</v>
      </c>
      <c r="BX18" s="55">
        <v>44071.004006456453</v>
      </c>
      <c r="BY18" s="55">
        <v>43873.278955839334</v>
      </c>
      <c r="BZ18" s="55">
        <v>43044.512028070494</v>
      </c>
      <c r="CA18" s="55">
        <v>43058.231486001809</v>
      </c>
      <c r="CB18" s="55">
        <v>41959.268105664305</v>
      </c>
      <c r="CC18" s="55">
        <v>40322.041996234009</v>
      </c>
      <c r="CD18" s="55">
        <v>41394.632919110831</v>
      </c>
      <c r="CE18" s="55">
        <v>621219.1779814706</v>
      </c>
    </row>
    <row r="19" spans="1:83" ht="13.9" customHeight="1" x14ac:dyDescent="0.2">
      <c r="A19" s="54" t="s">
        <v>129</v>
      </c>
      <c r="B19" s="54" t="s">
        <v>308</v>
      </c>
      <c r="C19" s="54" t="s">
        <v>328</v>
      </c>
      <c r="D19" s="54" t="s">
        <v>329</v>
      </c>
      <c r="E19" s="54" t="s">
        <v>330</v>
      </c>
      <c r="F19" s="55">
        <v>0</v>
      </c>
      <c r="G19" s="55">
        <v>0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3672.58</v>
      </c>
      <c r="N19" s="55">
        <v>9137.35</v>
      </c>
      <c r="O19" s="55">
        <v>11386.75</v>
      </c>
      <c r="P19" s="55">
        <v>9698.7099999999991</v>
      </c>
      <c r="Q19" s="55">
        <v>14928.18</v>
      </c>
      <c r="R19" s="55">
        <v>48823.57</v>
      </c>
      <c r="S19" s="55">
        <v>6783.94</v>
      </c>
      <c r="T19" s="55">
        <v>6690.2</v>
      </c>
      <c r="U19" s="55">
        <v>4839.47</v>
      </c>
      <c r="V19" s="55">
        <v>6160.44</v>
      </c>
      <c r="W19" s="55">
        <v>7215.06</v>
      </c>
      <c r="X19" s="55">
        <v>-32651.46</v>
      </c>
      <c r="Y19" s="55">
        <v>1763.18</v>
      </c>
      <c r="Z19" s="55">
        <v>2221.5</v>
      </c>
      <c r="AA19" s="55">
        <v>2631.5</v>
      </c>
      <c r="AB19" s="55">
        <v>1854.63</v>
      </c>
      <c r="AC19" s="55">
        <v>1085.1400000000001</v>
      </c>
      <c r="AD19" s="55">
        <v>2449.02</v>
      </c>
      <c r="AE19" s="55">
        <v>11042.620000000003</v>
      </c>
      <c r="AF19" s="55">
        <v>-686.99</v>
      </c>
      <c r="AG19" s="55">
        <v>-791.31</v>
      </c>
      <c r="AH19" s="55">
        <v>-694.62</v>
      </c>
      <c r="AI19" s="55">
        <v>-541.71</v>
      </c>
      <c r="AJ19" s="55">
        <v>-60.71</v>
      </c>
      <c r="AK19" s="55">
        <v>2842.92</v>
      </c>
      <c r="AL19" s="55">
        <v>18.38</v>
      </c>
      <c r="AM19" s="55">
        <v>-10114.74</v>
      </c>
      <c r="AN19" s="55">
        <v>43.74</v>
      </c>
      <c r="AO19" s="55">
        <v>285.14999999999998</v>
      </c>
      <c r="AP19" s="55">
        <v>-20060.07</v>
      </c>
      <c r="AQ19" s="55">
        <v>0</v>
      </c>
      <c r="AR19" s="55">
        <v>-29759.96</v>
      </c>
      <c r="AS19" s="55">
        <v>376.05</v>
      </c>
      <c r="AT19" s="55">
        <v>332.71</v>
      </c>
      <c r="AU19" s="55">
        <v>0</v>
      </c>
      <c r="AV19" s="55">
        <v>0</v>
      </c>
      <c r="AW19" s="55">
        <v>0</v>
      </c>
      <c r="AX19" s="55">
        <v>0</v>
      </c>
      <c r="AY19" s="55">
        <v>0</v>
      </c>
      <c r="AZ19" s="55">
        <v>0</v>
      </c>
      <c r="BA19" s="55">
        <v>0</v>
      </c>
      <c r="BB19" s="55">
        <v>0</v>
      </c>
      <c r="BC19" s="55">
        <v>0</v>
      </c>
      <c r="BD19" s="55">
        <v>-708.76</v>
      </c>
      <c r="BE19" s="55">
        <v>0</v>
      </c>
      <c r="BF19" s="55">
        <v>0</v>
      </c>
      <c r="BG19" s="55">
        <v>0</v>
      </c>
      <c r="BH19" s="55">
        <v>0</v>
      </c>
      <c r="BI19" s="55">
        <v>0</v>
      </c>
      <c r="BJ19" s="55">
        <v>0</v>
      </c>
      <c r="BK19" s="55">
        <v>0</v>
      </c>
      <c r="BL19" s="55">
        <v>0</v>
      </c>
      <c r="BM19" s="55">
        <v>0</v>
      </c>
      <c r="BN19" s="55">
        <v>0</v>
      </c>
      <c r="BO19" s="55">
        <v>0</v>
      </c>
      <c r="BP19" s="55">
        <v>0</v>
      </c>
      <c r="BQ19" s="55">
        <v>0</v>
      </c>
      <c r="BR19" s="55">
        <v>0</v>
      </c>
      <c r="BS19" s="55">
        <v>0</v>
      </c>
      <c r="BT19" s="55">
        <v>0</v>
      </c>
      <c r="BU19" s="55">
        <v>0</v>
      </c>
      <c r="BV19" s="55">
        <v>0</v>
      </c>
      <c r="BW19" s="55">
        <v>0</v>
      </c>
      <c r="BX19" s="55">
        <v>0</v>
      </c>
      <c r="BY19" s="55">
        <v>0</v>
      </c>
      <c r="BZ19" s="55">
        <v>0</v>
      </c>
      <c r="CA19" s="55">
        <v>0</v>
      </c>
      <c r="CB19" s="55">
        <v>0</v>
      </c>
      <c r="CC19" s="55">
        <v>0</v>
      </c>
      <c r="CD19" s="55">
        <v>0</v>
      </c>
      <c r="CE19" s="55">
        <v>0</v>
      </c>
    </row>
    <row r="20" spans="1:83" ht="13.9" customHeight="1" x14ac:dyDescent="0.2">
      <c r="A20" s="54" t="s">
        <v>129</v>
      </c>
      <c r="B20" s="54" t="s">
        <v>308</v>
      </c>
      <c r="C20" s="54" t="s">
        <v>328</v>
      </c>
      <c r="D20" s="54" t="s">
        <v>331</v>
      </c>
      <c r="E20" s="54" t="s">
        <v>332</v>
      </c>
      <c r="F20" s="55">
        <v>0</v>
      </c>
      <c r="G20" s="55">
        <v>0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22050</v>
      </c>
      <c r="U20" s="55">
        <v>683550</v>
      </c>
      <c r="V20" s="55">
        <v>667500</v>
      </c>
      <c r="W20" s="55">
        <v>645450</v>
      </c>
      <c r="X20" s="55">
        <v>667500</v>
      </c>
      <c r="Y20" s="55">
        <v>666000</v>
      </c>
      <c r="Z20" s="55">
        <v>666000</v>
      </c>
      <c r="AA20" s="55">
        <v>666000</v>
      </c>
      <c r="AB20" s="55">
        <v>836194.44</v>
      </c>
      <c r="AC20" s="55">
        <v>816083.34</v>
      </c>
      <c r="AD20" s="55">
        <v>816083.33</v>
      </c>
      <c r="AE20" s="55">
        <v>7152411.1099999994</v>
      </c>
      <c r="AF20" s="55">
        <v>829066.67</v>
      </c>
      <c r="AG20" s="55">
        <v>562950</v>
      </c>
      <c r="AH20" s="55">
        <v>559377.78</v>
      </c>
      <c r="AI20" s="55">
        <v>-287272.23</v>
      </c>
      <c r="AJ20" s="55">
        <v>292777.78000000003</v>
      </c>
      <c r="AK20" s="55">
        <v>264266.65999999997</v>
      </c>
      <c r="AL20" s="55">
        <v>278000</v>
      </c>
      <c r="AM20" s="55">
        <v>278000</v>
      </c>
      <c r="AN20" s="55">
        <v>278000</v>
      </c>
      <c r="AO20" s="55">
        <v>272000</v>
      </c>
      <c r="AP20" s="55">
        <v>272000</v>
      </c>
      <c r="AQ20" s="55">
        <v>272000</v>
      </c>
      <c r="AR20" s="55">
        <v>3871166.66</v>
      </c>
      <c r="AS20" s="55">
        <v>265333.33</v>
      </c>
      <c r="AT20" s="55">
        <v>265333.33</v>
      </c>
      <c r="AU20" s="55">
        <v>374783.33</v>
      </c>
      <c r="AV20" s="55">
        <v>260666.67</v>
      </c>
      <c r="AW20" s="55">
        <v>260666.67</v>
      </c>
      <c r="AX20" s="55">
        <v>260666.67</v>
      </c>
      <c r="AY20" s="55">
        <v>254000</v>
      </c>
      <c r="AZ20" s="55">
        <v>254000</v>
      </c>
      <c r="BA20" s="55">
        <v>254000</v>
      </c>
      <c r="BB20" s="55">
        <v>248000</v>
      </c>
      <c r="BC20" s="55">
        <v>294500</v>
      </c>
      <c r="BD20" s="55">
        <v>294500</v>
      </c>
      <c r="BE20" s="55">
        <v>3286450</v>
      </c>
      <c r="BF20" s="55">
        <v>474550.78125000006</v>
      </c>
      <c r="BG20" s="55">
        <v>506026.98973099591</v>
      </c>
      <c r="BH20" s="55">
        <v>512980.11473099591</v>
      </c>
      <c r="BI20" s="55">
        <v>488248.69791666663</v>
      </c>
      <c r="BJ20" s="55">
        <v>458769.53124999994</v>
      </c>
      <c r="BK20" s="55">
        <v>466139.32291666663</v>
      </c>
      <c r="BL20" s="55">
        <v>502968.75</v>
      </c>
      <c r="BM20" s="55">
        <v>518385.41666666669</v>
      </c>
      <c r="BN20" s="55">
        <v>541510.41666666663</v>
      </c>
      <c r="BO20" s="55">
        <v>587031.25</v>
      </c>
      <c r="BP20" s="55">
        <v>598406.25</v>
      </c>
      <c r="BQ20" s="55">
        <v>622781.25</v>
      </c>
      <c r="BR20" s="55">
        <v>6277798.7711286582</v>
      </c>
      <c r="BS20" s="55">
        <v>668385.41666666674</v>
      </c>
      <c r="BT20" s="55">
        <v>731947.13237646141</v>
      </c>
      <c r="BU20" s="55">
        <v>747822.99521967547</v>
      </c>
      <c r="BV20" s="55">
        <v>594683.35531221121</v>
      </c>
      <c r="BW20" s="55">
        <v>461480.23031221138</v>
      </c>
      <c r="BX20" s="55">
        <v>461480.23031221138</v>
      </c>
      <c r="BY20" s="55">
        <v>465920.33447887801</v>
      </c>
      <c r="BZ20" s="55">
        <v>470360.43864554469</v>
      </c>
      <c r="CA20" s="55">
        <v>479240.64697887789</v>
      </c>
      <c r="CB20" s="55">
        <v>488120.85531221126</v>
      </c>
      <c r="CC20" s="55">
        <v>499665.12614554458</v>
      </c>
      <c r="CD20" s="55">
        <v>515649.50114554458</v>
      </c>
      <c r="CE20" s="55">
        <v>6584756.2629060382</v>
      </c>
    </row>
    <row r="21" spans="1:83" ht="13.9" customHeight="1" x14ac:dyDescent="0.2">
      <c r="A21" s="54" t="s">
        <v>129</v>
      </c>
      <c r="B21" s="54" t="s">
        <v>308</v>
      </c>
      <c r="C21" s="54" t="s">
        <v>328</v>
      </c>
      <c r="D21" s="54" t="s">
        <v>331</v>
      </c>
      <c r="E21" s="54" t="s">
        <v>333</v>
      </c>
      <c r="F21" s="55">
        <v>0</v>
      </c>
      <c r="G21" s="55">
        <v>0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55">
        <v>0</v>
      </c>
      <c r="AF21" s="55">
        <v>0</v>
      </c>
      <c r="AG21" s="55">
        <v>0</v>
      </c>
      <c r="AH21" s="55">
        <v>0</v>
      </c>
      <c r="AI21" s="55">
        <v>799272.23</v>
      </c>
      <c r="AJ21" s="55">
        <v>236288.89</v>
      </c>
      <c r="AK21" s="55">
        <v>212622.23</v>
      </c>
      <c r="AL21" s="55">
        <v>210666.67</v>
      </c>
      <c r="AM21" s="55">
        <v>210666.67</v>
      </c>
      <c r="AN21" s="55">
        <v>210666.67</v>
      </c>
      <c r="AO21" s="55">
        <v>175333.33</v>
      </c>
      <c r="AP21" s="55">
        <v>180447.22</v>
      </c>
      <c r="AQ21" s="55">
        <v>197250</v>
      </c>
      <c r="AR21" s="55">
        <v>2433213.91</v>
      </c>
      <c r="AS21" s="55">
        <v>131250</v>
      </c>
      <c r="AT21" s="55">
        <v>131250</v>
      </c>
      <c r="AU21" s="55">
        <v>83125</v>
      </c>
      <c r="AV21" s="55">
        <v>24000</v>
      </c>
      <c r="AW21" s="55">
        <v>24000</v>
      </c>
      <c r="AX21" s="55">
        <v>24000</v>
      </c>
      <c r="AY21" s="55">
        <v>22500</v>
      </c>
      <c r="AZ21" s="55">
        <v>22500</v>
      </c>
      <c r="BA21" s="55">
        <v>22500</v>
      </c>
      <c r="BB21" s="55">
        <v>33750</v>
      </c>
      <c r="BC21" s="55">
        <v>35625</v>
      </c>
      <c r="BD21" s="55">
        <v>35625</v>
      </c>
      <c r="BE21" s="55">
        <v>590125</v>
      </c>
      <c r="BF21" s="55">
        <v>7359.1053500794105</v>
      </c>
      <c r="BG21" s="55">
        <v>7595.9828502379551</v>
      </c>
      <c r="BH21" s="55">
        <v>8055.1979661387923</v>
      </c>
      <c r="BI21" s="55">
        <v>11416.357905792471</v>
      </c>
      <c r="BJ21" s="55">
        <v>13315.963458276599</v>
      </c>
      <c r="BK21" s="55">
        <v>14491.39136431656</v>
      </c>
      <c r="BL21" s="55">
        <v>15595.850400147418</v>
      </c>
      <c r="BM21" s="55">
        <v>17962.693594421209</v>
      </c>
      <c r="BN21" s="55">
        <v>19389.997772779061</v>
      </c>
      <c r="BO21" s="55">
        <v>23220.259812311098</v>
      </c>
      <c r="BP21" s="55">
        <v>28029.343053562243</v>
      </c>
      <c r="BQ21" s="55">
        <v>29931.342475704914</v>
      </c>
      <c r="BR21" s="55">
        <v>196363.48600376773</v>
      </c>
      <c r="BS21" s="55">
        <v>33372.400905885646</v>
      </c>
      <c r="BT21" s="55">
        <v>36203.22953024297</v>
      </c>
      <c r="BU21" s="55">
        <v>36585.436321560846</v>
      </c>
      <c r="BV21" s="55">
        <v>31486.501130822267</v>
      </c>
      <c r="BW21" s="55">
        <v>25554.547258421379</v>
      </c>
      <c r="BX21" s="55">
        <v>27398.177282841523</v>
      </c>
      <c r="BY21" s="55">
        <v>28092.127428939395</v>
      </c>
      <c r="BZ21" s="55">
        <v>28483.496694228295</v>
      </c>
      <c r="CA21" s="55">
        <v>28047.77934251654</v>
      </c>
      <c r="CB21" s="55">
        <v>28880.827602990874</v>
      </c>
      <c r="CC21" s="55">
        <v>30419.81027358221</v>
      </c>
      <c r="CD21" s="55">
        <v>32470.667166150255</v>
      </c>
      <c r="CE21" s="55">
        <v>366995.00093818217</v>
      </c>
    </row>
    <row r="22" spans="1:83" ht="13.9" customHeight="1" x14ac:dyDescent="0.2">
      <c r="A22" s="54" t="s">
        <v>129</v>
      </c>
      <c r="B22" s="54" t="s">
        <v>308</v>
      </c>
      <c r="C22" s="54" t="s">
        <v>328</v>
      </c>
      <c r="D22" s="54" t="s">
        <v>334</v>
      </c>
      <c r="E22" s="54" t="s">
        <v>335</v>
      </c>
      <c r="F22" s="55">
        <v>0</v>
      </c>
      <c r="G22" s="55">
        <v>0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  <c r="W22" s="55">
        <v>0</v>
      </c>
      <c r="X22" s="55">
        <v>41536.83</v>
      </c>
      <c r="Y22" s="55">
        <v>6824.65</v>
      </c>
      <c r="Z22" s="55">
        <v>7073.53</v>
      </c>
      <c r="AA22" s="55">
        <v>7088.96</v>
      </c>
      <c r="AB22" s="55">
        <v>6698.43</v>
      </c>
      <c r="AC22" s="55">
        <v>7053.07</v>
      </c>
      <c r="AD22" s="55">
        <v>6084.4</v>
      </c>
      <c r="AE22" s="55">
        <v>82359.87</v>
      </c>
      <c r="AF22" s="55">
        <v>1067.73</v>
      </c>
      <c r="AG22" s="55">
        <v>6897.11</v>
      </c>
      <c r="AH22" s="55">
        <v>6173.08</v>
      </c>
      <c r="AI22" s="55">
        <v>6958.22</v>
      </c>
      <c r="AJ22" s="55">
        <v>6520.43</v>
      </c>
      <c r="AK22" s="55">
        <v>13136.85</v>
      </c>
      <c r="AL22" s="55">
        <v>6619.37</v>
      </c>
      <c r="AM22" s="55">
        <v>0</v>
      </c>
      <c r="AN22" s="55">
        <v>-1897.69</v>
      </c>
      <c r="AO22" s="55">
        <v>22408.53</v>
      </c>
      <c r="AP22" s="55">
        <v>6217.16</v>
      </c>
      <c r="AQ22" s="55">
        <v>6984.33</v>
      </c>
      <c r="AR22" s="55">
        <v>81085.12000000001</v>
      </c>
      <c r="AS22" s="55">
        <v>10205.93</v>
      </c>
      <c r="AT22" s="55">
        <v>7047.07</v>
      </c>
      <c r="AU22" s="55">
        <v>8054.95</v>
      </c>
      <c r="AV22" s="55">
        <v>7755.92</v>
      </c>
      <c r="AW22" s="55">
        <v>7672.52</v>
      </c>
      <c r="AX22" s="55">
        <v>7890.4</v>
      </c>
      <c r="AY22" s="55">
        <v>8258.4699999999993</v>
      </c>
      <c r="AZ22" s="55">
        <v>8370.0499999999993</v>
      </c>
      <c r="BA22" s="55">
        <v>8146.22</v>
      </c>
      <c r="BB22" s="55">
        <v>8664.24</v>
      </c>
      <c r="BC22" s="55">
        <v>10035.81</v>
      </c>
      <c r="BD22" s="55">
        <v>7856.88</v>
      </c>
      <c r="BE22" s="55">
        <v>99958.46</v>
      </c>
      <c r="BF22" s="55">
        <v>8490.58</v>
      </c>
      <c r="BG22" s="55">
        <v>8296.33</v>
      </c>
      <c r="BH22" s="55">
        <v>8420.99</v>
      </c>
      <c r="BI22" s="55">
        <v>8537.86</v>
      </c>
      <c r="BJ22" s="55">
        <v>8538.1299999999992</v>
      </c>
      <c r="BK22" s="55">
        <v>8550.09</v>
      </c>
      <c r="BL22" s="55">
        <v>8512.2199999999993</v>
      </c>
      <c r="BM22" s="55">
        <v>8470.33</v>
      </c>
      <c r="BN22" s="55">
        <v>8468</v>
      </c>
      <c r="BO22" s="55">
        <v>7954.82</v>
      </c>
      <c r="BP22" s="55">
        <v>7955.99</v>
      </c>
      <c r="BQ22" s="55">
        <v>7972.61</v>
      </c>
      <c r="BR22" s="55">
        <v>100167.95000000001</v>
      </c>
      <c r="BS22" s="55">
        <v>7912.06</v>
      </c>
      <c r="BT22" s="55">
        <v>8002.23</v>
      </c>
      <c r="BU22" s="55">
        <v>8113.26</v>
      </c>
      <c r="BV22" s="55">
        <v>8192.11</v>
      </c>
      <c r="BW22" s="55">
        <v>8311.81</v>
      </c>
      <c r="BX22" s="55">
        <v>8433.74</v>
      </c>
      <c r="BY22" s="55">
        <v>8564.64</v>
      </c>
      <c r="BZ22" s="55">
        <v>8711.07</v>
      </c>
      <c r="CA22" s="55">
        <v>8859.08</v>
      </c>
      <c r="CB22" s="55">
        <v>9015.93</v>
      </c>
      <c r="CC22" s="55">
        <v>9180.11</v>
      </c>
      <c r="CD22" s="55">
        <v>9335.58</v>
      </c>
      <c r="CE22" s="55">
        <v>102631.62</v>
      </c>
    </row>
    <row r="23" spans="1:83" ht="13.9" customHeight="1" x14ac:dyDescent="0.2">
      <c r="A23" s="54" t="s">
        <v>129</v>
      </c>
      <c r="B23" s="54" t="s">
        <v>308</v>
      </c>
      <c r="C23" s="54" t="s">
        <v>328</v>
      </c>
      <c r="D23" s="54" t="s">
        <v>336</v>
      </c>
      <c r="E23" s="54" t="s">
        <v>337</v>
      </c>
      <c r="F23" s="55">
        <v>0</v>
      </c>
      <c r="G23" s="55">
        <v>0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69186</v>
      </c>
      <c r="O23" s="55">
        <v>-30603.42</v>
      </c>
      <c r="P23" s="55">
        <v>12848.62</v>
      </c>
      <c r="Q23" s="55">
        <v>12860.86</v>
      </c>
      <c r="R23" s="55">
        <v>64292.060000000005</v>
      </c>
      <c r="S23" s="55">
        <v>12860.86</v>
      </c>
      <c r="T23" s="55">
        <v>12860.86</v>
      </c>
      <c r="U23" s="55">
        <v>12860.86</v>
      </c>
      <c r="V23" s="55">
        <v>12860.86</v>
      </c>
      <c r="W23" s="55">
        <v>12860.86</v>
      </c>
      <c r="X23" s="55">
        <v>12860.86</v>
      </c>
      <c r="Y23" s="55">
        <v>12860.86</v>
      </c>
      <c r="Z23" s="55">
        <v>12860.86</v>
      </c>
      <c r="AA23" s="55">
        <v>12860.86</v>
      </c>
      <c r="AB23" s="55">
        <v>12860.86</v>
      </c>
      <c r="AC23" s="55">
        <v>12860.86</v>
      </c>
      <c r="AD23" s="55">
        <v>12860.86</v>
      </c>
      <c r="AE23" s="55">
        <v>154330.32</v>
      </c>
      <c r="AF23" s="55">
        <v>12860.86</v>
      </c>
      <c r="AG23" s="55">
        <v>12860.86</v>
      </c>
      <c r="AH23" s="55">
        <v>12860.86</v>
      </c>
      <c r="AI23" s="55">
        <v>12860.86</v>
      </c>
      <c r="AJ23" s="55">
        <v>12860.86</v>
      </c>
      <c r="AK23" s="55">
        <v>12860.86</v>
      </c>
      <c r="AL23" s="55">
        <v>12860.86</v>
      </c>
      <c r="AM23" s="55">
        <v>12860.86</v>
      </c>
      <c r="AN23" s="55">
        <v>12860.86</v>
      </c>
      <c r="AO23" s="55">
        <v>12860.86</v>
      </c>
      <c r="AP23" s="55">
        <v>12860.86</v>
      </c>
      <c r="AQ23" s="55">
        <v>12860.86</v>
      </c>
      <c r="AR23" s="55">
        <v>154330.32</v>
      </c>
      <c r="AS23" s="55">
        <v>12860.86</v>
      </c>
      <c r="AT23" s="55">
        <v>12860.86</v>
      </c>
      <c r="AU23" s="55">
        <v>12860.86</v>
      </c>
      <c r="AV23" s="55">
        <v>12860.86</v>
      </c>
      <c r="AW23" s="55">
        <v>12860.86</v>
      </c>
      <c r="AX23" s="55">
        <v>12860.86</v>
      </c>
      <c r="AY23" s="55">
        <v>12860.86</v>
      </c>
      <c r="AZ23" s="55">
        <v>12860.86</v>
      </c>
      <c r="BA23" s="55">
        <v>12860.86</v>
      </c>
      <c r="BB23" s="55">
        <v>12860.86</v>
      </c>
      <c r="BC23" s="55">
        <v>12860.86</v>
      </c>
      <c r="BD23" s="55">
        <v>12860.86</v>
      </c>
      <c r="BE23" s="55">
        <v>154330.32</v>
      </c>
      <c r="BF23" s="55">
        <v>12860.86</v>
      </c>
      <c r="BG23" s="55">
        <v>12860.86</v>
      </c>
      <c r="BH23" s="55">
        <v>12860.86</v>
      </c>
      <c r="BI23" s="55">
        <v>12860.86</v>
      </c>
      <c r="BJ23" s="55">
        <v>12860.86</v>
      </c>
      <c r="BK23" s="55">
        <v>12860.86</v>
      </c>
      <c r="BL23" s="55">
        <v>12860.86</v>
      </c>
      <c r="BM23" s="55">
        <v>12860.86</v>
      </c>
      <c r="BN23" s="55">
        <v>12860.86</v>
      </c>
      <c r="BO23" s="55">
        <v>12860.86</v>
      </c>
      <c r="BP23" s="55">
        <v>12860.86</v>
      </c>
      <c r="BQ23" s="55">
        <v>12860.86</v>
      </c>
      <c r="BR23" s="55">
        <v>154330.32</v>
      </c>
      <c r="BS23" s="55">
        <v>12860.86</v>
      </c>
      <c r="BT23" s="55">
        <v>12860.86</v>
      </c>
      <c r="BU23" s="55">
        <v>12860.86</v>
      </c>
      <c r="BV23" s="55">
        <v>12860.86</v>
      </c>
      <c r="BW23" s="55">
        <v>12860.86</v>
      </c>
      <c r="BX23" s="55">
        <v>12860.86</v>
      </c>
      <c r="BY23" s="55">
        <v>12860.86</v>
      </c>
      <c r="BZ23" s="55">
        <v>12860.86</v>
      </c>
      <c r="CA23" s="55">
        <v>12860.86</v>
      </c>
      <c r="CB23" s="55">
        <v>12860.86</v>
      </c>
      <c r="CC23" s="55">
        <v>12860.86</v>
      </c>
      <c r="CD23" s="55">
        <v>12860.86</v>
      </c>
      <c r="CE23" s="55">
        <v>154330.32</v>
      </c>
    </row>
    <row r="24" spans="1:83" ht="13.9" customHeight="1" x14ac:dyDescent="0.2">
      <c r="A24" s="54" t="s">
        <v>129</v>
      </c>
      <c r="B24" s="54" t="s">
        <v>308</v>
      </c>
      <c r="C24" s="54" t="s">
        <v>338</v>
      </c>
      <c r="D24" s="54" t="s">
        <v>339</v>
      </c>
      <c r="E24" s="54" t="s">
        <v>340</v>
      </c>
      <c r="F24" s="55">
        <v>0</v>
      </c>
      <c r="G24" s="55">
        <v>0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55">
        <v>0</v>
      </c>
      <c r="AF24" s="55">
        <v>0</v>
      </c>
      <c r="AG24" s="55">
        <v>0</v>
      </c>
      <c r="AH24" s="55">
        <v>0</v>
      </c>
      <c r="AI24" s="55">
        <v>0</v>
      </c>
      <c r="AJ24" s="55">
        <v>0</v>
      </c>
      <c r="AK24" s="55">
        <v>0</v>
      </c>
      <c r="AL24" s="55">
        <v>0</v>
      </c>
      <c r="AM24" s="55">
        <v>0</v>
      </c>
      <c r="AN24" s="55">
        <v>0</v>
      </c>
      <c r="AO24" s="55">
        <v>0</v>
      </c>
      <c r="AP24" s="55">
        <v>0</v>
      </c>
      <c r="AQ24" s="55">
        <v>712213.61</v>
      </c>
      <c r="AR24" s="55">
        <v>712213.61</v>
      </c>
      <c r="AS24" s="55">
        <v>123192.72</v>
      </c>
      <c r="AT24" s="55">
        <v>105967.29</v>
      </c>
      <c r="AU24" s="55">
        <v>103945.21</v>
      </c>
      <c r="AV24" s="55">
        <v>98149.42</v>
      </c>
      <c r="AW24" s="55">
        <v>92962.22</v>
      </c>
      <c r="AX24" s="55">
        <v>102273.18</v>
      </c>
      <c r="AY24" s="55">
        <v>95893.98</v>
      </c>
      <c r="AZ24" s="55">
        <v>82995.22</v>
      </c>
      <c r="BA24" s="55">
        <v>93753.02</v>
      </c>
      <c r="BB24" s="55">
        <v>74929.440000000002</v>
      </c>
      <c r="BC24" s="55">
        <v>82795.490000000005</v>
      </c>
      <c r="BD24" s="55">
        <v>104832.55</v>
      </c>
      <c r="BE24" s="55">
        <v>1161689.74</v>
      </c>
      <c r="BF24" s="55">
        <v>103088.53333332999</v>
      </c>
      <c r="BG24" s="55">
        <v>103088.53333332999</v>
      </c>
      <c r="BH24" s="55">
        <v>103088.53333332999</v>
      </c>
      <c r="BI24" s="55">
        <v>103088.53333332999</v>
      </c>
      <c r="BJ24" s="55">
        <v>103088.53333332999</v>
      </c>
      <c r="BK24" s="55">
        <v>103088.53333332999</v>
      </c>
      <c r="BL24" s="55">
        <v>103088.53333332999</v>
      </c>
      <c r="BM24" s="55">
        <v>103088.53333332999</v>
      </c>
      <c r="BN24" s="55">
        <v>103088.53333332999</v>
      </c>
      <c r="BO24" s="55">
        <v>103088.53333332999</v>
      </c>
      <c r="BP24" s="55">
        <v>103088.53333332999</v>
      </c>
      <c r="BQ24" s="55">
        <v>103088.53333332999</v>
      </c>
      <c r="BR24" s="55">
        <v>1237062.3999999596</v>
      </c>
      <c r="BS24" s="55">
        <v>103721.45583332999</v>
      </c>
      <c r="BT24" s="55">
        <v>103721.45583332999</v>
      </c>
      <c r="BU24" s="55">
        <v>103721.45583332999</v>
      </c>
      <c r="BV24" s="55">
        <v>103721.45583332999</v>
      </c>
      <c r="BW24" s="55">
        <v>103721.45583332999</v>
      </c>
      <c r="BX24" s="55">
        <v>103721.45583332999</v>
      </c>
      <c r="BY24" s="55">
        <v>103721.45583332999</v>
      </c>
      <c r="BZ24" s="55">
        <v>103721.45583332999</v>
      </c>
      <c r="CA24" s="55">
        <v>103721.45583332999</v>
      </c>
      <c r="CB24" s="55">
        <v>103721.45583332999</v>
      </c>
      <c r="CC24" s="55">
        <v>103721.45583332999</v>
      </c>
      <c r="CD24" s="55">
        <v>103721.45583332999</v>
      </c>
      <c r="CE24" s="55">
        <v>1244657.4699999602</v>
      </c>
    </row>
    <row r="25" spans="1:83" ht="13.9" customHeight="1" x14ac:dyDescent="0.2">
      <c r="A25" s="54" t="s">
        <v>129</v>
      </c>
      <c r="B25" s="54" t="s">
        <v>308</v>
      </c>
      <c r="C25" s="54" t="s">
        <v>338</v>
      </c>
      <c r="D25" s="54" t="s">
        <v>341</v>
      </c>
      <c r="E25" s="54" t="s">
        <v>342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273633</v>
      </c>
      <c r="N25" s="55">
        <v>288055.93</v>
      </c>
      <c r="O25" s="55">
        <v>255283.43</v>
      </c>
      <c r="P25" s="55">
        <v>270354.49</v>
      </c>
      <c r="Q25" s="55">
        <v>254060</v>
      </c>
      <c r="R25" s="55">
        <v>1341386.8499999999</v>
      </c>
      <c r="S25" s="55">
        <v>261401.05</v>
      </c>
      <c r="T25" s="55">
        <v>242512.92</v>
      </c>
      <c r="U25" s="55">
        <v>260323.53</v>
      </c>
      <c r="V25" s="55">
        <v>266755.57</v>
      </c>
      <c r="W25" s="55">
        <v>270151.19</v>
      </c>
      <c r="X25" s="55">
        <v>250029.43</v>
      </c>
      <c r="Y25" s="55">
        <v>263689.81</v>
      </c>
      <c r="Z25" s="55">
        <v>245375.87</v>
      </c>
      <c r="AA25" s="55">
        <v>232920.36</v>
      </c>
      <c r="AB25" s="55">
        <v>255952.89</v>
      </c>
      <c r="AC25" s="55">
        <v>256378.95</v>
      </c>
      <c r="AD25" s="55">
        <v>276367.03999999998</v>
      </c>
      <c r="AE25" s="55">
        <v>3081858.6100000003</v>
      </c>
      <c r="AF25" s="55">
        <v>264366.27</v>
      </c>
      <c r="AG25" s="55">
        <v>233619.91</v>
      </c>
      <c r="AH25" s="55">
        <v>230016.71</v>
      </c>
      <c r="AI25" s="55">
        <v>196761.71</v>
      </c>
      <c r="AJ25" s="55">
        <v>197531.09</v>
      </c>
      <c r="AK25" s="55">
        <v>138358.70000000001</v>
      </c>
      <c r="AL25" s="55">
        <v>149417.81</v>
      </c>
      <c r="AM25" s="55">
        <v>82881.53</v>
      </c>
      <c r="AN25" s="55">
        <v>174189.55</v>
      </c>
      <c r="AO25" s="55">
        <v>102726.92</v>
      </c>
      <c r="AP25" s="55">
        <v>132292.37</v>
      </c>
      <c r="AQ25" s="55">
        <v>-1451781.1</v>
      </c>
      <c r="AR25" s="55">
        <v>450381.46999999974</v>
      </c>
      <c r="AS25" s="55">
        <v>98345.279999999999</v>
      </c>
      <c r="AT25" s="55">
        <v>-314783.07</v>
      </c>
      <c r="AU25" s="55">
        <v>198470.02</v>
      </c>
      <c r="AV25" s="55">
        <v>2048.23</v>
      </c>
      <c r="AW25" s="55">
        <v>1474.69</v>
      </c>
      <c r="AX25" s="55">
        <v>-2421.9699999999998</v>
      </c>
      <c r="AY25" s="55">
        <v>43717.72</v>
      </c>
      <c r="AZ25" s="55">
        <v>7890.78</v>
      </c>
      <c r="BA25" s="55">
        <v>-21582.42</v>
      </c>
      <c r="BB25" s="55">
        <v>5663.67</v>
      </c>
      <c r="BC25" s="55">
        <v>6903.63</v>
      </c>
      <c r="BD25" s="55">
        <v>6861.3</v>
      </c>
      <c r="BE25" s="55">
        <v>32587.859999999986</v>
      </c>
      <c r="BF25" s="55">
        <v>0</v>
      </c>
      <c r="BG25" s="55">
        <v>0</v>
      </c>
      <c r="BH25" s="55">
        <v>0</v>
      </c>
      <c r="BI25" s="55">
        <v>0</v>
      </c>
      <c r="BJ25" s="55">
        <v>0</v>
      </c>
      <c r="BK25" s="55">
        <v>0</v>
      </c>
      <c r="BL25" s="55">
        <v>0</v>
      </c>
      <c r="BM25" s="55">
        <v>0</v>
      </c>
      <c r="BN25" s="55">
        <v>0</v>
      </c>
      <c r="BO25" s="55">
        <v>0</v>
      </c>
      <c r="BP25" s="55">
        <v>0</v>
      </c>
      <c r="BQ25" s="55">
        <v>0</v>
      </c>
      <c r="BR25" s="55">
        <v>0</v>
      </c>
      <c r="BS25" s="55">
        <v>0</v>
      </c>
      <c r="BT25" s="55">
        <v>0</v>
      </c>
      <c r="BU25" s="55">
        <v>0</v>
      </c>
      <c r="BV25" s="55">
        <v>0</v>
      </c>
      <c r="BW25" s="55">
        <v>0</v>
      </c>
      <c r="BX25" s="55">
        <v>0</v>
      </c>
      <c r="BY25" s="55">
        <v>0</v>
      </c>
      <c r="BZ25" s="55">
        <v>0</v>
      </c>
      <c r="CA25" s="55">
        <v>0</v>
      </c>
      <c r="CB25" s="55">
        <v>0</v>
      </c>
      <c r="CC25" s="55">
        <v>0</v>
      </c>
      <c r="CD25" s="55">
        <v>0</v>
      </c>
      <c r="CE25" s="55">
        <v>0</v>
      </c>
    </row>
    <row r="26" spans="1:83" ht="13.9" customHeight="1" x14ac:dyDescent="0.2">
      <c r="A26" s="54" t="s">
        <v>129</v>
      </c>
      <c r="B26" s="54" t="s">
        <v>308</v>
      </c>
      <c r="C26" s="54" t="s">
        <v>338</v>
      </c>
      <c r="D26" s="54" t="s">
        <v>341</v>
      </c>
      <c r="E26" s="54" t="s">
        <v>343</v>
      </c>
      <c r="F26" s="55">
        <v>0</v>
      </c>
      <c r="G26" s="55">
        <v>0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90</v>
      </c>
      <c r="O26" s="55">
        <v>90</v>
      </c>
      <c r="P26" s="55">
        <v>90</v>
      </c>
      <c r="Q26" s="55">
        <v>90</v>
      </c>
      <c r="R26" s="55">
        <v>360</v>
      </c>
      <c r="S26" s="55">
        <v>90</v>
      </c>
      <c r="T26" s="55">
        <v>90</v>
      </c>
      <c r="U26" s="55">
        <v>90</v>
      </c>
      <c r="V26" s="55">
        <v>90</v>
      </c>
      <c r="W26" s="55">
        <v>90</v>
      </c>
      <c r="X26" s="55">
        <v>90</v>
      </c>
      <c r="Y26" s="55">
        <v>90</v>
      </c>
      <c r="Z26" s="55">
        <v>90</v>
      </c>
      <c r="AA26" s="55">
        <v>90</v>
      </c>
      <c r="AB26" s="55">
        <v>90</v>
      </c>
      <c r="AC26" s="55">
        <v>90</v>
      </c>
      <c r="AD26" s="55">
        <v>90</v>
      </c>
      <c r="AE26" s="55">
        <v>1080</v>
      </c>
      <c r="AF26" s="55">
        <v>90</v>
      </c>
      <c r="AG26" s="55">
        <v>90</v>
      </c>
      <c r="AH26" s="55">
        <v>90</v>
      </c>
      <c r="AI26" s="55">
        <v>90</v>
      </c>
      <c r="AJ26" s="55">
        <v>90</v>
      </c>
      <c r="AK26" s="55">
        <v>90</v>
      </c>
      <c r="AL26" s="55">
        <v>120</v>
      </c>
      <c r="AM26" s="55">
        <v>211.63</v>
      </c>
      <c r="AN26" s="55">
        <v>217.9</v>
      </c>
      <c r="AO26" s="55">
        <v>201.34</v>
      </c>
      <c r="AP26" s="55">
        <v>205.82</v>
      </c>
      <c r="AQ26" s="55">
        <v>976562.08</v>
      </c>
      <c r="AR26" s="55">
        <v>978058.7699999999</v>
      </c>
      <c r="AS26" s="55">
        <v>230.74000000000501</v>
      </c>
      <c r="AT26" s="55">
        <v>195121.96</v>
      </c>
      <c r="AU26" s="55">
        <v>73897.81</v>
      </c>
      <c r="AV26" s="55">
        <v>61566.48</v>
      </c>
      <c r="AW26" s="55">
        <v>56181.919999999998</v>
      </c>
      <c r="AX26" s="55">
        <v>59375.39</v>
      </c>
      <c r="AY26" s="55">
        <v>79199.259999999995</v>
      </c>
      <c r="AZ26" s="55">
        <v>79633.78</v>
      </c>
      <c r="BA26" s="55">
        <v>67858.62999999999</v>
      </c>
      <c r="BB26" s="55">
        <v>74027.900000000009</v>
      </c>
      <c r="BC26" s="55">
        <v>66476.72</v>
      </c>
      <c r="BD26" s="55">
        <v>66106.67</v>
      </c>
      <c r="BE26" s="55">
        <v>879677.26</v>
      </c>
      <c r="BF26" s="55">
        <v>92528.84</v>
      </c>
      <c r="BG26" s="55">
        <v>92528.84</v>
      </c>
      <c r="BH26" s="55">
        <v>92528.84</v>
      </c>
      <c r="BI26" s="55">
        <v>92528.84</v>
      </c>
      <c r="BJ26" s="55">
        <v>92528.84</v>
      </c>
      <c r="BK26" s="55">
        <v>92528.84</v>
      </c>
      <c r="BL26" s="55">
        <v>92528.84</v>
      </c>
      <c r="BM26" s="55">
        <v>92528.84</v>
      </c>
      <c r="BN26" s="55">
        <v>92528.84</v>
      </c>
      <c r="BO26" s="55">
        <v>92528.84</v>
      </c>
      <c r="BP26" s="55">
        <v>92528.84</v>
      </c>
      <c r="BQ26" s="55">
        <v>92528.84</v>
      </c>
      <c r="BR26" s="55">
        <v>1110346.0799999998</v>
      </c>
      <c r="BS26" s="55">
        <v>93224.870833330002</v>
      </c>
      <c r="BT26" s="55">
        <v>93224.870833330002</v>
      </c>
      <c r="BU26" s="55">
        <v>93224.870833330002</v>
      </c>
      <c r="BV26" s="55">
        <v>93224.870833330002</v>
      </c>
      <c r="BW26" s="55">
        <v>93224.870833330002</v>
      </c>
      <c r="BX26" s="55">
        <v>93224.870833330002</v>
      </c>
      <c r="BY26" s="55">
        <v>93224.870833330002</v>
      </c>
      <c r="BZ26" s="55">
        <v>93224.870833330002</v>
      </c>
      <c r="CA26" s="55">
        <v>93224.870833330002</v>
      </c>
      <c r="CB26" s="55">
        <v>93224.870833330002</v>
      </c>
      <c r="CC26" s="55">
        <v>93224.870833330002</v>
      </c>
      <c r="CD26" s="55">
        <v>93224.870833330002</v>
      </c>
      <c r="CE26" s="55">
        <v>1118698.4499999599</v>
      </c>
    </row>
    <row r="27" spans="1:83" ht="13.9" customHeight="1" x14ac:dyDescent="0.2">
      <c r="A27" s="54" t="s">
        <v>129</v>
      </c>
      <c r="B27" s="54" t="s">
        <v>308</v>
      </c>
      <c r="C27" s="54" t="s">
        <v>344</v>
      </c>
      <c r="D27" s="54" t="s">
        <v>345</v>
      </c>
      <c r="E27" s="54" t="s">
        <v>346</v>
      </c>
      <c r="F27" s="55">
        <v>0</v>
      </c>
      <c r="G27" s="55">
        <v>0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5">
        <v>0</v>
      </c>
      <c r="O27" s="55">
        <v>0</v>
      </c>
      <c r="P27" s="55">
        <v>0</v>
      </c>
      <c r="Q27" s="55">
        <v>0</v>
      </c>
      <c r="R27" s="55">
        <v>0</v>
      </c>
      <c r="S27" s="55">
        <v>0</v>
      </c>
      <c r="T27" s="55">
        <v>0</v>
      </c>
      <c r="U27" s="55">
        <v>0</v>
      </c>
      <c r="V27" s="55">
        <v>-24646.95</v>
      </c>
      <c r="W27" s="55">
        <v>-46214.74</v>
      </c>
      <c r="X27" s="55">
        <v>-53119.77</v>
      </c>
      <c r="Y27" s="55">
        <v>-61902.89</v>
      </c>
      <c r="Z27" s="55">
        <v>-78631.11</v>
      </c>
      <c r="AA27" s="55">
        <v>-59282.38</v>
      </c>
      <c r="AB27" s="55">
        <v>-67164.86</v>
      </c>
      <c r="AC27" s="55">
        <v>-17004.28</v>
      </c>
      <c r="AD27" s="55">
        <v>-21252.84</v>
      </c>
      <c r="AE27" s="55">
        <v>-429219.82</v>
      </c>
      <c r="AF27" s="55">
        <v>-32864.99</v>
      </c>
      <c r="AG27" s="55">
        <v>-22657.09</v>
      </c>
      <c r="AH27" s="55">
        <v>-9654.2800000000007</v>
      </c>
      <c r="AI27" s="55">
        <v>-13010.07</v>
      </c>
      <c r="AJ27" s="55">
        <v>-12660.96</v>
      </c>
      <c r="AK27" s="55">
        <v>-22143.06</v>
      </c>
      <c r="AL27" s="55">
        <v>-37841.68</v>
      </c>
      <c r="AM27" s="55">
        <v>-27751.87</v>
      </c>
      <c r="AN27" s="55">
        <v>-15333.19</v>
      </c>
      <c r="AO27" s="55">
        <v>-26194.69</v>
      </c>
      <c r="AP27" s="55">
        <v>-23828.720000000001</v>
      </c>
      <c r="AQ27" s="55">
        <v>-50160.31</v>
      </c>
      <c r="AR27" s="55">
        <v>-294100.90999999997</v>
      </c>
      <c r="AS27" s="55">
        <v>-58419.19</v>
      </c>
      <c r="AT27" s="55">
        <v>-42849.279999999999</v>
      </c>
      <c r="AU27" s="55">
        <v>-59998.76</v>
      </c>
      <c r="AV27" s="55">
        <v>-42616.28</v>
      </c>
      <c r="AW27" s="55">
        <v>-39065</v>
      </c>
      <c r="AX27" s="55">
        <v>-103608.5</v>
      </c>
      <c r="AY27" s="55">
        <v>-66182.210000000006</v>
      </c>
      <c r="AZ27" s="55">
        <v>-78212.02</v>
      </c>
      <c r="BA27" s="55">
        <v>-71451.25</v>
      </c>
      <c r="BB27" s="55">
        <v>-75631.02</v>
      </c>
      <c r="BC27" s="55">
        <v>-39679.230000000003</v>
      </c>
      <c r="BD27" s="55">
        <v>-43608.24</v>
      </c>
      <c r="BE27" s="55">
        <v>-721320.98</v>
      </c>
      <c r="BF27" s="55">
        <v>-41666.666666666664</v>
      </c>
      <c r="BG27" s="55">
        <v>-41666.666666666664</v>
      </c>
      <c r="BH27" s="55">
        <v>-41666.666666666664</v>
      </c>
      <c r="BI27" s="55">
        <v>-41666.666666666664</v>
      </c>
      <c r="BJ27" s="55">
        <v>-41666.666666666664</v>
      </c>
      <c r="BK27" s="55">
        <v>-41666.666666666664</v>
      </c>
      <c r="BL27" s="55">
        <v>-41666.666666666664</v>
      </c>
      <c r="BM27" s="55">
        <v>-41666.666666666664</v>
      </c>
      <c r="BN27" s="55">
        <v>-41666.666666666664</v>
      </c>
      <c r="BO27" s="55">
        <v>-41666.666666666664</v>
      </c>
      <c r="BP27" s="55">
        <v>-41666.666666666664</v>
      </c>
      <c r="BQ27" s="55">
        <v>-41666.666666666664</v>
      </c>
      <c r="BR27" s="55">
        <v>-500000.00000000006</v>
      </c>
      <c r="BS27" s="55">
        <v>0</v>
      </c>
      <c r="BT27" s="55">
        <v>0</v>
      </c>
      <c r="BU27" s="55">
        <v>0</v>
      </c>
      <c r="BV27" s="55">
        <v>0</v>
      </c>
      <c r="BW27" s="55">
        <v>0</v>
      </c>
      <c r="BX27" s="55">
        <v>0</v>
      </c>
      <c r="BY27" s="55">
        <v>0</v>
      </c>
      <c r="BZ27" s="55">
        <v>0</v>
      </c>
      <c r="CA27" s="55">
        <v>0</v>
      </c>
      <c r="CB27" s="55">
        <v>0</v>
      </c>
      <c r="CC27" s="55">
        <v>0</v>
      </c>
      <c r="CD27" s="55">
        <v>0</v>
      </c>
      <c r="CE27" s="55">
        <v>0</v>
      </c>
    </row>
    <row r="28" spans="1:83" ht="13.9" customHeight="1" x14ac:dyDescent="0.2">
      <c r="A28" s="54" t="s">
        <v>129</v>
      </c>
      <c r="B28" s="54" t="s">
        <v>308</v>
      </c>
      <c r="C28" s="54" t="s">
        <v>344</v>
      </c>
      <c r="D28" s="54" t="s">
        <v>347</v>
      </c>
      <c r="E28" s="54" t="s">
        <v>348</v>
      </c>
      <c r="F28" s="55">
        <v>0</v>
      </c>
      <c r="G28" s="55">
        <v>0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>
        <v>1335.16</v>
      </c>
      <c r="O28" s="55">
        <v>1373.67</v>
      </c>
      <c r="P28" s="55">
        <v>1437.1</v>
      </c>
      <c r="Q28" s="55">
        <v>1067.17</v>
      </c>
      <c r="R28" s="55">
        <v>5213.1000000000004</v>
      </c>
      <c r="S28" s="55">
        <v>667.8</v>
      </c>
      <c r="T28" s="55">
        <v>597.70000000000005</v>
      </c>
      <c r="U28" s="55">
        <v>534.01</v>
      </c>
      <c r="V28" s="55">
        <v>796.38</v>
      </c>
      <c r="W28" s="55">
        <v>726.31</v>
      </c>
      <c r="X28" s="55">
        <v>1132.33</v>
      </c>
      <c r="Y28" s="55">
        <v>1269.01</v>
      </c>
      <c r="Z28" s="55">
        <v>1328.52</v>
      </c>
      <c r="AA28" s="55">
        <v>1343.09</v>
      </c>
      <c r="AB28" s="55">
        <v>1474.69</v>
      </c>
      <c r="AC28" s="55">
        <v>1052.72</v>
      </c>
      <c r="AD28" s="55">
        <v>-10922.56</v>
      </c>
      <c r="AE28" s="55">
        <v>0</v>
      </c>
      <c r="AF28" s="55">
        <v>0</v>
      </c>
      <c r="AG28" s="55">
        <v>0</v>
      </c>
      <c r="AH28" s="55">
        <v>0</v>
      </c>
      <c r="AI28" s="55">
        <v>0</v>
      </c>
      <c r="AJ28" s="55">
        <v>0</v>
      </c>
      <c r="AK28" s="55">
        <v>0</v>
      </c>
      <c r="AL28" s="55">
        <v>0</v>
      </c>
      <c r="AM28" s="55">
        <v>0</v>
      </c>
      <c r="AN28" s="55">
        <v>0</v>
      </c>
      <c r="AO28" s="55">
        <v>0</v>
      </c>
      <c r="AP28" s="55">
        <v>0</v>
      </c>
      <c r="AQ28" s="55">
        <v>0</v>
      </c>
      <c r="AR28" s="55">
        <v>0</v>
      </c>
      <c r="AS28" s="55">
        <v>0</v>
      </c>
      <c r="AT28" s="55">
        <v>0</v>
      </c>
      <c r="AU28" s="55">
        <v>0</v>
      </c>
      <c r="AV28" s="55">
        <v>0</v>
      </c>
      <c r="AW28" s="55">
        <v>0</v>
      </c>
      <c r="AX28" s="55">
        <v>0</v>
      </c>
      <c r="AY28" s="55">
        <v>0</v>
      </c>
      <c r="AZ28" s="55">
        <v>0</v>
      </c>
      <c r="BA28" s="55">
        <v>0</v>
      </c>
      <c r="BB28" s="55">
        <v>0</v>
      </c>
      <c r="BC28" s="55">
        <v>0</v>
      </c>
      <c r="BD28" s="55">
        <v>0</v>
      </c>
      <c r="BE28" s="55">
        <v>0</v>
      </c>
      <c r="BF28" s="55">
        <v>0</v>
      </c>
      <c r="BG28" s="55">
        <v>0</v>
      </c>
      <c r="BH28" s="55">
        <v>0</v>
      </c>
      <c r="BI28" s="55">
        <v>0</v>
      </c>
      <c r="BJ28" s="55">
        <v>0</v>
      </c>
      <c r="BK28" s="55">
        <v>0</v>
      </c>
      <c r="BL28" s="55">
        <v>0</v>
      </c>
      <c r="BM28" s="55">
        <v>0</v>
      </c>
      <c r="BN28" s="55">
        <v>0</v>
      </c>
      <c r="BO28" s="55">
        <v>0</v>
      </c>
      <c r="BP28" s="55">
        <v>0</v>
      </c>
      <c r="BQ28" s="55">
        <v>0</v>
      </c>
      <c r="BR28" s="55">
        <v>0</v>
      </c>
      <c r="BS28" s="55">
        <v>0</v>
      </c>
      <c r="BT28" s="55">
        <v>0</v>
      </c>
      <c r="BU28" s="55">
        <v>0</v>
      </c>
      <c r="BV28" s="55">
        <v>0</v>
      </c>
      <c r="BW28" s="55">
        <v>0</v>
      </c>
      <c r="BX28" s="55">
        <v>0</v>
      </c>
      <c r="BY28" s="55">
        <v>0</v>
      </c>
      <c r="BZ28" s="55">
        <v>0</v>
      </c>
      <c r="CA28" s="55">
        <v>0</v>
      </c>
      <c r="CB28" s="55">
        <v>0</v>
      </c>
      <c r="CC28" s="55">
        <v>0</v>
      </c>
      <c r="CD28" s="55">
        <v>0</v>
      </c>
      <c r="CE28" s="55">
        <v>0</v>
      </c>
    </row>
    <row r="29" spans="1:83" ht="13.9" customHeight="1" x14ac:dyDescent="0.2">
      <c r="A29" s="54" t="s">
        <v>129</v>
      </c>
      <c r="B29" s="54" t="s">
        <v>308</v>
      </c>
      <c r="C29" s="54" t="s">
        <v>344</v>
      </c>
      <c r="D29" s="54" t="s">
        <v>349</v>
      </c>
      <c r="E29" s="54" t="s">
        <v>350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8522.58</v>
      </c>
      <c r="N29" s="55">
        <v>4233.8599999999997</v>
      </c>
      <c r="O29" s="55">
        <v>5709</v>
      </c>
      <c r="P29" s="55">
        <v>5081.03</v>
      </c>
      <c r="Q29" s="55">
        <v>29472.69</v>
      </c>
      <c r="R29" s="55">
        <v>53019.159999999996</v>
      </c>
      <c r="S29" s="55">
        <v>84740.27</v>
      </c>
      <c r="T29" s="55">
        <v>7435.48</v>
      </c>
      <c r="U29" s="55">
        <v>4613.5600000000004</v>
      </c>
      <c r="V29" s="55">
        <v>4953.95</v>
      </c>
      <c r="W29" s="55">
        <v>3902.06</v>
      </c>
      <c r="X29" s="55">
        <v>7869.24</v>
      </c>
      <c r="Y29" s="55">
        <v>15523.28</v>
      </c>
      <c r="Z29" s="55">
        <v>11352.7</v>
      </c>
      <c r="AA29" s="55">
        <v>22257.599999999999</v>
      </c>
      <c r="AB29" s="55">
        <v>14574.15</v>
      </c>
      <c r="AC29" s="55">
        <v>6748.44</v>
      </c>
      <c r="AD29" s="55">
        <v>2279.34</v>
      </c>
      <c r="AE29" s="55">
        <v>186250.07</v>
      </c>
      <c r="AF29" s="55">
        <v>2367.1799999999998</v>
      </c>
      <c r="AG29" s="55">
        <v>4996.33</v>
      </c>
      <c r="AH29" s="55">
        <v>5906.65</v>
      </c>
      <c r="AI29" s="55">
        <v>2761.19</v>
      </c>
      <c r="AJ29" s="55">
        <v>1339.03</v>
      </c>
      <c r="AK29" s="55">
        <v>2073.73</v>
      </c>
      <c r="AL29" s="55">
        <v>390.62</v>
      </c>
      <c r="AM29" s="55">
        <v>519.41</v>
      </c>
      <c r="AN29" s="55">
        <v>2278.66</v>
      </c>
      <c r="AO29" s="55">
        <v>2236.5500000000002</v>
      </c>
      <c r="AP29" s="55">
        <v>693.2</v>
      </c>
      <c r="AQ29" s="55">
        <v>408.09</v>
      </c>
      <c r="AR29" s="55">
        <v>25970.639999999999</v>
      </c>
      <c r="AS29" s="55">
        <v>238.6</v>
      </c>
      <c r="AT29" s="55">
        <v>1075.04</v>
      </c>
      <c r="AU29" s="55">
        <v>376.46</v>
      </c>
      <c r="AV29" s="55">
        <v>400.84</v>
      </c>
      <c r="AW29" s="55">
        <v>561.37</v>
      </c>
      <c r="AX29" s="55">
        <v>0</v>
      </c>
      <c r="AY29" s="55">
        <v>0</v>
      </c>
      <c r="AZ29" s="55">
        <v>0</v>
      </c>
      <c r="BA29" s="55">
        <v>0</v>
      </c>
      <c r="BB29" s="55">
        <v>0</v>
      </c>
      <c r="BC29" s="55">
        <v>0</v>
      </c>
      <c r="BD29" s="55">
        <v>-2652.3</v>
      </c>
      <c r="BE29" s="55">
        <v>9.9999999997635314E-3</v>
      </c>
      <c r="BF29" s="55">
        <v>0</v>
      </c>
      <c r="BG29" s="55">
        <v>0</v>
      </c>
      <c r="BH29" s="55">
        <v>0</v>
      </c>
      <c r="BI29" s="55">
        <v>0</v>
      </c>
      <c r="BJ29" s="55">
        <v>0</v>
      </c>
      <c r="BK29" s="55">
        <v>0</v>
      </c>
      <c r="BL29" s="55">
        <v>0</v>
      </c>
      <c r="BM29" s="55">
        <v>0</v>
      </c>
      <c r="BN29" s="55">
        <v>0</v>
      </c>
      <c r="BO29" s="55">
        <v>0</v>
      </c>
      <c r="BP29" s="55">
        <v>0</v>
      </c>
      <c r="BQ29" s="55">
        <v>0</v>
      </c>
      <c r="BR29" s="55">
        <v>0</v>
      </c>
      <c r="BS29" s="55">
        <v>0</v>
      </c>
      <c r="BT29" s="55">
        <v>0</v>
      </c>
      <c r="BU29" s="55">
        <v>0</v>
      </c>
      <c r="BV29" s="55">
        <v>0</v>
      </c>
      <c r="BW29" s="55">
        <v>0</v>
      </c>
      <c r="BX29" s="55">
        <v>0</v>
      </c>
      <c r="BY29" s="55">
        <v>0</v>
      </c>
      <c r="BZ29" s="55">
        <v>0</v>
      </c>
      <c r="CA29" s="55">
        <v>0</v>
      </c>
      <c r="CB29" s="55">
        <v>0</v>
      </c>
      <c r="CC29" s="55">
        <v>0</v>
      </c>
      <c r="CD29" s="55">
        <v>0</v>
      </c>
      <c r="CE29" s="55">
        <v>0</v>
      </c>
    </row>
    <row r="30" spans="1:83" ht="13.9" customHeight="1" x14ac:dyDescent="0.2">
      <c r="A30" s="54" t="s">
        <v>129</v>
      </c>
      <c r="B30" s="54" t="s">
        <v>308</v>
      </c>
      <c r="C30" s="54" t="s">
        <v>344</v>
      </c>
      <c r="D30" s="54" t="s">
        <v>349</v>
      </c>
      <c r="E30" s="54" t="s">
        <v>351</v>
      </c>
      <c r="F30" s="55">
        <v>0</v>
      </c>
      <c r="G30" s="55">
        <v>0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52980.45</v>
      </c>
      <c r="N30" s="55">
        <v>62936.06</v>
      </c>
      <c r="O30" s="55">
        <v>91052.71</v>
      </c>
      <c r="P30" s="55">
        <v>77085.899999999994</v>
      </c>
      <c r="Q30" s="55">
        <v>62524.82</v>
      </c>
      <c r="R30" s="55">
        <v>346579.94</v>
      </c>
      <c r="S30" s="55">
        <v>79234.649999999994</v>
      </c>
      <c r="T30" s="55">
        <v>100501.6</v>
      </c>
      <c r="U30" s="55">
        <v>72123.039999999994</v>
      </c>
      <c r="V30" s="55">
        <v>74542.97</v>
      </c>
      <c r="W30" s="55">
        <v>66470.149999999994</v>
      </c>
      <c r="X30" s="55">
        <v>82316.61</v>
      </c>
      <c r="Y30" s="55">
        <v>70673.48</v>
      </c>
      <c r="Z30" s="55">
        <v>79955.08</v>
      </c>
      <c r="AA30" s="55">
        <v>71387.03</v>
      </c>
      <c r="AB30" s="55">
        <v>81087.41</v>
      </c>
      <c r="AC30" s="55">
        <v>68612.77</v>
      </c>
      <c r="AD30" s="55">
        <v>121310.53</v>
      </c>
      <c r="AE30" s="55">
        <v>968215.32000000007</v>
      </c>
      <c r="AF30" s="55">
        <v>85957.07</v>
      </c>
      <c r="AG30" s="55">
        <v>107121.24</v>
      </c>
      <c r="AH30" s="55">
        <v>181697.31</v>
      </c>
      <c r="AI30" s="55">
        <v>129210.27</v>
      </c>
      <c r="AJ30" s="55">
        <v>120503.65</v>
      </c>
      <c r="AK30" s="55">
        <v>93598.81</v>
      </c>
      <c r="AL30" s="55">
        <v>83842.66</v>
      </c>
      <c r="AM30" s="55">
        <v>84493.4</v>
      </c>
      <c r="AN30" s="55">
        <v>78931.31</v>
      </c>
      <c r="AO30" s="55">
        <v>84646.36</v>
      </c>
      <c r="AP30" s="55">
        <v>79935.87</v>
      </c>
      <c r="AQ30" s="55">
        <v>75850.62</v>
      </c>
      <c r="AR30" s="55">
        <v>1205788.5700000003</v>
      </c>
      <c r="AS30" s="55">
        <v>56470</v>
      </c>
      <c r="AT30" s="55">
        <v>78424.44</v>
      </c>
      <c r="AU30" s="55">
        <v>103803.3</v>
      </c>
      <c r="AV30" s="55">
        <v>101813.82</v>
      </c>
      <c r="AW30" s="55">
        <v>87420.24</v>
      </c>
      <c r="AX30" s="55">
        <v>99423.6</v>
      </c>
      <c r="AY30" s="55">
        <v>96983.07</v>
      </c>
      <c r="AZ30" s="55">
        <v>93375.06</v>
      </c>
      <c r="BA30" s="55">
        <v>82331.23</v>
      </c>
      <c r="BB30" s="55">
        <v>104257.35</v>
      </c>
      <c r="BC30" s="55">
        <v>84443.01</v>
      </c>
      <c r="BD30" s="55">
        <v>111288.18</v>
      </c>
      <c r="BE30" s="55">
        <v>1100033.3</v>
      </c>
      <c r="BF30" s="55">
        <v>136982.17000000001</v>
      </c>
      <c r="BG30" s="55">
        <v>131275.29</v>
      </c>
      <c r="BH30" s="55">
        <v>148429.29999999999</v>
      </c>
      <c r="BI30" s="55">
        <v>131346.39000000001</v>
      </c>
      <c r="BJ30" s="55">
        <v>142719.74</v>
      </c>
      <c r="BK30" s="55">
        <v>142719.74</v>
      </c>
      <c r="BL30" s="55">
        <v>137010.19</v>
      </c>
      <c r="BM30" s="55">
        <v>148429.29999999999</v>
      </c>
      <c r="BN30" s="55">
        <v>137055.96</v>
      </c>
      <c r="BO30" s="55">
        <v>137010.19</v>
      </c>
      <c r="BP30" s="55">
        <v>142719.74</v>
      </c>
      <c r="BQ30" s="55">
        <v>137055.96</v>
      </c>
      <c r="BR30" s="55">
        <v>1672753.97</v>
      </c>
      <c r="BS30" s="55">
        <v>140820.18</v>
      </c>
      <c r="BT30" s="55">
        <v>134887.64000000001</v>
      </c>
      <c r="BU30" s="55">
        <v>152568.38</v>
      </c>
      <c r="BV30" s="55">
        <v>134915.15</v>
      </c>
      <c r="BW30" s="55">
        <v>146738.51999999999</v>
      </c>
      <c r="BX30" s="55">
        <v>146691.31</v>
      </c>
      <c r="BY30" s="55">
        <v>140803.22</v>
      </c>
      <c r="BZ30" s="55">
        <v>152579.35999999999</v>
      </c>
      <c r="CA30" s="55">
        <v>140803.22</v>
      </c>
      <c r="CB30" s="55">
        <v>140850.44</v>
      </c>
      <c r="CC30" s="55">
        <v>146691.31</v>
      </c>
      <c r="CD30" s="55">
        <v>140803.22</v>
      </c>
      <c r="CE30" s="55">
        <v>1719151.9499999997</v>
      </c>
    </row>
    <row r="31" spans="1:83" ht="13.9" customHeight="1" x14ac:dyDescent="0.2">
      <c r="A31" s="54" t="s">
        <v>129</v>
      </c>
      <c r="B31" s="54" t="s">
        <v>308</v>
      </c>
      <c r="C31" s="54" t="s">
        <v>344</v>
      </c>
      <c r="D31" s="54" t="s">
        <v>349</v>
      </c>
      <c r="E31" s="54" t="s">
        <v>352</v>
      </c>
      <c r="F31" s="55">
        <v>0</v>
      </c>
      <c r="G31" s="55">
        <v>0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19010.09</v>
      </c>
      <c r="N31" s="55">
        <v>51550.2</v>
      </c>
      <c r="O31" s="55">
        <v>44070.85</v>
      </c>
      <c r="P31" s="55">
        <v>44120.27</v>
      </c>
      <c r="Q31" s="55">
        <v>62631.89</v>
      </c>
      <c r="R31" s="55">
        <v>221383.3</v>
      </c>
      <c r="S31" s="55">
        <v>53825.14</v>
      </c>
      <c r="T31" s="55">
        <v>54212.95</v>
      </c>
      <c r="U31" s="55">
        <v>47685.45</v>
      </c>
      <c r="V31" s="55">
        <v>69145.69</v>
      </c>
      <c r="W31" s="55">
        <v>93731.21</v>
      </c>
      <c r="X31" s="55">
        <v>84487.26</v>
      </c>
      <c r="Y31" s="55">
        <v>86197.37</v>
      </c>
      <c r="Z31" s="55">
        <v>99717.87</v>
      </c>
      <c r="AA31" s="55">
        <v>91345.17</v>
      </c>
      <c r="AB31" s="55">
        <v>104424.54</v>
      </c>
      <c r="AC31" s="55">
        <v>94935.18</v>
      </c>
      <c r="AD31" s="55">
        <v>90866.36</v>
      </c>
      <c r="AE31" s="55">
        <v>970574.19000000006</v>
      </c>
      <c r="AF31" s="55">
        <v>99106.89</v>
      </c>
      <c r="AG31" s="55">
        <v>92983.24</v>
      </c>
      <c r="AH31" s="55">
        <v>80192.289999999994</v>
      </c>
      <c r="AI31" s="55">
        <v>77319.42</v>
      </c>
      <c r="AJ31" s="55">
        <v>81535</v>
      </c>
      <c r="AK31" s="55">
        <v>73863.44</v>
      </c>
      <c r="AL31" s="55">
        <v>111896.93</v>
      </c>
      <c r="AM31" s="55">
        <v>88312.16</v>
      </c>
      <c r="AN31" s="55">
        <v>78137.42</v>
      </c>
      <c r="AO31" s="55">
        <v>87720</v>
      </c>
      <c r="AP31" s="55">
        <v>79665.14</v>
      </c>
      <c r="AQ31" s="55">
        <v>109953.46</v>
      </c>
      <c r="AR31" s="55">
        <v>1060685.3900000001</v>
      </c>
      <c r="AS31" s="55">
        <v>105160.99</v>
      </c>
      <c r="AT31" s="55">
        <v>123950.46</v>
      </c>
      <c r="AU31" s="55">
        <v>76643.17</v>
      </c>
      <c r="AV31" s="55">
        <v>74227.87</v>
      </c>
      <c r="AW31" s="55">
        <v>77299.960000000006</v>
      </c>
      <c r="AX31" s="55">
        <v>77185.509999999995</v>
      </c>
      <c r="AY31" s="55">
        <v>70566.03</v>
      </c>
      <c r="AZ31" s="55">
        <v>92767.1</v>
      </c>
      <c r="BA31" s="55">
        <v>74591.789999999994</v>
      </c>
      <c r="BB31" s="55">
        <v>75731.289999999994</v>
      </c>
      <c r="BC31" s="55">
        <v>63120</v>
      </c>
      <c r="BD31" s="55">
        <v>55829.33</v>
      </c>
      <c r="BE31" s="55">
        <v>967073.5</v>
      </c>
      <c r="BF31" s="55">
        <v>77351.41</v>
      </c>
      <c r="BG31" s="55">
        <v>77316.58</v>
      </c>
      <c r="BH31" s="55">
        <v>85165.65</v>
      </c>
      <c r="BI31" s="55">
        <v>74316.539999999994</v>
      </c>
      <c r="BJ31" s="55">
        <v>81967.41</v>
      </c>
      <c r="BK31" s="55">
        <v>80712.429999999993</v>
      </c>
      <c r="BL31" s="55">
        <v>77037.42</v>
      </c>
      <c r="BM31" s="55">
        <v>84678.96</v>
      </c>
      <c r="BN31" s="55">
        <v>77055.88</v>
      </c>
      <c r="BO31" s="55">
        <v>77381.490000000005</v>
      </c>
      <c r="BP31" s="55">
        <v>81030.31</v>
      </c>
      <c r="BQ31" s="55">
        <v>76961.38</v>
      </c>
      <c r="BR31" s="55">
        <v>950975.45999999985</v>
      </c>
      <c r="BS31" s="55">
        <v>79779.460000000006</v>
      </c>
      <c r="BT31" s="55">
        <v>79601.89</v>
      </c>
      <c r="BU31" s="55">
        <v>87784.150000000009</v>
      </c>
      <c r="BV31" s="55">
        <v>76574.25</v>
      </c>
      <c r="BW31" s="55">
        <v>84509.819999999992</v>
      </c>
      <c r="BX31" s="55">
        <v>83224.989999999991</v>
      </c>
      <c r="BY31" s="55">
        <v>79437.040000000008</v>
      </c>
      <c r="BZ31" s="55">
        <v>87304.42</v>
      </c>
      <c r="CA31" s="55">
        <v>79426.539999999994</v>
      </c>
      <c r="CB31" s="55">
        <v>79810.97</v>
      </c>
      <c r="CC31" s="55">
        <v>83542.87</v>
      </c>
      <c r="CD31" s="55">
        <v>79332.039999999994</v>
      </c>
      <c r="CE31" s="55">
        <v>980328.44000000006</v>
      </c>
    </row>
    <row r="32" spans="1:83" ht="13.9" customHeight="1" x14ac:dyDescent="0.2">
      <c r="A32" s="54" t="s">
        <v>129</v>
      </c>
      <c r="B32" s="54" t="s">
        <v>308</v>
      </c>
      <c r="C32" s="54" t="s">
        <v>344</v>
      </c>
      <c r="D32" s="54" t="s">
        <v>349</v>
      </c>
      <c r="E32" s="54" t="s">
        <v>353</v>
      </c>
      <c r="F32" s="55">
        <v>0</v>
      </c>
      <c r="G32" s="55">
        <v>0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0</v>
      </c>
      <c r="S32" s="55">
        <v>0</v>
      </c>
      <c r="T32" s="55">
        <v>0</v>
      </c>
      <c r="U32" s="55">
        <v>0</v>
      </c>
      <c r="V32" s="55">
        <v>990.78</v>
      </c>
      <c r="W32" s="55">
        <v>3135.49</v>
      </c>
      <c r="X32" s="55">
        <v>2032.08</v>
      </c>
      <c r="Y32" s="55">
        <v>623.88</v>
      </c>
      <c r="Z32" s="55">
        <v>4193.3500000000004</v>
      </c>
      <c r="AA32" s="55">
        <v>6545.63</v>
      </c>
      <c r="AB32" s="55">
        <v>12534.98</v>
      </c>
      <c r="AC32" s="55">
        <v>76200.25</v>
      </c>
      <c r="AD32" s="55">
        <v>11127.31</v>
      </c>
      <c r="AE32" s="55">
        <v>117383.75</v>
      </c>
      <c r="AF32" s="55">
        <v>10250.99</v>
      </c>
      <c r="AG32" s="55">
        <v>8805.75</v>
      </c>
      <c r="AH32" s="55">
        <v>13785.38</v>
      </c>
      <c r="AI32" s="55">
        <v>793.17</v>
      </c>
      <c r="AJ32" s="55">
        <v>3657.79</v>
      </c>
      <c r="AK32" s="55">
        <v>2219.42</v>
      </c>
      <c r="AL32" s="55">
        <v>2453.0700000000002</v>
      </c>
      <c r="AM32" s="55">
        <v>4313.53</v>
      </c>
      <c r="AN32" s="55">
        <v>2431.41</v>
      </c>
      <c r="AO32" s="55">
        <v>2613.29</v>
      </c>
      <c r="AP32" s="55">
        <v>1339.33</v>
      </c>
      <c r="AQ32" s="55">
        <v>2166.91</v>
      </c>
      <c r="AR32" s="55">
        <v>54830.039999999994</v>
      </c>
      <c r="AS32" s="55">
        <v>1934.81</v>
      </c>
      <c r="AT32" s="55">
        <v>4474.5600000000004</v>
      </c>
      <c r="AU32" s="55">
        <v>2511.66</v>
      </c>
      <c r="AV32" s="55">
        <v>481.82</v>
      </c>
      <c r="AW32" s="55">
        <v>4219.99</v>
      </c>
      <c r="AX32" s="55">
        <v>810.98</v>
      </c>
      <c r="AY32" s="55">
        <v>4231.7</v>
      </c>
      <c r="AZ32" s="55">
        <v>597.03</v>
      </c>
      <c r="BA32" s="55">
        <v>420.69</v>
      </c>
      <c r="BB32" s="55">
        <v>2688.7</v>
      </c>
      <c r="BC32" s="55">
        <v>1690.02</v>
      </c>
      <c r="BD32" s="55">
        <v>-24061.85</v>
      </c>
      <c r="BE32" s="55">
        <v>0.11000000000058208</v>
      </c>
      <c r="BF32" s="55">
        <v>0</v>
      </c>
      <c r="BG32" s="55">
        <v>0</v>
      </c>
      <c r="BH32" s="55">
        <v>0</v>
      </c>
      <c r="BI32" s="55">
        <v>0</v>
      </c>
      <c r="BJ32" s="55">
        <v>0</v>
      </c>
      <c r="BK32" s="55">
        <v>0</v>
      </c>
      <c r="BL32" s="55">
        <v>0</v>
      </c>
      <c r="BM32" s="55">
        <v>0</v>
      </c>
      <c r="BN32" s="55">
        <v>0</v>
      </c>
      <c r="BO32" s="55">
        <v>0</v>
      </c>
      <c r="BP32" s="55">
        <v>0</v>
      </c>
      <c r="BQ32" s="55">
        <v>0</v>
      </c>
      <c r="BR32" s="55">
        <v>0</v>
      </c>
      <c r="BS32" s="55">
        <v>0</v>
      </c>
      <c r="BT32" s="55">
        <v>0</v>
      </c>
      <c r="BU32" s="55">
        <v>0</v>
      </c>
      <c r="BV32" s="55">
        <v>0</v>
      </c>
      <c r="BW32" s="55">
        <v>0</v>
      </c>
      <c r="BX32" s="55">
        <v>0</v>
      </c>
      <c r="BY32" s="55">
        <v>0</v>
      </c>
      <c r="BZ32" s="55">
        <v>0</v>
      </c>
      <c r="CA32" s="55">
        <v>0</v>
      </c>
      <c r="CB32" s="55">
        <v>0</v>
      </c>
      <c r="CC32" s="55">
        <v>0</v>
      </c>
      <c r="CD32" s="55">
        <v>0</v>
      </c>
      <c r="CE32" s="55">
        <v>0</v>
      </c>
    </row>
    <row r="33" spans="1:83" ht="13.9" customHeight="1" x14ac:dyDescent="0.2">
      <c r="A33" s="54" t="s">
        <v>129</v>
      </c>
      <c r="B33" s="54" t="s">
        <v>308</v>
      </c>
      <c r="C33" s="54" t="s">
        <v>344</v>
      </c>
      <c r="D33" s="54" t="s">
        <v>349</v>
      </c>
      <c r="E33" s="54" t="s">
        <v>354</v>
      </c>
      <c r="F33" s="55">
        <v>0</v>
      </c>
      <c r="G33" s="55">
        <v>0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1970.57</v>
      </c>
      <c r="N33" s="55">
        <v>3327.52</v>
      </c>
      <c r="O33" s="55">
        <v>6991.41</v>
      </c>
      <c r="P33" s="55">
        <v>3809.16</v>
      </c>
      <c r="Q33" s="55">
        <v>5538.35</v>
      </c>
      <c r="R33" s="55">
        <v>21637.010000000002</v>
      </c>
      <c r="S33" s="55">
        <v>5770.56</v>
      </c>
      <c r="T33" s="55">
        <v>4472.25</v>
      </c>
      <c r="U33" s="55">
        <v>10379.98</v>
      </c>
      <c r="V33" s="55">
        <v>7607.08</v>
      </c>
      <c r="W33" s="55">
        <v>8296.5400000000009</v>
      </c>
      <c r="X33" s="55">
        <v>5179.7</v>
      </c>
      <c r="Y33" s="55">
        <v>9745.51</v>
      </c>
      <c r="Z33" s="55">
        <v>10947.76</v>
      </c>
      <c r="AA33" s="55">
        <v>10460.6</v>
      </c>
      <c r="AB33" s="55">
        <v>5075.99</v>
      </c>
      <c r="AC33" s="55">
        <v>17646.39</v>
      </c>
      <c r="AD33" s="55">
        <v>8937.74</v>
      </c>
      <c r="AE33" s="55">
        <v>104520.10000000002</v>
      </c>
      <c r="AF33" s="55">
        <v>9203.82</v>
      </c>
      <c r="AG33" s="55">
        <v>17601.310000000001</v>
      </c>
      <c r="AH33" s="55">
        <v>14671.82</v>
      </c>
      <c r="AI33" s="55">
        <v>11921.47</v>
      </c>
      <c r="AJ33" s="55">
        <v>22069.23</v>
      </c>
      <c r="AK33" s="55">
        <v>22787.41</v>
      </c>
      <c r="AL33" s="55">
        <v>8464.5499999999993</v>
      </c>
      <c r="AM33" s="55">
        <v>38438.03</v>
      </c>
      <c r="AN33" s="55">
        <v>24976.59</v>
      </c>
      <c r="AO33" s="55">
        <v>9711.57</v>
      </c>
      <c r="AP33" s="55">
        <v>15578.93</v>
      </c>
      <c r="AQ33" s="55">
        <v>31619.08</v>
      </c>
      <c r="AR33" s="55">
        <v>227043.81</v>
      </c>
      <c r="AS33" s="55">
        <v>30539.15</v>
      </c>
      <c r="AT33" s="55">
        <v>23352.52</v>
      </c>
      <c r="AU33" s="55">
        <v>13503.15</v>
      </c>
      <c r="AV33" s="55">
        <v>12378.05</v>
      </c>
      <c r="AW33" s="55">
        <v>34092.78</v>
      </c>
      <c r="AX33" s="55">
        <v>17763.13</v>
      </c>
      <c r="AY33" s="55">
        <v>15478.82</v>
      </c>
      <c r="AZ33" s="55">
        <v>11344.83</v>
      </c>
      <c r="BA33" s="55">
        <v>17579.669999999998</v>
      </c>
      <c r="BB33" s="55">
        <v>10639.91</v>
      </c>
      <c r="BC33" s="55">
        <v>10467.1</v>
      </c>
      <c r="BD33" s="55">
        <v>14718.2</v>
      </c>
      <c r="BE33" s="55">
        <v>211857.31</v>
      </c>
      <c r="BF33" s="55">
        <v>18369</v>
      </c>
      <c r="BG33" s="55">
        <v>17626.96</v>
      </c>
      <c r="BH33" s="55">
        <v>19857.400000000001</v>
      </c>
      <c r="BI33" s="55">
        <v>17636.21</v>
      </c>
      <c r="BJ33" s="55">
        <v>19115.02</v>
      </c>
      <c r="BK33" s="55">
        <v>19115.02</v>
      </c>
      <c r="BL33" s="55">
        <v>18372.66</v>
      </c>
      <c r="BM33" s="55">
        <v>19857.400000000001</v>
      </c>
      <c r="BN33" s="55">
        <v>18378.59</v>
      </c>
      <c r="BO33" s="55">
        <v>18372.66</v>
      </c>
      <c r="BP33" s="55">
        <v>19115.02</v>
      </c>
      <c r="BQ33" s="55">
        <v>18378.59</v>
      </c>
      <c r="BR33" s="55">
        <v>224194.53</v>
      </c>
      <c r="BS33" s="55">
        <v>18868.04</v>
      </c>
      <c r="BT33" s="55">
        <v>18096.669999999998</v>
      </c>
      <c r="BU33" s="55">
        <v>20395.61</v>
      </c>
      <c r="BV33" s="55">
        <v>18100.25</v>
      </c>
      <c r="BW33" s="55">
        <v>19637.580000000002</v>
      </c>
      <c r="BX33" s="55">
        <v>19631.43</v>
      </c>
      <c r="BY33" s="55">
        <v>18865.830000000002</v>
      </c>
      <c r="BZ33" s="55">
        <v>20397.03</v>
      </c>
      <c r="CA33" s="55">
        <v>18865.830000000002</v>
      </c>
      <c r="CB33" s="55">
        <v>18871.97</v>
      </c>
      <c r="CC33" s="55">
        <v>19631.43</v>
      </c>
      <c r="CD33" s="55">
        <v>18865.830000000002</v>
      </c>
      <c r="CE33" s="55">
        <v>230227.5</v>
      </c>
    </row>
    <row r="34" spans="1:83" ht="13.9" customHeight="1" x14ac:dyDescent="0.2">
      <c r="A34" s="54" t="s">
        <v>129</v>
      </c>
      <c r="B34" s="54" t="s">
        <v>308</v>
      </c>
      <c r="C34" s="54" t="s">
        <v>344</v>
      </c>
      <c r="D34" s="54" t="s">
        <v>349</v>
      </c>
      <c r="E34" s="54" t="s">
        <v>355</v>
      </c>
      <c r="F34" s="55">
        <v>0</v>
      </c>
      <c r="G34" s="55">
        <v>0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18537.919999999998</v>
      </c>
      <c r="N34" s="55">
        <v>32444.39</v>
      </c>
      <c r="O34" s="55">
        <v>34800.99</v>
      </c>
      <c r="P34" s="55">
        <v>20019.02</v>
      </c>
      <c r="Q34" s="55">
        <v>24547.75</v>
      </c>
      <c r="R34" s="55">
        <v>130350.06999999999</v>
      </c>
      <c r="S34" s="55">
        <v>31611.63</v>
      </c>
      <c r="T34" s="55">
        <v>29492.959999999999</v>
      </c>
      <c r="U34" s="55">
        <v>45100.66</v>
      </c>
      <c r="V34" s="55">
        <v>28634.03</v>
      </c>
      <c r="W34" s="55">
        <v>12352.21</v>
      </c>
      <c r="X34" s="55">
        <v>17139.46</v>
      </c>
      <c r="Y34" s="55">
        <v>15168.97</v>
      </c>
      <c r="Z34" s="55">
        <v>12020.95</v>
      </c>
      <c r="AA34" s="55">
        <v>3608.55</v>
      </c>
      <c r="AB34" s="55">
        <v>12791.46</v>
      </c>
      <c r="AC34" s="55">
        <v>4134.92</v>
      </c>
      <c r="AD34" s="55">
        <v>2338.46</v>
      </c>
      <c r="AE34" s="55">
        <v>214394.25999999998</v>
      </c>
      <c r="AF34" s="55">
        <v>4024.93</v>
      </c>
      <c r="AG34" s="55">
        <v>3862.42</v>
      </c>
      <c r="AH34" s="55">
        <v>1419.07</v>
      </c>
      <c r="AI34" s="55">
        <v>30396.18</v>
      </c>
      <c r="AJ34" s="55">
        <v>26732.26</v>
      </c>
      <c r="AK34" s="55">
        <v>13743.16</v>
      </c>
      <c r="AL34" s="55">
        <v>10965.48</v>
      </c>
      <c r="AM34" s="55">
        <v>19101.37</v>
      </c>
      <c r="AN34" s="55">
        <v>26040.58</v>
      </c>
      <c r="AO34" s="55">
        <v>26114.78</v>
      </c>
      <c r="AP34" s="55">
        <v>17502.54</v>
      </c>
      <c r="AQ34" s="55">
        <v>17863.07</v>
      </c>
      <c r="AR34" s="55">
        <v>197765.84000000003</v>
      </c>
      <c r="AS34" s="55">
        <v>26237.17</v>
      </c>
      <c r="AT34" s="55">
        <v>21567.040000000001</v>
      </c>
      <c r="AU34" s="55">
        <v>25452.43</v>
      </c>
      <c r="AV34" s="55">
        <v>19703.2</v>
      </c>
      <c r="AW34" s="55">
        <v>17810.72</v>
      </c>
      <c r="AX34" s="55">
        <v>24409.94</v>
      </c>
      <c r="AY34" s="55">
        <v>18979.419999999998</v>
      </c>
      <c r="AZ34" s="55">
        <v>18723.21</v>
      </c>
      <c r="BA34" s="55">
        <v>20008.46</v>
      </c>
      <c r="BB34" s="55">
        <v>23746.07</v>
      </c>
      <c r="BC34" s="55">
        <v>14356.66</v>
      </c>
      <c r="BD34" s="55">
        <v>21757.439999999999</v>
      </c>
      <c r="BE34" s="55">
        <v>252751.75999999998</v>
      </c>
      <c r="BF34" s="55">
        <v>22502.880000000001</v>
      </c>
      <c r="BG34" s="55">
        <v>21444.06</v>
      </c>
      <c r="BH34" s="55">
        <v>24626.67</v>
      </c>
      <c r="BI34" s="55">
        <v>21457.25</v>
      </c>
      <c r="BJ34" s="55">
        <v>23567.37</v>
      </c>
      <c r="BK34" s="55">
        <v>23567.37</v>
      </c>
      <c r="BL34" s="55">
        <v>22508.07</v>
      </c>
      <c r="BM34" s="55">
        <v>24626.67</v>
      </c>
      <c r="BN34" s="55">
        <v>22516.55</v>
      </c>
      <c r="BO34" s="55">
        <v>22508.07</v>
      </c>
      <c r="BP34" s="55">
        <v>23567.37</v>
      </c>
      <c r="BQ34" s="55">
        <v>22516.55</v>
      </c>
      <c r="BR34" s="55">
        <v>275408.88</v>
      </c>
      <c r="BS34" s="55">
        <v>23214.959999999999</v>
      </c>
      <c r="BT34" s="55">
        <v>22114.28</v>
      </c>
      <c r="BU34" s="55">
        <v>25394.61</v>
      </c>
      <c r="BV34" s="55">
        <v>22119.38</v>
      </c>
      <c r="BW34" s="55">
        <v>24312.99</v>
      </c>
      <c r="BX34" s="55">
        <v>24304.23</v>
      </c>
      <c r="BY34" s="55">
        <v>23211.81</v>
      </c>
      <c r="BZ34" s="55">
        <v>25396.65</v>
      </c>
      <c r="CA34" s="55">
        <v>23211.81</v>
      </c>
      <c r="CB34" s="55">
        <v>23220.57</v>
      </c>
      <c r="CC34" s="55">
        <v>24304.23</v>
      </c>
      <c r="CD34" s="55">
        <v>23211.81</v>
      </c>
      <c r="CE34" s="55">
        <v>284017.33</v>
      </c>
    </row>
    <row r="35" spans="1:83" ht="13.9" customHeight="1" x14ac:dyDescent="0.2">
      <c r="A35" s="54" t="s">
        <v>129</v>
      </c>
      <c r="B35" s="54" t="s">
        <v>308</v>
      </c>
      <c r="C35" s="54" t="s">
        <v>344</v>
      </c>
      <c r="D35" s="54" t="s">
        <v>349</v>
      </c>
      <c r="E35" s="54" t="s">
        <v>356</v>
      </c>
      <c r="F35" s="55">
        <v>0</v>
      </c>
      <c r="G35" s="55">
        <v>0</v>
      </c>
      <c r="H35" s="55">
        <v>0</v>
      </c>
      <c r="I35" s="55">
        <v>0</v>
      </c>
      <c r="J35" s="55">
        <v>0</v>
      </c>
      <c r="K35" s="55">
        <v>0</v>
      </c>
      <c r="L35" s="55">
        <v>0</v>
      </c>
      <c r="M35" s="55">
        <v>10869.27</v>
      </c>
      <c r="N35" s="55">
        <v>33063.03</v>
      </c>
      <c r="O35" s="55">
        <v>28237.439999999999</v>
      </c>
      <c r="P35" s="55">
        <v>34629.120000000003</v>
      </c>
      <c r="Q35" s="55">
        <v>41916.949999999997</v>
      </c>
      <c r="R35" s="55">
        <v>148715.81</v>
      </c>
      <c r="S35" s="55">
        <v>45746.96</v>
      </c>
      <c r="T35" s="55">
        <v>43191.21</v>
      </c>
      <c r="U35" s="55">
        <v>45598.53</v>
      </c>
      <c r="V35" s="55">
        <v>27954.01</v>
      </c>
      <c r="W35" s="55">
        <v>11109.19</v>
      </c>
      <c r="X35" s="55">
        <v>12675.66</v>
      </c>
      <c r="Y35" s="55">
        <v>21341.45</v>
      </c>
      <c r="Z35" s="55">
        <v>6398.05</v>
      </c>
      <c r="AA35" s="55">
        <v>2656.25</v>
      </c>
      <c r="AB35" s="55">
        <v>4047.11</v>
      </c>
      <c r="AC35" s="55">
        <v>4566.91</v>
      </c>
      <c r="AD35" s="55">
        <v>1935.96</v>
      </c>
      <c r="AE35" s="55">
        <v>227221.29</v>
      </c>
      <c r="AF35" s="55">
        <v>4600.5</v>
      </c>
      <c r="AG35" s="55">
        <v>1997.55</v>
      </c>
      <c r="AH35" s="55">
        <v>12156.31</v>
      </c>
      <c r="AI35" s="55">
        <v>3234.97</v>
      </c>
      <c r="AJ35" s="55">
        <v>0</v>
      </c>
      <c r="AK35" s="55">
        <v>1986</v>
      </c>
      <c r="AL35" s="55">
        <v>1110.07</v>
      </c>
      <c r="AM35" s="55">
        <v>1078.49</v>
      </c>
      <c r="AN35" s="55">
        <v>3171.18</v>
      </c>
      <c r="AO35" s="55">
        <v>1272.73</v>
      </c>
      <c r="AP35" s="55">
        <v>2541.4</v>
      </c>
      <c r="AQ35" s="55">
        <v>3909.13</v>
      </c>
      <c r="AR35" s="55">
        <v>37058.33</v>
      </c>
      <c r="AS35" s="55">
        <v>1072.53</v>
      </c>
      <c r="AT35" s="55">
        <v>2108.9699999999998</v>
      </c>
      <c r="AU35" s="55">
        <v>2151.86</v>
      </c>
      <c r="AV35" s="55">
        <v>490.99</v>
      </c>
      <c r="AW35" s="55">
        <v>343.62</v>
      </c>
      <c r="AX35" s="55">
        <v>0</v>
      </c>
      <c r="AY35" s="55">
        <v>0</v>
      </c>
      <c r="AZ35" s="55">
        <v>0</v>
      </c>
      <c r="BA35" s="55">
        <v>0</v>
      </c>
      <c r="BB35" s="55">
        <v>0</v>
      </c>
      <c r="BC35" s="55">
        <v>0</v>
      </c>
      <c r="BD35" s="55">
        <v>-6104.39</v>
      </c>
      <c r="BE35" s="55">
        <v>63.579999999999927</v>
      </c>
      <c r="BF35" s="55">
        <v>0</v>
      </c>
      <c r="BG35" s="55">
        <v>0</v>
      </c>
      <c r="BH35" s="55">
        <v>0</v>
      </c>
      <c r="BI35" s="55">
        <v>0</v>
      </c>
      <c r="BJ35" s="55">
        <v>0</v>
      </c>
      <c r="BK35" s="55">
        <v>0</v>
      </c>
      <c r="BL35" s="55">
        <v>0</v>
      </c>
      <c r="BM35" s="55">
        <v>0</v>
      </c>
      <c r="BN35" s="55">
        <v>0</v>
      </c>
      <c r="BO35" s="55">
        <v>0</v>
      </c>
      <c r="BP35" s="55">
        <v>0</v>
      </c>
      <c r="BQ35" s="55">
        <v>0</v>
      </c>
      <c r="BR35" s="55">
        <v>0</v>
      </c>
      <c r="BS35" s="55">
        <v>0</v>
      </c>
      <c r="BT35" s="55">
        <v>0</v>
      </c>
      <c r="BU35" s="55">
        <v>0</v>
      </c>
      <c r="BV35" s="55">
        <v>0</v>
      </c>
      <c r="BW35" s="55">
        <v>0</v>
      </c>
      <c r="BX35" s="55">
        <v>0</v>
      </c>
      <c r="BY35" s="55">
        <v>0</v>
      </c>
      <c r="BZ35" s="55">
        <v>0</v>
      </c>
      <c r="CA35" s="55">
        <v>0</v>
      </c>
      <c r="CB35" s="55">
        <v>0</v>
      </c>
      <c r="CC35" s="55">
        <v>0</v>
      </c>
      <c r="CD35" s="55">
        <v>0</v>
      </c>
      <c r="CE35" s="55">
        <v>0</v>
      </c>
    </row>
    <row r="36" spans="1:83" ht="13.9" customHeight="1" x14ac:dyDescent="0.2">
      <c r="A36" s="54" t="s">
        <v>129</v>
      </c>
      <c r="B36" s="54" t="s">
        <v>308</v>
      </c>
      <c r="C36" s="54" t="s">
        <v>344</v>
      </c>
      <c r="D36" s="54" t="s">
        <v>349</v>
      </c>
      <c r="E36" s="54" t="s">
        <v>357</v>
      </c>
      <c r="F36" s="55">
        <v>0</v>
      </c>
      <c r="G36" s="55">
        <v>0</v>
      </c>
      <c r="H36" s="55">
        <v>0</v>
      </c>
      <c r="I36" s="55">
        <v>0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12</v>
      </c>
      <c r="Q36" s="55">
        <v>0</v>
      </c>
      <c r="R36" s="55">
        <v>12</v>
      </c>
      <c r="S36" s="55">
        <v>0</v>
      </c>
      <c r="T36" s="55">
        <v>0</v>
      </c>
      <c r="U36" s="55">
        <v>3700</v>
      </c>
      <c r="V36" s="55">
        <v>800</v>
      </c>
      <c r="W36" s="55">
        <v>1900</v>
      </c>
      <c r="X36" s="55">
        <v>3050</v>
      </c>
      <c r="Y36" s="55">
        <v>400</v>
      </c>
      <c r="Z36" s="55">
        <v>1450</v>
      </c>
      <c r="AA36" s="55">
        <v>9298.5499999999993</v>
      </c>
      <c r="AB36" s="55">
        <v>228</v>
      </c>
      <c r="AC36" s="55">
        <v>4095</v>
      </c>
      <c r="AD36" s="55">
        <v>650</v>
      </c>
      <c r="AE36" s="55">
        <v>25571.55</v>
      </c>
      <c r="AF36" s="55">
        <v>2899.92</v>
      </c>
      <c r="AG36" s="55">
        <v>5588.86</v>
      </c>
      <c r="AH36" s="55">
        <v>1050</v>
      </c>
      <c r="AI36" s="55">
        <v>750</v>
      </c>
      <c r="AJ36" s="55">
        <v>2690</v>
      </c>
      <c r="AK36" s="55">
        <v>8855</v>
      </c>
      <c r="AL36" s="55">
        <v>3900</v>
      </c>
      <c r="AM36" s="55">
        <v>21300</v>
      </c>
      <c r="AN36" s="55">
        <v>4200</v>
      </c>
      <c r="AO36" s="55">
        <v>1871.75</v>
      </c>
      <c r="AP36" s="55">
        <v>13700.27</v>
      </c>
      <c r="AQ36" s="55">
        <v>26500</v>
      </c>
      <c r="AR36" s="55">
        <v>93305.8</v>
      </c>
      <c r="AS36" s="55">
        <v>0</v>
      </c>
      <c r="AT36" s="55">
        <v>0</v>
      </c>
      <c r="AU36" s="55">
        <v>0</v>
      </c>
      <c r="AV36" s="55">
        <v>13650</v>
      </c>
      <c r="AW36" s="55">
        <v>11950</v>
      </c>
      <c r="AX36" s="55">
        <v>-25600</v>
      </c>
      <c r="AY36" s="55">
        <v>11533.33</v>
      </c>
      <c r="AZ36" s="55">
        <v>5600</v>
      </c>
      <c r="BA36" s="55">
        <v>2900</v>
      </c>
      <c r="BB36" s="55">
        <v>17200</v>
      </c>
      <c r="BC36" s="55">
        <v>3850</v>
      </c>
      <c r="BD36" s="55">
        <v>-41100</v>
      </c>
      <c r="BE36" s="55">
        <v>-16.669999999998254</v>
      </c>
      <c r="BF36" s="55">
        <v>0</v>
      </c>
      <c r="BG36" s="55">
        <v>0</v>
      </c>
      <c r="BH36" s="55">
        <v>0</v>
      </c>
      <c r="BI36" s="55">
        <v>0</v>
      </c>
      <c r="BJ36" s="55">
        <v>0</v>
      </c>
      <c r="BK36" s="55">
        <v>0</v>
      </c>
      <c r="BL36" s="55">
        <v>0</v>
      </c>
      <c r="BM36" s="55">
        <v>0</v>
      </c>
      <c r="BN36" s="55">
        <v>0</v>
      </c>
      <c r="BO36" s="55">
        <v>0</v>
      </c>
      <c r="BP36" s="55">
        <v>0</v>
      </c>
      <c r="BQ36" s="55">
        <v>0</v>
      </c>
      <c r="BR36" s="55">
        <v>0</v>
      </c>
      <c r="BS36" s="55">
        <v>0</v>
      </c>
      <c r="BT36" s="55">
        <v>0</v>
      </c>
      <c r="BU36" s="55">
        <v>0</v>
      </c>
      <c r="BV36" s="55">
        <v>0</v>
      </c>
      <c r="BW36" s="55">
        <v>0</v>
      </c>
      <c r="BX36" s="55">
        <v>0</v>
      </c>
      <c r="BY36" s="55">
        <v>0</v>
      </c>
      <c r="BZ36" s="55">
        <v>0</v>
      </c>
      <c r="CA36" s="55">
        <v>0</v>
      </c>
      <c r="CB36" s="55">
        <v>0</v>
      </c>
      <c r="CC36" s="55">
        <v>0</v>
      </c>
      <c r="CD36" s="55">
        <v>0</v>
      </c>
      <c r="CE36" s="55">
        <v>0</v>
      </c>
    </row>
    <row r="37" spans="1:83" ht="13.9" customHeight="1" x14ac:dyDescent="0.2">
      <c r="A37" s="54" t="s">
        <v>129</v>
      </c>
      <c r="B37" s="54" t="s">
        <v>308</v>
      </c>
      <c r="C37" s="54" t="s">
        <v>344</v>
      </c>
      <c r="D37" s="54" t="s">
        <v>349</v>
      </c>
      <c r="E37" s="54" t="s">
        <v>358</v>
      </c>
      <c r="F37" s="55">
        <v>0</v>
      </c>
      <c r="G37" s="55">
        <v>0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635387.67000000004</v>
      </c>
      <c r="N37" s="55">
        <v>414144.59</v>
      </c>
      <c r="O37" s="55">
        <v>445712.54</v>
      </c>
      <c r="P37" s="55">
        <v>486398.71999999997</v>
      </c>
      <c r="Q37" s="55">
        <v>529563.46000000008</v>
      </c>
      <c r="R37" s="55">
        <v>2511206.98</v>
      </c>
      <c r="S37" s="55">
        <v>499763.66000000003</v>
      </c>
      <c r="T37" s="55">
        <v>424542.2</v>
      </c>
      <c r="U37" s="55">
        <v>523894.73000000004</v>
      </c>
      <c r="V37" s="55">
        <v>496602.44000000006</v>
      </c>
      <c r="W37" s="55">
        <v>513506.41000000003</v>
      </c>
      <c r="X37" s="55">
        <v>557745.06000000006</v>
      </c>
      <c r="Y37" s="55">
        <v>617480.19999999995</v>
      </c>
      <c r="Z37" s="55">
        <v>497517.13</v>
      </c>
      <c r="AA37" s="55">
        <v>571253.64</v>
      </c>
      <c r="AB37" s="55">
        <v>551007.19000000006</v>
      </c>
      <c r="AC37" s="55">
        <v>539264.44999999995</v>
      </c>
      <c r="AD37" s="55">
        <v>635773.06000000006</v>
      </c>
      <c r="AE37" s="55">
        <v>6428350.1699999999</v>
      </c>
      <c r="AF37" s="55">
        <v>631393.89</v>
      </c>
      <c r="AG37" s="55">
        <v>533322.37</v>
      </c>
      <c r="AH37" s="55">
        <v>614770.77</v>
      </c>
      <c r="AI37" s="55">
        <v>607333.02</v>
      </c>
      <c r="AJ37" s="55">
        <v>553638.31000000006</v>
      </c>
      <c r="AK37" s="55">
        <v>578237.97</v>
      </c>
      <c r="AL37" s="55">
        <v>490163.25</v>
      </c>
      <c r="AM37" s="55">
        <v>1011689.54</v>
      </c>
      <c r="AN37" s="55">
        <v>615007.72</v>
      </c>
      <c r="AO37" s="55">
        <v>626898.52</v>
      </c>
      <c r="AP37" s="55">
        <v>652258.54</v>
      </c>
      <c r="AQ37" s="55">
        <v>678689.51</v>
      </c>
      <c r="AR37" s="55">
        <v>7593403.4099999992</v>
      </c>
      <c r="AS37" s="55">
        <v>618607.02</v>
      </c>
      <c r="AT37" s="55">
        <v>547125.56000000006</v>
      </c>
      <c r="AU37" s="55">
        <v>393067.33999999997</v>
      </c>
      <c r="AV37" s="55">
        <v>640862.63</v>
      </c>
      <c r="AW37" s="55">
        <v>603406.90999999992</v>
      </c>
      <c r="AX37" s="55">
        <v>680711.79</v>
      </c>
      <c r="AY37" s="55">
        <v>652585.76</v>
      </c>
      <c r="AZ37" s="55">
        <v>535998.05000000005</v>
      </c>
      <c r="BA37" s="55">
        <v>652349.51</v>
      </c>
      <c r="BB37" s="55">
        <v>642335.26</v>
      </c>
      <c r="BC37" s="55">
        <v>747463.5</v>
      </c>
      <c r="BD37" s="55">
        <v>855812.67999999993</v>
      </c>
      <c r="BE37" s="55">
        <v>7570326.0099999988</v>
      </c>
      <c r="BF37" s="55">
        <v>662494.61</v>
      </c>
      <c r="BG37" s="55">
        <v>633239.66</v>
      </c>
      <c r="BH37" s="55">
        <v>729107.68</v>
      </c>
      <c r="BI37" s="55">
        <v>636677.06000000006</v>
      </c>
      <c r="BJ37" s="55">
        <v>698332.37</v>
      </c>
      <c r="BK37" s="55">
        <v>697940.29999999993</v>
      </c>
      <c r="BL37" s="55">
        <v>667557.07999999996</v>
      </c>
      <c r="BM37" s="55">
        <v>729107.68</v>
      </c>
      <c r="BN37" s="55">
        <v>667452.36</v>
      </c>
      <c r="BO37" s="55">
        <v>667557.07999999996</v>
      </c>
      <c r="BP37" s="55">
        <v>697940.29999999993</v>
      </c>
      <c r="BQ37" s="55">
        <v>670799.62</v>
      </c>
      <c r="BR37" s="55">
        <v>8158205.7999999998</v>
      </c>
      <c r="BS37" s="55">
        <v>685101</v>
      </c>
      <c r="BT37" s="55">
        <v>654491.07999999996</v>
      </c>
      <c r="BU37" s="55">
        <v>753476.66</v>
      </c>
      <c r="BV37" s="55">
        <v>657886.78</v>
      </c>
      <c r="BW37" s="55">
        <v>722109.69</v>
      </c>
      <c r="BX37" s="55">
        <v>721350.72</v>
      </c>
      <c r="BY37" s="55">
        <v>690081.67999999993</v>
      </c>
      <c r="BZ37" s="55">
        <v>753545.63</v>
      </c>
      <c r="CA37" s="55">
        <v>689618.75</v>
      </c>
      <c r="CB37" s="55">
        <v>690377.71</v>
      </c>
      <c r="CC37" s="55">
        <v>721350.72</v>
      </c>
      <c r="CD37" s="55">
        <v>691957.07999999984</v>
      </c>
      <c r="CE37" s="55">
        <v>8431347.5</v>
      </c>
    </row>
    <row r="38" spans="1:83" ht="13.9" customHeight="1" x14ac:dyDescent="0.2">
      <c r="A38" s="54" t="s">
        <v>129</v>
      </c>
      <c r="B38" s="54" t="s">
        <v>308</v>
      </c>
      <c r="C38" s="54" t="s">
        <v>344</v>
      </c>
      <c r="D38" s="54" t="s">
        <v>359</v>
      </c>
      <c r="E38" s="54" t="s">
        <v>360</v>
      </c>
      <c r="F38" s="55">
        <v>0</v>
      </c>
      <c r="G38" s="55">
        <v>0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27671.56</v>
      </c>
      <c r="N38" s="55">
        <v>38164.03</v>
      </c>
      <c r="O38" s="55">
        <v>32608.12</v>
      </c>
      <c r="P38" s="55">
        <v>33775.65</v>
      </c>
      <c r="Q38" s="55">
        <v>32536.18</v>
      </c>
      <c r="R38" s="55">
        <v>164755.53999999998</v>
      </c>
      <c r="S38" s="55">
        <v>30367.25</v>
      </c>
      <c r="T38" s="55">
        <v>31696.86</v>
      </c>
      <c r="U38" s="55">
        <v>39357.78</v>
      </c>
      <c r="V38" s="55">
        <v>33036.86</v>
      </c>
      <c r="W38" s="55">
        <v>34951.61</v>
      </c>
      <c r="X38" s="55">
        <v>33927.83</v>
      </c>
      <c r="Y38" s="55">
        <v>40139.03</v>
      </c>
      <c r="Z38" s="55">
        <v>46207.9</v>
      </c>
      <c r="AA38" s="55">
        <v>40518.199999999997</v>
      </c>
      <c r="AB38" s="55">
        <v>34526.660000000003</v>
      </c>
      <c r="AC38" s="55">
        <v>39130.26</v>
      </c>
      <c r="AD38" s="55">
        <v>38689.9</v>
      </c>
      <c r="AE38" s="55">
        <v>442550.14</v>
      </c>
      <c r="AF38" s="55">
        <v>22707.35</v>
      </c>
      <c r="AG38" s="55">
        <v>23776.46</v>
      </c>
      <c r="AH38" s="55">
        <v>29114</v>
      </c>
      <c r="AI38" s="55">
        <v>20830.05</v>
      </c>
      <c r="AJ38" s="55">
        <v>21938.76</v>
      </c>
      <c r="AK38" s="55">
        <v>21682.880000000001</v>
      </c>
      <c r="AL38" s="55">
        <v>25070.18</v>
      </c>
      <c r="AM38" s="55">
        <v>28589.85</v>
      </c>
      <c r="AN38" s="55">
        <v>20988.13</v>
      </c>
      <c r="AO38" s="55">
        <v>21522.91</v>
      </c>
      <c r="AP38" s="55">
        <v>23026.66</v>
      </c>
      <c r="AQ38" s="55">
        <v>23870.66</v>
      </c>
      <c r="AR38" s="55">
        <v>283117.89</v>
      </c>
      <c r="AS38" s="55">
        <v>27934.19</v>
      </c>
      <c r="AT38" s="55">
        <v>19734.259999999998</v>
      </c>
      <c r="AU38" s="55">
        <v>21159.81</v>
      </c>
      <c r="AV38" s="55">
        <v>20806.12</v>
      </c>
      <c r="AW38" s="55">
        <v>21463.86</v>
      </c>
      <c r="AX38" s="55">
        <v>22050.14</v>
      </c>
      <c r="AY38" s="55">
        <v>22221.37</v>
      </c>
      <c r="AZ38" s="55">
        <v>25202.53</v>
      </c>
      <c r="BA38" s="55">
        <v>18651.89</v>
      </c>
      <c r="BB38" s="55">
        <v>19448.25</v>
      </c>
      <c r="BC38" s="55">
        <v>22772.03</v>
      </c>
      <c r="BD38" s="55">
        <v>17945.7</v>
      </c>
      <c r="BE38" s="55">
        <v>259390.15</v>
      </c>
      <c r="BF38" s="55">
        <v>23976.2</v>
      </c>
      <c r="BG38" s="55">
        <v>22847.9</v>
      </c>
      <c r="BH38" s="55">
        <v>26232.77</v>
      </c>
      <c r="BI38" s="55">
        <v>22847.9</v>
      </c>
      <c r="BJ38" s="55">
        <v>25104.49</v>
      </c>
      <c r="BK38" s="55">
        <v>25104.49</v>
      </c>
      <c r="BL38" s="55">
        <v>23976.2</v>
      </c>
      <c r="BM38" s="55">
        <v>26232.77</v>
      </c>
      <c r="BN38" s="55">
        <v>23976.2</v>
      </c>
      <c r="BO38" s="55">
        <v>23976.2</v>
      </c>
      <c r="BP38" s="55">
        <v>25104.49</v>
      </c>
      <c r="BQ38" s="55">
        <v>23976.2</v>
      </c>
      <c r="BR38" s="55">
        <v>293355.81000000006</v>
      </c>
      <c r="BS38" s="55">
        <v>24724.57</v>
      </c>
      <c r="BT38" s="55">
        <v>23561.05</v>
      </c>
      <c r="BU38" s="55">
        <v>27051.57</v>
      </c>
      <c r="BV38" s="55">
        <v>23561.05</v>
      </c>
      <c r="BW38" s="55">
        <v>25888.07</v>
      </c>
      <c r="BX38" s="55">
        <v>25888.07</v>
      </c>
      <c r="BY38" s="55">
        <v>24724.57</v>
      </c>
      <c r="BZ38" s="55">
        <v>27051.57</v>
      </c>
      <c r="CA38" s="55">
        <v>24724.57</v>
      </c>
      <c r="CB38" s="55">
        <v>24724.57</v>
      </c>
      <c r="CC38" s="55">
        <v>25888.07</v>
      </c>
      <c r="CD38" s="55">
        <v>24724.57</v>
      </c>
      <c r="CE38" s="55">
        <v>302512.30000000005</v>
      </c>
    </row>
    <row r="39" spans="1:83" ht="13.9" customHeight="1" x14ac:dyDescent="0.2">
      <c r="A39" s="54" t="s">
        <v>129</v>
      </c>
      <c r="B39" s="54" t="s">
        <v>308</v>
      </c>
      <c r="C39" s="54" t="s">
        <v>344</v>
      </c>
      <c r="D39" s="54" t="s">
        <v>361</v>
      </c>
      <c r="E39" s="54" t="s">
        <v>362</v>
      </c>
      <c r="F39" s="55">
        <v>0</v>
      </c>
      <c r="G39" s="55">
        <v>0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115747.62</v>
      </c>
      <c r="N39" s="55">
        <v>115892.17</v>
      </c>
      <c r="O39" s="55">
        <v>153596.25</v>
      </c>
      <c r="P39" s="55">
        <v>157649</v>
      </c>
      <c r="Q39" s="55">
        <v>210071.52</v>
      </c>
      <c r="R39" s="55">
        <v>752956.56</v>
      </c>
      <c r="S39" s="55">
        <v>-188697.71000000002</v>
      </c>
      <c r="T39" s="55">
        <v>-37950.659999999989</v>
      </c>
      <c r="U39" s="55">
        <v>54080.07</v>
      </c>
      <c r="V39" s="55">
        <v>52444.669999999991</v>
      </c>
      <c r="W39" s="55">
        <v>45374.05999999999</v>
      </c>
      <c r="X39" s="55">
        <v>230762.01</v>
      </c>
      <c r="Y39" s="55">
        <v>68529.670000000013</v>
      </c>
      <c r="Z39" s="55">
        <v>91169.540000000008</v>
      </c>
      <c r="AA39" s="55">
        <v>369698.19</v>
      </c>
      <c r="AB39" s="55">
        <v>70765.919999999998</v>
      </c>
      <c r="AC39" s="55">
        <v>193936.13</v>
      </c>
      <c r="AD39" s="55">
        <v>51742.729999999996</v>
      </c>
      <c r="AE39" s="55">
        <v>1001854.6200000001</v>
      </c>
      <c r="AF39" s="55">
        <v>133773.74</v>
      </c>
      <c r="AG39" s="55">
        <v>45673.64</v>
      </c>
      <c r="AH39" s="55">
        <v>33239.19</v>
      </c>
      <c r="AI39" s="55">
        <v>-245890.43</v>
      </c>
      <c r="AJ39" s="55">
        <v>54187.09</v>
      </c>
      <c r="AK39" s="55">
        <v>-136089.84</v>
      </c>
      <c r="AL39" s="55">
        <v>45183.09</v>
      </c>
      <c r="AM39" s="55">
        <v>94076.5</v>
      </c>
      <c r="AN39" s="55">
        <v>70008.100000000006</v>
      </c>
      <c r="AO39" s="55">
        <v>71659.850000000006</v>
      </c>
      <c r="AP39" s="55">
        <v>79146.490000000005</v>
      </c>
      <c r="AQ39" s="55">
        <v>228334.38999999998</v>
      </c>
      <c r="AR39" s="55">
        <v>473301.81000000006</v>
      </c>
      <c r="AS39" s="55">
        <v>100056.76999999999</v>
      </c>
      <c r="AT39" s="55">
        <v>66819.64</v>
      </c>
      <c r="AU39" s="55">
        <v>39829.35</v>
      </c>
      <c r="AV39" s="55">
        <v>91908.76</v>
      </c>
      <c r="AW39" s="55">
        <v>28366.01999999999</v>
      </c>
      <c r="AX39" s="55">
        <v>105920.29000000001</v>
      </c>
      <c r="AY39" s="55">
        <v>108743.16999999998</v>
      </c>
      <c r="AZ39" s="55">
        <v>63416.7</v>
      </c>
      <c r="BA39" s="55">
        <v>91730.77</v>
      </c>
      <c r="BB39" s="55">
        <v>93468.59</v>
      </c>
      <c r="BC39" s="55">
        <v>69890.02</v>
      </c>
      <c r="BD39" s="55">
        <v>117715.89000000001</v>
      </c>
      <c r="BE39" s="55">
        <v>977865.97</v>
      </c>
      <c r="BF39" s="55">
        <v>55024.66</v>
      </c>
      <c r="BG39" s="55">
        <v>26800.27</v>
      </c>
      <c r="BH39" s="55">
        <v>63951.63</v>
      </c>
      <c r="BI39" s="55">
        <v>39406.089999999997</v>
      </c>
      <c r="BJ39" s="55">
        <v>66888.33</v>
      </c>
      <c r="BK39" s="55">
        <v>63640.33</v>
      </c>
      <c r="BL39" s="55">
        <v>72761.55</v>
      </c>
      <c r="BM39" s="55">
        <v>70191.63</v>
      </c>
      <c r="BN39" s="55">
        <v>75081.429999999993</v>
      </c>
      <c r="BO39" s="55">
        <v>63184.05</v>
      </c>
      <c r="BP39" s="55">
        <v>61601.33</v>
      </c>
      <c r="BQ39" s="55">
        <v>76217.429999999993</v>
      </c>
      <c r="BR39" s="55">
        <v>734748.73</v>
      </c>
      <c r="BS39" s="55">
        <v>48883.4</v>
      </c>
      <c r="BT39" s="55">
        <v>20141.439999999999</v>
      </c>
      <c r="BU39" s="55">
        <v>57487.95</v>
      </c>
      <c r="BV39" s="55">
        <v>33003.800000000003</v>
      </c>
      <c r="BW39" s="55">
        <v>60627.58</v>
      </c>
      <c r="BX39" s="55">
        <v>57348.86</v>
      </c>
      <c r="BY39" s="55">
        <v>67192.34</v>
      </c>
      <c r="BZ39" s="55">
        <v>63797.91</v>
      </c>
      <c r="CA39" s="55">
        <v>69526.84</v>
      </c>
      <c r="CB39" s="55">
        <v>57373.56</v>
      </c>
      <c r="CC39" s="55">
        <v>55348.86</v>
      </c>
      <c r="CD39" s="55">
        <v>70885.84</v>
      </c>
      <c r="CE39" s="55">
        <v>661618.37999999989</v>
      </c>
    </row>
    <row r="40" spans="1:83" ht="13.9" customHeight="1" x14ac:dyDescent="0.2">
      <c r="A40" s="54" t="s">
        <v>129</v>
      </c>
      <c r="B40" s="54" t="s">
        <v>308</v>
      </c>
      <c r="C40" s="54" t="s">
        <v>344</v>
      </c>
      <c r="D40" s="54" t="s">
        <v>363</v>
      </c>
      <c r="E40" s="54" t="s">
        <v>364</v>
      </c>
      <c r="F40" s="55">
        <v>0</v>
      </c>
      <c r="G40" s="55">
        <v>0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5">
        <v>0</v>
      </c>
      <c r="S40" s="55">
        <v>0</v>
      </c>
      <c r="T40" s="55">
        <v>0</v>
      </c>
      <c r="U40" s="55">
        <v>0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55">
        <v>0</v>
      </c>
      <c r="AF40" s="55">
        <v>0</v>
      </c>
      <c r="AG40" s="55">
        <v>0</v>
      </c>
      <c r="AH40" s="55">
        <v>0</v>
      </c>
      <c r="AI40" s="55">
        <v>0</v>
      </c>
      <c r="AJ40" s="55">
        <v>0</v>
      </c>
      <c r="AK40" s="55">
        <v>0</v>
      </c>
      <c r="AL40" s="55">
        <v>0</v>
      </c>
      <c r="AM40" s="55">
        <v>0</v>
      </c>
      <c r="AN40" s="55">
        <v>0</v>
      </c>
      <c r="AO40" s="55">
        <v>0</v>
      </c>
      <c r="AP40" s="55">
        <v>0</v>
      </c>
      <c r="AQ40" s="55">
        <v>0</v>
      </c>
      <c r="AR40" s="55">
        <v>0</v>
      </c>
      <c r="AS40" s="55">
        <v>36.979999999999997</v>
      </c>
      <c r="AT40" s="55">
        <v>0</v>
      </c>
      <c r="AU40" s="55">
        <v>0</v>
      </c>
      <c r="AV40" s="55">
        <v>0</v>
      </c>
      <c r="AW40" s="55">
        <v>0</v>
      </c>
      <c r="AX40" s="55">
        <v>0</v>
      </c>
      <c r="AY40" s="55">
        <v>0</v>
      </c>
      <c r="AZ40" s="55">
        <v>0</v>
      </c>
      <c r="BA40" s="55">
        <v>0</v>
      </c>
      <c r="BB40" s="55">
        <v>0</v>
      </c>
      <c r="BC40" s="55">
        <v>0</v>
      </c>
      <c r="BD40" s="55">
        <v>-36.979999999999997</v>
      </c>
      <c r="BE40" s="55">
        <v>0</v>
      </c>
      <c r="BF40" s="55">
        <v>0</v>
      </c>
      <c r="BG40" s="55">
        <v>0</v>
      </c>
      <c r="BH40" s="55">
        <v>0</v>
      </c>
      <c r="BI40" s="55">
        <v>0</v>
      </c>
      <c r="BJ40" s="55">
        <v>0</v>
      </c>
      <c r="BK40" s="55">
        <v>0</v>
      </c>
      <c r="BL40" s="55">
        <v>0</v>
      </c>
      <c r="BM40" s="55">
        <v>0</v>
      </c>
      <c r="BN40" s="55">
        <v>0</v>
      </c>
      <c r="BO40" s="55">
        <v>0</v>
      </c>
      <c r="BP40" s="55">
        <v>0</v>
      </c>
      <c r="BQ40" s="55">
        <v>0</v>
      </c>
      <c r="BR40" s="55">
        <v>0</v>
      </c>
      <c r="BS40" s="55">
        <v>0</v>
      </c>
      <c r="BT40" s="55">
        <v>0</v>
      </c>
      <c r="BU40" s="55">
        <v>0</v>
      </c>
      <c r="BV40" s="55">
        <v>0</v>
      </c>
      <c r="BW40" s="55">
        <v>0</v>
      </c>
      <c r="BX40" s="55">
        <v>0</v>
      </c>
      <c r="BY40" s="55">
        <v>0</v>
      </c>
      <c r="BZ40" s="55">
        <v>0</v>
      </c>
      <c r="CA40" s="55">
        <v>0</v>
      </c>
      <c r="CB40" s="55">
        <v>0</v>
      </c>
      <c r="CC40" s="55">
        <v>0</v>
      </c>
      <c r="CD40" s="55">
        <v>0</v>
      </c>
      <c r="CE40" s="55">
        <v>0</v>
      </c>
    </row>
    <row r="41" spans="1:83" ht="13.9" customHeight="1" x14ac:dyDescent="0.2">
      <c r="A41" s="54" t="s">
        <v>129</v>
      </c>
      <c r="B41" s="54" t="s">
        <v>308</v>
      </c>
      <c r="C41" s="54" t="s">
        <v>344</v>
      </c>
      <c r="D41" s="54" t="s">
        <v>363</v>
      </c>
      <c r="E41" s="54" t="s">
        <v>365</v>
      </c>
      <c r="F41" s="55">
        <v>0</v>
      </c>
      <c r="G41" s="55">
        <v>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11764.2</v>
      </c>
      <c r="N41" s="55">
        <v>7213.86</v>
      </c>
      <c r="O41" s="55">
        <v>8996.9599999999991</v>
      </c>
      <c r="P41" s="55">
        <v>3243.96</v>
      </c>
      <c r="Q41" s="55">
        <v>3593.44</v>
      </c>
      <c r="R41" s="55">
        <v>34812.42</v>
      </c>
      <c r="S41" s="55">
        <v>3614.66</v>
      </c>
      <c r="T41" s="55">
        <v>3292.22</v>
      </c>
      <c r="U41" s="55">
        <v>7286.83</v>
      </c>
      <c r="V41" s="55">
        <v>3762.22</v>
      </c>
      <c r="W41" s="55">
        <v>3942.87</v>
      </c>
      <c r="X41" s="55">
        <v>714.52</v>
      </c>
      <c r="Y41" s="55">
        <v>5</v>
      </c>
      <c r="Z41" s="55">
        <v>3382.69</v>
      </c>
      <c r="AA41" s="55">
        <v>-2306.38</v>
      </c>
      <c r="AB41" s="55">
        <v>239.74</v>
      </c>
      <c r="AC41" s="55">
        <v>51.72</v>
      </c>
      <c r="AD41" s="55">
        <v>1260.7</v>
      </c>
      <c r="AE41" s="55">
        <v>25246.79</v>
      </c>
      <c r="AF41" s="55">
        <v>25.67</v>
      </c>
      <c r="AG41" s="55">
        <v>1366.51</v>
      </c>
      <c r="AH41" s="55">
        <v>12374.23</v>
      </c>
      <c r="AI41" s="55">
        <v>639.92999999999995</v>
      </c>
      <c r="AJ41" s="55">
        <v>3353.89</v>
      </c>
      <c r="AK41" s="55">
        <v>24805.759999999998</v>
      </c>
      <c r="AL41" s="55">
        <v>0</v>
      </c>
      <c r="AM41" s="55">
        <v>-159</v>
      </c>
      <c r="AN41" s="55">
        <v>0</v>
      </c>
      <c r="AO41" s="55">
        <v>0</v>
      </c>
      <c r="AP41" s="55">
        <v>0</v>
      </c>
      <c r="AQ41" s="55">
        <v>22061.17</v>
      </c>
      <c r="AR41" s="55">
        <v>64468.159999999996</v>
      </c>
      <c r="AS41" s="55">
        <v>-122.69</v>
      </c>
      <c r="AT41" s="55">
        <v>0</v>
      </c>
      <c r="AU41" s="55">
        <v>0</v>
      </c>
      <c r="AV41" s="55">
        <v>0</v>
      </c>
      <c r="AW41" s="55">
        <v>0</v>
      </c>
      <c r="AX41" s="55">
        <v>0</v>
      </c>
      <c r="AY41" s="55">
        <v>0</v>
      </c>
      <c r="AZ41" s="55">
        <v>0</v>
      </c>
      <c r="BA41" s="55">
        <v>0</v>
      </c>
      <c r="BB41" s="55">
        <v>0</v>
      </c>
      <c r="BC41" s="55">
        <v>0</v>
      </c>
      <c r="BD41" s="55">
        <v>0</v>
      </c>
      <c r="BE41" s="55">
        <v>-122.69</v>
      </c>
      <c r="BF41" s="55">
        <v>0</v>
      </c>
      <c r="BG41" s="55">
        <v>0</v>
      </c>
      <c r="BH41" s="55">
        <v>0</v>
      </c>
      <c r="BI41" s="55">
        <v>0</v>
      </c>
      <c r="BJ41" s="55">
        <v>0</v>
      </c>
      <c r="BK41" s="55">
        <v>0</v>
      </c>
      <c r="BL41" s="55">
        <v>0</v>
      </c>
      <c r="BM41" s="55">
        <v>0</v>
      </c>
      <c r="BN41" s="55">
        <v>0</v>
      </c>
      <c r="BO41" s="55">
        <v>0</v>
      </c>
      <c r="BP41" s="55">
        <v>0</v>
      </c>
      <c r="BQ41" s="55">
        <v>0</v>
      </c>
      <c r="BR41" s="55">
        <v>0</v>
      </c>
      <c r="BS41" s="55">
        <v>0</v>
      </c>
      <c r="BT41" s="55">
        <v>0</v>
      </c>
      <c r="BU41" s="55">
        <v>0</v>
      </c>
      <c r="BV41" s="55">
        <v>0</v>
      </c>
      <c r="BW41" s="55">
        <v>0</v>
      </c>
      <c r="BX41" s="55">
        <v>0</v>
      </c>
      <c r="BY41" s="55">
        <v>0</v>
      </c>
      <c r="BZ41" s="55">
        <v>0</v>
      </c>
      <c r="CA41" s="55">
        <v>0</v>
      </c>
      <c r="CB41" s="55">
        <v>0</v>
      </c>
      <c r="CC41" s="55">
        <v>0</v>
      </c>
      <c r="CD41" s="55">
        <v>0</v>
      </c>
      <c r="CE41" s="55">
        <v>0</v>
      </c>
    </row>
    <row r="42" spans="1:83" ht="13.9" customHeight="1" x14ac:dyDescent="0.2">
      <c r="A42" s="54" t="s">
        <v>129</v>
      </c>
      <c r="B42" s="54" t="s">
        <v>308</v>
      </c>
      <c r="C42" s="54" t="s">
        <v>344</v>
      </c>
      <c r="D42" s="54" t="s">
        <v>363</v>
      </c>
      <c r="E42" s="54" t="s">
        <v>366</v>
      </c>
      <c r="F42" s="55">
        <v>0</v>
      </c>
      <c r="G42" s="55">
        <v>0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  <c r="Q42" s="55">
        <v>0</v>
      </c>
      <c r="R42" s="55">
        <v>0</v>
      </c>
      <c r="S42" s="55">
        <v>0</v>
      </c>
      <c r="T42" s="55">
        <v>0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22526.45</v>
      </c>
      <c r="AC42" s="55">
        <v>4900.8900000000003</v>
      </c>
      <c r="AD42" s="55">
        <v>14474.56</v>
      </c>
      <c r="AE42" s="55">
        <v>41901.9</v>
      </c>
      <c r="AF42" s="55">
        <v>-2022.61</v>
      </c>
      <c r="AG42" s="55">
        <v>0</v>
      </c>
      <c r="AH42" s="55">
        <v>2016.15</v>
      </c>
      <c r="AI42" s="55">
        <v>0</v>
      </c>
      <c r="AJ42" s="55">
        <v>556.54999999999995</v>
      </c>
      <c r="AK42" s="55">
        <v>227.93</v>
      </c>
      <c r="AL42" s="55">
        <v>989.02</v>
      </c>
      <c r="AM42" s="55">
        <v>0</v>
      </c>
      <c r="AN42" s="55">
        <v>732.13</v>
      </c>
      <c r="AO42" s="55">
        <v>0</v>
      </c>
      <c r="AP42" s="55">
        <v>0</v>
      </c>
      <c r="AQ42" s="55">
        <v>0</v>
      </c>
      <c r="AR42" s="55">
        <v>2499.17</v>
      </c>
      <c r="AS42" s="55">
        <v>0</v>
      </c>
      <c r="AT42" s="55">
        <v>0</v>
      </c>
      <c r="AU42" s="55">
        <v>0</v>
      </c>
      <c r="AV42" s="55">
        <v>0</v>
      </c>
      <c r="AW42" s="55">
        <v>0</v>
      </c>
      <c r="AX42" s="55">
        <v>0</v>
      </c>
      <c r="AY42" s="55">
        <v>0</v>
      </c>
      <c r="AZ42" s="55">
        <v>0</v>
      </c>
      <c r="BA42" s="55">
        <v>0</v>
      </c>
      <c r="BB42" s="55">
        <v>0</v>
      </c>
      <c r="BC42" s="55">
        <v>0</v>
      </c>
      <c r="BD42" s="55">
        <v>0</v>
      </c>
      <c r="BE42" s="55">
        <v>0</v>
      </c>
      <c r="BF42" s="55">
        <v>0</v>
      </c>
      <c r="BG42" s="55">
        <v>0</v>
      </c>
      <c r="BH42" s="55">
        <v>0</v>
      </c>
      <c r="BI42" s="55">
        <v>0</v>
      </c>
      <c r="BJ42" s="55">
        <v>0</v>
      </c>
      <c r="BK42" s="55">
        <v>0</v>
      </c>
      <c r="BL42" s="55">
        <v>0</v>
      </c>
      <c r="BM42" s="55">
        <v>0</v>
      </c>
      <c r="BN42" s="55">
        <v>0</v>
      </c>
      <c r="BO42" s="55">
        <v>0</v>
      </c>
      <c r="BP42" s="55">
        <v>0</v>
      </c>
      <c r="BQ42" s="55">
        <v>0</v>
      </c>
      <c r="BR42" s="55">
        <v>0</v>
      </c>
      <c r="BS42" s="55">
        <v>0</v>
      </c>
      <c r="BT42" s="55">
        <v>0</v>
      </c>
      <c r="BU42" s="55">
        <v>0</v>
      </c>
      <c r="BV42" s="55">
        <v>0</v>
      </c>
      <c r="BW42" s="55">
        <v>0</v>
      </c>
      <c r="BX42" s="55">
        <v>0</v>
      </c>
      <c r="BY42" s="55">
        <v>0</v>
      </c>
      <c r="BZ42" s="55">
        <v>0</v>
      </c>
      <c r="CA42" s="55">
        <v>0</v>
      </c>
      <c r="CB42" s="55">
        <v>0</v>
      </c>
      <c r="CC42" s="55">
        <v>0</v>
      </c>
      <c r="CD42" s="55">
        <v>0</v>
      </c>
      <c r="CE42" s="55">
        <v>0</v>
      </c>
    </row>
    <row r="43" spans="1:83" ht="13.9" customHeight="1" x14ac:dyDescent="0.2">
      <c r="A43" s="54" t="s">
        <v>129</v>
      </c>
      <c r="B43" s="54" t="s">
        <v>308</v>
      </c>
      <c r="C43" s="54" t="s">
        <v>344</v>
      </c>
      <c r="D43" s="54" t="s">
        <v>367</v>
      </c>
      <c r="E43" s="54" t="s">
        <v>368</v>
      </c>
      <c r="F43" s="55">
        <v>0</v>
      </c>
      <c r="G43" s="55">
        <v>0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>
        <v>0</v>
      </c>
      <c r="O43" s="55">
        <v>10903.26</v>
      </c>
      <c r="P43" s="55">
        <v>11509.83</v>
      </c>
      <c r="Q43" s="55">
        <v>4761.3100000000004</v>
      </c>
      <c r="R43" s="55">
        <v>27174.400000000001</v>
      </c>
      <c r="S43" s="55">
        <v>20825.580000000002</v>
      </c>
      <c r="T43" s="55">
        <v>8102.06</v>
      </c>
      <c r="U43" s="55">
        <v>25064.38</v>
      </c>
      <c r="V43" s="55">
        <v>19300.29</v>
      </c>
      <c r="W43" s="55">
        <v>23302.15</v>
      </c>
      <c r="X43" s="55">
        <v>15360.56</v>
      </c>
      <c r="Y43" s="55">
        <v>44971.31</v>
      </c>
      <c r="Z43" s="55">
        <v>26663.35</v>
      </c>
      <c r="AA43" s="55">
        <v>42965.37</v>
      </c>
      <c r="AB43" s="55">
        <v>43786.06</v>
      </c>
      <c r="AC43" s="55">
        <v>27341.57</v>
      </c>
      <c r="AD43" s="55">
        <v>26014.92</v>
      </c>
      <c r="AE43" s="55">
        <v>323697.59999999998</v>
      </c>
      <c r="AF43" s="55">
        <v>51350.5</v>
      </c>
      <c r="AG43" s="55">
        <v>11012.17</v>
      </c>
      <c r="AH43" s="55">
        <v>2788.8</v>
      </c>
      <c r="AI43" s="55">
        <v>38607.730000000003</v>
      </c>
      <c r="AJ43" s="55">
        <v>33298.11</v>
      </c>
      <c r="AK43" s="55">
        <v>13269.61</v>
      </c>
      <c r="AL43" s="55">
        <v>8706.81</v>
      </c>
      <c r="AM43" s="55">
        <v>1585.93</v>
      </c>
      <c r="AN43" s="55">
        <v>0</v>
      </c>
      <c r="AO43" s="55">
        <v>35.049999999999997</v>
      </c>
      <c r="AP43" s="55">
        <v>0</v>
      </c>
      <c r="AQ43" s="55">
        <v>0</v>
      </c>
      <c r="AR43" s="55">
        <v>160654.70999999996</v>
      </c>
      <c r="AS43" s="55">
        <v>0</v>
      </c>
      <c r="AT43" s="55">
        <v>0</v>
      </c>
      <c r="AU43" s="55">
        <v>0</v>
      </c>
      <c r="AV43" s="55">
        <v>0</v>
      </c>
      <c r="AW43" s="55">
        <v>0</v>
      </c>
      <c r="AX43" s="55">
        <v>0</v>
      </c>
      <c r="AY43" s="55">
        <v>0</v>
      </c>
      <c r="AZ43" s="55">
        <v>0</v>
      </c>
      <c r="BA43" s="55">
        <v>0</v>
      </c>
      <c r="BB43" s="55">
        <v>0</v>
      </c>
      <c r="BC43" s="55">
        <v>451.58</v>
      </c>
      <c r="BD43" s="55">
        <v>-451.58</v>
      </c>
      <c r="BE43" s="55">
        <v>0</v>
      </c>
      <c r="BF43" s="55">
        <v>0</v>
      </c>
      <c r="BG43" s="55">
        <v>0</v>
      </c>
      <c r="BH43" s="55">
        <v>0</v>
      </c>
      <c r="BI43" s="55">
        <v>0</v>
      </c>
      <c r="BJ43" s="55">
        <v>0</v>
      </c>
      <c r="BK43" s="55">
        <v>0</v>
      </c>
      <c r="BL43" s="55">
        <v>0</v>
      </c>
      <c r="BM43" s="55">
        <v>0</v>
      </c>
      <c r="BN43" s="55">
        <v>0</v>
      </c>
      <c r="BO43" s="55">
        <v>0</v>
      </c>
      <c r="BP43" s="55">
        <v>0</v>
      </c>
      <c r="BQ43" s="55">
        <v>0</v>
      </c>
      <c r="BR43" s="55">
        <v>0</v>
      </c>
      <c r="BS43" s="55">
        <v>0</v>
      </c>
      <c r="BT43" s="55">
        <v>0</v>
      </c>
      <c r="BU43" s="55">
        <v>0</v>
      </c>
      <c r="BV43" s="55">
        <v>0</v>
      </c>
      <c r="BW43" s="55">
        <v>0</v>
      </c>
      <c r="BX43" s="55">
        <v>0</v>
      </c>
      <c r="BY43" s="55">
        <v>0</v>
      </c>
      <c r="BZ43" s="55">
        <v>0</v>
      </c>
      <c r="CA43" s="55">
        <v>0</v>
      </c>
      <c r="CB43" s="55">
        <v>0</v>
      </c>
      <c r="CC43" s="55">
        <v>0</v>
      </c>
      <c r="CD43" s="55">
        <v>0</v>
      </c>
      <c r="CE43" s="55">
        <v>0</v>
      </c>
    </row>
    <row r="44" spans="1:83" ht="13.9" customHeight="1" x14ac:dyDescent="0.2">
      <c r="A44" s="54" t="s">
        <v>129</v>
      </c>
      <c r="B44" s="54" t="s">
        <v>308</v>
      </c>
      <c r="C44" s="54" t="s">
        <v>344</v>
      </c>
      <c r="D44" s="54" t="s">
        <v>367</v>
      </c>
      <c r="E44" s="54" t="s">
        <v>369</v>
      </c>
      <c r="F44" s="55">
        <v>0</v>
      </c>
      <c r="G44" s="55">
        <v>0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21027.07</v>
      </c>
      <c r="N44" s="55">
        <v>149585.53</v>
      </c>
      <c r="O44" s="55">
        <v>160361.25</v>
      </c>
      <c r="P44" s="55">
        <v>143365.13</v>
      </c>
      <c r="Q44" s="55">
        <v>82928.67</v>
      </c>
      <c r="R44" s="55">
        <v>557267.65</v>
      </c>
      <c r="S44" s="55">
        <v>166495.44</v>
      </c>
      <c r="T44" s="55">
        <v>68774.7</v>
      </c>
      <c r="U44" s="55">
        <v>133391.04000000001</v>
      </c>
      <c r="V44" s="55">
        <v>53986.8</v>
      </c>
      <c r="W44" s="55">
        <v>137205.25</v>
      </c>
      <c r="X44" s="55">
        <v>116414.49</v>
      </c>
      <c r="Y44" s="55">
        <v>218635.6</v>
      </c>
      <c r="Z44" s="55">
        <v>78378.67</v>
      </c>
      <c r="AA44" s="55">
        <v>163315.88</v>
      </c>
      <c r="AB44" s="55">
        <v>166839.25</v>
      </c>
      <c r="AC44" s="55">
        <v>-13294.6</v>
      </c>
      <c r="AD44" s="55">
        <v>200025.27</v>
      </c>
      <c r="AE44" s="55">
        <v>1490167.79</v>
      </c>
      <c r="AF44" s="55">
        <v>74729.039999999994</v>
      </c>
      <c r="AG44" s="55">
        <v>83840.789999999994</v>
      </c>
      <c r="AH44" s="55">
        <v>115171.47</v>
      </c>
      <c r="AI44" s="55">
        <v>211687.74</v>
      </c>
      <c r="AJ44" s="55">
        <v>79067.45</v>
      </c>
      <c r="AK44" s="55">
        <v>-16550.96</v>
      </c>
      <c r="AL44" s="55">
        <v>52413.08</v>
      </c>
      <c r="AM44" s="55">
        <v>13000.57</v>
      </c>
      <c r="AN44" s="55">
        <v>83978.99</v>
      </c>
      <c r="AO44" s="55">
        <v>121472.1</v>
      </c>
      <c r="AP44" s="55">
        <v>104119.21</v>
      </c>
      <c r="AQ44" s="55">
        <v>102567.96</v>
      </c>
      <c r="AR44" s="55">
        <v>1025497.4399999998</v>
      </c>
      <c r="AS44" s="55">
        <v>81287.62</v>
      </c>
      <c r="AT44" s="55">
        <v>105170.67</v>
      </c>
      <c r="AU44" s="55">
        <v>209094.68</v>
      </c>
      <c r="AV44" s="55">
        <v>103747.92</v>
      </c>
      <c r="AW44" s="55">
        <v>84813.28</v>
      </c>
      <c r="AX44" s="55">
        <v>90410.22</v>
      </c>
      <c r="AY44" s="55">
        <v>69704.23</v>
      </c>
      <c r="AZ44" s="55">
        <v>143294.95000000001</v>
      </c>
      <c r="BA44" s="55">
        <v>55556.13</v>
      </c>
      <c r="BB44" s="55">
        <v>45520.92</v>
      </c>
      <c r="BC44" s="55">
        <v>65466.87</v>
      </c>
      <c r="BD44" s="55">
        <v>76830.86</v>
      </c>
      <c r="BE44" s="55">
        <v>1130898.3500000001</v>
      </c>
      <c r="BF44" s="55">
        <v>80202.48</v>
      </c>
      <c r="BG44" s="55">
        <v>102006.96</v>
      </c>
      <c r="BH44" s="55">
        <v>84038.84</v>
      </c>
      <c r="BI44" s="55">
        <v>83303.72</v>
      </c>
      <c r="BJ44" s="55">
        <v>86421.38</v>
      </c>
      <c r="BK44" s="55">
        <v>78712.22</v>
      </c>
      <c r="BL44" s="55">
        <v>78165.740000000005</v>
      </c>
      <c r="BM44" s="55">
        <v>81049.22</v>
      </c>
      <c r="BN44" s="55">
        <v>78102.52</v>
      </c>
      <c r="BO44" s="55">
        <v>80279.320000000007</v>
      </c>
      <c r="BP44" s="55">
        <v>80664.88</v>
      </c>
      <c r="BQ44" s="55">
        <v>77522.02</v>
      </c>
      <c r="BR44" s="55">
        <v>990469.29999999993</v>
      </c>
      <c r="BS44" s="55">
        <v>81976.346666666665</v>
      </c>
      <c r="BT44" s="55">
        <v>103774.50666666667</v>
      </c>
      <c r="BU44" s="55">
        <v>85821.106666666674</v>
      </c>
      <c r="BV44" s="55">
        <v>85070.046666666676</v>
      </c>
      <c r="BW44" s="55">
        <v>88200.286666666667</v>
      </c>
      <c r="BX44" s="55">
        <v>80489.826666666675</v>
      </c>
      <c r="BY44" s="55">
        <v>79938.346666666665</v>
      </c>
      <c r="BZ44" s="55">
        <v>82831.806666666671</v>
      </c>
      <c r="CA44" s="55">
        <v>79873.846666666665</v>
      </c>
      <c r="CB44" s="55">
        <v>82053.246666666673</v>
      </c>
      <c r="CC44" s="55">
        <v>82442.486666666679</v>
      </c>
      <c r="CD44" s="55">
        <v>79293.346666666665</v>
      </c>
      <c r="CE44" s="55">
        <v>1011765.2000000002</v>
      </c>
    </row>
    <row r="45" spans="1:83" ht="13.9" customHeight="1" x14ac:dyDescent="0.2">
      <c r="A45" s="54" t="s">
        <v>129</v>
      </c>
      <c r="B45" s="54" t="s">
        <v>308</v>
      </c>
      <c r="C45" s="54" t="s">
        <v>344</v>
      </c>
      <c r="D45" s="54" t="s">
        <v>370</v>
      </c>
      <c r="E45" s="54" t="s">
        <v>371</v>
      </c>
      <c r="F45" s="55">
        <v>0</v>
      </c>
      <c r="G45" s="55">
        <v>0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4987.8900000000003</v>
      </c>
      <c r="N45" s="55">
        <v>12587.94</v>
      </c>
      <c r="O45" s="55">
        <v>4520.07</v>
      </c>
      <c r="P45" s="55">
        <v>4520.07</v>
      </c>
      <c r="Q45" s="55">
        <v>4513.3500000000004</v>
      </c>
      <c r="R45" s="55">
        <v>31129.32</v>
      </c>
      <c r="S45" s="55">
        <v>6019</v>
      </c>
      <c r="T45" s="55">
        <v>8323.5400000000009</v>
      </c>
      <c r="U45" s="55">
        <v>14465.94</v>
      </c>
      <c r="V45" s="55">
        <v>13200.619999999999</v>
      </c>
      <c r="W45" s="55">
        <v>17226.989999999998</v>
      </c>
      <c r="X45" s="55">
        <v>78465.210000000006</v>
      </c>
      <c r="Y45" s="55">
        <v>64463.360000000001</v>
      </c>
      <c r="Z45" s="55">
        <v>92438.720000000001</v>
      </c>
      <c r="AA45" s="55">
        <v>11392.17</v>
      </c>
      <c r="AB45" s="55">
        <v>157093.44</v>
      </c>
      <c r="AC45" s="55">
        <v>189169.94</v>
      </c>
      <c r="AD45" s="55">
        <v>60271.15</v>
      </c>
      <c r="AE45" s="55">
        <v>712530.08</v>
      </c>
      <c r="AF45" s="55">
        <v>58050.6</v>
      </c>
      <c r="AG45" s="55">
        <v>68126.680000000008</v>
      </c>
      <c r="AH45" s="55">
        <v>85275.71</v>
      </c>
      <c r="AI45" s="55">
        <v>82032.03</v>
      </c>
      <c r="AJ45" s="55">
        <v>97525.68</v>
      </c>
      <c r="AK45" s="55">
        <v>124725.83</v>
      </c>
      <c r="AL45" s="55">
        <v>16084.55</v>
      </c>
      <c r="AM45" s="55">
        <v>69917.77</v>
      </c>
      <c r="AN45" s="55">
        <v>28902.11</v>
      </c>
      <c r="AO45" s="55">
        <v>85325.17</v>
      </c>
      <c r="AP45" s="55">
        <v>20291.84</v>
      </c>
      <c r="AQ45" s="55">
        <v>11305.29</v>
      </c>
      <c r="AR45" s="55">
        <v>747563.26000000013</v>
      </c>
      <c r="AS45" s="55">
        <v>320794.35000000003</v>
      </c>
      <c r="AT45" s="55">
        <v>102726.40000000001</v>
      </c>
      <c r="AU45" s="55">
        <v>94282.98</v>
      </c>
      <c r="AV45" s="55">
        <v>83200.97</v>
      </c>
      <c r="AW45" s="55">
        <v>80497.13</v>
      </c>
      <c r="AX45" s="55">
        <v>96777.72</v>
      </c>
      <c r="AY45" s="55">
        <v>27122.05</v>
      </c>
      <c r="AZ45" s="55">
        <v>77562.31</v>
      </c>
      <c r="BA45" s="55">
        <v>104731.48999999999</v>
      </c>
      <c r="BB45" s="55">
        <v>79309.260000000009</v>
      </c>
      <c r="BC45" s="55">
        <v>91279.93</v>
      </c>
      <c r="BD45" s="55">
        <v>66761.03</v>
      </c>
      <c r="BE45" s="55">
        <v>1225045.6200000001</v>
      </c>
      <c r="BF45" s="55">
        <v>94637.1</v>
      </c>
      <c r="BG45" s="55">
        <v>94639.679999999993</v>
      </c>
      <c r="BH45" s="55">
        <v>94642.02</v>
      </c>
      <c r="BI45" s="55">
        <v>94644.6</v>
      </c>
      <c r="BJ45" s="55">
        <v>94647.1</v>
      </c>
      <c r="BK45" s="55">
        <v>94649.68</v>
      </c>
      <c r="BL45" s="55">
        <v>106016.18</v>
      </c>
      <c r="BM45" s="55">
        <v>94654.77</v>
      </c>
      <c r="BN45" s="55">
        <v>94657.35</v>
      </c>
      <c r="BO45" s="55">
        <v>94659.85000000002</v>
      </c>
      <c r="BP45" s="55">
        <v>94662.43</v>
      </c>
      <c r="BQ45" s="55">
        <v>94664.93</v>
      </c>
      <c r="BR45" s="55">
        <v>1147175.6899999997</v>
      </c>
      <c r="BS45" s="55">
        <v>97040.92</v>
      </c>
      <c r="BT45" s="55">
        <v>97040.92</v>
      </c>
      <c r="BU45" s="55">
        <v>97040.92</v>
      </c>
      <c r="BV45" s="55">
        <v>97040.92</v>
      </c>
      <c r="BW45" s="55">
        <v>97040.92</v>
      </c>
      <c r="BX45" s="55">
        <v>97040.92</v>
      </c>
      <c r="BY45" s="55">
        <v>108404.92</v>
      </c>
      <c r="BZ45" s="55">
        <v>97040.92</v>
      </c>
      <c r="CA45" s="55">
        <v>97040.92</v>
      </c>
      <c r="CB45" s="55">
        <v>97040.92</v>
      </c>
      <c r="CC45" s="55">
        <v>97040.92</v>
      </c>
      <c r="CD45" s="55">
        <v>97040.92</v>
      </c>
      <c r="CE45" s="55">
        <v>1175855.04</v>
      </c>
    </row>
    <row r="46" spans="1:83" ht="13.9" customHeight="1" x14ac:dyDescent="0.2">
      <c r="A46" s="54" t="s">
        <v>129</v>
      </c>
      <c r="B46" s="54" t="s">
        <v>308</v>
      </c>
      <c r="C46" s="54" t="s">
        <v>344</v>
      </c>
      <c r="D46" s="54" t="s">
        <v>372</v>
      </c>
      <c r="E46" s="54" t="s">
        <v>373</v>
      </c>
      <c r="F46" s="55">
        <v>0</v>
      </c>
      <c r="G46" s="55">
        <v>0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23919.52</v>
      </c>
      <c r="N46" s="55">
        <v>842.55</v>
      </c>
      <c r="O46" s="55">
        <v>58931.73</v>
      </c>
      <c r="P46" s="55">
        <v>77158.06</v>
      </c>
      <c r="Q46" s="55">
        <v>58678.22</v>
      </c>
      <c r="R46" s="55">
        <v>219530.08</v>
      </c>
      <c r="S46" s="55">
        <v>197741.37</v>
      </c>
      <c r="T46" s="55">
        <v>11761.27</v>
      </c>
      <c r="U46" s="55">
        <v>-31207.42</v>
      </c>
      <c r="V46" s="55">
        <v>111572.36</v>
      </c>
      <c r="W46" s="55">
        <v>45153.43</v>
      </c>
      <c r="X46" s="55">
        <v>109832.6</v>
      </c>
      <c r="Y46" s="55">
        <v>-10772.22</v>
      </c>
      <c r="Z46" s="55">
        <v>30159.84</v>
      </c>
      <c r="AA46" s="55">
        <v>283664.24</v>
      </c>
      <c r="AB46" s="55">
        <v>-94607.9</v>
      </c>
      <c r="AC46" s="55">
        <v>-9395.5400000000009</v>
      </c>
      <c r="AD46" s="55">
        <v>-225811.06</v>
      </c>
      <c r="AE46" s="55">
        <v>418090.96999999991</v>
      </c>
      <c r="AF46" s="55">
        <v>-10445.780000000001</v>
      </c>
      <c r="AG46" s="55">
        <v>-6615.72</v>
      </c>
      <c r="AH46" s="55">
        <v>-7961.68</v>
      </c>
      <c r="AI46" s="55">
        <v>67.55</v>
      </c>
      <c r="AJ46" s="55">
        <v>-6987.68</v>
      </c>
      <c r="AK46" s="55">
        <v>-8958.02</v>
      </c>
      <c r="AL46" s="55">
        <v>-1726.81</v>
      </c>
      <c r="AM46" s="55">
        <v>-3937.1</v>
      </c>
      <c r="AN46" s="55">
        <v>972.1</v>
      </c>
      <c r="AO46" s="55">
        <v>-3645.59</v>
      </c>
      <c r="AP46" s="55">
        <v>-151.18</v>
      </c>
      <c r="AQ46" s="55">
        <v>-73.03</v>
      </c>
      <c r="AR46" s="55">
        <v>-49462.939999999995</v>
      </c>
      <c r="AS46" s="55">
        <v>-18927.04</v>
      </c>
      <c r="AT46" s="55">
        <v>-5439.24</v>
      </c>
      <c r="AU46" s="55">
        <v>-230.84</v>
      </c>
      <c r="AV46" s="55">
        <v>0</v>
      </c>
      <c r="AW46" s="55">
        <v>0</v>
      </c>
      <c r="AX46" s="55">
        <v>0</v>
      </c>
      <c r="AY46" s="55">
        <v>0</v>
      </c>
      <c r="AZ46" s="55">
        <v>0</v>
      </c>
      <c r="BA46" s="55">
        <v>0</v>
      </c>
      <c r="BB46" s="55">
        <v>0</v>
      </c>
      <c r="BC46" s="55">
        <v>0</v>
      </c>
      <c r="BD46" s="55">
        <v>27125.87</v>
      </c>
      <c r="BE46" s="55">
        <v>2528.75</v>
      </c>
      <c r="BF46" s="55">
        <v>0</v>
      </c>
      <c r="BG46" s="55">
        <v>0</v>
      </c>
      <c r="BH46" s="55">
        <v>0</v>
      </c>
      <c r="BI46" s="55">
        <v>0</v>
      </c>
      <c r="BJ46" s="55">
        <v>0</v>
      </c>
      <c r="BK46" s="55">
        <v>0</v>
      </c>
      <c r="BL46" s="55">
        <v>0</v>
      </c>
      <c r="BM46" s="55">
        <v>0</v>
      </c>
      <c r="BN46" s="55">
        <v>0</v>
      </c>
      <c r="BO46" s="55">
        <v>0</v>
      </c>
      <c r="BP46" s="55">
        <v>0</v>
      </c>
      <c r="BQ46" s="55">
        <v>0</v>
      </c>
      <c r="BR46" s="55">
        <v>0</v>
      </c>
      <c r="BS46" s="55">
        <v>0</v>
      </c>
      <c r="BT46" s="55">
        <v>0</v>
      </c>
      <c r="BU46" s="55">
        <v>0</v>
      </c>
      <c r="BV46" s="55">
        <v>0</v>
      </c>
      <c r="BW46" s="55">
        <v>0</v>
      </c>
      <c r="BX46" s="55">
        <v>0</v>
      </c>
      <c r="BY46" s="55">
        <v>0</v>
      </c>
      <c r="BZ46" s="55">
        <v>0</v>
      </c>
      <c r="CA46" s="55">
        <v>0</v>
      </c>
      <c r="CB46" s="55">
        <v>0</v>
      </c>
      <c r="CC46" s="55">
        <v>0</v>
      </c>
      <c r="CD46" s="55">
        <v>0</v>
      </c>
      <c r="CE46" s="55">
        <v>0</v>
      </c>
    </row>
    <row r="47" spans="1:83" ht="13.9" customHeight="1" x14ac:dyDescent="0.2">
      <c r="A47" s="54" t="s">
        <v>129</v>
      </c>
      <c r="B47" s="54" t="s">
        <v>308</v>
      </c>
      <c r="C47" s="54" t="s">
        <v>344</v>
      </c>
      <c r="D47" s="54" t="s">
        <v>374</v>
      </c>
      <c r="E47" s="54" t="s">
        <v>375</v>
      </c>
      <c r="F47" s="55">
        <v>0</v>
      </c>
      <c r="G47" s="55">
        <v>0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  <c r="Q47" s="55">
        <v>17.260000000000002</v>
      </c>
      <c r="R47" s="55">
        <v>17.260000000000002</v>
      </c>
      <c r="S47" s="55">
        <v>197.85</v>
      </c>
      <c r="T47" s="55">
        <v>25.81</v>
      </c>
      <c r="U47" s="55">
        <v>3631.87</v>
      </c>
      <c r="V47" s="55">
        <v>0</v>
      </c>
      <c r="W47" s="55">
        <v>4275.55</v>
      </c>
      <c r="X47" s="55">
        <v>891.25</v>
      </c>
      <c r="Y47" s="55">
        <v>3103.25</v>
      </c>
      <c r="Z47" s="55">
        <v>1825.99</v>
      </c>
      <c r="AA47" s="55">
        <v>1321.35</v>
      </c>
      <c r="AB47" s="55">
        <v>2339.7399999999998</v>
      </c>
      <c r="AC47" s="55">
        <v>1400</v>
      </c>
      <c r="AD47" s="55">
        <v>2021.35</v>
      </c>
      <c r="AE47" s="55">
        <v>21034.01</v>
      </c>
      <c r="AF47" s="55">
        <v>3578.59</v>
      </c>
      <c r="AG47" s="55">
        <v>1400</v>
      </c>
      <c r="AH47" s="55">
        <v>360</v>
      </c>
      <c r="AI47" s="55">
        <v>1060</v>
      </c>
      <c r="AJ47" s="55">
        <v>700</v>
      </c>
      <c r="AK47" s="55">
        <v>0</v>
      </c>
      <c r="AL47" s="55">
        <v>0</v>
      </c>
      <c r="AM47" s="55">
        <v>1012.5</v>
      </c>
      <c r="AN47" s="55">
        <v>2100</v>
      </c>
      <c r="AO47" s="55">
        <v>1400</v>
      </c>
      <c r="AP47" s="55">
        <v>0</v>
      </c>
      <c r="AQ47" s="55">
        <v>2100</v>
      </c>
      <c r="AR47" s="55">
        <v>13711.09</v>
      </c>
      <c r="AS47" s="55">
        <v>3080.42</v>
      </c>
      <c r="AT47" s="55">
        <v>5443.87</v>
      </c>
      <c r="AU47" s="55">
        <v>1400</v>
      </c>
      <c r="AV47" s="55">
        <v>1250.44</v>
      </c>
      <c r="AW47" s="55">
        <v>1400</v>
      </c>
      <c r="AX47" s="55">
        <v>0</v>
      </c>
      <c r="AY47" s="55">
        <v>99.26</v>
      </c>
      <c r="AZ47" s="55">
        <v>2569.79</v>
      </c>
      <c r="BA47" s="55">
        <v>0</v>
      </c>
      <c r="BB47" s="55">
        <v>1400</v>
      </c>
      <c r="BC47" s="55">
        <v>0</v>
      </c>
      <c r="BD47" s="55">
        <v>0</v>
      </c>
      <c r="BE47" s="55">
        <v>16643.780000000002</v>
      </c>
      <c r="BF47" s="55">
        <v>1387.5</v>
      </c>
      <c r="BG47" s="55">
        <v>1387.5</v>
      </c>
      <c r="BH47" s="55">
        <v>1387.5</v>
      </c>
      <c r="BI47" s="55">
        <v>1387.5</v>
      </c>
      <c r="BJ47" s="55">
        <v>1387.5</v>
      </c>
      <c r="BK47" s="55">
        <v>1387.5</v>
      </c>
      <c r="BL47" s="55">
        <v>1387.5</v>
      </c>
      <c r="BM47" s="55">
        <v>1387.5</v>
      </c>
      <c r="BN47" s="55">
        <v>1387.5</v>
      </c>
      <c r="BO47" s="55">
        <v>1387.5</v>
      </c>
      <c r="BP47" s="55">
        <v>1387.5</v>
      </c>
      <c r="BQ47" s="55">
        <v>1387.5</v>
      </c>
      <c r="BR47" s="55">
        <v>16650</v>
      </c>
      <c r="BS47" s="55">
        <v>1422.19</v>
      </c>
      <c r="BT47" s="55">
        <v>1422.19</v>
      </c>
      <c r="BU47" s="55">
        <v>1422.19</v>
      </c>
      <c r="BV47" s="55">
        <v>1422.19</v>
      </c>
      <c r="BW47" s="55">
        <v>1422.19</v>
      </c>
      <c r="BX47" s="55">
        <v>1422.19</v>
      </c>
      <c r="BY47" s="55">
        <v>1422.19</v>
      </c>
      <c r="BZ47" s="55">
        <v>1422.19</v>
      </c>
      <c r="CA47" s="55">
        <v>1422.19</v>
      </c>
      <c r="CB47" s="55">
        <v>1422.19</v>
      </c>
      <c r="CC47" s="55">
        <v>1422.19</v>
      </c>
      <c r="CD47" s="55">
        <v>1422.19</v>
      </c>
      <c r="CE47" s="55">
        <v>17066.280000000002</v>
      </c>
    </row>
    <row r="48" spans="1:83" ht="13.9" customHeight="1" x14ac:dyDescent="0.2">
      <c r="A48" s="54" t="s">
        <v>129</v>
      </c>
      <c r="B48" s="54" t="s">
        <v>308</v>
      </c>
      <c r="C48" s="54" t="s">
        <v>344</v>
      </c>
      <c r="D48" s="54" t="s">
        <v>376</v>
      </c>
      <c r="E48" s="54" t="s">
        <v>377</v>
      </c>
      <c r="F48" s="55">
        <v>0</v>
      </c>
      <c r="G48" s="55">
        <v>0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>
        <v>0</v>
      </c>
      <c r="O48" s="55">
        <v>0</v>
      </c>
      <c r="P48" s="55">
        <v>9071.2000000000007</v>
      </c>
      <c r="Q48" s="55">
        <v>2165.98</v>
      </c>
      <c r="R48" s="55">
        <v>11237.18</v>
      </c>
      <c r="S48" s="55">
        <v>2165.98</v>
      </c>
      <c r="T48" s="55">
        <v>965.45</v>
      </c>
      <c r="U48" s="55">
        <v>27881.43</v>
      </c>
      <c r="V48" s="55">
        <v>10208.4</v>
      </c>
      <c r="W48" s="55">
        <v>17096.14</v>
      </c>
      <c r="X48" s="55">
        <v>27969.199999999997</v>
      </c>
      <c r="Y48" s="55">
        <v>17408.309999999998</v>
      </c>
      <c r="Z48" s="55">
        <v>14399.61</v>
      </c>
      <c r="AA48" s="55">
        <v>10268.48</v>
      </c>
      <c r="AB48" s="55">
        <v>16168.05</v>
      </c>
      <c r="AC48" s="55">
        <v>59526.35</v>
      </c>
      <c r="AD48" s="55">
        <v>17277.09</v>
      </c>
      <c r="AE48" s="55">
        <v>221334.49</v>
      </c>
      <c r="AF48" s="55">
        <v>39827.46</v>
      </c>
      <c r="AG48" s="55">
        <v>11944.11</v>
      </c>
      <c r="AH48" s="55">
        <v>11432.87</v>
      </c>
      <c r="AI48" s="55">
        <v>3683.35</v>
      </c>
      <c r="AJ48" s="55">
        <v>279092.53000000003</v>
      </c>
      <c r="AK48" s="55">
        <v>-261811.87</v>
      </c>
      <c r="AL48" s="55">
        <v>6963.77</v>
      </c>
      <c r="AM48" s="55">
        <v>8996.7900000000009</v>
      </c>
      <c r="AN48" s="55">
        <v>2680.71</v>
      </c>
      <c r="AO48" s="55">
        <v>6823.29</v>
      </c>
      <c r="AP48" s="55">
        <v>4892.92</v>
      </c>
      <c r="AQ48" s="55">
        <v>5511.72</v>
      </c>
      <c r="AR48" s="55">
        <v>120037.65000000007</v>
      </c>
      <c r="AS48" s="55">
        <v>2936.34</v>
      </c>
      <c r="AT48" s="55">
        <v>7371.1</v>
      </c>
      <c r="AU48" s="55">
        <v>5350.04</v>
      </c>
      <c r="AV48" s="55">
        <v>4700.25</v>
      </c>
      <c r="AW48" s="55">
        <v>5121.0600000000004</v>
      </c>
      <c r="AX48" s="55">
        <v>5421.68</v>
      </c>
      <c r="AY48" s="55">
        <v>4293.33</v>
      </c>
      <c r="AZ48" s="55">
        <v>2095.37</v>
      </c>
      <c r="BA48" s="55">
        <v>3318.87</v>
      </c>
      <c r="BB48" s="55">
        <v>4899.54</v>
      </c>
      <c r="BC48" s="55">
        <v>4184.74</v>
      </c>
      <c r="BD48" s="55">
        <v>5530.73</v>
      </c>
      <c r="BE48" s="55">
        <v>55223.05</v>
      </c>
      <c r="BF48" s="55">
        <v>4432.7299999999996</v>
      </c>
      <c r="BG48" s="55">
        <v>4432.7299999999996</v>
      </c>
      <c r="BH48" s="55">
        <v>4432.7299999999996</v>
      </c>
      <c r="BI48" s="55">
        <v>4432.7299999999996</v>
      </c>
      <c r="BJ48" s="55">
        <v>4432.7299999999996</v>
      </c>
      <c r="BK48" s="55">
        <v>4432.7299999999996</v>
      </c>
      <c r="BL48" s="55">
        <v>4432.7299999999996</v>
      </c>
      <c r="BM48" s="55">
        <v>4432.7299999999996</v>
      </c>
      <c r="BN48" s="55">
        <v>4432.7299999999996</v>
      </c>
      <c r="BO48" s="55">
        <v>4432.7299999999996</v>
      </c>
      <c r="BP48" s="55">
        <v>4432.7299999999996</v>
      </c>
      <c r="BQ48" s="55">
        <v>4432.7299999999996</v>
      </c>
      <c r="BR48" s="55">
        <v>53192.75999999998</v>
      </c>
      <c r="BS48" s="55">
        <v>4474.46</v>
      </c>
      <c r="BT48" s="55">
        <v>4474.46</v>
      </c>
      <c r="BU48" s="55">
        <v>4474.46</v>
      </c>
      <c r="BV48" s="55">
        <v>4474.46</v>
      </c>
      <c r="BW48" s="55">
        <v>4474.46</v>
      </c>
      <c r="BX48" s="55">
        <v>4474.46</v>
      </c>
      <c r="BY48" s="55">
        <v>4474.46</v>
      </c>
      <c r="BZ48" s="55">
        <v>4474.46</v>
      </c>
      <c r="CA48" s="55">
        <v>4474.46</v>
      </c>
      <c r="CB48" s="55">
        <v>4474.46</v>
      </c>
      <c r="CC48" s="55">
        <v>4474.46</v>
      </c>
      <c r="CD48" s="55">
        <v>4474.46</v>
      </c>
      <c r="CE48" s="55">
        <v>53693.52</v>
      </c>
    </row>
    <row r="49" spans="1:83" ht="13.9" customHeight="1" x14ac:dyDescent="0.2">
      <c r="A49" s="54" t="s">
        <v>129</v>
      </c>
      <c r="B49" s="54" t="s">
        <v>308</v>
      </c>
      <c r="C49" s="54" t="s">
        <v>344</v>
      </c>
      <c r="D49" s="54" t="s">
        <v>378</v>
      </c>
      <c r="E49" s="54" t="s">
        <v>379</v>
      </c>
      <c r="F49" s="55">
        <v>0</v>
      </c>
      <c r="G49" s="55">
        <v>0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>
        <v>3029.4</v>
      </c>
      <c r="O49" s="55">
        <v>1514.7</v>
      </c>
      <c r="P49" s="55">
        <v>1211.5</v>
      </c>
      <c r="Q49" s="55">
        <v>2195.9</v>
      </c>
      <c r="R49" s="55">
        <v>7951.5</v>
      </c>
      <c r="S49" s="55">
        <v>1438.9</v>
      </c>
      <c r="T49" s="55">
        <v>1438.9</v>
      </c>
      <c r="U49" s="55">
        <v>10538.82</v>
      </c>
      <c r="V49" s="55">
        <v>2069.9</v>
      </c>
      <c r="W49" s="55">
        <v>-7194.5</v>
      </c>
      <c r="X49" s="55">
        <v>0</v>
      </c>
      <c r="Y49" s="55">
        <v>3886.34</v>
      </c>
      <c r="Z49" s="55">
        <v>597.16</v>
      </c>
      <c r="AA49" s="55">
        <v>-46</v>
      </c>
      <c r="AB49" s="55">
        <v>0</v>
      </c>
      <c r="AC49" s="55">
        <v>502220.14</v>
      </c>
      <c r="AD49" s="55">
        <v>93758.87</v>
      </c>
      <c r="AE49" s="55">
        <v>608708.53</v>
      </c>
      <c r="AF49" s="55">
        <v>58297.73</v>
      </c>
      <c r="AG49" s="55">
        <v>64824.74</v>
      </c>
      <c r="AH49" s="55">
        <v>37590.26</v>
      </c>
      <c r="AI49" s="55">
        <v>41667.230000000003</v>
      </c>
      <c r="AJ49" s="55">
        <v>41677.94</v>
      </c>
      <c r="AK49" s="55">
        <v>45126.3</v>
      </c>
      <c r="AL49" s="55">
        <v>44972.4</v>
      </c>
      <c r="AM49" s="55">
        <v>46700.66</v>
      </c>
      <c r="AN49" s="55">
        <v>45022.83</v>
      </c>
      <c r="AO49" s="55">
        <v>45095.83</v>
      </c>
      <c r="AP49" s="55">
        <v>45095.83</v>
      </c>
      <c r="AQ49" s="55">
        <v>8985.5499999999993</v>
      </c>
      <c r="AR49" s="55">
        <v>525057.30000000005</v>
      </c>
      <c r="AS49" s="55">
        <v>56604.97</v>
      </c>
      <c r="AT49" s="55">
        <v>41955.38</v>
      </c>
      <c r="AU49" s="55">
        <v>37468.83</v>
      </c>
      <c r="AV49" s="55">
        <v>38296.53</v>
      </c>
      <c r="AW49" s="55">
        <v>36605.46</v>
      </c>
      <c r="AX49" s="55">
        <v>38959.75</v>
      </c>
      <c r="AY49" s="55">
        <v>37994.559999999998</v>
      </c>
      <c r="AZ49" s="55">
        <v>32137.66</v>
      </c>
      <c r="BA49" s="55">
        <v>41222.18</v>
      </c>
      <c r="BB49" s="55">
        <v>35692.15</v>
      </c>
      <c r="BC49" s="55">
        <v>38919.51</v>
      </c>
      <c r="BD49" s="55">
        <v>5897.51</v>
      </c>
      <c r="BE49" s="55">
        <v>441754.49</v>
      </c>
      <c r="BF49" s="55">
        <v>40927.410000000003</v>
      </c>
      <c r="BG49" s="55">
        <v>40927.410000000003</v>
      </c>
      <c r="BH49" s="55">
        <v>40927.410000000003</v>
      </c>
      <c r="BI49" s="55">
        <v>40927.410000000003</v>
      </c>
      <c r="BJ49" s="55">
        <v>40927.410000000003</v>
      </c>
      <c r="BK49" s="55">
        <v>40927.410000000003</v>
      </c>
      <c r="BL49" s="55">
        <v>40927.410000000003</v>
      </c>
      <c r="BM49" s="55">
        <v>40927.410000000003</v>
      </c>
      <c r="BN49" s="55">
        <v>40927.410000000003</v>
      </c>
      <c r="BO49" s="55">
        <v>40927.410000000003</v>
      </c>
      <c r="BP49" s="55">
        <v>40927.410000000003</v>
      </c>
      <c r="BQ49" s="55">
        <v>40927.410000000003</v>
      </c>
      <c r="BR49" s="55">
        <v>491128.92000000016</v>
      </c>
      <c r="BS49" s="55">
        <v>41950.6</v>
      </c>
      <c r="BT49" s="55">
        <v>41950.6</v>
      </c>
      <c r="BU49" s="55">
        <v>41950.6</v>
      </c>
      <c r="BV49" s="55">
        <v>41950.6</v>
      </c>
      <c r="BW49" s="55">
        <v>41950.6</v>
      </c>
      <c r="BX49" s="55">
        <v>41950.6</v>
      </c>
      <c r="BY49" s="55">
        <v>41950.6</v>
      </c>
      <c r="BZ49" s="55">
        <v>41950.6</v>
      </c>
      <c r="CA49" s="55">
        <v>41950.6</v>
      </c>
      <c r="CB49" s="55">
        <v>41950.6</v>
      </c>
      <c r="CC49" s="55">
        <v>41950.6</v>
      </c>
      <c r="CD49" s="55">
        <v>41950.6</v>
      </c>
      <c r="CE49" s="55">
        <v>503407.1999999999</v>
      </c>
    </row>
    <row r="50" spans="1:83" ht="13.9" customHeight="1" x14ac:dyDescent="0.2">
      <c r="A50" s="54" t="s">
        <v>129</v>
      </c>
      <c r="B50" s="54" t="s">
        <v>308</v>
      </c>
      <c r="C50" s="54" t="s">
        <v>344</v>
      </c>
      <c r="D50" s="54" t="s">
        <v>380</v>
      </c>
      <c r="E50" s="54" t="s">
        <v>381</v>
      </c>
      <c r="F50" s="55">
        <v>0</v>
      </c>
      <c r="G50" s="55">
        <v>0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5">
        <v>0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55">
        <v>0</v>
      </c>
      <c r="AF50" s="55">
        <v>0</v>
      </c>
      <c r="AG50" s="55">
        <v>0</v>
      </c>
      <c r="AH50" s="55">
        <v>0</v>
      </c>
      <c r="AI50" s="55">
        <v>0</v>
      </c>
      <c r="AJ50" s="55">
        <v>0</v>
      </c>
      <c r="AK50" s="55">
        <v>0</v>
      </c>
      <c r="AL50" s="55">
        <v>0</v>
      </c>
      <c r="AM50" s="55">
        <v>0</v>
      </c>
      <c r="AN50" s="55">
        <v>0</v>
      </c>
      <c r="AO50" s="55">
        <v>0</v>
      </c>
      <c r="AP50" s="55">
        <v>0</v>
      </c>
      <c r="AQ50" s="55">
        <v>0</v>
      </c>
      <c r="AR50" s="55">
        <v>0</v>
      </c>
      <c r="AS50" s="55">
        <v>0</v>
      </c>
      <c r="AT50" s="55">
        <v>0</v>
      </c>
      <c r="AU50" s="55">
        <v>0</v>
      </c>
      <c r="AV50" s="55">
        <v>0</v>
      </c>
      <c r="AW50" s="55">
        <v>0</v>
      </c>
      <c r="AX50" s="55">
        <v>0</v>
      </c>
      <c r="AY50" s="55">
        <v>0</v>
      </c>
      <c r="AZ50" s="55">
        <v>0</v>
      </c>
      <c r="BA50" s="55">
        <v>0</v>
      </c>
      <c r="BB50" s="55">
        <v>18280.080000000002</v>
      </c>
      <c r="BC50" s="55">
        <v>18280.07</v>
      </c>
      <c r="BD50" s="55">
        <v>-36560.15</v>
      </c>
      <c r="BE50" s="55">
        <v>0</v>
      </c>
      <c r="BF50" s="55">
        <v>0</v>
      </c>
      <c r="BG50" s="55">
        <v>0</v>
      </c>
      <c r="BH50" s="55">
        <v>0</v>
      </c>
      <c r="BI50" s="55">
        <v>0</v>
      </c>
      <c r="BJ50" s="55">
        <v>0</v>
      </c>
      <c r="BK50" s="55">
        <v>0</v>
      </c>
      <c r="BL50" s="55">
        <v>0</v>
      </c>
      <c r="BM50" s="55">
        <v>0</v>
      </c>
      <c r="BN50" s="55">
        <v>0</v>
      </c>
      <c r="BO50" s="55">
        <v>0</v>
      </c>
      <c r="BP50" s="55">
        <v>0</v>
      </c>
      <c r="BQ50" s="55">
        <v>0</v>
      </c>
      <c r="BR50" s="55">
        <v>0</v>
      </c>
      <c r="BS50" s="55">
        <v>0</v>
      </c>
      <c r="BT50" s="55">
        <v>0</v>
      </c>
      <c r="BU50" s="55">
        <v>0</v>
      </c>
      <c r="BV50" s="55">
        <v>0</v>
      </c>
      <c r="BW50" s="55">
        <v>0</v>
      </c>
      <c r="BX50" s="55">
        <v>0</v>
      </c>
      <c r="BY50" s="55">
        <v>0</v>
      </c>
      <c r="BZ50" s="55">
        <v>0</v>
      </c>
      <c r="CA50" s="55">
        <v>0</v>
      </c>
      <c r="CB50" s="55">
        <v>0</v>
      </c>
      <c r="CC50" s="55">
        <v>0</v>
      </c>
      <c r="CD50" s="55">
        <v>0</v>
      </c>
      <c r="CE50" s="55">
        <v>0</v>
      </c>
    </row>
    <row r="51" spans="1:83" ht="13.9" customHeight="1" x14ac:dyDescent="0.2">
      <c r="A51" s="54" t="s">
        <v>129</v>
      </c>
      <c r="B51" s="54" t="s">
        <v>308</v>
      </c>
      <c r="C51" s="54" t="s">
        <v>344</v>
      </c>
      <c r="D51" s="54" t="s">
        <v>382</v>
      </c>
      <c r="E51" s="54" t="s">
        <v>383</v>
      </c>
      <c r="F51" s="55">
        <v>0</v>
      </c>
      <c r="G51" s="55">
        <v>0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30953.040000000001</v>
      </c>
      <c r="R51" s="55">
        <v>30953.040000000001</v>
      </c>
      <c r="S51" s="55">
        <v>38380.480000000003</v>
      </c>
      <c r="T51" s="55">
        <v>34199.379999999997</v>
      </c>
      <c r="U51" s="55">
        <v>-9273.56</v>
      </c>
      <c r="V51" s="55">
        <v>98769.44</v>
      </c>
      <c r="W51" s="55">
        <v>53297.36</v>
      </c>
      <c r="X51" s="55">
        <v>52866.86</v>
      </c>
      <c r="Y51" s="55">
        <v>49305.52</v>
      </c>
      <c r="Z51" s="55">
        <v>52866.86</v>
      </c>
      <c r="AA51" s="55">
        <v>79709.75</v>
      </c>
      <c r="AB51" s="55">
        <v>52892.54</v>
      </c>
      <c r="AC51" s="55">
        <v>-415527.25</v>
      </c>
      <c r="AD51" s="55">
        <v>-58134.400000000001</v>
      </c>
      <c r="AE51" s="55">
        <v>29352.979999999945</v>
      </c>
      <c r="AF51" s="55">
        <v>-4606.83</v>
      </c>
      <c r="AG51" s="55">
        <v>21044.75</v>
      </c>
      <c r="AH51" s="55">
        <v>41044.75</v>
      </c>
      <c r="AI51" s="55">
        <v>26110.69</v>
      </c>
      <c r="AJ51" s="55">
        <v>-6106.93</v>
      </c>
      <c r="AK51" s="55">
        <v>14285</v>
      </c>
      <c r="AL51" s="55">
        <v>24745.75</v>
      </c>
      <c r="AM51" s="55">
        <v>20379.18</v>
      </c>
      <c r="AN51" s="55">
        <v>14910</v>
      </c>
      <c r="AO51" s="55">
        <v>19285</v>
      </c>
      <c r="AP51" s="55">
        <v>19285</v>
      </c>
      <c r="AQ51" s="55">
        <v>19285</v>
      </c>
      <c r="AR51" s="55">
        <v>209661.36</v>
      </c>
      <c r="AS51" s="55">
        <v>42913.58</v>
      </c>
      <c r="AT51" s="55">
        <v>3484.95</v>
      </c>
      <c r="AU51" s="55">
        <v>22804.51</v>
      </c>
      <c r="AV51" s="55">
        <v>-22401.51</v>
      </c>
      <c r="AW51" s="55">
        <v>21879.51</v>
      </c>
      <c r="AX51" s="55">
        <v>40892.65</v>
      </c>
      <c r="AY51" s="55">
        <v>33394.400000000001</v>
      </c>
      <c r="AZ51" s="55">
        <v>23570.3</v>
      </c>
      <c r="BA51" s="55">
        <v>41850.370000000003</v>
      </c>
      <c r="BB51" s="55">
        <v>22645.26</v>
      </c>
      <c r="BC51" s="55">
        <v>22857.31</v>
      </c>
      <c r="BD51" s="55">
        <v>248484.52</v>
      </c>
      <c r="BE51" s="55">
        <v>502375.85</v>
      </c>
      <c r="BF51" s="55">
        <v>41894.659999999996</v>
      </c>
      <c r="BG51" s="55">
        <v>41894.659999999996</v>
      </c>
      <c r="BH51" s="55">
        <v>41894.659999999996</v>
      </c>
      <c r="BI51" s="55">
        <v>41894.659999999996</v>
      </c>
      <c r="BJ51" s="55">
        <v>41894.659999999996</v>
      </c>
      <c r="BK51" s="55">
        <v>41894.659999999996</v>
      </c>
      <c r="BL51" s="55">
        <v>41894.659999999996</v>
      </c>
      <c r="BM51" s="55">
        <v>41894.659999999996</v>
      </c>
      <c r="BN51" s="55">
        <v>41894.659999999996</v>
      </c>
      <c r="BO51" s="55">
        <v>41894.659999999996</v>
      </c>
      <c r="BP51" s="55">
        <v>41894.659999999996</v>
      </c>
      <c r="BQ51" s="55">
        <v>41894.659999999996</v>
      </c>
      <c r="BR51" s="55">
        <v>502735.91999999987</v>
      </c>
      <c r="BS51" s="55">
        <v>42942.03</v>
      </c>
      <c r="BT51" s="55">
        <v>42942.03</v>
      </c>
      <c r="BU51" s="55">
        <v>42942.03</v>
      </c>
      <c r="BV51" s="55">
        <v>42942.03</v>
      </c>
      <c r="BW51" s="55">
        <v>42942.03</v>
      </c>
      <c r="BX51" s="55">
        <v>42942.03</v>
      </c>
      <c r="BY51" s="55">
        <v>42942.03</v>
      </c>
      <c r="BZ51" s="55">
        <v>42942.03</v>
      </c>
      <c r="CA51" s="55">
        <v>42942.03</v>
      </c>
      <c r="CB51" s="55">
        <v>42942.03</v>
      </c>
      <c r="CC51" s="55">
        <v>42942.03</v>
      </c>
      <c r="CD51" s="55">
        <v>42942.03</v>
      </c>
      <c r="CE51" s="55">
        <v>515304.3600000001</v>
      </c>
    </row>
    <row r="52" spans="1:83" ht="13.9" customHeight="1" x14ac:dyDescent="0.2">
      <c r="A52" s="54" t="s">
        <v>129</v>
      </c>
      <c r="B52" s="54" t="s">
        <v>308</v>
      </c>
      <c r="C52" s="54" t="s">
        <v>344</v>
      </c>
      <c r="D52" s="54" t="s">
        <v>384</v>
      </c>
      <c r="E52" s="54" t="s">
        <v>385</v>
      </c>
      <c r="F52" s="55">
        <v>0</v>
      </c>
      <c r="G52" s="55">
        <v>0</v>
      </c>
      <c r="H52" s="55">
        <v>0</v>
      </c>
      <c r="I52" s="55">
        <v>0</v>
      </c>
      <c r="J52" s="55">
        <v>0</v>
      </c>
      <c r="K52" s="55">
        <v>0</v>
      </c>
      <c r="L52" s="55">
        <v>0</v>
      </c>
      <c r="M52" s="55">
        <v>11263.4</v>
      </c>
      <c r="N52" s="55">
        <v>11263.4</v>
      </c>
      <c r="O52" s="55">
        <v>11263.4</v>
      </c>
      <c r="P52" s="55">
        <v>11263.4</v>
      </c>
      <c r="Q52" s="55">
        <v>15144.84</v>
      </c>
      <c r="R52" s="55">
        <v>60198.44</v>
      </c>
      <c r="S52" s="55">
        <v>10545.880000000001</v>
      </c>
      <c r="T52" s="55">
        <v>10184.64</v>
      </c>
      <c r="U52" s="55">
        <v>9521.4500000000007</v>
      </c>
      <c r="V52" s="55">
        <v>8708.2999999999993</v>
      </c>
      <c r="W52" s="55">
        <v>6309.62</v>
      </c>
      <c r="X52" s="55">
        <v>6013.25</v>
      </c>
      <c r="Y52" s="55">
        <v>-4101.51</v>
      </c>
      <c r="Z52" s="55">
        <v>5653.06</v>
      </c>
      <c r="AA52" s="55">
        <v>7519.19</v>
      </c>
      <c r="AB52" s="55">
        <v>6592.05</v>
      </c>
      <c r="AC52" s="55">
        <v>7807.84</v>
      </c>
      <c r="AD52" s="55">
        <v>7028.21</v>
      </c>
      <c r="AE52" s="55">
        <v>81781.98000000001</v>
      </c>
      <c r="AF52" s="55">
        <v>618.27</v>
      </c>
      <c r="AG52" s="55">
        <v>21313.54</v>
      </c>
      <c r="AH52" s="55">
        <v>459.22</v>
      </c>
      <c r="AI52" s="55">
        <v>502.42</v>
      </c>
      <c r="AJ52" s="55">
        <v>1012.8</v>
      </c>
      <c r="AK52" s="55">
        <v>-481.85</v>
      </c>
      <c r="AL52" s="55">
        <v>-3219.68</v>
      </c>
      <c r="AM52" s="55">
        <v>721.89</v>
      </c>
      <c r="AN52" s="55">
        <v>1114.83</v>
      </c>
      <c r="AO52" s="55">
        <v>1475.94</v>
      </c>
      <c r="AP52" s="55">
        <v>558.91</v>
      </c>
      <c r="AQ52" s="55">
        <v>10150.799999999999</v>
      </c>
      <c r="AR52" s="55">
        <v>34227.089999999997</v>
      </c>
      <c r="AS52" s="55">
        <v>562.55999999999995</v>
      </c>
      <c r="AT52" s="55">
        <v>2003.5099999999998</v>
      </c>
      <c r="AU52" s="55">
        <v>359.63</v>
      </c>
      <c r="AV52" s="55">
        <v>2912.05</v>
      </c>
      <c r="AW52" s="55">
        <v>-1717.4</v>
      </c>
      <c r="AX52" s="55">
        <v>7534.6</v>
      </c>
      <c r="AY52" s="55">
        <v>1596.8400000000001</v>
      </c>
      <c r="AZ52" s="55">
        <v>2103.0300000000002</v>
      </c>
      <c r="BA52" s="55">
        <v>4033.23</v>
      </c>
      <c r="BB52" s="55">
        <v>4030.1</v>
      </c>
      <c r="BC52" s="55">
        <v>4038.87</v>
      </c>
      <c r="BD52" s="55">
        <v>22685.67</v>
      </c>
      <c r="BE52" s="55">
        <v>50142.69</v>
      </c>
      <c r="BF52" s="55">
        <v>0</v>
      </c>
      <c r="BG52" s="55">
        <v>0</v>
      </c>
      <c r="BH52" s="55">
        <v>0</v>
      </c>
      <c r="BI52" s="55">
        <v>0</v>
      </c>
      <c r="BJ52" s="55">
        <v>0</v>
      </c>
      <c r="BK52" s="55">
        <v>0</v>
      </c>
      <c r="BL52" s="55">
        <v>0</v>
      </c>
      <c r="BM52" s="55">
        <v>0</v>
      </c>
      <c r="BN52" s="55">
        <v>0</v>
      </c>
      <c r="BO52" s="55">
        <v>0</v>
      </c>
      <c r="BP52" s="55">
        <v>0</v>
      </c>
      <c r="BQ52" s="55">
        <v>0</v>
      </c>
      <c r="BR52" s="55">
        <v>0</v>
      </c>
      <c r="BS52" s="55">
        <v>0</v>
      </c>
      <c r="BT52" s="55">
        <v>0</v>
      </c>
      <c r="BU52" s="55">
        <v>0</v>
      </c>
      <c r="BV52" s="55">
        <v>0</v>
      </c>
      <c r="BW52" s="55">
        <v>0</v>
      </c>
      <c r="BX52" s="55">
        <v>0</v>
      </c>
      <c r="BY52" s="55">
        <v>0</v>
      </c>
      <c r="BZ52" s="55">
        <v>0</v>
      </c>
      <c r="CA52" s="55">
        <v>0</v>
      </c>
      <c r="CB52" s="55">
        <v>0</v>
      </c>
      <c r="CC52" s="55">
        <v>0</v>
      </c>
      <c r="CD52" s="55">
        <v>0</v>
      </c>
      <c r="CE52" s="55">
        <v>0</v>
      </c>
    </row>
    <row r="53" spans="1:83" ht="13.9" customHeight="1" x14ac:dyDescent="0.2">
      <c r="A53" s="54" t="s">
        <v>129</v>
      </c>
      <c r="B53" s="54" t="s">
        <v>308</v>
      </c>
      <c r="C53" s="54" t="s">
        <v>344</v>
      </c>
      <c r="D53" s="54" t="s">
        <v>386</v>
      </c>
      <c r="E53" s="54" t="s">
        <v>387</v>
      </c>
      <c r="F53" s="55">
        <v>0</v>
      </c>
      <c r="G53" s="55">
        <v>0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5">
        <v>0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0</v>
      </c>
      <c r="AG53" s="55">
        <v>0</v>
      </c>
      <c r="AH53" s="55">
        <v>0</v>
      </c>
      <c r="AI53" s="55">
        <v>0</v>
      </c>
      <c r="AJ53" s="55">
        <v>0</v>
      </c>
      <c r="AK53" s="55">
        <v>0</v>
      </c>
      <c r="AL53" s="55">
        <v>0</v>
      </c>
      <c r="AM53" s="55">
        <v>309688.65999999997</v>
      </c>
      <c r="AN53" s="55">
        <v>41176.71</v>
      </c>
      <c r="AO53" s="55">
        <v>30309.75</v>
      </c>
      <c r="AP53" s="55">
        <v>38013.480000000003</v>
      </c>
      <c r="AQ53" s="55">
        <v>37540.94</v>
      </c>
      <c r="AR53" s="55">
        <v>456729.54</v>
      </c>
      <c r="AS53" s="55">
        <v>41920.92</v>
      </c>
      <c r="AT53" s="55">
        <v>49464.6</v>
      </c>
      <c r="AU53" s="55">
        <v>35350.25</v>
      </c>
      <c r="AV53" s="55">
        <v>43077</v>
      </c>
      <c r="AW53" s="55">
        <v>45500.56</v>
      </c>
      <c r="AX53" s="55">
        <v>40688.49</v>
      </c>
      <c r="AY53" s="55">
        <v>42698.38</v>
      </c>
      <c r="AZ53" s="55">
        <v>39142.6</v>
      </c>
      <c r="BA53" s="55">
        <v>39756.28</v>
      </c>
      <c r="BB53" s="55">
        <v>73290.39</v>
      </c>
      <c r="BC53" s="55">
        <v>43315.63</v>
      </c>
      <c r="BD53" s="55">
        <v>41873.089999999997</v>
      </c>
      <c r="BE53" s="55">
        <v>536078.18999999994</v>
      </c>
      <c r="BF53" s="55">
        <v>51391.159299999999</v>
      </c>
      <c r="BG53" s="55">
        <v>48368.337149999999</v>
      </c>
      <c r="BH53" s="55">
        <v>48632.998760000002</v>
      </c>
      <c r="BI53" s="55">
        <v>43798.045109999999</v>
      </c>
      <c r="BJ53" s="55">
        <v>42949.998769999998</v>
      </c>
      <c r="BK53" s="55">
        <v>40535.760199999997</v>
      </c>
      <c r="BL53" s="55">
        <v>39140.593050000003</v>
      </c>
      <c r="BM53" s="55">
        <v>40509.210579999999</v>
      </c>
      <c r="BN53" s="55">
        <v>39727.926500000001</v>
      </c>
      <c r="BO53" s="55">
        <v>42616.2791</v>
      </c>
      <c r="BP53" s="55">
        <v>43106.033150000003</v>
      </c>
      <c r="BQ53" s="55">
        <v>47079.206409999999</v>
      </c>
      <c r="BR53" s="55">
        <v>527855.5480800001</v>
      </c>
      <c r="BS53" s="55">
        <v>47398.194380000001</v>
      </c>
      <c r="BT53" s="55">
        <v>46048.398950000003</v>
      </c>
      <c r="BU53" s="55">
        <v>44490.512340000001</v>
      </c>
      <c r="BV53" s="55">
        <v>42746.140780000002</v>
      </c>
      <c r="BW53" s="55">
        <v>42162.690020000002</v>
      </c>
      <c r="BX53" s="55">
        <v>40659.896659999999</v>
      </c>
      <c r="BY53" s="55">
        <v>40357.286690000001</v>
      </c>
      <c r="BZ53" s="55">
        <v>41564.773229999999</v>
      </c>
      <c r="CA53" s="55">
        <v>41399.206200000001</v>
      </c>
      <c r="CB53" s="55">
        <v>44172.343370000002</v>
      </c>
      <c r="CC53" s="55">
        <v>44090.356299999999</v>
      </c>
      <c r="CD53" s="55">
        <v>48516.073080000002</v>
      </c>
      <c r="CE53" s="55">
        <v>523605.87200000003</v>
      </c>
    </row>
    <row r="54" spans="1:83" ht="13.9" customHeight="1" x14ac:dyDescent="0.2">
      <c r="A54" s="54" t="s">
        <v>129</v>
      </c>
      <c r="B54" s="54" t="s">
        <v>308</v>
      </c>
      <c r="C54" s="54" t="s">
        <v>344</v>
      </c>
      <c r="D54" s="54" t="s">
        <v>388</v>
      </c>
      <c r="E54" s="54" t="s">
        <v>389</v>
      </c>
      <c r="F54" s="55">
        <v>0</v>
      </c>
      <c r="G54" s="55">
        <v>0</v>
      </c>
      <c r="H54" s="55">
        <v>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5">
        <v>66065</v>
      </c>
      <c r="V54" s="55">
        <v>1877.4</v>
      </c>
      <c r="W54" s="55">
        <v>4311.97</v>
      </c>
      <c r="X54" s="55">
        <v>10037.17</v>
      </c>
      <c r="Y54" s="55">
        <v>16105.2</v>
      </c>
      <c r="Z54" s="55">
        <v>42672.83</v>
      </c>
      <c r="AA54" s="55">
        <v>19321.53</v>
      </c>
      <c r="AB54" s="55">
        <v>149297.74</v>
      </c>
      <c r="AC54" s="55">
        <v>19608.97</v>
      </c>
      <c r="AD54" s="55">
        <v>10017.120000000001</v>
      </c>
      <c r="AE54" s="55">
        <v>339314.92999999993</v>
      </c>
      <c r="AF54" s="55">
        <v>5362.06</v>
      </c>
      <c r="AG54" s="55">
        <v>6177.2</v>
      </c>
      <c r="AH54" s="55">
        <v>9091.99</v>
      </c>
      <c r="AI54" s="55">
        <v>63176.66</v>
      </c>
      <c r="AJ54" s="55">
        <v>117694.11</v>
      </c>
      <c r="AK54" s="55">
        <v>82367.100000000006</v>
      </c>
      <c r="AL54" s="55">
        <v>15769.84</v>
      </c>
      <c r="AM54" s="55">
        <v>25984.03</v>
      </c>
      <c r="AN54" s="55">
        <v>16177.26</v>
      </c>
      <c r="AO54" s="55">
        <v>25943.81</v>
      </c>
      <c r="AP54" s="55">
        <v>19695.8</v>
      </c>
      <c r="AQ54" s="55">
        <v>92232.14</v>
      </c>
      <c r="AR54" s="55">
        <v>479672</v>
      </c>
      <c r="AS54" s="55">
        <v>-11087.19</v>
      </c>
      <c r="AT54" s="55">
        <v>34351.43</v>
      </c>
      <c r="AU54" s="55">
        <v>39213.370000000003</v>
      </c>
      <c r="AV54" s="55">
        <v>79978.14</v>
      </c>
      <c r="AW54" s="55">
        <v>34855.769999999997</v>
      </c>
      <c r="AX54" s="55">
        <v>26286.29</v>
      </c>
      <c r="AY54" s="55">
        <v>56297.94</v>
      </c>
      <c r="AZ54" s="55">
        <v>23026.07</v>
      </c>
      <c r="BA54" s="55">
        <v>16423.989999999998</v>
      </c>
      <c r="BB54" s="55">
        <v>27764.84</v>
      </c>
      <c r="BC54" s="55">
        <v>10433.689999999999</v>
      </c>
      <c r="BD54" s="55">
        <v>53798.82</v>
      </c>
      <c r="BE54" s="55">
        <v>391343.16000000003</v>
      </c>
      <c r="BF54" s="55">
        <v>28171.42</v>
      </c>
      <c r="BG54" s="55">
        <v>47258.91</v>
      </c>
      <c r="BH54" s="55">
        <v>31121.110000000004</v>
      </c>
      <c r="BI54" s="55">
        <v>58050.710000000006</v>
      </c>
      <c r="BJ54" s="55">
        <v>33897.75</v>
      </c>
      <c r="BK54" s="55">
        <v>28399</v>
      </c>
      <c r="BL54" s="55">
        <v>50649.22</v>
      </c>
      <c r="BM54" s="55">
        <v>31167.8</v>
      </c>
      <c r="BN54" s="55">
        <v>27834.79</v>
      </c>
      <c r="BO54" s="55">
        <v>29328.220000000005</v>
      </c>
      <c r="BP54" s="55">
        <v>48399</v>
      </c>
      <c r="BQ54" s="55">
        <v>47834.79</v>
      </c>
      <c r="BR54" s="55">
        <v>462112.72</v>
      </c>
      <c r="BS54" s="55">
        <v>28553.78</v>
      </c>
      <c r="BT54" s="55">
        <v>47618.79</v>
      </c>
      <c r="BU54" s="55">
        <v>61702.91</v>
      </c>
      <c r="BV54" s="55">
        <v>28236.78</v>
      </c>
      <c r="BW54" s="55">
        <v>35161.120000000003</v>
      </c>
      <c r="BX54" s="55">
        <v>28794.67</v>
      </c>
      <c r="BY54" s="55">
        <v>51027.1</v>
      </c>
      <c r="BZ54" s="55">
        <v>30718.240000000002</v>
      </c>
      <c r="CA54" s="55">
        <v>28208.1</v>
      </c>
      <c r="CB54" s="55">
        <v>29710.800000000003</v>
      </c>
      <c r="CC54" s="55">
        <v>48794.67</v>
      </c>
      <c r="CD54" s="55">
        <v>48208.1</v>
      </c>
      <c r="CE54" s="55">
        <v>466735.05999999988</v>
      </c>
    </row>
    <row r="55" spans="1:83" ht="13.9" customHeight="1" x14ac:dyDescent="0.2">
      <c r="A55" s="54" t="s">
        <v>129</v>
      </c>
      <c r="B55" s="54" t="s">
        <v>308</v>
      </c>
      <c r="C55" s="54" t="s">
        <v>344</v>
      </c>
      <c r="D55" s="54" t="s">
        <v>390</v>
      </c>
      <c r="E55" s="54" t="s">
        <v>391</v>
      </c>
      <c r="F55" s="55">
        <v>0</v>
      </c>
      <c r="G55" s="55">
        <v>0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>
        <v>0</v>
      </c>
      <c r="O55" s="55">
        <v>1092.47</v>
      </c>
      <c r="P55" s="55">
        <v>0</v>
      </c>
      <c r="Q55" s="55">
        <v>23283.200000000001</v>
      </c>
      <c r="R55" s="55">
        <v>24375.670000000002</v>
      </c>
      <c r="S55" s="55">
        <v>0</v>
      </c>
      <c r="T55" s="55">
        <v>-71.47</v>
      </c>
      <c r="U55" s="55">
        <v>226.63000000000002</v>
      </c>
      <c r="V55" s="55">
        <v>2656.55</v>
      </c>
      <c r="W55" s="55">
        <v>3199.3</v>
      </c>
      <c r="X55" s="55">
        <v>194.35</v>
      </c>
      <c r="Y55" s="55">
        <v>1705.9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7911.26</v>
      </c>
      <c r="AF55" s="55">
        <v>0</v>
      </c>
      <c r="AG55" s="55">
        <v>2301.67</v>
      </c>
      <c r="AH55" s="55">
        <v>0</v>
      </c>
      <c r="AI55" s="55">
        <v>0</v>
      </c>
      <c r="AJ55" s="55">
        <v>344806</v>
      </c>
      <c r="AK55" s="55">
        <v>202709.81</v>
      </c>
      <c r="AL55" s="55">
        <v>235222.37</v>
      </c>
      <c r="AM55" s="55">
        <v>405083.5</v>
      </c>
      <c r="AN55" s="55">
        <v>302650.46000000002</v>
      </c>
      <c r="AO55" s="55">
        <v>565499.39</v>
      </c>
      <c r="AP55" s="55">
        <v>-57261.68</v>
      </c>
      <c r="AQ55" s="55">
        <v>-1747849.52</v>
      </c>
      <c r="AR55" s="55">
        <v>253162.00000000023</v>
      </c>
      <c r="AS55" s="55">
        <v>-170766.37</v>
      </c>
      <c r="AT55" s="55">
        <v>266.32</v>
      </c>
      <c r="AU55" s="55">
        <v>313.08</v>
      </c>
      <c r="AV55" s="55">
        <v>300.47000000000003</v>
      </c>
      <c r="AW55" s="55">
        <v>4370.1099999999997</v>
      </c>
      <c r="AX55" s="55">
        <v>326.47000000000003</v>
      </c>
      <c r="AY55" s="55">
        <v>4804.1099999999997</v>
      </c>
      <c r="AZ55" s="55">
        <v>299.49</v>
      </c>
      <c r="BA55" s="55">
        <v>302.75</v>
      </c>
      <c r="BB55" s="55">
        <v>285.86</v>
      </c>
      <c r="BC55" s="55">
        <v>179524.99</v>
      </c>
      <c r="BD55" s="55">
        <v>313.04000000000002</v>
      </c>
      <c r="BE55" s="55">
        <v>20340.319999999942</v>
      </c>
      <c r="BF55" s="55">
        <v>0</v>
      </c>
      <c r="BG55" s="55">
        <v>0</v>
      </c>
      <c r="BH55" s="55">
        <v>0</v>
      </c>
      <c r="BI55" s="55">
        <v>0</v>
      </c>
      <c r="BJ55" s="55">
        <v>0</v>
      </c>
      <c r="BK55" s="55">
        <v>0</v>
      </c>
      <c r="BL55" s="55">
        <v>0</v>
      </c>
      <c r="BM55" s="55">
        <v>0</v>
      </c>
      <c r="BN55" s="55">
        <v>0</v>
      </c>
      <c r="BO55" s="55">
        <v>0</v>
      </c>
      <c r="BP55" s="55">
        <v>0</v>
      </c>
      <c r="BQ55" s="55">
        <v>0</v>
      </c>
      <c r="BR55" s="55">
        <v>0</v>
      </c>
      <c r="BS55" s="55">
        <v>0</v>
      </c>
      <c r="BT55" s="55">
        <v>0</v>
      </c>
      <c r="BU55" s="55">
        <v>0</v>
      </c>
      <c r="BV55" s="55">
        <v>0</v>
      </c>
      <c r="BW55" s="55">
        <v>0</v>
      </c>
      <c r="BX55" s="55">
        <v>0</v>
      </c>
      <c r="BY55" s="55">
        <v>0</v>
      </c>
      <c r="BZ55" s="55">
        <v>0</v>
      </c>
      <c r="CA55" s="55">
        <v>0</v>
      </c>
      <c r="CB55" s="55">
        <v>0</v>
      </c>
      <c r="CC55" s="55">
        <v>0</v>
      </c>
      <c r="CD55" s="55">
        <v>0</v>
      </c>
      <c r="CE55" s="55">
        <v>0</v>
      </c>
    </row>
    <row r="56" spans="1:83" ht="13.9" customHeight="1" x14ac:dyDescent="0.2">
      <c r="A56" s="54" t="s">
        <v>129</v>
      </c>
      <c r="B56" s="54" t="s">
        <v>308</v>
      </c>
      <c r="C56" s="54" t="s">
        <v>344</v>
      </c>
      <c r="D56" s="54" t="s">
        <v>390</v>
      </c>
      <c r="E56" s="54" t="s">
        <v>392</v>
      </c>
      <c r="F56" s="55">
        <v>0</v>
      </c>
      <c r="G56" s="55">
        <v>0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287.45</v>
      </c>
      <c r="Q56" s="55">
        <v>9557.5400000000009</v>
      </c>
      <c r="R56" s="55">
        <v>9844.9900000000016</v>
      </c>
      <c r="S56" s="55">
        <v>10088.549999999999</v>
      </c>
      <c r="T56" s="55">
        <v>40934.550000000003</v>
      </c>
      <c r="U56" s="55">
        <v>-3772.8</v>
      </c>
      <c r="V56" s="55">
        <v>11666</v>
      </c>
      <c r="W56" s="55">
        <v>12549.38</v>
      </c>
      <c r="X56" s="55">
        <v>11666</v>
      </c>
      <c r="Y56" s="55">
        <v>11738.27</v>
      </c>
      <c r="Z56" s="55">
        <v>17597.560000000001</v>
      </c>
      <c r="AA56" s="55">
        <v>28590.720000000001</v>
      </c>
      <c r="AB56" s="55">
        <v>1138008.1000000001</v>
      </c>
      <c r="AC56" s="55">
        <v>360032.44</v>
      </c>
      <c r="AD56" s="55">
        <v>1077979.03</v>
      </c>
      <c r="AE56" s="55">
        <v>2717077.8</v>
      </c>
      <c r="AF56" s="55">
        <v>84536.28</v>
      </c>
      <c r="AG56" s="55">
        <v>75191</v>
      </c>
      <c r="AH56" s="55">
        <v>621807.35999999999</v>
      </c>
      <c r="AI56" s="55">
        <v>79972.78</v>
      </c>
      <c r="AJ56" s="55">
        <v>333280.25</v>
      </c>
      <c r="AK56" s="55">
        <v>-624253.69999999995</v>
      </c>
      <c r="AL56" s="55">
        <v>325291.61</v>
      </c>
      <c r="AM56" s="55">
        <v>94988.68</v>
      </c>
      <c r="AN56" s="55">
        <v>209934.25</v>
      </c>
      <c r="AO56" s="55">
        <v>363689.54</v>
      </c>
      <c r="AP56" s="55">
        <v>181912.06</v>
      </c>
      <c r="AQ56" s="55">
        <v>2207693.23</v>
      </c>
      <c r="AR56" s="55">
        <v>3954043.34</v>
      </c>
      <c r="AS56" s="55">
        <v>413891.44</v>
      </c>
      <c r="AT56" s="55">
        <v>242325.2</v>
      </c>
      <c r="AU56" s="55">
        <v>330927.92000000004</v>
      </c>
      <c r="AV56" s="55">
        <v>339628.15</v>
      </c>
      <c r="AW56" s="55">
        <v>228279.15</v>
      </c>
      <c r="AX56" s="55">
        <v>304026.95999999996</v>
      </c>
      <c r="AY56" s="55">
        <v>263874.01</v>
      </c>
      <c r="AZ56" s="55">
        <v>266830.59000000003</v>
      </c>
      <c r="BA56" s="55">
        <v>231403.32</v>
      </c>
      <c r="BB56" s="55">
        <v>211034.27</v>
      </c>
      <c r="BC56" s="55">
        <v>11022.759999999995</v>
      </c>
      <c r="BD56" s="55">
        <v>200462.78</v>
      </c>
      <c r="BE56" s="55">
        <v>3043706.5499999993</v>
      </c>
      <c r="BF56" s="55">
        <v>221360.05</v>
      </c>
      <c r="BG56" s="55">
        <v>204001.57</v>
      </c>
      <c r="BH56" s="55">
        <v>218610.45</v>
      </c>
      <c r="BI56" s="55">
        <v>219152.92</v>
      </c>
      <c r="BJ56" s="55">
        <v>216797.47</v>
      </c>
      <c r="BK56" s="55">
        <v>215857.66000000003</v>
      </c>
      <c r="BL56" s="55">
        <v>207598.36</v>
      </c>
      <c r="BM56" s="55">
        <v>222674.05000000002</v>
      </c>
      <c r="BN56" s="55">
        <v>212872.88</v>
      </c>
      <c r="BO56" s="55">
        <v>212872.88</v>
      </c>
      <c r="BP56" s="55">
        <v>207972.3</v>
      </c>
      <c r="BQ56" s="55">
        <v>207968.3</v>
      </c>
      <c r="BR56" s="55">
        <v>2567738.8899999997</v>
      </c>
      <c r="BS56" s="55">
        <v>226709.51</v>
      </c>
      <c r="BT56" s="55">
        <v>209351.03</v>
      </c>
      <c r="BU56" s="55">
        <v>223959.91</v>
      </c>
      <c r="BV56" s="55">
        <v>224502.38</v>
      </c>
      <c r="BW56" s="55">
        <v>222146.93</v>
      </c>
      <c r="BX56" s="55">
        <v>221207.11999999997</v>
      </c>
      <c r="BY56" s="55">
        <v>212947.82</v>
      </c>
      <c r="BZ56" s="55">
        <v>228023.51000000004</v>
      </c>
      <c r="CA56" s="55">
        <v>218222.34</v>
      </c>
      <c r="CB56" s="55">
        <v>218222.34</v>
      </c>
      <c r="CC56" s="55">
        <v>213321.76</v>
      </c>
      <c r="CD56" s="55">
        <v>213317.76000000001</v>
      </c>
      <c r="CE56" s="55">
        <v>2631932.41</v>
      </c>
    </row>
    <row r="57" spans="1:83" ht="13.9" customHeight="1" x14ac:dyDescent="0.2">
      <c r="A57" s="54" t="s">
        <v>129</v>
      </c>
      <c r="B57" s="54" t="s">
        <v>308</v>
      </c>
      <c r="C57" s="54" t="s">
        <v>344</v>
      </c>
      <c r="D57" s="54" t="s">
        <v>390</v>
      </c>
      <c r="E57" s="54" t="s">
        <v>393</v>
      </c>
      <c r="F57" s="55">
        <v>0</v>
      </c>
      <c r="G57" s="55">
        <v>0</v>
      </c>
      <c r="H57" s="55">
        <v>0</v>
      </c>
      <c r="I57" s="55">
        <v>0</v>
      </c>
      <c r="J57" s="55">
        <v>0</v>
      </c>
      <c r="K57" s="55">
        <v>0</v>
      </c>
      <c r="L57" s="55">
        <v>0</v>
      </c>
      <c r="M57" s="55">
        <v>0</v>
      </c>
      <c r="N57" s="55">
        <v>0</v>
      </c>
      <c r="O57" s="55">
        <v>3000</v>
      </c>
      <c r="P57" s="55">
        <v>0</v>
      </c>
      <c r="Q57" s="55">
        <v>0</v>
      </c>
      <c r="R57" s="55">
        <v>3000</v>
      </c>
      <c r="S57" s="55">
        <v>95.23</v>
      </c>
      <c r="T57" s="55">
        <v>120</v>
      </c>
      <c r="U57" s="55">
        <v>0</v>
      </c>
      <c r="V57" s="55">
        <v>0</v>
      </c>
      <c r="W57" s="55">
        <v>0</v>
      </c>
      <c r="X57" s="55">
        <v>3518.16</v>
      </c>
      <c r="Y57" s="55">
        <v>60.98</v>
      </c>
      <c r="Z57" s="55">
        <v>-3.99</v>
      </c>
      <c r="AA57" s="55">
        <v>0</v>
      </c>
      <c r="AB57" s="55">
        <v>0</v>
      </c>
      <c r="AC57" s="55">
        <v>0</v>
      </c>
      <c r="AD57" s="55">
        <v>0</v>
      </c>
      <c r="AE57" s="55">
        <v>3790.38</v>
      </c>
      <c r="AF57" s="55">
        <v>0</v>
      </c>
      <c r="AG57" s="55">
        <v>0</v>
      </c>
      <c r="AH57" s="55">
        <v>0</v>
      </c>
      <c r="AI57" s="55">
        <v>24430</v>
      </c>
      <c r="AJ57" s="55">
        <v>0</v>
      </c>
      <c r="AK57" s="55">
        <v>0</v>
      </c>
      <c r="AL57" s="55">
        <v>5028.3999999999996</v>
      </c>
      <c r="AM57" s="55">
        <v>11857.88</v>
      </c>
      <c r="AN57" s="55">
        <v>16803.189999999999</v>
      </c>
      <c r="AO57" s="55">
        <v>112312.22</v>
      </c>
      <c r="AP57" s="55">
        <v>29395.87</v>
      </c>
      <c r="AQ57" s="55">
        <v>115552.98</v>
      </c>
      <c r="AR57" s="55">
        <v>315380.53999999998</v>
      </c>
      <c r="AS57" s="55">
        <v>32323.97</v>
      </c>
      <c r="AT57" s="55">
        <v>51877.63</v>
      </c>
      <c r="AU57" s="55">
        <v>69811.81</v>
      </c>
      <c r="AV57" s="55">
        <v>74238.83</v>
      </c>
      <c r="AW57" s="55">
        <v>69881.58</v>
      </c>
      <c r="AX57" s="55">
        <v>24728.16</v>
      </c>
      <c r="AY57" s="55">
        <v>59112.93</v>
      </c>
      <c r="AZ57" s="55">
        <v>192281.06</v>
      </c>
      <c r="BA57" s="55">
        <v>94525.53</v>
      </c>
      <c r="BB57" s="55">
        <v>133941.78</v>
      </c>
      <c r="BC57" s="55">
        <v>63793.32</v>
      </c>
      <c r="BD57" s="55">
        <v>121948.57</v>
      </c>
      <c r="BE57" s="55">
        <v>988465.16999999993</v>
      </c>
      <c r="BF57" s="55">
        <v>84133.81</v>
      </c>
      <c r="BG57" s="55">
        <v>83419.55</v>
      </c>
      <c r="BH57" s="55">
        <v>85562.29</v>
      </c>
      <c r="BI57" s="55">
        <v>83419.55</v>
      </c>
      <c r="BJ57" s="55">
        <v>84848.04</v>
      </c>
      <c r="BK57" s="55">
        <v>84848.04</v>
      </c>
      <c r="BL57" s="55">
        <v>84133.81</v>
      </c>
      <c r="BM57" s="55">
        <v>85562.29</v>
      </c>
      <c r="BN57" s="55">
        <v>84133.81</v>
      </c>
      <c r="BO57" s="55">
        <v>84133.81</v>
      </c>
      <c r="BP57" s="55">
        <v>84848.04</v>
      </c>
      <c r="BQ57" s="55">
        <v>84133.81</v>
      </c>
      <c r="BR57" s="55">
        <v>1013176.8500000001</v>
      </c>
      <c r="BS57" s="55">
        <v>86235.28</v>
      </c>
      <c r="BT57" s="55">
        <v>85498.7</v>
      </c>
      <c r="BU57" s="55">
        <v>87708.44</v>
      </c>
      <c r="BV57" s="55">
        <v>85498.7</v>
      </c>
      <c r="BW57" s="55">
        <v>86971.839999999997</v>
      </c>
      <c r="BX57" s="55">
        <v>86971.839999999997</v>
      </c>
      <c r="BY57" s="55">
        <v>86235.28</v>
      </c>
      <c r="BZ57" s="55">
        <v>87708.44</v>
      </c>
      <c r="CA57" s="55">
        <v>86235.28</v>
      </c>
      <c r="CB57" s="55">
        <v>86235.28</v>
      </c>
      <c r="CC57" s="55">
        <v>86971.839999999997</v>
      </c>
      <c r="CD57" s="55">
        <v>86235.28</v>
      </c>
      <c r="CE57" s="55">
        <v>1038506.2000000001</v>
      </c>
    </row>
    <row r="58" spans="1:83" ht="13.9" customHeight="1" x14ac:dyDescent="0.2">
      <c r="A58" s="54" t="s">
        <v>129</v>
      </c>
      <c r="B58" s="54" t="s">
        <v>308</v>
      </c>
      <c r="C58" s="54" t="s">
        <v>344</v>
      </c>
      <c r="D58" s="54" t="s">
        <v>390</v>
      </c>
      <c r="E58" s="54" t="s">
        <v>394</v>
      </c>
      <c r="F58" s="55">
        <v>0</v>
      </c>
      <c r="G58" s="55">
        <v>0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>
        <v>0</v>
      </c>
      <c r="O58" s="55">
        <v>22.1</v>
      </c>
      <c r="P58" s="55">
        <v>19.87</v>
      </c>
      <c r="Q58" s="55">
        <v>0</v>
      </c>
      <c r="R58" s="55">
        <v>41.97</v>
      </c>
      <c r="S58" s="55">
        <v>0</v>
      </c>
      <c r="T58" s="55">
        <v>0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5">
        <v>0</v>
      </c>
      <c r="AM58" s="55">
        <v>0</v>
      </c>
      <c r="AN58" s="55">
        <v>0</v>
      </c>
      <c r="AO58" s="55">
        <v>0</v>
      </c>
      <c r="AP58" s="55">
        <v>0</v>
      </c>
      <c r="AQ58" s="55">
        <v>0</v>
      </c>
      <c r="AR58" s="55">
        <v>0</v>
      </c>
      <c r="AS58" s="55">
        <v>0</v>
      </c>
      <c r="AT58" s="55">
        <v>0</v>
      </c>
      <c r="AU58" s="55">
        <v>0</v>
      </c>
      <c r="AV58" s="55">
        <v>0</v>
      </c>
      <c r="AW58" s="55">
        <v>248.92</v>
      </c>
      <c r="AX58" s="55">
        <v>0</v>
      </c>
      <c r="AY58" s="55">
        <v>0</v>
      </c>
      <c r="AZ58" s="55">
        <v>0</v>
      </c>
      <c r="BA58" s="55">
        <v>0</v>
      </c>
      <c r="BB58" s="55">
        <v>0</v>
      </c>
      <c r="BC58" s="55">
        <v>-1600.84</v>
      </c>
      <c r="BD58" s="55">
        <v>0</v>
      </c>
      <c r="BE58" s="55">
        <v>-1351.9199999999998</v>
      </c>
      <c r="BF58" s="55">
        <v>0</v>
      </c>
      <c r="BG58" s="55">
        <v>0</v>
      </c>
      <c r="BH58" s="55">
        <v>0</v>
      </c>
      <c r="BI58" s="55">
        <v>0</v>
      </c>
      <c r="BJ58" s="55">
        <v>0</v>
      </c>
      <c r="BK58" s="55">
        <v>0</v>
      </c>
      <c r="BL58" s="55">
        <v>0</v>
      </c>
      <c r="BM58" s="55">
        <v>0</v>
      </c>
      <c r="BN58" s="55">
        <v>0</v>
      </c>
      <c r="BO58" s="55">
        <v>0</v>
      </c>
      <c r="BP58" s="55">
        <v>0</v>
      </c>
      <c r="BQ58" s="55">
        <v>0</v>
      </c>
      <c r="BR58" s="55">
        <v>0</v>
      </c>
      <c r="BS58" s="55">
        <v>0</v>
      </c>
      <c r="BT58" s="55">
        <v>0</v>
      </c>
      <c r="BU58" s="55">
        <v>0</v>
      </c>
      <c r="BV58" s="55">
        <v>0</v>
      </c>
      <c r="BW58" s="55">
        <v>0</v>
      </c>
      <c r="BX58" s="55">
        <v>0</v>
      </c>
      <c r="BY58" s="55">
        <v>0</v>
      </c>
      <c r="BZ58" s="55">
        <v>0</v>
      </c>
      <c r="CA58" s="55">
        <v>0</v>
      </c>
      <c r="CB58" s="55">
        <v>0</v>
      </c>
      <c r="CC58" s="55">
        <v>0</v>
      </c>
      <c r="CD58" s="55">
        <v>0</v>
      </c>
      <c r="CE58" s="55">
        <v>0</v>
      </c>
    </row>
    <row r="59" spans="1:83" ht="13.9" customHeight="1" x14ac:dyDescent="0.2">
      <c r="A59" s="54" t="s">
        <v>129</v>
      </c>
      <c r="B59" s="54" t="s">
        <v>308</v>
      </c>
      <c r="C59" s="54" t="s">
        <v>344</v>
      </c>
      <c r="D59" s="54" t="s">
        <v>395</v>
      </c>
      <c r="E59" s="54" t="s">
        <v>396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>
        <v>2022.45</v>
      </c>
      <c r="O59" s="55">
        <v>59.82</v>
      </c>
      <c r="P59" s="55">
        <v>179.1</v>
      </c>
      <c r="Q59" s="55">
        <v>64.19</v>
      </c>
      <c r="R59" s="55">
        <v>2325.56</v>
      </c>
      <c r="S59" s="55">
        <v>11454.78</v>
      </c>
      <c r="T59" s="55">
        <v>13068.2</v>
      </c>
      <c r="U59" s="55">
        <v>10331.86</v>
      </c>
      <c r="V59" s="55">
        <v>13757.74</v>
      </c>
      <c r="W59" s="55">
        <v>29180.47</v>
      </c>
      <c r="X59" s="55">
        <v>15639.630000000001</v>
      </c>
      <c r="Y59" s="55">
        <v>24256.86</v>
      </c>
      <c r="Z59" s="55">
        <v>45778.94</v>
      </c>
      <c r="AA59" s="55">
        <v>29420.02</v>
      </c>
      <c r="AB59" s="55">
        <v>29115.059999999998</v>
      </c>
      <c r="AC59" s="55">
        <v>25919.22</v>
      </c>
      <c r="AD59" s="55">
        <v>32285.54</v>
      </c>
      <c r="AE59" s="55">
        <v>280208.32</v>
      </c>
      <c r="AF59" s="55">
        <v>23676</v>
      </c>
      <c r="AG59" s="55">
        <v>26257.37</v>
      </c>
      <c r="AH59" s="55">
        <v>28246.38</v>
      </c>
      <c r="AI59" s="55">
        <v>54405.27</v>
      </c>
      <c r="AJ59" s="55">
        <v>29987.31</v>
      </c>
      <c r="AK59" s="55">
        <v>27547.200000000001</v>
      </c>
      <c r="AL59" s="55">
        <v>23723.98</v>
      </c>
      <c r="AM59" s="55">
        <v>36973.949999999997</v>
      </c>
      <c r="AN59" s="55">
        <v>33889.94</v>
      </c>
      <c r="AO59" s="55">
        <v>40826.509999999995</v>
      </c>
      <c r="AP59" s="55">
        <v>8822.06</v>
      </c>
      <c r="AQ59" s="55">
        <v>23891.230000000003</v>
      </c>
      <c r="AR59" s="55">
        <v>358247.2</v>
      </c>
      <c r="AS59" s="55">
        <v>40705.210000000006</v>
      </c>
      <c r="AT59" s="55">
        <v>30582.53</v>
      </c>
      <c r="AU59" s="55">
        <v>25600.49</v>
      </c>
      <c r="AV59" s="55">
        <v>-24920.99</v>
      </c>
      <c r="AW59" s="55">
        <v>14995.140000000001</v>
      </c>
      <c r="AX59" s="55">
        <v>25566.089999999997</v>
      </c>
      <c r="AY59" s="55">
        <v>21015.66</v>
      </c>
      <c r="AZ59" s="55">
        <v>26361.41</v>
      </c>
      <c r="BA59" s="55">
        <v>23972.350000000002</v>
      </c>
      <c r="BB59" s="55">
        <v>21522.99</v>
      </c>
      <c r="BC59" s="55">
        <v>25573.82</v>
      </c>
      <c r="BD59" s="55">
        <v>27611.64</v>
      </c>
      <c r="BE59" s="55">
        <v>258586.34000000003</v>
      </c>
      <c r="BF59" s="55">
        <v>25218.46</v>
      </c>
      <c r="BG59" s="55">
        <v>24385.130000000005</v>
      </c>
      <c r="BH59" s="55">
        <v>24385.130000000005</v>
      </c>
      <c r="BI59" s="55">
        <v>24385.130000000005</v>
      </c>
      <c r="BJ59" s="55">
        <v>24385.130000000005</v>
      </c>
      <c r="BK59" s="55">
        <v>24385.130000000005</v>
      </c>
      <c r="BL59" s="55">
        <v>24385.130000000005</v>
      </c>
      <c r="BM59" s="55">
        <v>24385.130000000005</v>
      </c>
      <c r="BN59" s="55">
        <v>24385.130000000005</v>
      </c>
      <c r="BO59" s="55">
        <v>24385.130000000005</v>
      </c>
      <c r="BP59" s="55">
        <v>24385.130000000005</v>
      </c>
      <c r="BQ59" s="55">
        <v>16005.240000000002</v>
      </c>
      <c r="BR59" s="55">
        <v>285075</v>
      </c>
      <c r="BS59" s="55">
        <v>24668.29</v>
      </c>
      <c r="BT59" s="55">
        <v>24668.29</v>
      </c>
      <c r="BU59" s="55">
        <v>24668.29</v>
      </c>
      <c r="BV59" s="55">
        <v>24668.29</v>
      </c>
      <c r="BW59" s="55">
        <v>24668.29</v>
      </c>
      <c r="BX59" s="55">
        <v>24668.29</v>
      </c>
      <c r="BY59" s="55">
        <v>24668.29</v>
      </c>
      <c r="BZ59" s="55">
        <v>24668.29</v>
      </c>
      <c r="CA59" s="55">
        <v>24668.29</v>
      </c>
      <c r="CB59" s="55">
        <v>24668.29</v>
      </c>
      <c r="CC59" s="55">
        <v>24668.29</v>
      </c>
      <c r="CD59" s="55">
        <v>16287.81</v>
      </c>
      <c r="CE59" s="55">
        <v>287639.00000000006</v>
      </c>
    </row>
    <row r="60" spans="1:83" ht="13.9" customHeight="1" x14ac:dyDescent="0.2">
      <c r="A60" s="54" t="s">
        <v>129</v>
      </c>
      <c r="B60" s="54" t="s">
        <v>308</v>
      </c>
      <c r="C60" s="54" t="s">
        <v>344</v>
      </c>
      <c r="D60" s="54" t="s">
        <v>397</v>
      </c>
      <c r="E60" s="54" t="s">
        <v>398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33333.33</v>
      </c>
      <c r="N60" s="55">
        <v>-33333.33</v>
      </c>
      <c r="O60" s="55">
        <v>0</v>
      </c>
      <c r="P60" s="55">
        <v>11677.08</v>
      </c>
      <c r="Q60" s="55">
        <v>8333.33</v>
      </c>
      <c r="R60" s="55">
        <v>20010.41</v>
      </c>
      <c r="S60" s="55">
        <v>562.5</v>
      </c>
      <c r="T60" s="55">
        <v>0</v>
      </c>
      <c r="U60" s="55">
        <v>0</v>
      </c>
      <c r="V60" s="55">
        <v>1652.43</v>
      </c>
      <c r="W60" s="55">
        <v>1123.1300000000001</v>
      </c>
      <c r="X60" s="55">
        <v>235.12</v>
      </c>
      <c r="Y60" s="55">
        <v>490.32</v>
      </c>
      <c r="Z60" s="55">
        <v>1002.5</v>
      </c>
      <c r="AA60" s="55">
        <v>1227.79</v>
      </c>
      <c r="AB60" s="55">
        <v>2435.34</v>
      </c>
      <c r="AC60" s="55">
        <v>6513.27</v>
      </c>
      <c r="AD60" s="55">
        <v>472.12</v>
      </c>
      <c r="AE60" s="55">
        <v>15714.520000000002</v>
      </c>
      <c r="AF60" s="55">
        <v>1325.56</v>
      </c>
      <c r="AG60" s="55">
        <v>34852.11</v>
      </c>
      <c r="AH60" s="55">
        <v>17920.37</v>
      </c>
      <c r="AI60" s="55">
        <v>16804.650000000001</v>
      </c>
      <c r="AJ60" s="55">
        <v>17291.580000000002</v>
      </c>
      <c r="AK60" s="55">
        <v>16893.54</v>
      </c>
      <c r="AL60" s="55">
        <v>16666.75</v>
      </c>
      <c r="AM60" s="55">
        <v>16666.75</v>
      </c>
      <c r="AN60" s="55">
        <v>16703.349999999999</v>
      </c>
      <c r="AO60" s="55">
        <v>16807.32</v>
      </c>
      <c r="AP60" s="55">
        <v>19659.97</v>
      </c>
      <c r="AQ60" s="55">
        <v>18724.93</v>
      </c>
      <c r="AR60" s="55">
        <v>210316.88</v>
      </c>
      <c r="AS60" s="55">
        <v>327.12</v>
      </c>
      <c r="AT60" s="55">
        <v>712.89</v>
      </c>
      <c r="AU60" s="55">
        <v>277.97000000000003</v>
      </c>
      <c r="AV60" s="55">
        <v>283.32</v>
      </c>
      <c r="AW60" s="55">
        <v>271.76</v>
      </c>
      <c r="AX60" s="55">
        <v>3418.14</v>
      </c>
      <c r="AY60" s="55">
        <v>1697.52</v>
      </c>
      <c r="AZ60" s="55">
        <v>2373.5700000000002</v>
      </c>
      <c r="BA60" s="55">
        <v>2372.79</v>
      </c>
      <c r="BB60" s="55">
        <v>2313.6</v>
      </c>
      <c r="BC60" s="55">
        <v>2351.7800000000002</v>
      </c>
      <c r="BD60" s="55">
        <v>7386.97</v>
      </c>
      <c r="BE60" s="55">
        <v>23787.43</v>
      </c>
      <c r="BF60" s="55">
        <v>1462.36</v>
      </c>
      <c r="BG60" s="55">
        <v>1462.36</v>
      </c>
      <c r="BH60" s="55">
        <v>1462.36</v>
      </c>
      <c r="BI60" s="55">
        <v>1462.36</v>
      </c>
      <c r="BJ60" s="55">
        <v>1462.36</v>
      </c>
      <c r="BK60" s="55">
        <v>1462.36</v>
      </c>
      <c r="BL60" s="55">
        <v>1462.36</v>
      </c>
      <c r="BM60" s="55">
        <v>1462.36</v>
      </c>
      <c r="BN60" s="55">
        <v>1462.36</v>
      </c>
      <c r="BO60" s="55">
        <v>1462.36</v>
      </c>
      <c r="BP60" s="55">
        <v>1462.36</v>
      </c>
      <c r="BQ60" s="55">
        <v>1462.36</v>
      </c>
      <c r="BR60" s="55">
        <v>17548.320000000003</v>
      </c>
      <c r="BS60" s="55">
        <v>1498.92</v>
      </c>
      <c r="BT60" s="55">
        <v>1498.92</v>
      </c>
      <c r="BU60" s="55">
        <v>1498.92</v>
      </c>
      <c r="BV60" s="55">
        <v>1498.92</v>
      </c>
      <c r="BW60" s="55">
        <v>1498.92</v>
      </c>
      <c r="BX60" s="55">
        <v>1498.92</v>
      </c>
      <c r="BY60" s="55">
        <v>1498.92</v>
      </c>
      <c r="BZ60" s="55">
        <v>1498.92</v>
      </c>
      <c r="CA60" s="55">
        <v>1498.92</v>
      </c>
      <c r="CB60" s="55">
        <v>1498.92</v>
      </c>
      <c r="CC60" s="55">
        <v>1498.92</v>
      </c>
      <c r="CD60" s="55">
        <v>1498.92</v>
      </c>
      <c r="CE60" s="55">
        <v>17987.04</v>
      </c>
    </row>
    <row r="61" spans="1:83" ht="13.9" customHeight="1" x14ac:dyDescent="0.2">
      <c r="A61" s="54" t="s">
        <v>129</v>
      </c>
      <c r="B61" s="54" t="s">
        <v>308</v>
      </c>
      <c r="C61" s="54" t="s">
        <v>344</v>
      </c>
      <c r="D61" s="54" t="s">
        <v>397</v>
      </c>
      <c r="E61" s="54" t="s">
        <v>399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40296.370000000003</v>
      </c>
      <c r="N61" s="55">
        <v>5862.38</v>
      </c>
      <c r="O61" s="55">
        <v>111647.28</v>
      </c>
      <c r="P61" s="55">
        <v>107752.55</v>
      </c>
      <c r="Q61" s="55">
        <v>103120.37</v>
      </c>
      <c r="R61" s="55">
        <v>368678.95</v>
      </c>
      <c r="S61" s="55">
        <v>90177.31</v>
      </c>
      <c r="T61" s="55">
        <v>41907.64</v>
      </c>
      <c r="U61" s="55">
        <v>26820.560000000001</v>
      </c>
      <c r="V61" s="55">
        <v>180486.81</v>
      </c>
      <c r="W61" s="55">
        <v>30694.879999999997</v>
      </c>
      <c r="X61" s="55">
        <v>118404.54</v>
      </c>
      <c r="Y61" s="55">
        <v>33035.449999999997</v>
      </c>
      <c r="Z61" s="55">
        <v>54051.95</v>
      </c>
      <c r="AA61" s="55">
        <v>50736.040000000008</v>
      </c>
      <c r="AB61" s="55">
        <v>84042.18</v>
      </c>
      <c r="AC61" s="55">
        <v>49221.35</v>
      </c>
      <c r="AD61" s="55">
        <v>94577.54</v>
      </c>
      <c r="AE61" s="55">
        <v>854156.25000000012</v>
      </c>
      <c r="AF61" s="55">
        <v>99700.94</v>
      </c>
      <c r="AG61" s="55">
        <v>65200.130000000005</v>
      </c>
      <c r="AH61" s="55">
        <v>104638.18</v>
      </c>
      <c r="AI61" s="55">
        <v>98071.17</v>
      </c>
      <c r="AJ61" s="55">
        <v>66533.31</v>
      </c>
      <c r="AK61" s="55">
        <v>125856.79</v>
      </c>
      <c r="AL61" s="55">
        <v>44384.7</v>
      </c>
      <c r="AM61" s="55">
        <v>49935.06</v>
      </c>
      <c r="AN61" s="55">
        <v>55676.65</v>
      </c>
      <c r="AO61" s="55">
        <v>122012.87</v>
      </c>
      <c r="AP61" s="55">
        <v>77080.350000000006</v>
      </c>
      <c r="AQ61" s="55">
        <v>44648.6</v>
      </c>
      <c r="AR61" s="55">
        <v>953738.75</v>
      </c>
      <c r="AS61" s="55">
        <v>117498.55</v>
      </c>
      <c r="AT61" s="55">
        <v>89614.399999999994</v>
      </c>
      <c r="AU61" s="55">
        <v>132149.01</v>
      </c>
      <c r="AV61" s="55">
        <v>72207.37</v>
      </c>
      <c r="AW61" s="55">
        <v>81003.12</v>
      </c>
      <c r="AX61" s="55">
        <v>124360.05</v>
      </c>
      <c r="AY61" s="55">
        <v>133175.1</v>
      </c>
      <c r="AZ61" s="55">
        <v>74945.440000000002</v>
      </c>
      <c r="BA61" s="55">
        <v>50249.479999999996</v>
      </c>
      <c r="BB61" s="55">
        <v>56894.559999999998</v>
      </c>
      <c r="BC61" s="55">
        <v>61439.06</v>
      </c>
      <c r="BD61" s="55">
        <v>-115378.29</v>
      </c>
      <c r="BE61" s="55">
        <v>878157.85000000009</v>
      </c>
      <c r="BF61" s="55">
        <v>59849.27</v>
      </c>
      <c r="BG61" s="55">
        <v>65063.66</v>
      </c>
      <c r="BH61" s="55">
        <v>52449.27</v>
      </c>
      <c r="BI61" s="55">
        <v>45549.27</v>
      </c>
      <c r="BJ61" s="55">
        <v>41049.269999999997</v>
      </c>
      <c r="BK61" s="55">
        <v>56449.27</v>
      </c>
      <c r="BL61" s="55">
        <v>53999.27</v>
      </c>
      <c r="BM61" s="55">
        <v>47049.27</v>
      </c>
      <c r="BN61" s="55">
        <v>95969.27</v>
      </c>
      <c r="BO61" s="55">
        <v>72549.27</v>
      </c>
      <c r="BP61" s="55">
        <v>66349.27</v>
      </c>
      <c r="BQ61" s="55">
        <v>39849.269999999997</v>
      </c>
      <c r="BR61" s="55">
        <v>696175.63000000012</v>
      </c>
      <c r="BS61" s="55">
        <v>42803</v>
      </c>
      <c r="BT61" s="55">
        <v>48017.39</v>
      </c>
      <c r="BU61" s="55">
        <v>35403</v>
      </c>
      <c r="BV61" s="55">
        <v>28503</v>
      </c>
      <c r="BW61" s="55">
        <v>24003</v>
      </c>
      <c r="BX61" s="55">
        <v>39403</v>
      </c>
      <c r="BY61" s="55">
        <v>42953</v>
      </c>
      <c r="BZ61" s="55">
        <v>36003</v>
      </c>
      <c r="CA61" s="55">
        <v>84923</v>
      </c>
      <c r="CB61" s="55">
        <v>61503</v>
      </c>
      <c r="CC61" s="55">
        <v>55303</v>
      </c>
      <c r="CD61" s="55">
        <v>31176</v>
      </c>
      <c r="CE61" s="55">
        <v>529993.39</v>
      </c>
    </row>
    <row r="62" spans="1:83" ht="13.9" customHeight="1" x14ac:dyDescent="0.2">
      <c r="A62" s="54" t="s">
        <v>129</v>
      </c>
      <c r="B62" s="54" t="s">
        <v>308</v>
      </c>
      <c r="C62" s="54" t="s">
        <v>344</v>
      </c>
      <c r="D62" s="54" t="s">
        <v>400</v>
      </c>
      <c r="E62" s="54" t="s">
        <v>401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0</v>
      </c>
      <c r="AG62" s="55">
        <v>0</v>
      </c>
      <c r="AH62" s="55">
        <v>0</v>
      </c>
      <c r="AI62" s="55">
        <v>0</v>
      </c>
      <c r="AJ62" s="55">
        <v>0</v>
      </c>
      <c r="AK62" s="55">
        <v>0</v>
      </c>
      <c r="AL62" s="55">
        <v>0</v>
      </c>
      <c r="AM62" s="55">
        <v>0</v>
      </c>
      <c r="AN62" s="55">
        <v>0</v>
      </c>
      <c r="AO62" s="55">
        <v>0</v>
      </c>
      <c r="AP62" s="55">
        <v>0</v>
      </c>
      <c r="AQ62" s="55">
        <v>0</v>
      </c>
      <c r="AR62" s="55">
        <v>0</v>
      </c>
      <c r="AS62" s="55">
        <v>0</v>
      </c>
      <c r="AT62" s="55">
        <v>0</v>
      </c>
      <c r="AU62" s="55">
        <v>0</v>
      </c>
      <c r="AV62" s="55">
        <v>0</v>
      </c>
      <c r="AW62" s="55">
        <v>0</v>
      </c>
      <c r="AX62" s="55">
        <v>0</v>
      </c>
      <c r="AY62" s="55">
        <v>0</v>
      </c>
      <c r="AZ62" s="55">
        <v>0</v>
      </c>
      <c r="BA62" s="55">
        <v>0</v>
      </c>
      <c r="BB62" s="55">
        <v>475</v>
      </c>
      <c r="BC62" s="55">
        <v>0</v>
      </c>
      <c r="BD62" s="55">
        <v>24.95</v>
      </c>
      <c r="BE62" s="55">
        <v>499.95</v>
      </c>
      <c r="BF62" s="55">
        <v>0</v>
      </c>
      <c r="BG62" s="55">
        <v>0</v>
      </c>
      <c r="BH62" s="55">
        <v>0</v>
      </c>
      <c r="BI62" s="55">
        <v>0</v>
      </c>
      <c r="BJ62" s="55">
        <v>0</v>
      </c>
      <c r="BK62" s="55">
        <v>0</v>
      </c>
      <c r="BL62" s="55">
        <v>0</v>
      </c>
      <c r="BM62" s="55">
        <v>0</v>
      </c>
      <c r="BN62" s="55">
        <v>0</v>
      </c>
      <c r="BO62" s="55">
        <v>0</v>
      </c>
      <c r="BP62" s="55">
        <v>0</v>
      </c>
      <c r="BQ62" s="55">
        <v>0</v>
      </c>
      <c r="BR62" s="55">
        <v>0</v>
      </c>
      <c r="BS62" s="55">
        <v>0</v>
      </c>
      <c r="BT62" s="55">
        <v>0</v>
      </c>
      <c r="BU62" s="55">
        <v>0</v>
      </c>
      <c r="BV62" s="55">
        <v>0</v>
      </c>
      <c r="BW62" s="55">
        <v>0</v>
      </c>
      <c r="BX62" s="55">
        <v>0</v>
      </c>
      <c r="BY62" s="55">
        <v>0</v>
      </c>
      <c r="BZ62" s="55">
        <v>0</v>
      </c>
      <c r="CA62" s="55">
        <v>0</v>
      </c>
      <c r="CB62" s="55">
        <v>0</v>
      </c>
      <c r="CC62" s="55">
        <v>0</v>
      </c>
      <c r="CD62" s="55">
        <v>0</v>
      </c>
      <c r="CE62" s="55">
        <v>0</v>
      </c>
    </row>
    <row r="63" spans="1:83" ht="13.9" customHeight="1" x14ac:dyDescent="0.2">
      <c r="A63" s="54" t="s">
        <v>129</v>
      </c>
      <c r="B63" s="54" t="s">
        <v>308</v>
      </c>
      <c r="C63" s="54" t="s">
        <v>344</v>
      </c>
      <c r="D63" s="54" t="s">
        <v>402</v>
      </c>
      <c r="E63" s="54" t="s">
        <v>403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4791.67</v>
      </c>
      <c r="N63" s="55">
        <v>4791.67</v>
      </c>
      <c r="O63" s="55">
        <v>4791.67</v>
      </c>
      <c r="P63" s="55">
        <v>4791.67</v>
      </c>
      <c r="Q63" s="55">
        <v>4791.67</v>
      </c>
      <c r="R63" s="55">
        <v>23958.35</v>
      </c>
      <c r="S63" s="55">
        <v>4791.67</v>
      </c>
      <c r="T63" s="55">
        <v>4791.67</v>
      </c>
      <c r="U63" s="55">
        <v>4791.67</v>
      </c>
      <c r="V63" s="55">
        <v>4791.67</v>
      </c>
      <c r="W63" s="55">
        <v>4791.67</v>
      </c>
      <c r="X63" s="55">
        <v>4791.67</v>
      </c>
      <c r="Y63" s="55">
        <v>4791.67</v>
      </c>
      <c r="Z63" s="55">
        <v>4791.67</v>
      </c>
      <c r="AA63" s="55">
        <v>4791.67</v>
      </c>
      <c r="AB63" s="55">
        <v>4791.67</v>
      </c>
      <c r="AC63" s="55">
        <v>4791.67</v>
      </c>
      <c r="AD63" s="55">
        <v>4791.67</v>
      </c>
      <c r="AE63" s="55">
        <v>57500.039999999986</v>
      </c>
      <c r="AF63" s="55">
        <v>4791.67</v>
      </c>
      <c r="AG63" s="55">
        <v>4791.67</v>
      </c>
      <c r="AH63" s="55">
        <v>4791.67</v>
      </c>
      <c r="AI63" s="55">
        <v>4791.67</v>
      </c>
      <c r="AJ63" s="55">
        <v>4791.67</v>
      </c>
      <c r="AK63" s="55">
        <v>157512.37</v>
      </c>
      <c r="AL63" s="55">
        <v>30245.119999999999</v>
      </c>
      <c r="AM63" s="55">
        <v>30245.119999999999</v>
      </c>
      <c r="AN63" s="55">
        <v>30245.119999999999</v>
      </c>
      <c r="AO63" s="55">
        <v>30245.119999999999</v>
      </c>
      <c r="AP63" s="55">
        <v>30245.119999999999</v>
      </c>
      <c r="AQ63" s="55">
        <v>30245.119999999999</v>
      </c>
      <c r="AR63" s="55">
        <v>362941.44</v>
      </c>
      <c r="AS63" s="55">
        <v>30245.119999999999</v>
      </c>
      <c r="AT63" s="55">
        <v>30245.119999999999</v>
      </c>
      <c r="AU63" s="55">
        <v>30245.119999999999</v>
      </c>
      <c r="AV63" s="55">
        <v>30245.119999999999</v>
      </c>
      <c r="AW63" s="55">
        <v>30245.119999999999</v>
      </c>
      <c r="AX63" s="55">
        <v>30245.119999999999</v>
      </c>
      <c r="AY63" s="55">
        <v>30245.119999999999</v>
      </c>
      <c r="AZ63" s="55">
        <v>30245.119999999999</v>
      </c>
      <c r="BA63" s="55">
        <v>30245.119999999999</v>
      </c>
      <c r="BB63" s="55">
        <v>40602.79</v>
      </c>
      <c r="BC63" s="55">
        <v>30245.119999999999</v>
      </c>
      <c r="BD63" s="55">
        <v>30245.119999999999</v>
      </c>
      <c r="BE63" s="55">
        <v>373299.11</v>
      </c>
      <c r="BF63" s="55">
        <v>30244.67</v>
      </c>
      <c r="BG63" s="55">
        <v>30244.67</v>
      </c>
      <c r="BH63" s="55">
        <v>30244.67</v>
      </c>
      <c r="BI63" s="55">
        <v>30244.67</v>
      </c>
      <c r="BJ63" s="55">
        <v>30244.67</v>
      </c>
      <c r="BK63" s="55">
        <v>4791.67</v>
      </c>
      <c r="BL63" s="55">
        <v>4791.67</v>
      </c>
      <c r="BM63" s="55">
        <v>4791.67</v>
      </c>
      <c r="BN63" s="55">
        <v>4791.67</v>
      </c>
      <c r="BO63" s="55">
        <v>4791.67</v>
      </c>
      <c r="BP63" s="55">
        <v>4791.67</v>
      </c>
      <c r="BQ63" s="55">
        <v>4791.67</v>
      </c>
      <c r="BR63" s="55">
        <v>184765.04000000007</v>
      </c>
      <c r="BS63" s="55">
        <v>4791.67</v>
      </c>
      <c r="BT63" s="55">
        <v>4791.67</v>
      </c>
      <c r="BU63" s="55">
        <v>4791.67</v>
      </c>
      <c r="BV63" s="55">
        <v>4791.67</v>
      </c>
      <c r="BW63" s="55">
        <v>4791.67</v>
      </c>
      <c r="BX63" s="55">
        <v>4791.67</v>
      </c>
      <c r="BY63" s="55">
        <v>4791.67</v>
      </c>
      <c r="BZ63" s="55">
        <v>4791.67</v>
      </c>
      <c r="CA63" s="55">
        <v>4791.67</v>
      </c>
      <c r="CB63" s="55">
        <v>4791.67</v>
      </c>
      <c r="CC63" s="55">
        <v>4791.67</v>
      </c>
      <c r="CD63" s="55">
        <v>4791.67</v>
      </c>
      <c r="CE63" s="55">
        <v>57500.039999999986</v>
      </c>
    </row>
    <row r="64" spans="1:83" ht="13.9" customHeight="1" x14ac:dyDescent="0.2">
      <c r="A64" s="54" t="s">
        <v>129</v>
      </c>
      <c r="B64" s="54" t="s">
        <v>308</v>
      </c>
      <c r="C64" s="54" t="s">
        <v>344</v>
      </c>
      <c r="D64" s="54" t="s">
        <v>404</v>
      </c>
      <c r="E64" s="54" t="s">
        <v>405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721887.42</v>
      </c>
      <c r="N64" s="55">
        <v>1027293.39</v>
      </c>
      <c r="O64" s="55">
        <v>1074199.3400000001</v>
      </c>
      <c r="P64" s="55">
        <v>595981.65</v>
      </c>
      <c r="Q64" s="55">
        <v>867639.29</v>
      </c>
      <c r="R64" s="55">
        <v>4287001.09</v>
      </c>
      <c r="S64" s="55">
        <v>428437.13</v>
      </c>
      <c r="T64" s="55">
        <v>316671.41000000003</v>
      </c>
      <c r="U64" s="55">
        <v>238788.06</v>
      </c>
      <c r="V64" s="55">
        <v>1033164.7499999999</v>
      </c>
      <c r="W64" s="55">
        <v>857268.96000000008</v>
      </c>
      <c r="X64" s="55">
        <v>771388.25</v>
      </c>
      <c r="Y64" s="55">
        <v>492741.83</v>
      </c>
      <c r="Z64" s="55">
        <v>872617.04</v>
      </c>
      <c r="AA64" s="55">
        <v>733009.97</v>
      </c>
      <c r="AB64" s="55">
        <v>519569.12</v>
      </c>
      <c r="AC64" s="55">
        <v>1002425.8400000001</v>
      </c>
      <c r="AD64" s="55">
        <v>239223.13999999998</v>
      </c>
      <c r="AE64" s="55">
        <v>7505305.4999999991</v>
      </c>
      <c r="AF64" s="55">
        <v>469678.42000000004</v>
      </c>
      <c r="AG64" s="55">
        <v>664963.86</v>
      </c>
      <c r="AH64" s="55">
        <v>505668.95</v>
      </c>
      <c r="AI64" s="55">
        <v>699947.25</v>
      </c>
      <c r="AJ64" s="55">
        <v>583663.31000000006</v>
      </c>
      <c r="AK64" s="55">
        <v>737910.92</v>
      </c>
      <c r="AL64" s="55">
        <v>826388.07</v>
      </c>
      <c r="AM64" s="55">
        <v>-118520.49</v>
      </c>
      <c r="AN64" s="55">
        <v>596091.96</v>
      </c>
      <c r="AO64" s="55">
        <v>297092.47000000003</v>
      </c>
      <c r="AP64" s="55">
        <v>477307.61000000004</v>
      </c>
      <c r="AQ64" s="55">
        <v>216645.63999999998</v>
      </c>
      <c r="AR64" s="55">
        <v>5956837.9699999997</v>
      </c>
      <c r="AS64" s="55">
        <v>344173.11000000004</v>
      </c>
      <c r="AT64" s="55">
        <v>276777.12</v>
      </c>
      <c r="AU64" s="55">
        <v>293948.42</v>
      </c>
      <c r="AV64" s="55">
        <v>309559.94</v>
      </c>
      <c r="AW64" s="55">
        <v>287166.46000000002</v>
      </c>
      <c r="AX64" s="55">
        <v>291494.56</v>
      </c>
      <c r="AY64" s="55">
        <v>257420.19</v>
      </c>
      <c r="AZ64" s="55">
        <v>211748.34</v>
      </c>
      <c r="BA64" s="55">
        <v>288748.39</v>
      </c>
      <c r="BB64" s="55">
        <v>281168.41000000003</v>
      </c>
      <c r="BC64" s="55">
        <v>437579.55000000005</v>
      </c>
      <c r="BD64" s="55">
        <v>200832</v>
      </c>
      <c r="BE64" s="55">
        <v>3480616.49</v>
      </c>
      <c r="BF64" s="55">
        <v>477825.45</v>
      </c>
      <c r="BG64" s="55">
        <v>291994.14</v>
      </c>
      <c r="BH64" s="55">
        <v>330916.69</v>
      </c>
      <c r="BI64" s="55">
        <v>289428.87</v>
      </c>
      <c r="BJ64" s="55">
        <v>305407.32</v>
      </c>
      <c r="BK64" s="55">
        <v>311036.99</v>
      </c>
      <c r="BL64" s="55">
        <v>301153.02</v>
      </c>
      <c r="BM64" s="55">
        <v>306281.27</v>
      </c>
      <c r="BN64" s="55">
        <v>293880.21000000002</v>
      </c>
      <c r="BO64" s="55">
        <v>294342.77</v>
      </c>
      <c r="BP64" s="55">
        <v>297197.13</v>
      </c>
      <c r="BQ64" s="55">
        <v>327316.74</v>
      </c>
      <c r="BR64" s="55">
        <v>3826780.5999999996</v>
      </c>
      <c r="BS64" s="55">
        <v>499741.51</v>
      </c>
      <c r="BT64" s="55">
        <v>309457.5</v>
      </c>
      <c r="BU64" s="55">
        <v>349017.95</v>
      </c>
      <c r="BV64" s="55">
        <v>303954.31</v>
      </c>
      <c r="BW64" s="55">
        <v>328363.8</v>
      </c>
      <c r="BX64" s="55">
        <v>330413.63</v>
      </c>
      <c r="BY64" s="55">
        <v>319107.99</v>
      </c>
      <c r="BZ64" s="55">
        <v>324571.09999999998</v>
      </c>
      <c r="CA64" s="55">
        <v>311200.71000000002</v>
      </c>
      <c r="CB64" s="55">
        <v>316553.82</v>
      </c>
      <c r="CC64" s="55">
        <v>313101.36</v>
      </c>
      <c r="CD64" s="55">
        <v>345117.99</v>
      </c>
      <c r="CE64" s="55">
        <v>4050601.67</v>
      </c>
    </row>
    <row r="65" spans="1:83" ht="13.9" customHeight="1" x14ac:dyDescent="0.2">
      <c r="A65" s="54" t="s">
        <v>129</v>
      </c>
      <c r="B65" s="54" t="s">
        <v>308</v>
      </c>
      <c r="C65" s="54" t="s">
        <v>344</v>
      </c>
      <c r="D65" s="54" t="s">
        <v>406</v>
      </c>
      <c r="E65" s="54" t="s">
        <v>407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40140.54</v>
      </c>
      <c r="N65" s="55">
        <v>38703.35</v>
      </c>
      <c r="O65" s="55">
        <v>40151.379999999997</v>
      </c>
      <c r="P65" s="55">
        <v>39595.879999999997</v>
      </c>
      <c r="Q65" s="55">
        <v>44513.87</v>
      </c>
      <c r="R65" s="55">
        <v>203105.02</v>
      </c>
      <c r="S65" s="55">
        <v>41204.21</v>
      </c>
      <c r="T65" s="55">
        <v>44392.44</v>
      </c>
      <c r="U65" s="55">
        <v>40873.870000000003</v>
      </c>
      <c r="V65" s="55">
        <v>43274.21</v>
      </c>
      <c r="W65" s="55">
        <v>42057.89</v>
      </c>
      <c r="X65" s="55">
        <v>202629.18</v>
      </c>
      <c r="Y65" s="55">
        <v>40452.81</v>
      </c>
      <c r="Z65" s="55">
        <v>39679.549999999996</v>
      </c>
      <c r="AA65" s="55">
        <v>42849.71</v>
      </c>
      <c r="AB65" s="55">
        <v>40512.600000000006</v>
      </c>
      <c r="AC65" s="55">
        <v>28010.42</v>
      </c>
      <c r="AD65" s="55">
        <v>35979.58</v>
      </c>
      <c r="AE65" s="55">
        <v>641916.47</v>
      </c>
      <c r="AF65" s="55">
        <v>44556.33</v>
      </c>
      <c r="AG65" s="55">
        <v>43039.56</v>
      </c>
      <c r="AH65" s="55">
        <v>45618.39</v>
      </c>
      <c r="AI65" s="55">
        <v>39061.629999999997</v>
      </c>
      <c r="AJ65" s="55">
        <v>38368.07</v>
      </c>
      <c r="AK65" s="55">
        <v>34271.69</v>
      </c>
      <c r="AL65" s="55">
        <v>35984.65</v>
      </c>
      <c r="AM65" s="55">
        <v>38426.19</v>
      </c>
      <c r="AN65" s="55">
        <v>0</v>
      </c>
      <c r="AO65" s="55">
        <v>0</v>
      </c>
      <c r="AP65" s="55">
        <v>140493.57999999999</v>
      </c>
      <c r="AQ65" s="55">
        <v>-117577.03</v>
      </c>
      <c r="AR65" s="55">
        <v>342243.05999999994</v>
      </c>
      <c r="AS65" s="55">
        <v>189321.36</v>
      </c>
      <c r="AT65" s="55">
        <v>-526708.72</v>
      </c>
      <c r="AU65" s="55">
        <v>35358.620000000003</v>
      </c>
      <c r="AV65" s="55">
        <v>17425.009999999998</v>
      </c>
      <c r="AW65" s="55">
        <v>414637.11</v>
      </c>
      <c r="AX65" s="55">
        <v>41497.14</v>
      </c>
      <c r="AY65" s="55">
        <v>41547.160000000003</v>
      </c>
      <c r="AZ65" s="55">
        <v>48916</v>
      </c>
      <c r="BA65" s="55">
        <v>80522.22</v>
      </c>
      <c r="BB65" s="55">
        <v>140567.42000000001</v>
      </c>
      <c r="BC65" s="55">
        <v>114137.96</v>
      </c>
      <c r="BD65" s="55">
        <v>18526.259999999998</v>
      </c>
      <c r="BE65" s="55">
        <v>615747.54</v>
      </c>
      <c r="BF65" s="55">
        <v>112704.64</v>
      </c>
      <c r="BG65" s="55">
        <v>35000.49</v>
      </c>
      <c r="BH65" s="55">
        <v>123502.63400000001</v>
      </c>
      <c r="BI65" s="55">
        <v>72406.020999999993</v>
      </c>
      <c r="BJ65" s="55">
        <v>36106.771000000001</v>
      </c>
      <c r="BK65" s="55">
        <v>32407.704000000002</v>
      </c>
      <c r="BL65" s="55">
        <v>9547.3860000000004</v>
      </c>
      <c r="BM65" s="55">
        <v>47533.042999999998</v>
      </c>
      <c r="BN65" s="55">
        <v>44536.504000000001</v>
      </c>
      <c r="BO65" s="55">
        <v>59082.326999999997</v>
      </c>
      <c r="BP65" s="55">
        <v>41732.951999999997</v>
      </c>
      <c r="BQ65" s="55">
        <v>59501.614999999998</v>
      </c>
      <c r="BR65" s="55">
        <v>674062.08700000017</v>
      </c>
      <c r="BS65" s="55">
        <v>35807.96</v>
      </c>
      <c r="BT65" s="55">
        <v>250.119</v>
      </c>
      <c r="BU65" s="55">
        <v>38879.71</v>
      </c>
      <c r="BV65" s="55">
        <v>51968.116999999998</v>
      </c>
      <c r="BW65" s="55">
        <v>29941.745999999999</v>
      </c>
      <c r="BX65" s="55">
        <v>28717.654999999995</v>
      </c>
      <c r="BY65" s="55">
        <v>10588.557000000003</v>
      </c>
      <c r="BZ65" s="55">
        <v>26519.518</v>
      </c>
      <c r="CA65" s="55">
        <v>22596.508000000002</v>
      </c>
      <c r="CB65" s="55">
        <v>33564.033000000003</v>
      </c>
      <c r="CC65" s="55">
        <v>27319.861000000001</v>
      </c>
      <c r="CD65" s="55">
        <v>22377.597000000002</v>
      </c>
      <c r="CE65" s="55">
        <v>328531.38099999999</v>
      </c>
    </row>
    <row r="66" spans="1:83" ht="13.9" customHeight="1" x14ac:dyDescent="0.2">
      <c r="A66" s="54" t="s">
        <v>129</v>
      </c>
      <c r="B66" s="54" t="s">
        <v>308</v>
      </c>
      <c r="C66" s="54" t="s">
        <v>344</v>
      </c>
      <c r="D66" s="54" t="s">
        <v>408</v>
      </c>
      <c r="E66" s="54" t="s">
        <v>409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125.12</v>
      </c>
      <c r="N66" s="55">
        <v>310.47000000000003</v>
      </c>
      <c r="O66" s="55">
        <v>8.6300000000000008</v>
      </c>
      <c r="P66" s="55">
        <v>0</v>
      </c>
      <c r="Q66" s="55">
        <v>4936.3100000000004</v>
      </c>
      <c r="R66" s="55">
        <v>5380.5300000000007</v>
      </c>
      <c r="S66" s="55">
        <v>1622.4</v>
      </c>
      <c r="T66" s="55">
        <v>626.79</v>
      </c>
      <c r="U66" s="55">
        <v>269.64</v>
      </c>
      <c r="V66" s="55">
        <v>79</v>
      </c>
      <c r="W66" s="55">
        <v>0</v>
      </c>
      <c r="X66" s="55">
        <v>158</v>
      </c>
      <c r="Y66" s="55">
        <v>811.92</v>
      </c>
      <c r="Z66" s="55">
        <v>278.27999999999997</v>
      </c>
      <c r="AA66" s="55">
        <v>742.0200000000001</v>
      </c>
      <c r="AB66" s="55">
        <v>7339.79</v>
      </c>
      <c r="AC66" s="55">
        <v>3149.51</v>
      </c>
      <c r="AD66" s="55">
        <v>853.07</v>
      </c>
      <c r="AE66" s="55">
        <v>15930.42</v>
      </c>
      <c r="AF66" s="55">
        <v>3566.64</v>
      </c>
      <c r="AG66" s="55">
        <v>3296.55</v>
      </c>
      <c r="AH66" s="55">
        <v>297.99</v>
      </c>
      <c r="AI66" s="55">
        <v>197.81</v>
      </c>
      <c r="AJ66" s="55">
        <v>4228.63</v>
      </c>
      <c r="AK66" s="55">
        <v>1932.61</v>
      </c>
      <c r="AL66" s="55">
        <v>6842.99</v>
      </c>
      <c r="AM66" s="55">
        <v>-5747.96</v>
      </c>
      <c r="AN66" s="55">
        <v>-33421.479999999996</v>
      </c>
      <c r="AO66" s="55">
        <v>1078</v>
      </c>
      <c r="AP66" s="55">
        <v>997.71</v>
      </c>
      <c r="AQ66" s="55">
        <v>53349.29</v>
      </c>
      <c r="AR66" s="55">
        <v>36618.780000000006</v>
      </c>
      <c r="AS66" s="55">
        <v>1298.22</v>
      </c>
      <c r="AT66" s="55">
        <v>272.17</v>
      </c>
      <c r="AU66" s="55">
        <v>-1570.39</v>
      </c>
      <c r="AV66" s="55">
        <v>702.21</v>
      </c>
      <c r="AW66" s="55">
        <v>3306.7799999999997</v>
      </c>
      <c r="AX66" s="55">
        <v>-4008.9899999999993</v>
      </c>
      <c r="AY66" s="55">
        <v>1278.42</v>
      </c>
      <c r="AZ66" s="55">
        <v>7046.32</v>
      </c>
      <c r="BA66" s="55">
        <v>-8324.739999999998</v>
      </c>
      <c r="BB66" s="55">
        <v>1442.3</v>
      </c>
      <c r="BC66" s="55">
        <v>1167.5</v>
      </c>
      <c r="BD66" s="55">
        <v>-2609.8000000000002</v>
      </c>
      <c r="BE66" s="55">
        <v>0</v>
      </c>
      <c r="BF66" s="55">
        <v>0</v>
      </c>
      <c r="BG66" s="55">
        <v>0</v>
      </c>
      <c r="BH66" s="55">
        <v>0</v>
      </c>
      <c r="BI66" s="55">
        <v>0</v>
      </c>
      <c r="BJ66" s="55">
        <v>0</v>
      </c>
      <c r="BK66" s="55">
        <v>0</v>
      </c>
      <c r="BL66" s="55">
        <v>0</v>
      </c>
      <c r="BM66" s="55">
        <v>0</v>
      </c>
      <c r="BN66" s="55">
        <v>0</v>
      </c>
      <c r="BO66" s="55">
        <v>0</v>
      </c>
      <c r="BP66" s="55">
        <v>0</v>
      </c>
      <c r="BQ66" s="55">
        <v>0</v>
      </c>
      <c r="BR66" s="55">
        <v>0</v>
      </c>
      <c r="BS66" s="55">
        <v>0</v>
      </c>
      <c r="BT66" s="55">
        <v>0</v>
      </c>
      <c r="BU66" s="55">
        <v>0</v>
      </c>
      <c r="BV66" s="55">
        <v>0</v>
      </c>
      <c r="BW66" s="55">
        <v>0</v>
      </c>
      <c r="BX66" s="55">
        <v>0</v>
      </c>
      <c r="BY66" s="55">
        <v>0</v>
      </c>
      <c r="BZ66" s="55">
        <v>0</v>
      </c>
      <c r="CA66" s="55">
        <v>0</v>
      </c>
      <c r="CB66" s="55">
        <v>0</v>
      </c>
      <c r="CC66" s="55">
        <v>0</v>
      </c>
      <c r="CD66" s="55">
        <v>0</v>
      </c>
      <c r="CE66" s="55">
        <v>0</v>
      </c>
    </row>
    <row r="67" spans="1:83" ht="13.9" customHeight="1" x14ac:dyDescent="0.2">
      <c r="A67" s="54" t="s">
        <v>129</v>
      </c>
      <c r="B67" s="54" t="s">
        <v>308</v>
      </c>
      <c r="C67" s="54" t="s">
        <v>344</v>
      </c>
      <c r="D67" s="54" t="s">
        <v>319</v>
      </c>
      <c r="E67" s="54" t="s">
        <v>410</v>
      </c>
      <c r="F67" s="55">
        <v>0</v>
      </c>
      <c r="G67" s="55">
        <v>0</v>
      </c>
      <c r="H67" s="55">
        <v>0</v>
      </c>
      <c r="I67" s="55">
        <v>0</v>
      </c>
      <c r="J67" s="55">
        <v>0</v>
      </c>
      <c r="K67" s="55">
        <v>0</v>
      </c>
      <c r="L67" s="55">
        <v>0</v>
      </c>
      <c r="M67" s="55">
        <v>51815.519999999997</v>
      </c>
      <c r="N67" s="55">
        <v>-35131.620000000003</v>
      </c>
      <c r="O67" s="55">
        <v>-16683.900000000001</v>
      </c>
      <c r="P67" s="55">
        <v>0</v>
      </c>
      <c r="Q67" s="55">
        <v>0</v>
      </c>
      <c r="R67" s="55">
        <v>0</v>
      </c>
      <c r="S67" s="55">
        <v>0</v>
      </c>
      <c r="T67" s="55">
        <v>0</v>
      </c>
      <c r="U67" s="55">
        <v>0</v>
      </c>
      <c r="V67" s="55">
        <v>0</v>
      </c>
      <c r="W67" s="55">
        <v>0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  <c r="AE67" s="55">
        <v>0</v>
      </c>
      <c r="AF67" s="55">
        <v>0</v>
      </c>
      <c r="AG67" s="55">
        <v>0</v>
      </c>
      <c r="AH67" s="55">
        <v>0</v>
      </c>
      <c r="AI67" s="55">
        <v>0</v>
      </c>
      <c r="AJ67" s="55">
        <v>0</v>
      </c>
      <c r="AK67" s="55">
        <v>0</v>
      </c>
      <c r="AL67" s="55">
        <v>0</v>
      </c>
      <c r="AM67" s="55">
        <v>0</v>
      </c>
      <c r="AN67" s="55">
        <v>0</v>
      </c>
      <c r="AO67" s="55">
        <v>0</v>
      </c>
      <c r="AP67" s="55">
        <v>0</v>
      </c>
      <c r="AQ67" s="55">
        <v>0</v>
      </c>
      <c r="AR67" s="55">
        <v>0</v>
      </c>
      <c r="AS67" s="55">
        <v>0</v>
      </c>
      <c r="AT67" s="55">
        <v>0</v>
      </c>
      <c r="AU67" s="55">
        <v>0</v>
      </c>
      <c r="AV67" s="55">
        <v>0</v>
      </c>
      <c r="AW67" s="55">
        <v>0</v>
      </c>
      <c r="AX67" s="55">
        <v>0</v>
      </c>
      <c r="AY67" s="55">
        <v>0</v>
      </c>
      <c r="AZ67" s="55">
        <v>0</v>
      </c>
      <c r="BA67" s="55">
        <v>0</v>
      </c>
      <c r="BB67" s="55">
        <v>0</v>
      </c>
      <c r="BC67" s="55">
        <v>0</v>
      </c>
      <c r="BD67" s="55">
        <v>0</v>
      </c>
      <c r="BE67" s="55">
        <v>0</v>
      </c>
      <c r="BF67" s="55">
        <v>0</v>
      </c>
      <c r="BG67" s="55">
        <v>0</v>
      </c>
      <c r="BH67" s="55">
        <v>0</v>
      </c>
      <c r="BI67" s="55">
        <v>0</v>
      </c>
      <c r="BJ67" s="55">
        <v>0</v>
      </c>
      <c r="BK67" s="55">
        <v>0</v>
      </c>
      <c r="BL67" s="55">
        <v>0</v>
      </c>
      <c r="BM67" s="55">
        <v>0</v>
      </c>
      <c r="BN67" s="55">
        <v>0</v>
      </c>
      <c r="BO67" s="55">
        <v>0</v>
      </c>
      <c r="BP67" s="55">
        <v>0</v>
      </c>
      <c r="BQ67" s="55">
        <v>0</v>
      </c>
      <c r="BR67" s="55">
        <v>0</v>
      </c>
      <c r="BS67" s="55">
        <v>0</v>
      </c>
      <c r="BT67" s="55">
        <v>0</v>
      </c>
      <c r="BU67" s="55">
        <v>0</v>
      </c>
      <c r="BV67" s="55">
        <v>0</v>
      </c>
      <c r="BW67" s="55">
        <v>0</v>
      </c>
      <c r="BX67" s="55">
        <v>0</v>
      </c>
      <c r="BY67" s="55">
        <v>0</v>
      </c>
      <c r="BZ67" s="55">
        <v>0</v>
      </c>
      <c r="CA67" s="55">
        <v>0</v>
      </c>
      <c r="CB67" s="55">
        <v>0</v>
      </c>
      <c r="CC67" s="55">
        <v>0</v>
      </c>
      <c r="CD67" s="55">
        <v>0</v>
      </c>
      <c r="CE67" s="55">
        <v>0</v>
      </c>
    </row>
    <row r="68" spans="1:83" ht="13.9" customHeight="1" x14ac:dyDescent="0.2">
      <c r="A68" s="54" t="s">
        <v>129</v>
      </c>
      <c r="B68" s="54" t="s">
        <v>308</v>
      </c>
      <c r="C68" s="54" t="s">
        <v>344</v>
      </c>
      <c r="D68" s="54" t="s">
        <v>319</v>
      </c>
      <c r="E68" s="54" t="s">
        <v>411</v>
      </c>
      <c r="F68" s="55">
        <v>0</v>
      </c>
      <c r="G68" s="55">
        <v>0</v>
      </c>
      <c r="H68" s="55">
        <v>0</v>
      </c>
      <c r="I68" s="55">
        <v>0</v>
      </c>
      <c r="J68" s="55">
        <v>0</v>
      </c>
      <c r="K68" s="55">
        <v>0</v>
      </c>
      <c r="L68" s="55">
        <v>0</v>
      </c>
      <c r="M68" s="55">
        <v>0</v>
      </c>
      <c r="N68" s="55">
        <v>0</v>
      </c>
      <c r="O68" s="55">
        <v>0</v>
      </c>
      <c r="P68" s="55">
        <v>0</v>
      </c>
      <c r="Q68" s="55">
        <v>0</v>
      </c>
      <c r="R68" s="55">
        <v>0</v>
      </c>
      <c r="S68" s="55">
        <v>0</v>
      </c>
      <c r="T68" s="55">
        <v>0</v>
      </c>
      <c r="U68" s="55">
        <v>0</v>
      </c>
      <c r="V68" s="55">
        <v>0</v>
      </c>
      <c r="W68" s="55">
        <v>0</v>
      </c>
      <c r="X68" s="55">
        <v>0</v>
      </c>
      <c r="Y68" s="55">
        <v>0</v>
      </c>
      <c r="Z68" s="55">
        <v>0</v>
      </c>
      <c r="AA68" s="55">
        <v>0</v>
      </c>
      <c r="AB68" s="55">
        <v>0</v>
      </c>
      <c r="AC68" s="55">
        <v>0</v>
      </c>
      <c r="AD68" s="55">
        <v>0</v>
      </c>
      <c r="AE68" s="55">
        <v>0</v>
      </c>
      <c r="AF68" s="55">
        <v>0</v>
      </c>
      <c r="AG68" s="55">
        <v>0</v>
      </c>
      <c r="AH68" s="55">
        <v>0</v>
      </c>
      <c r="AI68" s="55">
        <v>0</v>
      </c>
      <c r="AJ68" s="55">
        <v>0</v>
      </c>
      <c r="AK68" s="55">
        <v>0</v>
      </c>
      <c r="AL68" s="55">
        <v>0</v>
      </c>
      <c r="AM68" s="55">
        <v>0</v>
      </c>
      <c r="AN68" s="55">
        <v>0</v>
      </c>
      <c r="AO68" s="55">
        <v>0</v>
      </c>
      <c r="AP68" s="55">
        <v>0</v>
      </c>
      <c r="AQ68" s="55">
        <v>0</v>
      </c>
      <c r="AR68" s="55">
        <v>0</v>
      </c>
      <c r="AS68" s="55">
        <v>0</v>
      </c>
      <c r="AT68" s="55">
        <v>0</v>
      </c>
      <c r="AU68" s="55">
        <v>0</v>
      </c>
      <c r="AV68" s="55">
        <v>0</v>
      </c>
      <c r="AW68" s="55">
        <v>0</v>
      </c>
      <c r="AX68" s="55">
        <v>0</v>
      </c>
      <c r="AY68" s="55">
        <v>0</v>
      </c>
      <c r="AZ68" s="55">
        <v>0</v>
      </c>
      <c r="BA68" s="55">
        <v>0</v>
      </c>
      <c r="BB68" s="55">
        <v>0</v>
      </c>
      <c r="BC68" s="55">
        <v>0</v>
      </c>
      <c r="BD68" s="55">
        <v>728.76</v>
      </c>
      <c r="BE68" s="55">
        <v>728.76</v>
      </c>
      <c r="BF68" s="55">
        <v>0</v>
      </c>
      <c r="BG68" s="55">
        <v>0</v>
      </c>
      <c r="BH68" s="55">
        <v>0</v>
      </c>
      <c r="BI68" s="55">
        <v>0</v>
      </c>
      <c r="BJ68" s="55">
        <v>0</v>
      </c>
      <c r="BK68" s="55">
        <v>0</v>
      </c>
      <c r="BL68" s="55">
        <v>0</v>
      </c>
      <c r="BM68" s="55">
        <v>0</v>
      </c>
      <c r="BN68" s="55">
        <v>0</v>
      </c>
      <c r="BO68" s="55">
        <v>0</v>
      </c>
      <c r="BP68" s="55">
        <v>0</v>
      </c>
      <c r="BQ68" s="55">
        <v>0</v>
      </c>
      <c r="BR68" s="55">
        <v>0</v>
      </c>
      <c r="BS68" s="55">
        <v>0</v>
      </c>
      <c r="BT68" s="55">
        <v>0</v>
      </c>
      <c r="BU68" s="55">
        <v>0</v>
      </c>
      <c r="BV68" s="55">
        <v>0</v>
      </c>
      <c r="BW68" s="55">
        <v>0</v>
      </c>
      <c r="BX68" s="55">
        <v>0</v>
      </c>
      <c r="BY68" s="55">
        <v>0</v>
      </c>
      <c r="BZ68" s="55">
        <v>0</v>
      </c>
      <c r="CA68" s="55">
        <v>0</v>
      </c>
      <c r="CB68" s="55">
        <v>0</v>
      </c>
      <c r="CC68" s="55">
        <v>0</v>
      </c>
      <c r="CD68" s="55">
        <v>0</v>
      </c>
      <c r="CE68" s="55">
        <v>0</v>
      </c>
    </row>
    <row r="69" spans="1:83" ht="13.9" customHeight="1" x14ac:dyDescent="0.2">
      <c r="A69" s="54" t="s">
        <v>129</v>
      </c>
      <c r="B69" s="54" t="s">
        <v>308</v>
      </c>
      <c r="C69" s="54" t="s">
        <v>344</v>
      </c>
      <c r="D69" s="54" t="s">
        <v>319</v>
      </c>
      <c r="E69" s="54" t="s">
        <v>412</v>
      </c>
      <c r="F69" s="55">
        <v>0</v>
      </c>
      <c r="G69" s="55">
        <v>0</v>
      </c>
      <c r="H69" s="55">
        <v>0</v>
      </c>
      <c r="I69" s="55">
        <v>0</v>
      </c>
      <c r="J69" s="55">
        <v>0</v>
      </c>
      <c r="K69" s="55">
        <v>0</v>
      </c>
      <c r="L69" s="55">
        <v>0</v>
      </c>
      <c r="M69" s="55">
        <v>0</v>
      </c>
      <c r="N69" s="55">
        <v>0</v>
      </c>
      <c r="O69" s="55">
        <v>0</v>
      </c>
      <c r="P69" s="55">
        <v>0</v>
      </c>
      <c r="Q69" s="55">
        <v>0</v>
      </c>
      <c r="R69" s="55">
        <v>0</v>
      </c>
      <c r="S69" s="55">
        <v>0</v>
      </c>
      <c r="T69" s="55">
        <v>0</v>
      </c>
      <c r="U69" s="55">
        <v>0</v>
      </c>
      <c r="V69" s="55">
        <v>0</v>
      </c>
      <c r="W69" s="55">
        <v>0</v>
      </c>
      <c r="X69" s="55">
        <v>0</v>
      </c>
      <c r="Y69" s="55">
        <v>0</v>
      </c>
      <c r="Z69" s="55">
        <v>0</v>
      </c>
      <c r="AA69" s="55">
        <v>0</v>
      </c>
      <c r="AB69" s="55">
        <v>0</v>
      </c>
      <c r="AC69" s="55">
        <v>0</v>
      </c>
      <c r="AD69" s="55">
        <v>3929339.96</v>
      </c>
      <c r="AE69" s="55">
        <v>3929339.96</v>
      </c>
      <c r="AF69" s="55">
        <v>0</v>
      </c>
      <c r="AG69" s="55">
        <v>0</v>
      </c>
      <c r="AH69" s="55">
        <v>0</v>
      </c>
      <c r="AI69" s="55">
        <v>0</v>
      </c>
      <c r="AJ69" s="55">
        <v>0</v>
      </c>
      <c r="AK69" s="55">
        <v>0</v>
      </c>
      <c r="AL69" s="55">
        <v>0</v>
      </c>
      <c r="AM69" s="55">
        <v>0</v>
      </c>
      <c r="AN69" s="55">
        <v>0</v>
      </c>
      <c r="AO69" s="55">
        <v>0</v>
      </c>
      <c r="AP69" s="55">
        <v>0</v>
      </c>
      <c r="AQ69" s="55">
        <v>0</v>
      </c>
      <c r="AR69" s="55">
        <v>0</v>
      </c>
      <c r="AS69" s="55">
        <v>0</v>
      </c>
      <c r="AT69" s="55">
        <v>0</v>
      </c>
      <c r="AU69" s="55">
        <v>0</v>
      </c>
      <c r="AV69" s="55">
        <v>0</v>
      </c>
      <c r="AW69" s="55">
        <v>0</v>
      </c>
      <c r="AX69" s="55">
        <v>0</v>
      </c>
      <c r="AY69" s="55">
        <v>0</v>
      </c>
      <c r="AZ69" s="55">
        <v>0</v>
      </c>
      <c r="BA69" s="55">
        <v>0</v>
      </c>
      <c r="BB69" s="55">
        <v>0</v>
      </c>
      <c r="BC69" s="55">
        <v>0</v>
      </c>
      <c r="BD69" s="55">
        <v>0</v>
      </c>
      <c r="BE69" s="55">
        <v>0</v>
      </c>
      <c r="BF69" s="55">
        <v>0</v>
      </c>
      <c r="BG69" s="55">
        <v>0</v>
      </c>
      <c r="BH69" s="55">
        <v>0</v>
      </c>
      <c r="BI69" s="55">
        <v>0</v>
      </c>
      <c r="BJ69" s="55">
        <v>0</v>
      </c>
      <c r="BK69" s="55">
        <v>0</v>
      </c>
      <c r="BL69" s="55">
        <v>0</v>
      </c>
      <c r="BM69" s="55">
        <v>0</v>
      </c>
      <c r="BN69" s="55">
        <v>0</v>
      </c>
      <c r="BO69" s="55">
        <v>0</v>
      </c>
      <c r="BP69" s="55">
        <v>0</v>
      </c>
      <c r="BQ69" s="55">
        <v>0</v>
      </c>
      <c r="BR69" s="55">
        <v>0</v>
      </c>
      <c r="BS69" s="55">
        <v>0</v>
      </c>
      <c r="BT69" s="55">
        <v>0</v>
      </c>
      <c r="BU69" s="55">
        <v>0</v>
      </c>
      <c r="BV69" s="55">
        <v>0</v>
      </c>
      <c r="BW69" s="55">
        <v>0</v>
      </c>
      <c r="BX69" s="55">
        <v>0</v>
      </c>
      <c r="BY69" s="55">
        <v>0</v>
      </c>
      <c r="BZ69" s="55">
        <v>0</v>
      </c>
      <c r="CA69" s="55">
        <v>0</v>
      </c>
      <c r="CB69" s="55">
        <v>0</v>
      </c>
      <c r="CC69" s="55">
        <v>0</v>
      </c>
      <c r="CD69" s="55">
        <v>0</v>
      </c>
      <c r="CE69" s="55">
        <v>0</v>
      </c>
    </row>
    <row r="70" spans="1:83" ht="13.9" customHeight="1" x14ac:dyDescent="0.2">
      <c r="A70" s="54" t="s">
        <v>129</v>
      </c>
      <c r="B70" s="54" t="s">
        <v>308</v>
      </c>
      <c r="C70" s="54" t="s">
        <v>344</v>
      </c>
      <c r="D70" s="54" t="s">
        <v>319</v>
      </c>
      <c r="E70" s="54" t="s">
        <v>413</v>
      </c>
      <c r="F70" s="55">
        <v>0</v>
      </c>
      <c r="G70" s="55">
        <v>0</v>
      </c>
      <c r="H70" s="55">
        <v>0</v>
      </c>
      <c r="I70" s="55">
        <v>0</v>
      </c>
      <c r="J70" s="55">
        <v>0</v>
      </c>
      <c r="K70" s="55">
        <v>0</v>
      </c>
      <c r="L70" s="55">
        <v>0</v>
      </c>
      <c r="M70" s="55">
        <v>9187.76</v>
      </c>
      <c r="N70" s="55">
        <v>0</v>
      </c>
      <c r="O70" s="55">
        <v>0</v>
      </c>
      <c r="P70" s="55">
        <v>0</v>
      </c>
      <c r="Q70" s="55">
        <v>0</v>
      </c>
      <c r="R70" s="55">
        <v>9187.76</v>
      </c>
      <c r="S70" s="55">
        <v>0</v>
      </c>
      <c r="T70" s="55">
        <v>0</v>
      </c>
      <c r="U70" s="55">
        <v>0</v>
      </c>
      <c r="V70" s="55">
        <v>0</v>
      </c>
      <c r="W70" s="55">
        <v>0</v>
      </c>
      <c r="X70" s="55">
        <v>0</v>
      </c>
      <c r="Y70" s="55">
        <v>0</v>
      </c>
      <c r="Z70" s="55">
        <v>0</v>
      </c>
      <c r="AA70" s="55">
        <v>0</v>
      </c>
      <c r="AB70" s="55">
        <v>0</v>
      </c>
      <c r="AC70" s="55">
        <v>0</v>
      </c>
      <c r="AD70" s="55">
        <v>0</v>
      </c>
      <c r="AE70" s="55">
        <v>0</v>
      </c>
      <c r="AF70" s="55">
        <v>0</v>
      </c>
      <c r="AG70" s="55">
        <v>0</v>
      </c>
      <c r="AH70" s="55">
        <v>0</v>
      </c>
      <c r="AI70" s="55">
        <v>0</v>
      </c>
      <c r="AJ70" s="55">
        <v>0</v>
      </c>
      <c r="AK70" s="55">
        <v>0</v>
      </c>
      <c r="AL70" s="55">
        <v>0</v>
      </c>
      <c r="AM70" s="55">
        <v>0</v>
      </c>
      <c r="AN70" s="55">
        <v>0</v>
      </c>
      <c r="AO70" s="55">
        <v>0</v>
      </c>
      <c r="AP70" s="55">
        <v>0</v>
      </c>
      <c r="AQ70" s="55">
        <v>0</v>
      </c>
      <c r="AR70" s="55">
        <v>0</v>
      </c>
      <c r="AS70" s="55">
        <v>0</v>
      </c>
      <c r="AT70" s="55">
        <v>0</v>
      </c>
      <c r="AU70" s="55">
        <v>0</v>
      </c>
      <c r="AV70" s="55">
        <v>0</v>
      </c>
      <c r="AW70" s="55">
        <v>0</v>
      </c>
      <c r="AX70" s="55">
        <v>0</v>
      </c>
      <c r="AY70" s="55">
        <v>0</v>
      </c>
      <c r="AZ70" s="55">
        <v>0</v>
      </c>
      <c r="BA70" s="55">
        <v>0</v>
      </c>
      <c r="BB70" s="55">
        <v>0</v>
      </c>
      <c r="BC70" s="55">
        <v>0</v>
      </c>
      <c r="BD70" s="55">
        <v>0</v>
      </c>
      <c r="BE70" s="55">
        <v>0</v>
      </c>
      <c r="BF70" s="55">
        <v>0</v>
      </c>
      <c r="BG70" s="55">
        <v>0</v>
      </c>
      <c r="BH70" s="55">
        <v>0</v>
      </c>
      <c r="BI70" s="55">
        <v>0</v>
      </c>
      <c r="BJ70" s="55">
        <v>0</v>
      </c>
      <c r="BK70" s="55">
        <v>0</v>
      </c>
      <c r="BL70" s="55">
        <v>0</v>
      </c>
      <c r="BM70" s="55">
        <v>0</v>
      </c>
      <c r="BN70" s="55">
        <v>0</v>
      </c>
      <c r="BO70" s="55">
        <v>0</v>
      </c>
      <c r="BP70" s="55">
        <v>0</v>
      </c>
      <c r="BQ70" s="55">
        <v>0</v>
      </c>
      <c r="BR70" s="55">
        <v>0</v>
      </c>
      <c r="BS70" s="55">
        <v>0</v>
      </c>
      <c r="BT70" s="55">
        <v>0</v>
      </c>
      <c r="BU70" s="55">
        <v>0</v>
      </c>
      <c r="BV70" s="55">
        <v>0</v>
      </c>
      <c r="BW70" s="55">
        <v>0</v>
      </c>
      <c r="BX70" s="55">
        <v>0</v>
      </c>
      <c r="BY70" s="55">
        <v>0</v>
      </c>
      <c r="BZ70" s="55">
        <v>0</v>
      </c>
      <c r="CA70" s="55">
        <v>0</v>
      </c>
      <c r="CB70" s="55">
        <v>0</v>
      </c>
      <c r="CC70" s="55">
        <v>0</v>
      </c>
      <c r="CD70" s="55">
        <v>0</v>
      </c>
      <c r="CE70" s="55">
        <v>0</v>
      </c>
    </row>
    <row r="71" spans="1:83" ht="13.9" customHeight="1" x14ac:dyDescent="0.2">
      <c r="A71" s="54" t="s">
        <v>129</v>
      </c>
      <c r="B71" s="54" t="s">
        <v>308</v>
      </c>
      <c r="C71" s="54" t="s">
        <v>344</v>
      </c>
      <c r="D71" s="54" t="s">
        <v>319</v>
      </c>
      <c r="E71" s="54" t="s">
        <v>414</v>
      </c>
      <c r="F71" s="55">
        <v>0</v>
      </c>
      <c r="G71" s="55">
        <v>0</v>
      </c>
      <c r="H71" s="55">
        <v>0</v>
      </c>
      <c r="I71" s="55">
        <v>0</v>
      </c>
      <c r="J71" s="55">
        <v>0</v>
      </c>
      <c r="K71" s="55">
        <v>0</v>
      </c>
      <c r="L71" s="55">
        <v>0</v>
      </c>
      <c r="M71" s="55">
        <v>0</v>
      </c>
      <c r="N71" s="55">
        <v>0</v>
      </c>
      <c r="O71" s="55">
        <v>575.16999999999996</v>
      </c>
      <c r="P71" s="55">
        <v>0</v>
      </c>
      <c r="Q71" s="55">
        <v>0</v>
      </c>
      <c r="R71" s="55">
        <v>575.16999999999996</v>
      </c>
      <c r="S71" s="55">
        <v>0</v>
      </c>
      <c r="T71" s="55">
        <v>0</v>
      </c>
      <c r="U71" s="55">
        <v>0</v>
      </c>
      <c r="V71" s="55">
        <v>0</v>
      </c>
      <c r="W71" s="55">
        <v>0</v>
      </c>
      <c r="X71" s="55">
        <v>0</v>
      </c>
      <c r="Y71" s="55">
        <v>0</v>
      </c>
      <c r="Z71" s="55">
        <v>0</v>
      </c>
      <c r="AA71" s="55">
        <v>0</v>
      </c>
      <c r="AB71" s="55">
        <v>0</v>
      </c>
      <c r="AC71" s="55">
        <v>0</v>
      </c>
      <c r="AD71" s="55">
        <v>0</v>
      </c>
      <c r="AE71" s="55">
        <v>0</v>
      </c>
      <c r="AF71" s="55">
        <v>0</v>
      </c>
      <c r="AG71" s="55">
        <v>0</v>
      </c>
      <c r="AH71" s="55">
        <v>0</v>
      </c>
      <c r="AI71" s="55">
        <v>0</v>
      </c>
      <c r="AJ71" s="55">
        <v>0</v>
      </c>
      <c r="AK71" s="55">
        <v>0</v>
      </c>
      <c r="AL71" s="55">
        <v>0</v>
      </c>
      <c r="AM71" s="55">
        <v>0</v>
      </c>
      <c r="AN71" s="55">
        <v>0</v>
      </c>
      <c r="AO71" s="55">
        <v>0</v>
      </c>
      <c r="AP71" s="55">
        <v>0</v>
      </c>
      <c r="AQ71" s="55">
        <v>0</v>
      </c>
      <c r="AR71" s="55">
        <v>0</v>
      </c>
      <c r="AS71" s="55">
        <v>0</v>
      </c>
      <c r="AT71" s="55">
        <v>0</v>
      </c>
      <c r="AU71" s="55">
        <v>0</v>
      </c>
      <c r="AV71" s="55">
        <v>0</v>
      </c>
      <c r="AW71" s="55">
        <v>0</v>
      </c>
      <c r="AX71" s="55">
        <v>0</v>
      </c>
      <c r="AY71" s="55">
        <v>0</v>
      </c>
      <c r="AZ71" s="55">
        <v>0</v>
      </c>
      <c r="BA71" s="55">
        <v>0</v>
      </c>
      <c r="BB71" s="55">
        <v>0</v>
      </c>
      <c r="BC71" s="55">
        <v>0</v>
      </c>
      <c r="BD71" s="55">
        <v>0</v>
      </c>
      <c r="BE71" s="55">
        <v>0</v>
      </c>
      <c r="BF71" s="55">
        <v>0</v>
      </c>
      <c r="BG71" s="55">
        <v>0</v>
      </c>
      <c r="BH71" s="55">
        <v>0</v>
      </c>
      <c r="BI71" s="55">
        <v>0</v>
      </c>
      <c r="BJ71" s="55">
        <v>0</v>
      </c>
      <c r="BK71" s="55">
        <v>0</v>
      </c>
      <c r="BL71" s="55">
        <v>0</v>
      </c>
      <c r="BM71" s="55">
        <v>0</v>
      </c>
      <c r="BN71" s="55">
        <v>0</v>
      </c>
      <c r="BO71" s="55">
        <v>0</v>
      </c>
      <c r="BP71" s="55">
        <v>0</v>
      </c>
      <c r="BQ71" s="55">
        <v>0</v>
      </c>
      <c r="BR71" s="55">
        <v>0</v>
      </c>
      <c r="BS71" s="55">
        <v>0</v>
      </c>
      <c r="BT71" s="55">
        <v>0</v>
      </c>
      <c r="BU71" s="55">
        <v>0</v>
      </c>
      <c r="BV71" s="55">
        <v>0</v>
      </c>
      <c r="BW71" s="55">
        <v>0</v>
      </c>
      <c r="BX71" s="55">
        <v>0</v>
      </c>
      <c r="BY71" s="55">
        <v>0</v>
      </c>
      <c r="BZ71" s="55">
        <v>0</v>
      </c>
      <c r="CA71" s="55">
        <v>0</v>
      </c>
      <c r="CB71" s="55">
        <v>0</v>
      </c>
      <c r="CC71" s="55">
        <v>0</v>
      </c>
      <c r="CD71" s="55">
        <v>0</v>
      </c>
      <c r="CE71" s="55">
        <v>0</v>
      </c>
    </row>
    <row r="72" spans="1:83" ht="13.9" customHeight="1" x14ac:dyDescent="0.2">
      <c r="A72" s="54" t="s">
        <v>129</v>
      </c>
      <c r="B72" s="54" t="s">
        <v>308</v>
      </c>
      <c r="C72" s="54" t="s">
        <v>344</v>
      </c>
      <c r="D72" s="54" t="s">
        <v>319</v>
      </c>
      <c r="E72" s="54" t="s">
        <v>415</v>
      </c>
      <c r="F72" s="55">
        <v>0</v>
      </c>
      <c r="G72" s="55">
        <v>0</v>
      </c>
      <c r="H72" s="55">
        <v>0</v>
      </c>
      <c r="I72" s="55">
        <v>0</v>
      </c>
      <c r="J72" s="55">
        <v>0</v>
      </c>
      <c r="K72" s="55">
        <v>0</v>
      </c>
      <c r="L72" s="55">
        <v>0</v>
      </c>
      <c r="M72" s="55">
        <v>0</v>
      </c>
      <c r="N72" s="55">
        <v>0</v>
      </c>
      <c r="O72" s="55">
        <v>0</v>
      </c>
      <c r="P72" s="55">
        <v>0</v>
      </c>
      <c r="Q72" s="55">
        <v>0</v>
      </c>
      <c r="R72" s="55">
        <v>0</v>
      </c>
      <c r="S72" s="55">
        <v>0</v>
      </c>
      <c r="T72" s="55">
        <v>0</v>
      </c>
      <c r="U72" s="55">
        <v>0</v>
      </c>
      <c r="V72" s="55">
        <v>0</v>
      </c>
      <c r="W72" s="55">
        <v>0</v>
      </c>
      <c r="X72" s="55">
        <v>0</v>
      </c>
      <c r="Y72" s="55">
        <v>0</v>
      </c>
      <c r="Z72" s="55">
        <v>0</v>
      </c>
      <c r="AA72" s="55">
        <v>0</v>
      </c>
      <c r="AB72" s="55">
        <v>25.81</v>
      </c>
      <c r="AC72" s="55">
        <v>0</v>
      </c>
      <c r="AD72" s="55">
        <v>0</v>
      </c>
      <c r="AE72" s="55">
        <v>25.81</v>
      </c>
      <c r="AF72" s="55">
        <v>0</v>
      </c>
      <c r="AG72" s="55">
        <v>0</v>
      </c>
      <c r="AH72" s="55">
        <v>0</v>
      </c>
      <c r="AI72" s="55">
        <v>0</v>
      </c>
      <c r="AJ72" s="55">
        <v>0</v>
      </c>
      <c r="AK72" s="55">
        <v>0</v>
      </c>
      <c r="AL72" s="55">
        <v>0</v>
      </c>
      <c r="AM72" s="55">
        <v>0</v>
      </c>
      <c r="AN72" s="55">
        <v>0</v>
      </c>
      <c r="AO72" s="55">
        <v>0</v>
      </c>
      <c r="AP72" s="55">
        <v>0</v>
      </c>
      <c r="AQ72" s="55">
        <v>0</v>
      </c>
      <c r="AR72" s="55">
        <v>0</v>
      </c>
      <c r="AS72" s="55">
        <v>0</v>
      </c>
      <c r="AT72" s="55">
        <v>0</v>
      </c>
      <c r="AU72" s="55">
        <v>0</v>
      </c>
      <c r="AV72" s="55">
        <v>0</v>
      </c>
      <c r="AW72" s="55">
        <v>0</v>
      </c>
      <c r="AX72" s="55">
        <v>0</v>
      </c>
      <c r="AY72" s="55">
        <v>0</v>
      </c>
      <c r="AZ72" s="55">
        <v>0</v>
      </c>
      <c r="BA72" s="55">
        <v>0</v>
      </c>
      <c r="BB72" s="55">
        <v>0</v>
      </c>
      <c r="BC72" s="55">
        <v>0</v>
      </c>
      <c r="BD72" s="55">
        <v>0</v>
      </c>
      <c r="BE72" s="55">
        <v>0</v>
      </c>
      <c r="BF72" s="55">
        <v>0</v>
      </c>
      <c r="BG72" s="55">
        <v>0</v>
      </c>
      <c r="BH72" s="55">
        <v>0</v>
      </c>
      <c r="BI72" s="55">
        <v>0</v>
      </c>
      <c r="BJ72" s="55">
        <v>0</v>
      </c>
      <c r="BK72" s="55">
        <v>0</v>
      </c>
      <c r="BL72" s="55">
        <v>0</v>
      </c>
      <c r="BM72" s="55">
        <v>0</v>
      </c>
      <c r="BN72" s="55">
        <v>0</v>
      </c>
      <c r="BO72" s="55">
        <v>0</v>
      </c>
      <c r="BP72" s="55">
        <v>0</v>
      </c>
      <c r="BQ72" s="55">
        <v>0</v>
      </c>
      <c r="BR72" s="55">
        <v>0</v>
      </c>
      <c r="BS72" s="55">
        <v>0</v>
      </c>
      <c r="BT72" s="55">
        <v>0</v>
      </c>
      <c r="BU72" s="55">
        <v>0</v>
      </c>
      <c r="BV72" s="55">
        <v>0</v>
      </c>
      <c r="BW72" s="55">
        <v>0</v>
      </c>
      <c r="BX72" s="55">
        <v>0</v>
      </c>
      <c r="BY72" s="55">
        <v>0</v>
      </c>
      <c r="BZ72" s="55">
        <v>0</v>
      </c>
      <c r="CA72" s="55">
        <v>0</v>
      </c>
      <c r="CB72" s="55">
        <v>0</v>
      </c>
      <c r="CC72" s="55">
        <v>0</v>
      </c>
      <c r="CD72" s="55">
        <v>0</v>
      </c>
      <c r="CE72" s="55">
        <v>0</v>
      </c>
    </row>
    <row r="73" spans="1:83" ht="13.9" customHeight="1" x14ac:dyDescent="0.2">
      <c r="A73" s="54" t="s">
        <v>129</v>
      </c>
      <c r="B73" s="54" t="s">
        <v>308</v>
      </c>
      <c r="C73" s="54" t="s">
        <v>344</v>
      </c>
      <c r="D73" s="54" t="s">
        <v>319</v>
      </c>
      <c r="E73" s="54" t="s">
        <v>416</v>
      </c>
      <c r="F73" s="55">
        <v>0</v>
      </c>
      <c r="G73" s="55">
        <v>0</v>
      </c>
      <c r="H73" s="55">
        <v>0</v>
      </c>
      <c r="I73" s="55">
        <v>0</v>
      </c>
      <c r="J73" s="55">
        <v>0</v>
      </c>
      <c r="K73" s="55">
        <v>0</v>
      </c>
      <c r="L73" s="55">
        <v>0</v>
      </c>
      <c r="M73" s="55">
        <v>0</v>
      </c>
      <c r="N73" s="55">
        <v>0</v>
      </c>
      <c r="O73" s="55">
        <v>0</v>
      </c>
      <c r="P73" s="55">
        <v>0</v>
      </c>
      <c r="Q73" s="55">
        <v>0</v>
      </c>
      <c r="R73" s="55">
        <v>0</v>
      </c>
      <c r="S73" s="55">
        <v>0</v>
      </c>
      <c r="T73" s="55">
        <v>0</v>
      </c>
      <c r="U73" s="55">
        <v>0</v>
      </c>
      <c r="V73" s="55">
        <v>0</v>
      </c>
      <c r="W73" s="55">
        <v>0</v>
      </c>
      <c r="X73" s="55">
        <v>0</v>
      </c>
      <c r="Y73" s="55">
        <v>0</v>
      </c>
      <c r="Z73" s="55">
        <v>0</v>
      </c>
      <c r="AA73" s="55">
        <v>0</v>
      </c>
      <c r="AB73" s="55">
        <v>16145.69</v>
      </c>
      <c r="AC73" s="55">
        <v>5233.3100000000004</v>
      </c>
      <c r="AD73" s="55">
        <v>11729.59</v>
      </c>
      <c r="AE73" s="55">
        <v>33108.589999999997</v>
      </c>
      <c r="AF73" s="55">
        <v>-2573.4899999999998</v>
      </c>
      <c r="AG73" s="55">
        <v>0</v>
      </c>
      <c r="AH73" s="55">
        <v>149.49</v>
      </c>
      <c r="AI73" s="55">
        <v>0</v>
      </c>
      <c r="AJ73" s="55">
        <v>0</v>
      </c>
      <c r="AK73" s="55">
        <v>346.22</v>
      </c>
      <c r="AL73" s="55">
        <v>2377.8200000000002</v>
      </c>
      <c r="AM73" s="55">
        <v>0</v>
      </c>
      <c r="AN73" s="55">
        <v>757.06</v>
      </c>
      <c r="AO73" s="55">
        <v>0</v>
      </c>
      <c r="AP73" s="55">
        <v>0</v>
      </c>
      <c r="AQ73" s="55">
        <v>0</v>
      </c>
      <c r="AR73" s="55">
        <v>1057.1000000000004</v>
      </c>
      <c r="AS73" s="55">
        <v>0</v>
      </c>
      <c r="AT73" s="55">
        <v>0</v>
      </c>
      <c r="AU73" s="55">
        <v>0</v>
      </c>
      <c r="AV73" s="55">
        <v>0</v>
      </c>
      <c r="AW73" s="55">
        <v>0</v>
      </c>
      <c r="AX73" s="55">
        <v>0</v>
      </c>
      <c r="AY73" s="55">
        <v>0</v>
      </c>
      <c r="AZ73" s="55">
        <v>0</v>
      </c>
      <c r="BA73" s="55">
        <v>0</v>
      </c>
      <c r="BB73" s="55">
        <v>0</v>
      </c>
      <c r="BC73" s="55">
        <v>0</v>
      </c>
      <c r="BD73" s="55">
        <v>0</v>
      </c>
      <c r="BE73" s="55">
        <v>0</v>
      </c>
      <c r="BF73" s="55">
        <v>0</v>
      </c>
      <c r="BG73" s="55">
        <v>0</v>
      </c>
      <c r="BH73" s="55">
        <v>0</v>
      </c>
      <c r="BI73" s="55">
        <v>0</v>
      </c>
      <c r="BJ73" s="55">
        <v>0</v>
      </c>
      <c r="BK73" s="55">
        <v>0</v>
      </c>
      <c r="BL73" s="55">
        <v>0</v>
      </c>
      <c r="BM73" s="55">
        <v>0</v>
      </c>
      <c r="BN73" s="55">
        <v>0</v>
      </c>
      <c r="BO73" s="55">
        <v>0</v>
      </c>
      <c r="BP73" s="55">
        <v>0</v>
      </c>
      <c r="BQ73" s="55">
        <v>0</v>
      </c>
      <c r="BR73" s="55">
        <v>0</v>
      </c>
      <c r="BS73" s="55">
        <v>0</v>
      </c>
      <c r="BT73" s="55">
        <v>0</v>
      </c>
      <c r="BU73" s="55">
        <v>0</v>
      </c>
      <c r="BV73" s="55">
        <v>0</v>
      </c>
      <c r="BW73" s="55">
        <v>0</v>
      </c>
      <c r="BX73" s="55">
        <v>0</v>
      </c>
      <c r="BY73" s="55">
        <v>0</v>
      </c>
      <c r="BZ73" s="55">
        <v>0</v>
      </c>
      <c r="CA73" s="55">
        <v>0</v>
      </c>
      <c r="CB73" s="55">
        <v>0</v>
      </c>
      <c r="CC73" s="55">
        <v>0</v>
      </c>
      <c r="CD73" s="55">
        <v>0</v>
      </c>
      <c r="CE73" s="55">
        <v>0</v>
      </c>
    </row>
    <row r="74" spans="1:83" ht="13.9" customHeight="1" x14ac:dyDescent="0.2">
      <c r="A74" s="54" t="s">
        <v>129</v>
      </c>
      <c r="B74" s="54" t="s">
        <v>308</v>
      </c>
      <c r="C74" s="54" t="s">
        <v>344</v>
      </c>
      <c r="D74" s="54" t="s">
        <v>319</v>
      </c>
      <c r="E74" s="54" t="s">
        <v>417</v>
      </c>
      <c r="F74" s="55">
        <v>0</v>
      </c>
      <c r="G74" s="55">
        <v>0</v>
      </c>
      <c r="H74" s="55">
        <v>0</v>
      </c>
      <c r="I74" s="55">
        <v>0</v>
      </c>
      <c r="J74" s="55">
        <v>0</v>
      </c>
      <c r="K74" s="55">
        <v>0</v>
      </c>
      <c r="L74" s="55">
        <v>0</v>
      </c>
      <c r="M74" s="55">
        <v>0</v>
      </c>
      <c r="N74" s="55">
        <v>0</v>
      </c>
      <c r="O74" s="55">
        <v>157906.21</v>
      </c>
      <c r="P74" s="55">
        <v>192220.18</v>
      </c>
      <c r="Q74" s="55">
        <v>0</v>
      </c>
      <c r="R74" s="55">
        <v>350126.39</v>
      </c>
      <c r="S74" s="55">
        <v>128128.15</v>
      </c>
      <c r="T74" s="55">
        <v>201361.06</v>
      </c>
      <c r="U74" s="55">
        <v>413249.02</v>
      </c>
      <c r="V74" s="55">
        <v>0</v>
      </c>
      <c r="W74" s="55">
        <v>166431.14000000001</v>
      </c>
      <c r="X74" s="55">
        <v>184398.56</v>
      </c>
      <c r="Y74" s="55">
        <v>403287.33</v>
      </c>
      <c r="Z74" s="55">
        <v>0</v>
      </c>
      <c r="AA74" s="55">
        <v>138389.65</v>
      </c>
      <c r="AB74" s="55">
        <v>-799238.03</v>
      </c>
      <c r="AC74" s="55">
        <v>-315123.40999999997</v>
      </c>
      <c r="AD74" s="55">
        <v>625.6</v>
      </c>
      <c r="AE74" s="55">
        <v>521509.06999999989</v>
      </c>
      <c r="AF74" s="55">
        <v>152725.74</v>
      </c>
      <c r="AG74" s="55">
        <v>152644.12</v>
      </c>
      <c r="AH74" s="55">
        <v>-126368.31</v>
      </c>
      <c r="AI74" s="55">
        <v>178734.85</v>
      </c>
      <c r="AJ74" s="55">
        <v>-199.95</v>
      </c>
      <c r="AK74" s="55">
        <v>-755.53</v>
      </c>
      <c r="AL74" s="55">
        <v>-5859.01</v>
      </c>
      <c r="AM74" s="55">
        <v>-160634.03</v>
      </c>
      <c r="AN74" s="55">
        <v>-27929.82</v>
      </c>
      <c r="AO74" s="55">
        <v>0</v>
      </c>
      <c r="AP74" s="55">
        <v>0</v>
      </c>
      <c r="AQ74" s="55">
        <v>0</v>
      </c>
      <c r="AR74" s="55">
        <v>162358.05999999997</v>
      </c>
      <c r="AS74" s="55">
        <v>0</v>
      </c>
      <c r="AT74" s="55">
        <v>0</v>
      </c>
      <c r="AU74" s="55">
        <v>0</v>
      </c>
      <c r="AV74" s="55">
        <v>0</v>
      </c>
      <c r="AW74" s="55">
        <v>0</v>
      </c>
      <c r="AX74" s="55">
        <v>0</v>
      </c>
      <c r="AY74" s="55">
        <v>0</v>
      </c>
      <c r="AZ74" s="55">
        <v>0</v>
      </c>
      <c r="BA74" s="55">
        <v>0</v>
      </c>
      <c r="BB74" s="55">
        <v>0</v>
      </c>
      <c r="BC74" s="55">
        <v>0</v>
      </c>
      <c r="BD74" s="55">
        <v>0</v>
      </c>
      <c r="BE74" s="55">
        <v>0</v>
      </c>
      <c r="BF74" s="55">
        <v>0</v>
      </c>
      <c r="BG74" s="55">
        <v>0</v>
      </c>
      <c r="BH74" s="55">
        <v>0</v>
      </c>
      <c r="BI74" s="55">
        <v>0</v>
      </c>
      <c r="BJ74" s="55">
        <v>0</v>
      </c>
      <c r="BK74" s="55">
        <v>0</v>
      </c>
      <c r="BL74" s="55">
        <v>0</v>
      </c>
      <c r="BM74" s="55">
        <v>0</v>
      </c>
      <c r="BN74" s="55">
        <v>0</v>
      </c>
      <c r="BO74" s="55">
        <v>0</v>
      </c>
      <c r="BP74" s="55">
        <v>0</v>
      </c>
      <c r="BQ74" s="55">
        <v>0</v>
      </c>
      <c r="BR74" s="55">
        <v>0</v>
      </c>
      <c r="BS74" s="55">
        <v>0</v>
      </c>
      <c r="BT74" s="55">
        <v>0</v>
      </c>
      <c r="BU74" s="55">
        <v>0</v>
      </c>
      <c r="BV74" s="55">
        <v>0</v>
      </c>
      <c r="BW74" s="55">
        <v>0</v>
      </c>
      <c r="BX74" s="55">
        <v>0</v>
      </c>
      <c r="BY74" s="55">
        <v>0</v>
      </c>
      <c r="BZ74" s="55">
        <v>0</v>
      </c>
      <c r="CA74" s="55">
        <v>0</v>
      </c>
      <c r="CB74" s="55">
        <v>0</v>
      </c>
      <c r="CC74" s="55">
        <v>0</v>
      </c>
      <c r="CD74" s="55">
        <v>0</v>
      </c>
      <c r="CE74" s="55">
        <v>0</v>
      </c>
    </row>
    <row r="75" spans="1:83" ht="13.9" customHeight="1" x14ac:dyDescent="0.2">
      <c r="A75" s="54" t="s">
        <v>129</v>
      </c>
      <c r="B75" s="54" t="s">
        <v>308</v>
      </c>
      <c r="C75" s="54" t="s">
        <v>344</v>
      </c>
      <c r="D75" s="54" t="s">
        <v>319</v>
      </c>
      <c r="E75" s="54" t="s">
        <v>418</v>
      </c>
      <c r="F75" s="55">
        <v>0</v>
      </c>
      <c r="G75" s="55">
        <v>0</v>
      </c>
      <c r="H75" s="55">
        <v>0</v>
      </c>
      <c r="I75" s="55">
        <v>0</v>
      </c>
      <c r="J75" s="55">
        <v>0</v>
      </c>
      <c r="K75" s="55">
        <v>0</v>
      </c>
      <c r="L75" s="55">
        <v>0</v>
      </c>
      <c r="M75" s="55">
        <v>0</v>
      </c>
      <c r="N75" s="55">
        <v>0</v>
      </c>
      <c r="O75" s="55">
        <v>0</v>
      </c>
      <c r="P75" s="55">
        <v>0</v>
      </c>
      <c r="Q75" s="55">
        <v>0</v>
      </c>
      <c r="R75" s="55">
        <v>0</v>
      </c>
      <c r="S75" s="55">
        <v>0</v>
      </c>
      <c r="T75" s="55">
        <v>0</v>
      </c>
      <c r="U75" s="55">
        <v>0</v>
      </c>
      <c r="V75" s="55">
        <v>0</v>
      </c>
      <c r="W75" s="55">
        <v>0</v>
      </c>
      <c r="X75" s="55">
        <v>0</v>
      </c>
      <c r="Y75" s="55">
        <v>0</v>
      </c>
      <c r="Z75" s="55">
        <v>0</v>
      </c>
      <c r="AA75" s="55">
        <v>0</v>
      </c>
      <c r="AB75" s="55">
        <v>0</v>
      </c>
      <c r="AC75" s="55">
        <v>0</v>
      </c>
      <c r="AD75" s="55">
        <v>0</v>
      </c>
      <c r="AE75" s="55">
        <v>0</v>
      </c>
      <c r="AF75" s="55">
        <v>0</v>
      </c>
      <c r="AG75" s="55">
        <v>0</v>
      </c>
      <c r="AH75" s="55">
        <v>0</v>
      </c>
      <c r="AI75" s="55">
        <v>0</v>
      </c>
      <c r="AJ75" s="55">
        <v>0</v>
      </c>
      <c r="AK75" s="55">
        <v>1251.25</v>
      </c>
      <c r="AL75" s="55">
        <v>0</v>
      </c>
      <c r="AM75" s="55">
        <v>0</v>
      </c>
      <c r="AN75" s="55">
        <v>0</v>
      </c>
      <c r="AO75" s="55">
        <v>0</v>
      </c>
      <c r="AP75" s="55">
        <v>0</v>
      </c>
      <c r="AQ75" s="55">
        <v>0</v>
      </c>
      <c r="AR75" s="55">
        <v>1251.25</v>
      </c>
      <c r="AS75" s="55">
        <v>0</v>
      </c>
      <c r="AT75" s="55">
        <v>0</v>
      </c>
      <c r="AU75" s="55">
        <v>0</v>
      </c>
      <c r="AV75" s="55">
        <v>0</v>
      </c>
      <c r="AW75" s="55">
        <v>0</v>
      </c>
      <c r="AX75" s="55">
        <v>0</v>
      </c>
      <c r="AY75" s="55">
        <v>0</v>
      </c>
      <c r="AZ75" s="55">
        <v>0</v>
      </c>
      <c r="BA75" s="55">
        <v>0</v>
      </c>
      <c r="BB75" s="55">
        <v>0</v>
      </c>
      <c r="BC75" s="55">
        <v>0</v>
      </c>
      <c r="BD75" s="55">
        <v>0</v>
      </c>
      <c r="BE75" s="55">
        <v>0</v>
      </c>
      <c r="BF75" s="55">
        <v>0</v>
      </c>
      <c r="BG75" s="55">
        <v>0</v>
      </c>
      <c r="BH75" s="55">
        <v>0</v>
      </c>
      <c r="BI75" s="55">
        <v>0</v>
      </c>
      <c r="BJ75" s="55">
        <v>0</v>
      </c>
      <c r="BK75" s="55">
        <v>0</v>
      </c>
      <c r="BL75" s="55">
        <v>0</v>
      </c>
      <c r="BM75" s="55">
        <v>0</v>
      </c>
      <c r="BN75" s="55">
        <v>0</v>
      </c>
      <c r="BO75" s="55">
        <v>0</v>
      </c>
      <c r="BP75" s="55">
        <v>0</v>
      </c>
      <c r="BQ75" s="55">
        <v>0</v>
      </c>
      <c r="BR75" s="55">
        <v>0</v>
      </c>
      <c r="BS75" s="55">
        <v>0</v>
      </c>
      <c r="BT75" s="55">
        <v>0</v>
      </c>
      <c r="BU75" s="55">
        <v>0</v>
      </c>
      <c r="BV75" s="55">
        <v>0</v>
      </c>
      <c r="BW75" s="55">
        <v>0</v>
      </c>
      <c r="BX75" s="55">
        <v>0</v>
      </c>
      <c r="BY75" s="55">
        <v>0</v>
      </c>
      <c r="BZ75" s="55">
        <v>0</v>
      </c>
      <c r="CA75" s="55">
        <v>0</v>
      </c>
      <c r="CB75" s="55">
        <v>0</v>
      </c>
      <c r="CC75" s="55">
        <v>0</v>
      </c>
      <c r="CD75" s="55">
        <v>0</v>
      </c>
      <c r="CE75" s="55">
        <v>0</v>
      </c>
    </row>
    <row r="76" spans="1:83" ht="13.9" customHeight="1" x14ac:dyDescent="0.2">
      <c r="A76" s="54" t="s">
        <v>129</v>
      </c>
      <c r="B76" s="54" t="s">
        <v>308</v>
      </c>
      <c r="C76" s="54" t="s">
        <v>419</v>
      </c>
      <c r="D76" s="54" t="s">
        <v>420</v>
      </c>
      <c r="E76" s="54" t="s">
        <v>421</v>
      </c>
      <c r="F76" s="55">
        <v>0</v>
      </c>
      <c r="G76" s="55">
        <v>0</v>
      </c>
      <c r="H76" s="55">
        <v>0</v>
      </c>
      <c r="I76" s="55">
        <v>0</v>
      </c>
      <c r="J76" s="55">
        <v>0</v>
      </c>
      <c r="K76" s="55">
        <v>0</v>
      </c>
      <c r="L76" s="55">
        <v>0</v>
      </c>
      <c r="M76" s="55">
        <v>148000</v>
      </c>
      <c r="N76" s="55">
        <v>148400</v>
      </c>
      <c r="O76" s="55">
        <v>148200</v>
      </c>
      <c r="P76" s="55">
        <v>148200</v>
      </c>
      <c r="Q76" s="55">
        <v>108818.15</v>
      </c>
      <c r="R76" s="55">
        <v>701618.15</v>
      </c>
      <c r="S76" s="55">
        <v>147930.88</v>
      </c>
      <c r="T76" s="55">
        <v>147480.42000000001</v>
      </c>
      <c r="U76" s="55">
        <v>147412.44</v>
      </c>
      <c r="V76" s="55">
        <v>145786.98000000001</v>
      </c>
      <c r="W76" s="55">
        <v>151081.28</v>
      </c>
      <c r="X76" s="55">
        <v>141488</v>
      </c>
      <c r="Y76" s="55">
        <v>144460</v>
      </c>
      <c r="Z76" s="55">
        <v>144960.91</v>
      </c>
      <c r="AA76" s="55">
        <v>144658</v>
      </c>
      <c r="AB76" s="55">
        <v>452929.9</v>
      </c>
      <c r="AC76" s="55">
        <v>169050</v>
      </c>
      <c r="AD76" s="55">
        <v>144964.18</v>
      </c>
      <c r="AE76" s="55">
        <v>2082202.99</v>
      </c>
      <c r="AF76" s="55">
        <v>174689</v>
      </c>
      <c r="AG76" s="55">
        <v>175179</v>
      </c>
      <c r="AH76" s="55">
        <v>174497</v>
      </c>
      <c r="AI76" s="55">
        <v>173315</v>
      </c>
      <c r="AJ76" s="55">
        <v>173183</v>
      </c>
      <c r="AK76" s="55">
        <v>173184</v>
      </c>
      <c r="AL76" s="55">
        <v>173040</v>
      </c>
      <c r="AM76" s="55">
        <v>173044</v>
      </c>
      <c r="AN76" s="55">
        <v>171223</v>
      </c>
      <c r="AO76" s="55">
        <v>170527</v>
      </c>
      <c r="AP76" s="55">
        <v>168133</v>
      </c>
      <c r="AQ76" s="55">
        <v>942006.11</v>
      </c>
      <c r="AR76" s="55">
        <v>2842020.11</v>
      </c>
      <c r="AS76" s="55">
        <v>275215</v>
      </c>
      <c r="AT76" s="55">
        <v>290167</v>
      </c>
      <c r="AU76" s="55">
        <v>234358</v>
      </c>
      <c r="AV76" s="55">
        <v>213581</v>
      </c>
      <c r="AW76" s="55">
        <v>250629</v>
      </c>
      <c r="AX76" s="55">
        <v>250124</v>
      </c>
      <c r="AY76" s="55">
        <v>242444</v>
      </c>
      <c r="AZ76" s="55">
        <v>246861</v>
      </c>
      <c r="BA76" s="55">
        <v>247203</v>
      </c>
      <c r="BB76" s="55">
        <v>243984</v>
      </c>
      <c r="BC76" s="55">
        <v>-434391.06</v>
      </c>
      <c r="BD76" s="55">
        <v>198307.13</v>
      </c>
      <c r="BE76" s="55">
        <v>2258482.0699999998</v>
      </c>
      <c r="BF76" s="55">
        <v>284583.33337000001</v>
      </c>
      <c r="BG76" s="55">
        <v>284583.33337000001</v>
      </c>
      <c r="BH76" s="55">
        <v>284583.33337000001</v>
      </c>
      <c r="BI76" s="55">
        <v>284583.33337000001</v>
      </c>
      <c r="BJ76" s="55">
        <v>284583.33337000001</v>
      </c>
      <c r="BK76" s="55">
        <v>284583.33337000001</v>
      </c>
      <c r="BL76" s="55">
        <v>284583.33337000001</v>
      </c>
      <c r="BM76" s="55">
        <v>284583.33337000001</v>
      </c>
      <c r="BN76" s="55">
        <v>284583.33337000001</v>
      </c>
      <c r="BO76" s="55">
        <v>284583.33337000001</v>
      </c>
      <c r="BP76" s="55">
        <v>284583.33337000001</v>
      </c>
      <c r="BQ76" s="55">
        <v>284583.33337000001</v>
      </c>
      <c r="BR76" s="55">
        <v>3415000.000440001</v>
      </c>
      <c r="BS76" s="55">
        <v>407031.3191666666</v>
      </c>
      <c r="BT76" s="55">
        <v>405745.41916666663</v>
      </c>
      <c r="BU76" s="55">
        <v>404462.21916666662</v>
      </c>
      <c r="BV76" s="55">
        <v>403181.80916666659</v>
      </c>
      <c r="BW76" s="55">
        <v>401904.23916666664</v>
      </c>
      <c r="BX76" s="55">
        <v>400629.55916666659</v>
      </c>
      <c r="BY76" s="55">
        <v>399357.79916666663</v>
      </c>
      <c r="BZ76" s="55">
        <v>398088.98916666664</v>
      </c>
      <c r="CA76" s="55">
        <v>396823.14916666661</v>
      </c>
      <c r="CB76" s="55">
        <v>395560.30916666659</v>
      </c>
      <c r="CC76" s="55">
        <v>394300.46916666662</v>
      </c>
      <c r="CD76" s="55">
        <v>393043.65916666662</v>
      </c>
      <c r="CE76" s="55">
        <v>4800128.9399999995</v>
      </c>
    </row>
    <row r="77" spans="1:83" ht="13.9" customHeight="1" x14ac:dyDescent="0.2">
      <c r="A77" s="54" t="s">
        <v>129</v>
      </c>
      <c r="B77" s="54" t="s">
        <v>308</v>
      </c>
      <c r="C77" s="54" t="s">
        <v>419</v>
      </c>
      <c r="D77" s="54" t="s">
        <v>422</v>
      </c>
      <c r="E77" s="54" t="s">
        <v>423</v>
      </c>
      <c r="F77" s="55">
        <v>0</v>
      </c>
      <c r="G77" s="55">
        <v>0</v>
      </c>
      <c r="H77" s="55">
        <v>0</v>
      </c>
      <c r="I77" s="55">
        <v>0</v>
      </c>
      <c r="J77" s="55">
        <v>0</v>
      </c>
      <c r="K77" s="55">
        <v>0</v>
      </c>
      <c r="L77" s="55">
        <v>0</v>
      </c>
      <c r="M77" s="55">
        <v>102024.35</v>
      </c>
      <c r="N77" s="55">
        <v>48894.17</v>
      </c>
      <c r="O77" s="55">
        <v>49920.35</v>
      </c>
      <c r="P77" s="55">
        <v>46292.979999999996</v>
      </c>
      <c r="Q77" s="55">
        <v>1406.3199999999961</v>
      </c>
      <c r="R77" s="55">
        <v>248538.17000000004</v>
      </c>
      <c r="S77" s="55">
        <v>57350.31</v>
      </c>
      <c r="T77" s="55">
        <v>51128.05</v>
      </c>
      <c r="U77" s="55">
        <v>80336.790000000008</v>
      </c>
      <c r="V77" s="55">
        <v>32096.41</v>
      </c>
      <c r="W77" s="55">
        <v>50771.78</v>
      </c>
      <c r="X77" s="55">
        <v>48908.89</v>
      </c>
      <c r="Y77" s="55">
        <v>65387.87</v>
      </c>
      <c r="Z77" s="55">
        <v>56751.040000000001</v>
      </c>
      <c r="AA77" s="55">
        <v>57525.61</v>
      </c>
      <c r="AB77" s="55">
        <v>86661.079999999987</v>
      </c>
      <c r="AC77" s="55">
        <v>54869.7</v>
      </c>
      <c r="AD77" s="55">
        <v>58896.44</v>
      </c>
      <c r="AE77" s="55">
        <v>700683.97</v>
      </c>
      <c r="AF77" s="55">
        <v>77448.760000000009</v>
      </c>
      <c r="AG77" s="55">
        <v>52110.29</v>
      </c>
      <c r="AH77" s="55">
        <v>70725.59</v>
      </c>
      <c r="AI77" s="55">
        <v>57628.32</v>
      </c>
      <c r="AJ77" s="55">
        <v>58172.42</v>
      </c>
      <c r="AK77" s="55">
        <v>47515.16</v>
      </c>
      <c r="AL77" s="55">
        <v>66973.490000000005</v>
      </c>
      <c r="AM77" s="55">
        <v>62513.24</v>
      </c>
      <c r="AN77" s="55">
        <v>70190.3</v>
      </c>
      <c r="AO77" s="55">
        <v>64644.35</v>
      </c>
      <c r="AP77" s="55">
        <v>64248.84</v>
      </c>
      <c r="AQ77" s="55">
        <v>75557.97</v>
      </c>
      <c r="AR77" s="55">
        <v>767728.73</v>
      </c>
      <c r="AS77" s="55">
        <v>74568.88</v>
      </c>
      <c r="AT77" s="55">
        <v>86966.25</v>
      </c>
      <c r="AU77" s="55">
        <v>47318.68</v>
      </c>
      <c r="AV77" s="55">
        <v>66208.460000000006</v>
      </c>
      <c r="AW77" s="55">
        <v>61234.41</v>
      </c>
      <c r="AX77" s="55">
        <v>67856.299999999988</v>
      </c>
      <c r="AY77" s="55">
        <v>63170.3</v>
      </c>
      <c r="AZ77" s="55">
        <v>57214.310000000005</v>
      </c>
      <c r="BA77" s="55">
        <v>60252.75</v>
      </c>
      <c r="BB77" s="55">
        <v>44275.49</v>
      </c>
      <c r="BC77" s="55">
        <v>68214.180000000008</v>
      </c>
      <c r="BD77" s="55">
        <v>73041.09</v>
      </c>
      <c r="BE77" s="55">
        <v>770321.10000000009</v>
      </c>
      <c r="BF77" s="55">
        <v>79699.399999999994</v>
      </c>
      <c r="BG77" s="55">
        <v>73169.38</v>
      </c>
      <c r="BH77" s="55">
        <v>65074.59</v>
      </c>
      <c r="BI77" s="55">
        <v>57318.140000000007</v>
      </c>
      <c r="BJ77" s="55">
        <v>67892.149999999994</v>
      </c>
      <c r="BK77" s="55">
        <v>64344.840000000004</v>
      </c>
      <c r="BL77" s="55">
        <v>61829.26</v>
      </c>
      <c r="BM77" s="55">
        <v>70737.77</v>
      </c>
      <c r="BN77" s="55">
        <v>63913.29</v>
      </c>
      <c r="BO77" s="55">
        <v>57876.66</v>
      </c>
      <c r="BP77" s="55">
        <v>55476.51</v>
      </c>
      <c r="BQ77" s="55">
        <v>48005.580000000009</v>
      </c>
      <c r="BR77" s="55">
        <v>765337.57000000007</v>
      </c>
      <c r="BS77" s="55">
        <v>82198.75</v>
      </c>
      <c r="BT77" s="55">
        <v>75447.789999999994</v>
      </c>
      <c r="BU77" s="55">
        <v>67098.34</v>
      </c>
      <c r="BV77" s="55">
        <v>59090.05000000001</v>
      </c>
      <c r="BW77" s="55">
        <v>70021.039999999979</v>
      </c>
      <c r="BX77" s="55">
        <v>66348.899999999994</v>
      </c>
      <c r="BY77" s="55">
        <v>63754.919999999991</v>
      </c>
      <c r="BZ77" s="55">
        <v>72940.91</v>
      </c>
      <c r="CA77" s="55">
        <v>65889.78</v>
      </c>
      <c r="CB77" s="55">
        <v>59692.05</v>
      </c>
      <c r="CC77" s="55">
        <v>57204.359999999993</v>
      </c>
      <c r="CD77" s="55">
        <v>49490.13</v>
      </c>
      <c r="CE77" s="55">
        <v>789177.02</v>
      </c>
    </row>
    <row r="78" spans="1:83" ht="13.9" customHeight="1" x14ac:dyDescent="0.2">
      <c r="A78" s="54" t="s">
        <v>129</v>
      </c>
      <c r="B78" s="54" t="s">
        <v>308</v>
      </c>
      <c r="C78" s="54" t="s">
        <v>424</v>
      </c>
      <c r="D78" s="54" t="s">
        <v>425</v>
      </c>
      <c r="E78" s="54" t="s">
        <v>426</v>
      </c>
      <c r="F78" s="55">
        <v>0</v>
      </c>
      <c r="G78" s="55">
        <v>0</v>
      </c>
      <c r="H78" s="55">
        <v>0</v>
      </c>
      <c r="I78" s="55">
        <v>0</v>
      </c>
      <c r="J78" s="55">
        <v>0</v>
      </c>
      <c r="K78" s="55">
        <v>0</v>
      </c>
      <c r="L78" s="55">
        <v>0</v>
      </c>
      <c r="M78" s="55">
        <v>1853701</v>
      </c>
      <c r="N78" s="55">
        <v>1618613.86</v>
      </c>
      <c r="O78" s="55">
        <v>1762354.51</v>
      </c>
      <c r="P78" s="55">
        <v>1629576.54</v>
      </c>
      <c r="Q78" s="55">
        <v>1922232.73</v>
      </c>
      <c r="R78" s="55">
        <v>8786478.6400000006</v>
      </c>
      <c r="S78" s="55">
        <v>2238814.09</v>
      </c>
      <c r="T78" s="55">
        <v>2003111.86</v>
      </c>
      <c r="U78" s="55">
        <v>1876220.31</v>
      </c>
      <c r="V78" s="55">
        <v>1878399.99</v>
      </c>
      <c r="W78" s="55">
        <v>1778611.58</v>
      </c>
      <c r="X78" s="55">
        <v>1649730.83</v>
      </c>
      <c r="Y78" s="55">
        <v>1683964.88</v>
      </c>
      <c r="Z78" s="55">
        <v>1745438.71</v>
      </c>
      <c r="AA78" s="55">
        <v>2111834.3199999998</v>
      </c>
      <c r="AB78" s="55">
        <v>1860541.11</v>
      </c>
      <c r="AC78" s="55">
        <v>1586583.82</v>
      </c>
      <c r="AD78" s="55">
        <v>2094923.35</v>
      </c>
      <c r="AE78" s="55">
        <v>22508174.850000001</v>
      </c>
      <c r="AF78" s="55">
        <v>2271466.42</v>
      </c>
      <c r="AG78" s="55">
        <v>2006504.5</v>
      </c>
      <c r="AH78" s="55">
        <v>2207371.59</v>
      </c>
      <c r="AI78" s="55">
        <v>2102507.12</v>
      </c>
      <c r="AJ78" s="55">
        <v>2011449.89</v>
      </c>
      <c r="AK78" s="55">
        <v>1532953.42</v>
      </c>
      <c r="AL78" s="55">
        <v>1869280.95</v>
      </c>
      <c r="AM78" s="55">
        <v>2137564.11</v>
      </c>
      <c r="AN78" s="55">
        <v>1796211.99</v>
      </c>
      <c r="AO78" s="55">
        <v>1962352.57</v>
      </c>
      <c r="AP78" s="55">
        <v>1959527.04</v>
      </c>
      <c r="AQ78" s="55">
        <v>2158031.0499999998</v>
      </c>
      <c r="AR78" s="55">
        <v>24015220.649999999</v>
      </c>
      <c r="AS78" s="55">
        <v>2413782.64</v>
      </c>
      <c r="AT78" s="55">
        <v>2242043.1800000002</v>
      </c>
      <c r="AU78" s="55">
        <v>2269858.92</v>
      </c>
      <c r="AV78" s="55">
        <v>2108387.39</v>
      </c>
      <c r="AW78" s="55">
        <v>2113075.11</v>
      </c>
      <c r="AX78" s="55">
        <v>1947730.16</v>
      </c>
      <c r="AY78" s="55">
        <v>1971258.44</v>
      </c>
      <c r="AZ78" s="55">
        <v>1999166.63</v>
      </c>
      <c r="BA78" s="55">
        <v>1925372.3</v>
      </c>
      <c r="BB78" s="55">
        <v>2042414.65</v>
      </c>
      <c r="BC78" s="55">
        <v>2097604.1800000002</v>
      </c>
      <c r="BD78" s="55">
        <v>2226208.61</v>
      </c>
      <c r="BE78" s="55">
        <v>25356902.209999997</v>
      </c>
      <c r="BF78" s="55">
        <v>2427983.3140498213</v>
      </c>
      <c r="BG78" s="55">
        <v>2205859.4339085366</v>
      </c>
      <c r="BH78" s="55">
        <v>2318950.1502203154</v>
      </c>
      <c r="BI78" s="55">
        <v>2126529.0093697179</v>
      </c>
      <c r="BJ78" s="55">
        <v>2189293.8838774534</v>
      </c>
      <c r="BK78" s="55">
        <v>1970329.3646319716</v>
      </c>
      <c r="BL78" s="55">
        <v>1954438.8397376293</v>
      </c>
      <c r="BM78" s="55">
        <v>2068798.2764922467</v>
      </c>
      <c r="BN78" s="55">
        <v>1878069.4068320631</v>
      </c>
      <c r="BO78" s="55">
        <v>2127773.4023929802</v>
      </c>
      <c r="BP78" s="55">
        <v>2071425.1602139173</v>
      </c>
      <c r="BQ78" s="55">
        <v>2397776.9837818262</v>
      </c>
      <c r="BR78" s="55">
        <v>25737227.225508478</v>
      </c>
      <c r="BS78" s="55">
        <v>2438777.0550765614</v>
      </c>
      <c r="BT78" s="55">
        <v>2312212.2076897747</v>
      </c>
      <c r="BU78" s="55">
        <v>2352641.6576474155</v>
      </c>
      <c r="BV78" s="55">
        <v>2130718.0270075561</v>
      </c>
      <c r="BW78" s="55">
        <v>2147956.3689205335</v>
      </c>
      <c r="BX78" s="55">
        <v>2005361.3211896576</v>
      </c>
      <c r="BY78" s="55">
        <v>1980732.0450467395</v>
      </c>
      <c r="BZ78" s="55">
        <v>2083436.0726088898</v>
      </c>
      <c r="CA78" s="55">
        <v>1936988.8168944239</v>
      </c>
      <c r="CB78" s="55">
        <v>2169863.0499921143</v>
      </c>
      <c r="CC78" s="55">
        <v>2060227.4728803493</v>
      </c>
      <c r="CD78" s="55">
        <v>2439056.4110163427</v>
      </c>
      <c r="CE78" s="55">
        <v>26057970.505970351</v>
      </c>
    </row>
    <row r="79" spans="1:83" ht="13.9" customHeight="1" x14ac:dyDescent="0.2">
      <c r="A79" s="54" t="s">
        <v>129</v>
      </c>
      <c r="B79" s="54" t="s">
        <v>308</v>
      </c>
      <c r="C79" s="54" t="s">
        <v>424</v>
      </c>
      <c r="D79" s="54" t="s">
        <v>425</v>
      </c>
      <c r="E79" s="54" t="s">
        <v>427</v>
      </c>
      <c r="F79" s="55">
        <v>0</v>
      </c>
      <c r="G79" s="55">
        <v>0</v>
      </c>
      <c r="H79" s="55">
        <v>0</v>
      </c>
      <c r="I79" s="55">
        <v>0</v>
      </c>
      <c r="J79" s="55">
        <v>0</v>
      </c>
      <c r="K79" s="55">
        <v>0</v>
      </c>
      <c r="L79" s="55">
        <v>0</v>
      </c>
      <c r="M79" s="55">
        <v>0</v>
      </c>
      <c r="N79" s="55">
        <v>0</v>
      </c>
      <c r="O79" s="55">
        <v>28167.119999999999</v>
      </c>
      <c r="P79" s="55">
        <v>29341.26</v>
      </c>
      <c r="Q79" s="55">
        <v>33177.79</v>
      </c>
      <c r="R79" s="55">
        <v>90686.17</v>
      </c>
      <c r="S79" s="55">
        <v>40023.629999999997</v>
      </c>
      <c r="T79" s="55">
        <v>38998.19</v>
      </c>
      <c r="U79" s="55">
        <v>33047.07</v>
      </c>
      <c r="V79" s="55">
        <v>35910.589999999997</v>
      </c>
      <c r="W79" s="55">
        <v>34094.720000000001</v>
      </c>
      <c r="X79" s="55">
        <v>31754.17</v>
      </c>
      <c r="Y79" s="55">
        <v>30569.46</v>
      </c>
      <c r="Z79" s="55">
        <v>31912.959999999999</v>
      </c>
      <c r="AA79" s="55">
        <v>32053.72</v>
      </c>
      <c r="AB79" s="55">
        <v>31343.07</v>
      </c>
      <c r="AC79" s="55">
        <v>62933.24</v>
      </c>
      <c r="AD79" s="55">
        <v>4280.58</v>
      </c>
      <c r="AE79" s="55">
        <v>406921.4</v>
      </c>
      <c r="AF79" s="55">
        <v>9117.69</v>
      </c>
      <c r="AG79" s="55">
        <v>8504.23</v>
      </c>
      <c r="AH79" s="55">
        <v>7956.37</v>
      </c>
      <c r="AI79" s="55">
        <v>7856.57</v>
      </c>
      <c r="AJ79" s="55">
        <v>-44373.8</v>
      </c>
      <c r="AK79" s="55">
        <v>0</v>
      </c>
      <c r="AL79" s="55">
        <v>-33434.86</v>
      </c>
      <c r="AM79" s="55">
        <v>0</v>
      </c>
      <c r="AN79" s="55">
        <v>0</v>
      </c>
      <c r="AO79" s="55">
        <v>0</v>
      </c>
      <c r="AP79" s="55">
        <v>0</v>
      </c>
      <c r="AQ79" s="55">
        <v>0</v>
      </c>
      <c r="AR79" s="55">
        <v>-44373.8</v>
      </c>
      <c r="AS79" s="55">
        <v>0</v>
      </c>
      <c r="AT79" s="55">
        <v>0</v>
      </c>
      <c r="AU79" s="55">
        <v>0</v>
      </c>
      <c r="AV79" s="55">
        <v>0</v>
      </c>
      <c r="AW79" s="55">
        <v>0</v>
      </c>
      <c r="AX79" s="55">
        <v>0</v>
      </c>
      <c r="AY79" s="55">
        <v>0</v>
      </c>
      <c r="AZ79" s="55">
        <v>0</v>
      </c>
      <c r="BA79" s="55">
        <v>0</v>
      </c>
      <c r="BB79" s="55">
        <v>0</v>
      </c>
      <c r="BC79" s="55">
        <v>0</v>
      </c>
      <c r="BD79" s="55">
        <v>0</v>
      </c>
      <c r="BE79" s="55">
        <v>0</v>
      </c>
      <c r="BF79" s="55">
        <v>0</v>
      </c>
      <c r="BG79" s="55">
        <v>0</v>
      </c>
      <c r="BH79" s="55">
        <v>0</v>
      </c>
      <c r="BI79" s="55">
        <v>0</v>
      </c>
      <c r="BJ79" s="55">
        <v>0</v>
      </c>
      <c r="BK79" s="55">
        <v>0</v>
      </c>
      <c r="BL79" s="55">
        <v>0</v>
      </c>
      <c r="BM79" s="55">
        <v>0</v>
      </c>
      <c r="BN79" s="55">
        <v>0</v>
      </c>
      <c r="BO79" s="55">
        <v>0</v>
      </c>
      <c r="BP79" s="55">
        <v>0</v>
      </c>
      <c r="BQ79" s="55">
        <v>0</v>
      </c>
      <c r="BR79" s="55">
        <v>0</v>
      </c>
      <c r="BS79" s="55">
        <v>0</v>
      </c>
      <c r="BT79" s="55">
        <v>0</v>
      </c>
      <c r="BU79" s="55">
        <v>0</v>
      </c>
      <c r="BV79" s="55">
        <v>0</v>
      </c>
      <c r="BW79" s="55">
        <v>0</v>
      </c>
      <c r="BX79" s="55">
        <v>0</v>
      </c>
      <c r="BY79" s="55">
        <v>0</v>
      </c>
      <c r="BZ79" s="55">
        <v>0</v>
      </c>
      <c r="CA79" s="55">
        <v>0</v>
      </c>
      <c r="CB79" s="55">
        <v>0</v>
      </c>
      <c r="CC79" s="55">
        <v>0</v>
      </c>
      <c r="CD79" s="55">
        <v>0</v>
      </c>
      <c r="CE79" s="55">
        <v>0</v>
      </c>
    </row>
    <row r="80" spans="1:83" ht="13.9" customHeight="1" x14ac:dyDescent="0.2">
      <c r="A80" s="54" t="s">
        <v>129</v>
      </c>
      <c r="B80" s="54" t="s">
        <v>308</v>
      </c>
      <c r="C80" s="54" t="s">
        <v>424</v>
      </c>
      <c r="D80" s="54" t="s">
        <v>425</v>
      </c>
      <c r="E80" s="54" t="s">
        <v>428</v>
      </c>
      <c r="F80" s="55">
        <v>0</v>
      </c>
      <c r="G80" s="55">
        <v>0</v>
      </c>
      <c r="H80" s="55">
        <v>0</v>
      </c>
      <c r="I80" s="55">
        <v>0</v>
      </c>
      <c r="J80" s="55">
        <v>0</v>
      </c>
      <c r="K80" s="55">
        <v>0</v>
      </c>
      <c r="L80" s="55">
        <v>0</v>
      </c>
      <c r="M80" s="55">
        <v>1823221</v>
      </c>
      <c r="N80" s="55">
        <v>1800182.83</v>
      </c>
      <c r="O80" s="55">
        <v>1888917.97</v>
      </c>
      <c r="P80" s="55">
        <v>1837411.11</v>
      </c>
      <c r="Q80" s="55">
        <v>2095117.23</v>
      </c>
      <c r="R80" s="55">
        <v>9444850.1400000006</v>
      </c>
      <c r="S80" s="55">
        <v>1974456.5</v>
      </c>
      <c r="T80" s="55">
        <v>1923874.5</v>
      </c>
      <c r="U80" s="55">
        <v>1970279.97</v>
      </c>
      <c r="V80" s="55">
        <v>1979371.07</v>
      </c>
      <c r="W80" s="55">
        <v>2037102.66</v>
      </c>
      <c r="X80" s="55">
        <v>1793780.12</v>
      </c>
      <c r="Y80" s="55">
        <v>1838281.8</v>
      </c>
      <c r="Z80" s="55">
        <v>1868712.55</v>
      </c>
      <c r="AA80" s="55">
        <v>2314090.58</v>
      </c>
      <c r="AB80" s="55">
        <v>1967349.87</v>
      </c>
      <c r="AC80" s="55">
        <v>1698144.1</v>
      </c>
      <c r="AD80" s="55">
        <v>2104588.77</v>
      </c>
      <c r="AE80" s="55">
        <v>23470032.490000002</v>
      </c>
      <c r="AF80" s="55">
        <v>2014269.42</v>
      </c>
      <c r="AG80" s="55">
        <v>1903136.46</v>
      </c>
      <c r="AH80" s="55">
        <v>2001907.8</v>
      </c>
      <c r="AI80" s="55">
        <v>1465266.15</v>
      </c>
      <c r="AJ80" s="55">
        <v>1324527.72</v>
      </c>
      <c r="AK80" s="55">
        <v>733659.47</v>
      </c>
      <c r="AL80" s="55">
        <v>658007.52</v>
      </c>
      <c r="AM80" s="55">
        <v>754189.11</v>
      </c>
      <c r="AN80" s="55">
        <v>-5045496.9800000004</v>
      </c>
      <c r="AO80" s="55">
        <v>738193.57</v>
      </c>
      <c r="AP80" s="55">
        <v>678016.44</v>
      </c>
      <c r="AQ80" s="55">
        <v>950209.35</v>
      </c>
      <c r="AR80" s="55">
        <v>8175886.0299999993</v>
      </c>
      <c r="AS80" s="55">
        <v>848567.29</v>
      </c>
      <c r="AT80" s="55">
        <v>839919.99</v>
      </c>
      <c r="AU80" s="55">
        <v>-169389.72</v>
      </c>
      <c r="AV80" s="55">
        <v>855325.86</v>
      </c>
      <c r="AW80" s="55">
        <v>857341.18</v>
      </c>
      <c r="AX80" s="55">
        <v>1053278.05</v>
      </c>
      <c r="AY80" s="55">
        <v>675936.46</v>
      </c>
      <c r="AZ80" s="55">
        <v>714709.62</v>
      </c>
      <c r="BA80" s="55">
        <v>779663.38</v>
      </c>
      <c r="BB80" s="55">
        <v>791701.84</v>
      </c>
      <c r="BC80" s="55">
        <v>858285.54</v>
      </c>
      <c r="BD80" s="55">
        <v>850733.7</v>
      </c>
      <c r="BE80" s="55">
        <v>8956073.1899999995</v>
      </c>
      <c r="BF80" s="55">
        <v>788035.63469311711</v>
      </c>
      <c r="BG80" s="55">
        <v>880446.64173218166</v>
      </c>
      <c r="BH80" s="55">
        <v>643183.05553595314</v>
      </c>
      <c r="BI80" s="55">
        <v>978746.0342490694</v>
      </c>
      <c r="BJ80" s="55">
        <v>833547.79690355156</v>
      </c>
      <c r="BK80" s="55">
        <v>866900.53682401369</v>
      </c>
      <c r="BL80" s="55">
        <v>749691.1999462354</v>
      </c>
      <c r="BM80" s="55">
        <v>867859.51265853294</v>
      </c>
      <c r="BN80" s="55">
        <v>975617.99179480202</v>
      </c>
      <c r="BO80" s="55">
        <v>950996.00011983328</v>
      </c>
      <c r="BP80" s="55">
        <v>890653.36610818701</v>
      </c>
      <c r="BQ80" s="55">
        <v>904304.29192834988</v>
      </c>
      <c r="BR80" s="55">
        <v>10329982.062493825</v>
      </c>
      <c r="BS80" s="55">
        <v>785194.33543005376</v>
      </c>
      <c r="BT80" s="55">
        <v>930802.64354607847</v>
      </c>
      <c r="BU80" s="55">
        <v>712650.51256744482</v>
      </c>
      <c r="BV80" s="55">
        <v>933726.16054849594</v>
      </c>
      <c r="BW80" s="55">
        <v>802012.79247165972</v>
      </c>
      <c r="BX80" s="55">
        <v>874612.76497146324</v>
      </c>
      <c r="BY80" s="55">
        <v>764304.21864673891</v>
      </c>
      <c r="BZ80" s="55">
        <v>858396.74865904835</v>
      </c>
      <c r="CA80" s="55">
        <v>990741.33186117932</v>
      </c>
      <c r="CB80" s="55">
        <v>951949.72751822683</v>
      </c>
      <c r="CC80" s="55">
        <v>897111.25174168975</v>
      </c>
      <c r="CD80" s="55">
        <v>926190.90371170687</v>
      </c>
      <c r="CE80" s="55">
        <v>10427693.391673787</v>
      </c>
    </row>
    <row r="81" spans="1:83" ht="13.9" customHeight="1" x14ac:dyDescent="0.2">
      <c r="A81" s="54" t="s">
        <v>129</v>
      </c>
      <c r="B81" s="54" t="s">
        <v>308</v>
      </c>
      <c r="C81" s="54" t="s">
        <v>424</v>
      </c>
      <c r="D81" s="54" t="s">
        <v>425</v>
      </c>
      <c r="E81" s="54" t="s">
        <v>429</v>
      </c>
      <c r="F81" s="55">
        <v>0</v>
      </c>
      <c r="G81" s="55">
        <v>0</v>
      </c>
      <c r="H81" s="55">
        <v>0</v>
      </c>
      <c r="I81" s="55">
        <v>0</v>
      </c>
      <c r="J81" s="55">
        <v>0</v>
      </c>
      <c r="K81" s="55">
        <v>0</v>
      </c>
      <c r="L81" s="55">
        <v>0</v>
      </c>
      <c r="M81" s="55">
        <v>61709</v>
      </c>
      <c r="N81" s="55">
        <v>60948.800000000003</v>
      </c>
      <c r="O81" s="55">
        <v>30297.46</v>
      </c>
      <c r="P81" s="55">
        <v>33164.910000000003</v>
      </c>
      <c r="Q81" s="55">
        <v>36161.79</v>
      </c>
      <c r="R81" s="55">
        <v>222281.96000000002</v>
      </c>
      <c r="S81" s="55">
        <v>35297.67</v>
      </c>
      <c r="T81" s="55">
        <v>37455.54</v>
      </c>
      <c r="U81" s="55">
        <v>34703.800000000003</v>
      </c>
      <c r="V81" s="55">
        <v>37840.910000000003</v>
      </c>
      <c r="W81" s="55">
        <v>39049.81</v>
      </c>
      <c r="X81" s="55">
        <v>34526.85</v>
      </c>
      <c r="Y81" s="55">
        <v>33370.82</v>
      </c>
      <c r="Z81" s="55">
        <v>34166.85</v>
      </c>
      <c r="AA81" s="55">
        <v>36140.31</v>
      </c>
      <c r="AB81" s="55">
        <v>33139.519999999997</v>
      </c>
      <c r="AC81" s="55">
        <v>0</v>
      </c>
      <c r="AD81" s="55">
        <v>70666.649999999994</v>
      </c>
      <c r="AE81" s="55">
        <v>426358.73</v>
      </c>
      <c r="AF81" s="55">
        <v>56476.26</v>
      </c>
      <c r="AG81" s="55">
        <v>59749.68</v>
      </c>
      <c r="AH81" s="55">
        <v>51530.5</v>
      </c>
      <c r="AI81" s="55">
        <v>27921.48</v>
      </c>
      <c r="AJ81" s="55">
        <v>45706.82</v>
      </c>
      <c r="AK81" s="55">
        <v>0</v>
      </c>
      <c r="AL81" s="55">
        <v>-195677.92</v>
      </c>
      <c r="AM81" s="55">
        <v>0</v>
      </c>
      <c r="AN81" s="55">
        <v>0</v>
      </c>
      <c r="AO81" s="55">
        <v>0</v>
      </c>
      <c r="AP81" s="55">
        <v>0</v>
      </c>
      <c r="AQ81" s="55">
        <v>0</v>
      </c>
      <c r="AR81" s="55">
        <v>45706.820000000007</v>
      </c>
      <c r="AS81" s="55">
        <v>0</v>
      </c>
      <c r="AT81" s="55">
        <v>0</v>
      </c>
      <c r="AU81" s="55">
        <v>0</v>
      </c>
      <c r="AV81" s="55">
        <v>0</v>
      </c>
      <c r="AW81" s="55">
        <v>0</v>
      </c>
      <c r="AX81" s="55">
        <v>0</v>
      </c>
      <c r="AY81" s="55">
        <v>0</v>
      </c>
      <c r="AZ81" s="55">
        <v>0</v>
      </c>
      <c r="BA81" s="55">
        <v>0</v>
      </c>
      <c r="BB81" s="55">
        <v>0</v>
      </c>
      <c r="BC81" s="55">
        <v>0</v>
      </c>
      <c r="BD81" s="55">
        <v>0</v>
      </c>
      <c r="BE81" s="55">
        <v>0</v>
      </c>
      <c r="BF81" s="55">
        <v>0</v>
      </c>
      <c r="BG81" s="55">
        <v>0</v>
      </c>
      <c r="BH81" s="55">
        <v>0</v>
      </c>
      <c r="BI81" s="55">
        <v>0</v>
      </c>
      <c r="BJ81" s="55">
        <v>0</v>
      </c>
      <c r="BK81" s="55">
        <v>0</v>
      </c>
      <c r="BL81" s="55">
        <v>0</v>
      </c>
      <c r="BM81" s="55">
        <v>0</v>
      </c>
      <c r="BN81" s="55">
        <v>0</v>
      </c>
      <c r="BO81" s="55">
        <v>0</v>
      </c>
      <c r="BP81" s="55">
        <v>0</v>
      </c>
      <c r="BQ81" s="55">
        <v>0</v>
      </c>
      <c r="BR81" s="55">
        <v>0</v>
      </c>
      <c r="BS81" s="55">
        <v>0</v>
      </c>
      <c r="BT81" s="55">
        <v>0</v>
      </c>
      <c r="BU81" s="55">
        <v>0</v>
      </c>
      <c r="BV81" s="55">
        <v>0</v>
      </c>
      <c r="BW81" s="55">
        <v>0</v>
      </c>
      <c r="BX81" s="55">
        <v>0</v>
      </c>
      <c r="BY81" s="55">
        <v>0</v>
      </c>
      <c r="BZ81" s="55">
        <v>0</v>
      </c>
      <c r="CA81" s="55">
        <v>0</v>
      </c>
      <c r="CB81" s="55">
        <v>0</v>
      </c>
      <c r="CC81" s="55">
        <v>0</v>
      </c>
      <c r="CD81" s="55">
        <v>0</v>
      </c>
      <c r="CE81" s="55">
        <v>0</v>
      </c>
    </row>
    <row r="82" spans="1:83" ht="13.9" customHeight="1" x14ac:dyDescent="0.2">
      <c r="A82" s="54" t="s">
        <v>129</v>
      </c>
      <c r="B82" s="54" t="s">
        <v>308</v>
      </c>
      <c r="C82" s="54" t="s">
        <v>424</v>
      </c>
      <c r="D82" s="54" t="s">
        <v>430</v>
      </c>
      <c r="E82" s="54" t="s">
        <v>431</v>
      </c>
      <c r="F82" s="55">
        <v>0</v>
      </c>
      <c r="G82" s="55">
        <v>0</v>
      </c>
      <c r="H82" s="55">
        <v>0</v>
      </c>
      <c r="I82" s="55">
        <v>0</v>
      </c>
      <c r="J82" s="55">
        <v>0</v>
      </c>
      <c r="K82" s="55">
        <v>0</v>
      </c>
      <c r="L82" s="55">
        <v>0</v>
      </c>
      <c r="M82" s="55">
        <v>1042226.34</v>
      </c>
      <c r="N82" s="55">
        <v>1010194.97</v>
      </c>
      <c r="O82" s="55">
        <v>997038.17</v>
      </c>
      <c r="P82" s="55">
        <v>1117024.29</v>
      </c>
      <c r="Q82" s="55">
        <v>1064509.9099999999</v>
      </c>
      <c r="R82" s="55">
        <v>5230993.68</v>
      </c>
      <c r="S82" s="55">
        <v>1080643.56</v>
      </c>
      <c r="T82" s="55">
        <v>1155055.05</v>
      </c>
      <c r="U82" s="55">
        <v>1020038.21</v>
      </c>
      <c r="V82" s="55">
        <v>1100315.6000000001</v>
      </c>
      <c r="W82" s="55">
        <v>1123659.75</v>
      </c>
      <c r="X82" s="55">
        <v>1145734.21</v>
      </c>
      <c r="Y82" s="55">
        <v>1051178.24</v>
      </c>
      <c r="Z82" s="55">
        <v>1079680.53</v>
      </c>
      <c r="AA82" s="55">
        <v>1111494.33</v>
      </c>
      <c r="AB82" s="55">
        <v>982052.54</v>
      </c>
      <c r="AC82" s="55">
        <v>1030404.12</v>
      </c>
      <c r="AD82" s="55">
        <v>1111595.8799999999</v>
      </c>
      <c r="AE82" s="55">
        <v>12991852.02</v>
      </c>
      <c r="AF82" s="55">
        <v>1041825.02</v>
      </c>
      <c r="AG82" s="55">
        <v>1124515.51</v>
      </c>
      <c r="AH82" s="55">
        <v>1024748.37</v>
      </c>
      <c r="AI82" s="55">
        <v>1084071.31</v>
      </c>
      <c r="AJ82" s="55">
        <v>1263228.54</v>
      </c>
      <c r="AK82" s="55">
        <v>1211759.6100000001</v>
      </c>
      <c r="AL82" s="55">
        <v>1842625.33</v>
      </c>
      <c r="AM82" s="55">
        <v>2012388.91</v>
      </c>
      <c r="AN82" s="55">
        <v>7583647.1799999997</v>
      </c>
      <c r="AO82" s="55">
        <v>2086167.42</v>
      </c>
      <c r="AP82" s="55">
        <v>1987017.39</v>
      </c>
      <c r="AQ82" s="55">
        <v>2491673.81</v>
      </c>
      <c r="AR82" s="55">
        <v>24753668.400000002</v>
      </c>
      <c r="AS82" s="55">
        <v>2329893.02</v>
      </c>
      <c r="AT82" s="55">
        <v>2004281.24</v>
      </c>
      <c r="AU82" s="55">
        <v>2813685.86</v>
      </c>
      <c r="AV82" s="55">
        <v>2036052.39</v>
      </c>
      <c r="AW82" s="55">
        <v>2193808.96</v>
      </c>
      <c r="AX82" s="55">
        <v>1831524.81</v>
      </c>
      <c r="AY82" s="55">
        <v>2425002.39</v>
      </c>
      <c r="AZ82" s="55">
        <v>2234392.2000000002</v>
      </c>
      <c r="BA82" s="55">
        <v>2223813.7799999998</v>
      </c>
      <c r="BB82" s="55">
        <v>2286495.11</v>
      </c>
      <c r="BC82" s="55">
        <v>2134127.46</v>
      </c>
      <c r="BD82" s="55">
        <v>2295471.2799999998</v>
      </c>
      <c r="BE82" s="55">
        <v>26808548.500000004</v>
      </c>
      <c r="BF82" s="55">
        <v>2283407.9679514789</v>
      </c>
      <c r="BG82" s="55">
        <v>2190008.2573771677</v>
      </c>
      <c r="BH82" s="55">
        <v>2239448.3136303048</v>
      </c>
      <c r="BI82" s="55">
        <v>2039155.3982389136</v>
      </c>
      <c r="BJ82" s="55">
        <v>2111743.6234039459</v>
      </c>
      <c r="BK82" s="55">
        <v>2044225.578403285</v>
      </c>
      <c r="BL82" s="55">
        <v>2083966.6932732402</v>
      </c>
      <c r="BM82" s="55">
        <v>2023966.7500399724</v>
      </c>
      <c r="BN82" s="55">
        <v>2043754.4363173053</v>
      </c>
      <c r="BO82" s="55">
        <v>2184193.635854423</v>
      </c>
      <c r="BP82" s="55">
        <v>2239011.0864993869</v>
      </c>
      <c r="BQ82" s="55">
        <v>2259557.4819754884</v>
      </c>
      <c r="BR82" s="55">
        <v>25742439.222964913</v>
      </c>
      <c r="BS82" s="55">
        <v>2266593.9693769752</v>
      </c>
      <c r="BT82" s="55">
        <v>2176135.850262051</v>
      </c>
      <c r="BU82" s="55">
        <v>2232868.6378264329</v>
      </c>
      <c r="BV82" s="55">
        <v>2068645.3473318745</v>
      </c>
      <c r="BW82" s="55">
        <v>2120332.9845187971</v>
      </c>
      <c r="BX82" s="55">
        <v>2045446.9248327145</v>
      </c>
      <c r="BY82" s="55">
        <v>2084915.1001897063</v>
      </c>
      <c r="BZ82" s="55">
        <v>2033022.1577032404</v>
      </c>
      <c r="CA82" s="55">
        <v>2046724.4180766952</v>
      </c>
      <c r="CB82" s="55">
        <v>2178579.9336065594</v>
      </c>
      <c r="CC82" s="55">
        <v>2223556.3701517945</v>
      </c>
      <c r="CD82" s="55">
        <v>2259602.9735497735</v>
      </c>
      <c r="CE82" s="55">
        <v>25736424.667426612</v>
      </c>
    </row>
    <row r="83" spans="1:83" ht="13.9" customHeight="1" x14ac:dyDescent="0.2">
      <c r="A83" s="54" t="s">
        <v>129</v>
      </c>
      <c r="B83" s="54" t="s">
        <v>432</v>
      </c>
      <c r="C83" s="54" t="s">
        <v>328</v>
      </c>
      <c r="D83" s="54" t="s">
        <v>329</v>
      </c>
      <c r="E83" s="54" t="s">
        <v>433</v>
      </c>
      <c r="F83" s="55">
        <v>0</v>
      </c>
      <c r="G83" s="55">
        <v>0</v>
      </c>
      <c r="H83" s="55">
        <v>0</v>
      </c>
      <c r="I83" s="55">
        <v>0</v>
      </c>
      <c r="J83" s="55">
        <v>0</v>
      </c>
      <c r="K83" s="55">
        <v>0</v>
      </c>
      <c r="L83" s="55">
        <v>0</v>
      </c>
      <c r="M83" s="55">
        <v>0</v>
      </c>
      <c r="N83" s="55">
        <v>0</v>
      </c>
      <c r="O83" s="55">
        <v>0</v>
      </c>
      <c r="P83" s="55">
        <v>0</v>
      </c>
      <c r="Q83" s="55">
        <v>0</v>
      </c>
      <c r="R83" s="55">
        <v>0</v>
      </c>
      <c r="S83" s="55">
        <v>0</v>
      </c>
      <c r="T83" s="55">
        <v>0</v>
      </c>
      <c r="U83" s="55">
        <v>0</v>
      </c>
      <c r="V83" s="55">
        <v>0</v>
      </c>
      <c r="W83" s="55">
        <v>0</v>
      </c>
      <c r="X83" s="55">
        <v>0</v>
      </c>
      <c r="Y83" s="55">
        <v>0</v>
      </c>
      <c r="Z83" s="55">
        <v>0</v>
      </c>
      <c r="AA83" s="55">
        <v>0</v>
      </c>
      <c r="AB83" s="55">
        <v>0</v>
      </c>
      <c r="AC83" s="55">
        <v>0</v>
      </c>
      <c r="AD83" s="55">
        <v>0</v>
      </c>
      <c r="AE83" s="55">
        <v>0</v>
      </c>
      <c r="AF83" s="55">
        <v>0</v>
      </c>
      <c r="AG83" s="55">
        <v>0</v>
      </c>
      <c r="AH83" s="55">
        <v>0</v>
      </c>
      <c r="AI83" s="55">
        <v>0</v>
      </c>
      <c r="AJ83" s="55">
        <v>0</v>
      </c>
      <c r="AK83" s="55">
        <v>0</v>
      </c>
      <c r="AL83" s="55">
        <v>0</v>
      </c>
      <c r="AM83" s="55">
        <v>0</v>
      </c>
      <c r="AN83" s="55">
        <v>0</v>
      </c>
      <c r="AO83" s="55">
        <v>-93.86</v>
      </c>
      <c r="AP83" s="55">
        <v>-838.37</v>
      </c>
      <c r="AQ83" s="55">
        <v>-84.449999999999932</v>
      </c>
      <c r="AR83" s="55">
        <v>-1016.68</v>
      </c>
      <c r="AS83" s="55">
        <v>-74.489999999999995</v>
      </c>
      <c r="AT83" s="55">
        <v>-42</v>
      </c>
      <c r="AU83" s="55">
        <v>-21.68</v>
      </c>
      <c r="AV83" s="55">
        <v>-15.41</v>
      </c>
      <c r="AW83" s="55">
        <v>-13.58</v>
      </c>
      <c r="AX83" s="55">
        <v>-15.48</v>
      </c>
      <c r="AY83" s="55">
        <v>-25.65</v>
      </c>
      <c r="AZ83" s="55">
        <v>-31.25</v>
      </c>
      <c r="BA83" s="55">
        <v>-32.58</v>
      </c>
      <c r="BB83" s="55">
        <v>-38.659999999999997</v>
      </c>
      <c r="BC83" s="55">
        <v>-44.95</v>
      </c>
      <c r="BD83" s="55">
        <v>-60.68</v>
      </c>
      <c r="BE83" s="55">
        <v>-416.40999999999997</v>
      </c>
      <c r="BF83" s="55">
        <v>0</v>
      </c>
      <c r="BG83" s="55">
        <v>0</v>
      </c>
      <c r="BH83" s="55">
        <v>0</v>
      </c>
      <c r="BI83" s="55">
        <v>0</v>
      </c>
      <c r="BJ83" s="55">
        <v>0</v>
      </c>
      <c r="BK83" s="55">
        <v>0</v>
      </c>
      <c r="BL83" s="55">
        <v>0</v>
      </c>
      <c r="BM83" s="55">
        <v>0</v>
      </c>
      <c r="BN83" s="55">
        <v>0</v>
      </c>
      <c r="BO83" s="55">
        <v>0</v>
      </c>
      <c r="BP83" s="55">
        <v>0</v>
      </c>
      <c r="BQ83" s="55">
        <v>0</v>
      </c>
      <c r="BR83" s="55">
        <v>0</v>
      </c>
      <c r="BS83" s="55">
        <v>0</v>
      </c>
      <c r="BT83" s="55">
        <v>0</v>
      </c>
      <c r="BU83" s="55">
        <v>0</v>
      </c>
      <c r="BV83" s="55">
        <v>0</v>
      </c>
      <c r="BW83" s="55">
        <v>0</v>
      </c>
      <c r="BX83" s="55">
        <v>0</v>
      </c>
      <c r="BY83" s="55">
        <v>0</v>
      </c>
      <c r="BZ83" s="55">
        <v>0</v>
      </c>
      <c r="CA83" s="55">
        <v>0</v>
      </c>
      <c r="CB83" s="55">
        <v>0</v>
      </c>
      <c r="CC83" s="55">
        <v>0</v>
      </c>
      <c r="CD83" s="55">
        <v>0</v>
      </c>
      <c r="CE83" s="55">
        <v>0</v>
      </c>
    </row>
    <row r="84" spans="1:83" ht="13.9" customHeight="1" x14ac:dyDescent="0.2">
      <c r="A84" s="54" t="s">
        <v>129</v>
      </c>
      <c r="B84" s="54" t="s">
        <v>432</v>
      </c>
      <c r="C84" s="54" t="s">
        <v>338</v>
      </c>
      <c r="D84" s="54" t="s">
        <v>341</v>
      </c>
      <c r="E84" s="54" t="s">
        <v>434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>
        <v>0</v>
      </c>
      <c r="O84" s="55">
        <v>0</v>
      </c>
      <c r="P84" s="55">
        <v>0</v>
      </c>
      <c r="Q84" s="55">
        <v>0</v>
      </c>
      <c r="R84" s="55">
        <v>0</v>
      </c>
      <c r="S84" s="55">
        <v>0</v>
      </c>
      <c r="T84" s="55">
        <v>0</v>
      </c>
      <c r="U84" s="55">
        <v>0</v>
      </c>
      <c r="V84" s="55">
        <v>0</v>
      </c>
      <c r="W84" s="55">
        <v>0</v>
      </c>
      <c r="X84" s="55">
        <v>0</v>
      </c>
      <c r="Y84" s="55">
        <v>0</v>
      </c>
      <c r="Z84" s="55">
        <v>0</v>
      </c>
      <c r="AA84" s="55">
        <v>0</v>
      </c>
      <c r="AB84" s="55">
        <v>0</v>
      </c>
      <c r="AC84" s="55">
        <v>0</v>
      </c>
      <c r="AD84" s="55">
        <v>0</v>
      </c>
      <c r="AE84" s="55">
        <v>0</v>
      </c>
      <c r="AF84" s="55">
        <v>0</v>
      </c>
      <c r="AG84" s="55">
        <v>0</v>
      </c>
      <c r="AH84" s="55">
        <v>0</v>
      </c>
      <c r="AI84" s="55">
        <v>0</v>
      </c>
      <c r="AJ84" s="55">
        <v>0</v>
      </c>
      <c r="AK84" s="55">
        <v>0</v>
      </c>
      <c r="AL84" s="55">
        <v>0</v>
      </c>
      <c r="AM84" s="55">
        <v>0</v>
      </c>
      <c r="AN84" s="55">
        <v>0</v>
      </c>
      <c r="AO84" s="55">
        <v>62260.9</v>
      </c>
      <c r="AP84" s="55">
        <v>412381.77</v>
      </c>
      <c r="AQ84" s="55">
        <v>5320109.3099999996</v>
      </c>
      <c r="AR84" s="55">
        <v>5794751.9799999995</v>
      </c>
      <c r="AS84" s="55">
        <v>304529.67</v>
      </c>
      <c r="AT84" s="55">
        <v>264455.63</v>
      </c>
      <c r="AU84" s="55">
        <v>392550.36</v>
      </c>
      <c r="AV84" s="55">
        <v>636321.24</v>
      </c>
      <c r="AW84" s="55">
        <v>481651.59</v>
      </c>
      <c r="AX84" s="55">
        <v>680182.28</v>
      </c>
      <c r="AY84" s="55">
        <v>615332</v>
      </c>
      <c r="AZ84" s="55">
        <v>479422.68</v>
      </c>
      <c r="BA84" s="55">
        <v>533883.82999999996</v>
      </c>
      <c r="BB84" s="55">
        <v>544333.16</v>
      </c>
      <c r="BC84" s="55">
        <v>402914.17</v>
      </c>
      <c r="BD84" s="55">
        <v>1086316.08</v>
      </c>
      <c r="BE84" s="55">
        <v>6421892.6900000004</v>
      </c>
      <c r="BF84" s="55">
        <v>708343.76547161001</v>
      </c>
      <c r="BG84" s="55">
        <v>686022.49762054998</v>
      </c>
      <c r="BH84" s="55">
        <v>661113.76510891004</v>
      </c>
      <c r="BI84" s="55">
        <v>619515.77909146994</v>
      </c>
      <c r="BJ84" s="55">
        <v>586395.81354367011</v>
      </c>
      <c r="BK84" s="55">
        <v>550758.97873299988</v>
      </c>
      <c r="BL84" s="55">
        <v>525225.03607227001</v>
      </c>
      <c r="BM84" s="55">
        <v>530075.87908633996</v>
      </c>
      <c r="BN84" s="55">
        <v>520915.00857710006</v>
      </c>
      <c r="BO84" s="55">
        <v>554254.20034216996</v>
      </c>
      <c r="BP84" s="55">
        <v>565929.93139332999</v>
      </c>
      <c r="BQ84" s="55">
        <v>666586.79375115002</v>
      </c>
      <c r="BR84" s="55">
        <v>7175137.44879157</v>
      </c>
      <c r="BS84" s="55">
        <v>714868.86633939005</v>
      </c>
      <c r="BT84" s="55">
        <v>692832.57894670998</v>
      </c>
      <c r="BU84" s="55">
        <v>667350.09251797001</v>
      </c>
      <c r="BV84" s="55">
        <v>625149.30664236005</v>
      </c>
      <c r="BW84" s="55">
        <v>591989.19845141005</v>
      </c>
      <c r="BX84" s="55">
        <v>555324.29622336</v>
      </c>
      <c r="BY84" s="55">
        <v>529443.13322623004</v>
      </c>
      <c r="BZ84" s="55">
        <v>534717.62539249996</v>
      </c>
      <c r="CA84" s="55">
        <v>525631.95681977004</v>
      </c>
      <c r="CB84" s="55">
        <v>558587.40800666995</v>
      </c>
      <c r="CC84" s="55">
        <v>569740.99078263005</v>
      </c>
      <c r="CD84" s="55">
        <v>671809.27608874999</v>
      </c>
      <c r="CE84" s="55">
        <v>7237444.7294377498</v>
      </c>
    </row>
    <row r="85" spans="1:83" ht="13.9" customHeight="1" x14ac:dyDescent="0.2">
      <c r="A85" s="54" t="s">
        <v>129</v>
      </c>
      <c r="B85" s="54" t="s">
        <v>432</v>
      </c>
      <c r="C85" s="54" t="s">
        <v>338</v>
      </c>
      <c r="D85" s="54" t="s">
        <v>341</v>
      </c>
      <c r="E85" s="54" t="s">
        <v>435</v>
      </c>
      <c r="F85" s="55">
        <v>0</v>
      </c>
      <c r="G85" s="55">
        <v>0</v>
      </c>
      <c r="H85" s="55">
        <v>0</v>
      </c>
      <c r="I85" s="55">
        <v>0</v>
      </c>
      <c r="J85" s="55">
        <v>0</v>
      </c>
      <c r="K85" s="55">
        <v>0</v>
      </c>
      <c r="L85" s="55">
        <v>0</v>
      </c>
      <c r="M85" s="55">
        <v>0</v>
      </c>
      <c r="N85" s="55">
        <v>0</v>
      </c>
      <c r="O85" s="55">
        <v>0</v>
      </c>
      <c r="P85" s="55">
        <v>0</v>
      </c>
      <c r="Q85" s="55">
        <v>0</v>
      </c>
      <c r="R85" s="55">
        <v>0</v>
      </c>
      <c r="S85" s="55">
        <v>0</v>
      </c>
      <c r="T85" s="55">
        <v>0</v>
      </c>
      <c r="U85" s="55">
        <v>0</v>
      </c>
      <c r="V85" s="55">
        <v>0</v>
      </c>
      <c r="W85" s="55">
        <v>0</v>
      </c>
      <c r="X85" s="55">
        <v>0</v>
      </c>
      <c r="Y85" s="55">
        <v>0</v>
      </c>
      <c r="Z85" s="55">
        <v>0</v>
      </c>
      <c r="AA85" s="55">
        <v>0</v>
      </c>
      <c r="AB85" s="55">
        <v>0</v>
      </c>
      <c r="AC85" s="55">
        <v>0</v>
      </c>
      <c r="AD85" s="55">
        <v>0</v>
      </c>
      <c r="AE85" s="55">
        <v>0</v>
      </c>
      <c r="AF85" s="55">
        <v>0</v>
      </c>
      <c r="AG85" s="55">
        <v>0</v>
      </c>
      <c r="AH85" s="55">
        <v>0</v>
      </c>
      <c r="AI85" s="55">
        <v>0</v>
      </c>
      <c r="AJ85" s="55">
        <v>0</v>
      </c>
      <c r="AK85" s="55">
        <v>0</v>
      </c>
      <c r="AL85" s="55">
        <v>0</v>
      </c>
      <c r="AM85" s="55">
        <v>0</v>
      </c>
      <c r="AN85" s="55">
        <v>0</v>
      </c>
      <c r="AO85" s="55">
        <v>0</v>
      </c>
      <c r="AP85" s="55">
        <v>0</v>
      </c>
      <c r="AQ85" s="55">
        <v>0</v>
      </c>
      <c r="AR85" s="55">
        <v>0</v>
      </c>
      <c r="AS85" s="55">
        <v>0</v>
      </c>
      <c r="AT85" s="55">
        <v>0</v>
      </c>
      <c r="AU85" s="55">
        <v>0</v>
      </c>
      <c r="AV85" s="55">
        <v>0</v>
      </c>
      <c r="AW85" s="55">
        <v>0</v>
      </c>
      <c r="AX85" s="55">
        <v>0</v>
      </c>
      <c r="AY85" s="55">
        <v>0</v>
      </c>
      <c r="AZ85" s="55">
        <v>0</v>
      </c>
      <c r="BA85" s="55">
        <v>0</v>
      </c>
      <c r="BB85" s="55">
        <v>0</v>
      </c>
      <c r="BC85" s="55">
        <v>0</v>
      </c>
      <c r="BD85" s="55">
        <v>0</v>
      </c>
      <c r="BE85" s="55">
        <v>0</v>
      </c>
      <c r="BF85" s="55">
        <v>-139364</v>
      </c>
      <c r="BG85" s="55">
        <v>-117079</v>
      </c>
      <c r="BH85" s="55">
        <v>-92201</v>
      </c>
      <c r="BI85" s="55">
        <v>-50457</v>
      </c>
      <c r="BJ85" s="55">
        <v>-17280</v>
      </c>
      <c r="BK85" s="55">
        <v>18406</v>
      </c>
      <c r="BL85" s="55">
        <v>44019</v>
      </c>
      <c r="BM85" s="55">
        <v>39270</v>
      </c>
      <c r="BN85" s="55">
        <v>48519</v>
      </c>
      <c r="BO85" s="55">
        <v>15273</v>
      </c>
      <c r="BP85" s="55">
        <v>3679</v>
      </c>
      <c r="BQ85" s="55">
        <v>-96938</v>
      </c>
      <c r="BR85" s="55">
        <v>-344153</v>
      </c>
      <c r="BS85" s="55">
        <v>-131758</v>
      </c>
      <c r="BT85" s="55">
        <v>-109808</v>
      </c>
      <c r="BU85" s="55">
        <v>-84419</v>
      </c>
      <c r="BV85" s="55">
        <v>-42259</v>
      </c>
      <c r="BW85" s="55">
        <v>-9092</v>
      </c>
      <c r="BX85" s="55">
        <v>27604</v>
      </c>
      <c r="BY85" s="55">
        <v>53575</v>
      </c>
      <c r="BZ85" s="55">
        <v>48412</v>
      </c>
      <c r="CA85" s="55">
        <v>57570</v>
      </c>
      <c r="CB85" s="55">
        <v>24713</v>
      </c>
      <c r="CC85" s="55">
        <v>13630</v>
      </c>
      <c r="CD85" s="55">
        <v>-88459</v>
      </c>
      <c r="CE85" s="55">
        <v>-240291</v>
      </c>
    </row>
    <row r="86" spans="1:83" ht="13.9" customHeight="1" x14ac:dyDescent="0.2">
      <c r="A86" s="54" t="s">
        <v>129</v>
      </c>
      <c r="B86" s="54" t="s">
        <v>432</v>
      </c>
      <c r="C86" s="54" t="s">
        <v>338</v>
      </c>
      <c r="D86" s="54" t="s">
        <v>319</v>
      </c>
      <c r="E86" s="54" t="s">
        <v>436</v>
      </c>
      <c r="F86" s="55">
        <v>0</v>
      </c>
      <c r="G86" s="55">
        <v>0</v>
      </c>
      <c r="H86" s="55">
        <v>0</v>
      </c>
      <c r="I86" s="55">
        <v>0</v>
      </c>
      <c r="J86" s="55">
        <v>0</v>
      </c>
      <c r="K86" s="55">
        <v>0</v>
      </c>
      <c r="L86" s="55">
        <v>0</v>
      </c>
      <c r="M86" s="55">
        <v>288922.7</v>
      </c>
      <c r="N86" s="55">
        <v>248357.88</v>
      </c>
      <c r="O86" s="55">
        <v>572973.73</v>
      </c>
      <c r="P86" s="55">
        <v>471828.2</v>
      </c>
      <c r="Q86" s="55">
        <v>313796.78000000003</v>
      </c>
      <c r="R86" s="55">
        <v>1895879.29</v>
      </c>
      <c r="S86" s="55">
        <v>417612.37</v>
      </c>
      <c r="T86" s="55">
        <v>403379.51</v>
      </c>
      <c r="U86" s="55">
        <v>410435.94</v>
      </c>
      <c r="V86" s="55">
        <v>443381.8</v>
      </c>
      <c r="W86" s="55">
        <v>551962.28</v>
      </c>
      <c r="X86" s="55">
        <v>482760.98</v>
      </c>
      <c r="Y86" s="55">
        <v>328229.03999999998</v>
      </c>
      <c r="Z86" s="55">
        <v>453249.97</v>
      </c>
      <c r="AA86" s="55">
        <v>861849.57</v>
      </c>
      <c r="AB86" s="55">
        <v>319581.12</v>
      </c>
      <c r="AC86" s="55">
        <v>350603.34</v>
      </c>
      <c r="AD86" s="55">
        <v>541132.28</v>
      </c>
      <c r="AE86" s="55">
        <v>5564178.2000000011</v>
      </c>
      <c r="AF86" s="55">
        <v>436221.5</v>
      </c>
      <c r="AG86" s="55">
        <v>412860.81</v>
      </c>
      <c r="AH86" s="55">
        <v>666941.13</v>
      </c>
      <c r="AI86" s="55">
        <v>507741.48</v>
      </c>
      <c r="AJ86" s="55">
        <v>618033.89</v>
      </c>
      <c r="AK86" s="55">
        <v>451860.91</v>
      </c>
      <c r="AL86" s="55">
        <v>564098.93999999994</v>
      </c>
      <c r="AM86" s="55">
        <v>446735.95</v>
      </c>
      <c r="AN86" s="55">
        <v>468330.87</v>
      </c>
      <c r="AO86" s="55">
        <v>395976.63</v>
      </c>
      <c r="AP86" s="55">
        <v>393630.04</v>
      </c>
      <c r="AQ86" s="55">
        <v>-5362432.1500000004</v>
      </c>
      <c r="AR86" s="55">
        <v>0</v>
      </c>
      <c r="AS86" s="55">
        <v>0</v>
      </c>
      <c r="AT86" s="55">
        <v>0</v>
      </c>
      <c r="AU86" s="55">
        <v>0</v>
      </c>
      <c r="AV86" s="55">
        <v>0</v>
      </c>
      <c r="AW86" s="55">
        <v>0</v>
      </c>
      <c r="AX86" s="55">
        <v>0</v>
      </c>
      <c r="AY86" s="55">
        <v>0</v>
      </c>
      <c r="AZ86" s="55">
        <v>0</v>
      </c>
      <c r="BA86" s="55">
        <v>0</v>
      </c>
      <c r="BB86" s="55">
        <v>0</v>
      </c>
      <c r="BC86" s="55">
        <v>0</v>
      </c>
      <c r="BD86" s="55">
        <v>0</v>
      </c>
      <c r="BE86" s="55">
        <v>0</v>
      </c>
      <c r="BF86" s="55">
        <v>0</v>
      </c>
      <c r="BG86" s="55">
        <v>0</v>
      </c>
      <c r="BH86" s="55">
        <v>0</v>
      </c>
      <c r="BI86" s="55">
        <v>0</v>
      </c>
      <c r="BJ86" s="55">
        <v>0</v>
      </c>
      <c r="BK86" s="55">
        <v>0</v>
      </c>
      <c r="BL86" s="55">
        <v>0</v>
      </c>
      <c r="BM86" s="55">
        <v>0</v>
      </c>
      <c r="BN86" s="55">
        <v>0</v>
      </c>
      <c r="BO86" s="55">
        <v>0</v>
      </c>
      <c r="BP86" s="55">
        <v>0</v>
      </c>
      <c r="BQ86" s="55">
        <v>0</v>
      </c>
      <c r="BR86" s="55">
        <v>0</v>
      </c>
      <c r="BS86" s="55">
        <v>0</v>
      </c>
      <c r="BT86" s="55">
        <v>0</v>
      </c>
      <c r="BU86" s="55">
        <v>0</v>
      </c>
      <c r="BV86" s="55">
        <v>0</v>
      </c>
      <c r="BW86" s="55">
        <v>0</v>
      </c>
      <c r="BX86" s="55">
        <v>0</v>
      </c>
      <c r="BY86" s="55">
        <v>0</v>
      </c>
      <c r="BZ86" s="55">
        <v>0</v>
      </c>
      <c r="CA86" s="55">
        <v>0</v>
      </c>
      <c r="CB86" s="55">
        <v>0</v>
      </c>
      <c r="CC86" s="55">
        <v>0</v>
      </c>
      <c r="CD86" s="55">
        <v>0</v>
      </c>
      <c r="CE86" s="55">
        <v>0</v>
      </c>
    </row>
    <row r="87" spans="1:83" ht="13.9" customHeight="1" x14ac:dyDescent="0.2">
      <c r="A87" s="54" t="s">
        <v>129</v>
      </c>
      <c r="B87" s="54" t="s">
        <v>432</v>
      </c>
      <c r="C87" s="54" t="s">
        <v>344</v>
      </c>
      <c r="D87" s="54" t="s">
        <v>361</v>
      </c>
      <c r="E87" s="54" t="s">
        <v>437</v>
      </c>
      <c r="F87" s="55">
        <v>0</v>
      </c>
      <c r="G87" s="55">
        <v>0</v>
      </c>
      <c r="H87" s="55">
        <v>0</v>
      </c>
      <c r="I87" s="55">
        <v>0</v>
      </c>
      <c r="J87" s="55">
        <v>0</v>
      </c>
      <c r="K87" s="55">
        <v>0</v>
      </c>
      <c r="L87" s="55">
        <v>0</v>
      </c>
      <c r="M87" s="55">
        <v>9367.42</v>
      </c>
      <c r="N87" s="55">
        <v>14575</v>
      </c>
      <c r="O87" s="55">
        <v>10607.8</v>
      </c>
      <c r="P87" s="55">
        <v>12115.15</v>
      </c>
      <c r="Q87" s="55">
        <v>12486.57</v>
      </c>
      <c r="R87" s="55">
        <v>59151.94</v>
      </c>
      <c r="S87" s="55">
        <v>12645.44</v>
      </c>
      <c r="T87" s="55">
        <v>13730.57</v>
      </c>
      <c r="U87" s="55">
        <v>20874.919999999998</v>
      </c>
      <c r="V87" s="55">
        <v>15307.38</v>
      </c>
      <c r="W87" s="55">
        <v>16718.62</v>
      </c>
      <c r="X87" s="55">
        <v>-44975.08</v>
      </c>
      <c r="Y87" s="55">
        <v>6056.24</v>
      </c>
      <c r="Z87" s="55">
        <v>7684.14</v>
      </c>
      <c r="AA87" s="55">
        <v>5725.69</v>
      </c>
      <c r="AB87" s="55">
        <v>5840.71</v>
      </c>
      <c r="AC87" s="55">
        <v>6427.85</v>
      </c>
      <c r="AD87" s="55">
        <v>7143.75</v>
      </c>
      <c r="AE87" s="55">
        <v>73180.23</v>
      </c>
      <c r="AF87" s="55">
        <v>7266.08</v>
      </c>
      <c r="AG87" s="55">
        <v>5399.81</v>
      </c>
      <c r="AH87" s="55">
        <v>10228.74</v>
      </c>
      <c r="AI87" s="55">
        <v>7886.57</v>
      </c>
      <c r="AJ87" s="55">
        <v>7868.22</v>
      </c>
      <c r="AK87" s="55">
        <v>7604.47</v>
      </c>
      <c r="AL87" s="55">
        <v>7057.13</v>
      </c>
      <c r="AM87" s="55">
        <v>9527.5300000000007</v>
      </c>
      <c r="AN87" s="55">
        <v>7269.22</v>
      </c>
      <c r="AO87" s="55">
        <v>6810.79</v>
      </c>
      <c r="AP87" s="55">
        <v>7067.64</v>
      </c>
      <c r="AQ87" s="55">
        <v>6744.34</v>
      </c>
      <c r="AR87" s="55">
        <v>90730.539999999979</v>
      </c>
      <c r="AS87" s="55">
        <v>6820.67</v>
      </c>
      <c r="AT87" s="55">
        <v>5982.44</v>
      </c>
      <c r="AU87" s="55">
        <v>6379.51</v>
      </c>
      <c r="AV87" s="55">
        <v>6131.49</v>
      </c>
      <c r="AW87" s="55">
        <v>6857.59</v>
      </c>
      <c r="AX87" s="55">
        <v>6394.62</v>
      </c>
      <c r="AY87" s="55">
        <v>6223.07</v>
      </c>
      <c r="AZ87" s="55">
        <v>8047.49</v>
      </c>
      <c r="BA87" s="55">
        <v>6017.66</v>
      </c>
      <c r="BB87" s="55">
        <v>6083.72</v>
      </c>
      <c r="BC87" s="55">
        <v>7075.2</v>
      </c>
      <c r="BD87" s="55">
        <v>6926.35</v>
      </c>
      <c r="BE87" s="55">
        <v>78939.81</v>
      </c>
      <c r="BF87" s="55">
        <v>7102.1983333333328</v>
      </c>
      <c r="BG87" s="55">
        <v>7102.1983333333328</v>
      </c>
      <c r="BH87" s="55">
        <v>7102.1983333333328</v>
      </c>
      <c r="BI87" s="55">
        <v>7102.1983333333328</v>
      </c>
      <c r="BJ87" s="55">
        <v>7102.1983333333328</v>
      </c>
      <c r="BK87" s="55">
        <v>7102.1983333333328</v>
      </c>
      <c r="BL87" s="55">
        <v>7102.1983333333328</v>
      </c>
      <c r="BM87" s="55">
        <v>7102.1983333333328</v>
      </c>
      <c r="BN87" s="55">
        <v>7102.1983333333328</v>
      </c>
      <c r="BO87" s="55">
        <v>7102.1983333333328</v>
      </c>
      <c r="BP87" s="55">
        <v>7102.1983333333328</v>
      </c>
      <c r="BQ87" s="55">
        <v>7102.1983333333328</v>
      </c>
      <c r="BR87" s="55">
        <v>85226.37999999999</v>
      </c>
      <c r="BS87" s="55">
        <v>6301.3899999999994</v>
      </c>
      <c r="BT87" s="55">
        <v>6301.3899999999994</v>
      </c>
      <c r="BU87" s="55">
        <v>6301.3899999999994</v>
      </c>
      <c r="BV87" s="55">
        <v>6301.3899999999994</v>
      </c>
      <c r="BW87" s="55">
        <v>6301.3899999999994</v>
      </c>
      <c r="BX87" s="55">
        <v>6301.3899999999994</v>
      </c>
      <c r="BY87" s="55">
        <v>6301.3899999999994</v>
      </c>
      <c r="BZ87" s="55">
        <v>6301.3899999999994</v>
      </c>
      <c r="CA87" s="55">
        <v>6301.3899999999994</v>
      </c>
      <c r="CB87" s="55">
        <v>6301.3899999999994</v>
      </c>
      <c r="CC87" s="55">
        <v>6301.3899999999994</v>
      </c>
      <c r="CD87" s="55">
        <v>6301.3899999999994</v>
      </c>
      <c r="CE87" s="55">
        <v>75616.679999999993</v>
      </c>
    </row>
    <row r="88" spans="1:83" ht="13.9" customHeight="1" x14ac:dyDescent="0.2">
      <c r="A88" s="54" t="s">
        <v>129</v>
      </c>
      <c r="B88" s="54" t="s">
        <v>432</v>
      </c>
      <c r="C88" s="54" t="s">
        <v>344</v>
      </c>
      <c r="D88" s="54" t="s">
        <v>384</v>
      </c>
      <c r="E88" s="54" t="s">
        <v>438</v>
      </c>
      <c r="F88" s="55">
        <v>0</v>
      </c>
      <c r="G88" s="55">
        <v>0</v>
      </c>
      <c r="H88" s="55">
        <v>0</v>
      </c>
      <c r="I88" s="55">
        <v>0</v>
      </c>
      <c r="J88" s="55">
        <v>0</v>
      </c>
      <c r="K88" s="55">
        <v>0</v>
      </c>
      <c r="L88" s="55">
        <v>0</v>
      </c>
      <c r="M88" s="55">
        <v>2.29</v>
      </c>
      <c r="N88" s="55">
        <v>5.69</v>
      </c>
      <c r="O88" s="55">
        <v>0.16</v>
      </c>
      <c r="P88" s="55">
        <v>0</v>
      </c>
      <c r="Q88" s="55">
        <v>0</v>
      </c>
      <c r="R88" s="55">
        <v>8.14</v>
      </c>
      <c r="S88" s="55">
        <v>887.9</v>
      </c>
      <c r="T88" s="55">
        <v>1060.95</v>
      </c>
      <c r="U88" s="55">
        <v>1338.2</v>
      </c>
      <c r="V88" s="55">
        <v>912.73</v>
      </c>
      <c r="W88" s="55">
        <v>701.43</v>
      </c>
      <c r="X88" s="55">
        <v>782</v>
      </c>
      <c r="Y88" s="55">
        <v>-371.16</v>
      </c>
      <c r="Z88" s="55">
        <v>751.59</v>
      </c>
      <c r="AA88" s="55">
        <v>723.73</v>
      </c>
      <c r="AB88" s="55">
        <v>608.41999999999996</v>
      </c>
      <c r="AC88" s="55">
        <v>840.89</v>
      </c>
      <c r="AD88" s="55">
        <v>46.15</v>
      </c>
      <c r="AE88" s="55">
        <v>8282.83</v>
      </c>
      <c r="AF88" s="55">
        <v>55.85</v>
      </c>
      <c r="AG88" s="55">
        <v>1879.74</v>
      </c>
      <c r="AH88" s="55">
        <v>74.83</v>
      </c>
      <c r="AI88" s="55">
        <v>62.45</v>
      </c>
      <c r="AJ88" s="55">
        <v>61.74</v>
      </c>
      <c r="AK88" s="55">
        <v>54.32</v>
      </c>
      <c r="AL88" s="55">
        <v>-319.75</v>
      </c>
      <c r="AM88" s="55">
        <v>84.35</v>
      </c>
      <c r="AN88" s="55">
        <v>53.5</v>
      </c>
      <c r="AO88" s="55">
        <v>132.72999999999999</v>
      </c>
      <c r="AP88" s="55">
        <v>52.23</v>
      </c>
      <c r="AQ88" s="55">
        <v>876.81</v>
      </c>
      <c r="AR88" s="55">
        <v>3068.7999999999997</v>
      </c>
      <c r="AS88" s="55">
        <v>56.68</v>
      </c>
      <c r="AT88" s="55">
        <v>206.46</v>
      </c>
      <c r="AU88" s="55">
        <v>32.020000000000003</v>
      </c>
      <c r="AV88" s="55">
        <v>34.43</v>
      </c>
      <c r="AW88" s="55">
        <v>-136.13999999999999</v>
      </c>
      <c r="AX88" s="55">
        <v>750.32</v>
      </c>
      <c r="AY88" s="55">
        <v>159.91</v>
      </c>
      <c r="AZ88" s="55">
        <v>298.64999999999998</v>
      </c>
      <c r="BA88" s="55">
        <v>8.49</v>
      </c>
      <c r="BB88" s="55">
        <v>7.35</v>
      </c>
      <c r="BC88" s="55">
        <v>6.99</v>
      </c>
      <c r="BD88" s="55">
        <v>68.37</v>
      </c>
      <c r="BE88" s="55">
        <v>1493.5299999999997</v>
      </c>
      <c r="BF88" s="55">
        <v>0</v>
      </c>
      <c r="BG88" s="55">
        <v>0</v>
      </c>
      <c r="BH88" s="55">
        <v>0</v>
      </c>
      <c r="BI88" s="55">
        <v>0</v>
      </c>
      <c r="BJ88" s="55">
        <v>0</v>
      </c>
      <c r="BK88" s="55">
        <v>0</v>
      </c>
      <c r="BL88" s="55">
        <v>0</v>
      </c>
      <c r="BM88" s="55">
        <v>0</v>
      </c>
      <c r="BN88" s="55">
        <v>0</v>
      </c>
      <c r="BO88" s="55">
        <v>0</v>
      </c>
      <c r="BP88" s="55">
        <v>0</v>
      </c>
      <c r="BQ88" s="55">
        <v>0</v>
      </c>
      <c r="BR88" s="55">
        <v>0</v>
      </c>
      <c r="BS88" s="55">
        <v>0</v>
      </c>
      <c r="BT88" s="55">
        <v>0</v>
      </c>
      <c r="BU88" s="55">
        <v>0</v>
      </c>
      <c r="BV88" s="55">
        <v>0</v>
      </c>
      <c r="BW88" s="55">
        <v>0</v>
      </c>
      <c r="BX88" s="55">
        <v>0</v>
      </c>
      <c r="BY88" s="55">
        <v>0</v>
      </c>
      <c r="BZ88" s="55">
        <v>0</v>
      </c>
      <c r="CA88" s="55">
        <v>0</v>
      </c>
      <c r="CB88" s="55">
        <v>0</v>
      </c>
      <c r="CC88" s="55">
        <v>0</v>
      </c>
      <c r="CD88" s="55">
        <v>0</v>
      </c>
      <c r="CE88" s="55">
        <v>0</v>
      </c>
    </row>
    <row r="89" spans="1:83" ht="13.9" customHeight="1" x14ac:dyDescent="0.2">
      <c r="A89" s="54" t="s">
        <v>129</v>
      </c>
      <c r="B89" s="54" t="s">
        <v>432</v>
      </c>
      <c r="C89" s="54" t="s">
        <v>344</v>
      </c>
      <c r="D89" s="54" t="s">
        <v>402</v>
      </c>
      <c r="E89" s="54" t="s">
        <v>439</v>
      </c>
      <c r="F89" s="55">
        <v>0</v>
      </c>
      <c r="G89" s="55">
        <v>0</v>
      </c>
      <c r="H89" s="55">
        <v>0</v>
      </c>
      <c r="I89" s="55">
        <v>0</v>
      </c>
      <c r="J89" s="55">
        <v>0</v>
      </c>
      <c r="K89" s="55">
        <v>0</v>
      </c>
      <c r="L89" s="55">
        <v>0</v>
      </c>
      <c r="M89" s="55">
        <v>275742.99</v>
      </c>
      <c r="N89" s="55">
        <v>346140.45</v>
      </c>
      <c r="O89" s="55">
        <v>439018.43</v>
      </c>
      <c r="P89" s="55">
        <v>477476.21</v>
      </c>
      <c r="Q89" s="55">
        <v>271131.40999999997</v>
      </c>
      <c r="R89" s="55">
        <v>1809509.4899999998</v>
      </c>
      <c r="S89" s="55">
        <v>372195.76</v>
      </c>
      <c r="T89" s="55">
        <v>412201.74</v>
      </c>
      <c r="U89" s="55">
        <v>381871.12</v>
      </c>
      <c r="V89" s="55">
        <v>422329.28</v>
      </c>
      <c r="W89" s="55">
        <v>529264.29</v>
      </c>
      <c r="X89" s="55">
        <v>522054.17</v>
      </c>
      <c r="Y89" s="55">
        <v>317746.77</v>
      </c>
      <c r="Z89" s="55">
        <v>438598.88</v>
      </c>
      <c r="AA89" s="55">
        <v>850780.82</v>
      </c>
      <c r="AB89" s="55">
        <v>308419.90000000002</v>
      </c>
      <c r="AC89" s="55">
        <v>363148.81</v>
      </c>
      <c r="AD89" s="55">
        <v>502869.12</v>
      </c>
      <c r="AE89" s="55">
        <v>5421480.6600000001</v>
      </c>
      <c r="AF89" s="55">
        <v>423079.52</v>
      </c>
      <c r="AG89" s="55">
        <v>401256.06</v>
      </c>
      <c r="AH89" s="55">
        <v>648444.43999999994</v>
      </c>
      <c r="AI89" s="55">
        <v>493475.39</v>
      </c>
      <c r="AJ89" s="55">
        <v>603801.54</v>
      </c>
      <c r="AK89" s="55">
        <v>438111.02</v>
      </c>
      <c r="AL89" s="55">
        <v>551708.87</v>
      </c>
      <c r="AM89" s="55">
        <v>429492.62</v>
      </c>
      <c r="AN89" s="55">
        <v>455185.57</v>
      </c>
      <c r="AO89" s="55">
        <v>445838.65</v>
      </c>
      <c r="AP89" s="55">
        <v>423129.94</v>
      </c>
      <c r="AQ89" s="55">
        <v>344386.53</v>
      </c>
      <c r="AR89" s="55">
        <v>5657910.1500000013</v>
      </c>
      <c r="AS89" s="55">
        <v>289704.42</v>
      </c>
      <c r="AT89" s="55">
        <v>251550.74</v>
      </c>
      <c r="AU89" s="55">
        <v>380591.97</v>
      </c>
      <c r="AV89" s="55">
        <v>624765.06000000006</v>
      </c>
      <c r="AW89" s="55">
        <v>465356.19</v>
      </c>
      <c r="AX89" s="55">
        <v>667043.61</v>
      </c>
      <c r="AY89" s="55">
        <v>602075.02</v>
      </c>
      <c r="AZ89" s="55">
        <v>462820.74</v>
      </c>
      <c r="BA89" s="55">
        <v>521403.77</v>
      </c>
      <c r="BB89" s="55">
        <v>532648.18999999994</v>
      </c>
      <c r="BC89" s="55">
        <v>389930.2</v>
      </c>
      <c r="BD89" s="55">
        <v>1074121.6000000001</v>
      </c>
      <c r="BE89" s="55">
        <v>6262011.5099999998</v>
      </c>
      <c r="BF89" s="55">
        <v>554954.6</v>
      </c>
      <c r="BG89" s="55">
        <v>554954.6</v>
      </c>
      <c r="BH89" s="55">
        <v>554954.6</v>
      </c>
      <c r="BI89" s="55">
        <v>554954.6</v>
      </c>
      <c r="BJ89" s="55">
        <v>554954.6</v>
      </c>
      <c r="BK89" s="55">
        <v>554954.6</v>
      </c>
      <c r="BL89" s="55">
        <v>554954.6</v>
      </c>
      <c r="BM89" s="55">
        <v>554954.6</v>
      </c>
      <c r="BN89" s="55">
        <v>554954.6</v>
      </c>
      <c r="BO89" s="55">
        <v>554954.6</v>
      </c>
      <c r="BP89" s="55">
        <v>554954.6</v>
      </c>
      <c r="BQ89" s="55">
        <v>554954.6</v>
      </c>
      <c r="BR89" s="55">
        <v>6659455.1999999983</v>
      </c>
      <c r="BS89" s="55">
        <v>568828.44999999995</v>
      </c>
      <c r="BT89" s="55">
        <v>568828.44999999995</v>
      </c>
      <c r="BU89" s="55">
        <v>568828.44999999995</v>
      </c>
      <c r="BV89" s="55">
        <v>568828.44999999995</v>
      </c>
      <c r="BW89" s="55">
        <v>568828.44999999995</v>
      </c>
      <c r="BX89" s="55">
        <v>568828.44999999995</v>
      </c>
      <c r="BY89" s="55">
        <v>568828.44999999995</v>
      </c>
      <c r="BZ89" s="55">
        <v>568828.44999999995</v>
      </c>
      <c r="CA89" s="55">
        <v>568828.44999999995</v>
      </c>
      <c r="CB89" s="55">
        <v>568828.44999999995</v>
      </c>
      <c r="CC89" s="55">
        <v>568828.44999999995</v>
      </c>
      <c r="CD89" s="55">
        <v>568828.44999999995</v>
      </c>
      <c r="CE89" s="55">
        <v>6825941.4000000013</v>
      </c>
    </row>
    <row r="90" spans="1:83" ht="13.9" customHeight="1" x14ac:dyDescent="0.2">
      <c r="A90" s="54" t="s">
        <v>129</v>
      </c>
      <c r="B90" s="54" t="s">
        <v>432</v>
      </c>
      <c r="C90" s="54" t="s">
        <v>419</v>
      </c>
      <c r="D90" s="54" t="s">
        <v>422</v>
      </c>
      <c r="E90" s="54" t="s">
        <v>440</v>
      </c>
      <c r="F90" s="55">
        <v>0</v>
      </c>
      <c r="G90" s="55">
        <v>0</v>
      </c>
      <c r="H90" s="55">
        <v>0</v>
      </c>
      <c r="I90" s="55">
        <v>0</v>
      </c>
      <c r="J90" s="55">
        <v>0</v>
      </c>
      <c r="K90" s="55">
        <v>0</v>
      </c>
      <c r="L90" s="55">
        <v>0</v>
      </c>
      <c r="M90" s="55">
        <v>3900.5</v>
      </c>
      <c r="N90" s="55">
        <v>6083.09</v>
      </c>
      <c r="O90" s="55">
        <v>4400.6499999999996</v>
      </c>
      <c r="P90" s="55">
        <v>5024.76</v>
      </c>
      <c r="Q90" s="55">
        <v>5178.8</v>
      </c>
      <c r="R90" s="55">
        <v>24587.8</v>
      </c>
      <c r="S90" s="55">
        <v>3992.07</v>
      </c>
      <c r="T90" s="55">
        <v>4334.63</v>
      </c>
      <c r="U90" s="55">
        <v>6590.04</v>
      </c>
      <c r="V90" s="55">
        <v>4832.41</v>
      </c>
      <c r="W90" s="55">
        <v>5277.94</v>
      </c>
      <c r="X90" s="55">
        <v>4899.8900000000003</v>
      </c>
      <c r="Y90" s="55">
        <v>4885.99</v>
      </c>
      <c r="Z90" s="55">
        <v>6199.3</v>
      </c>
      <c r="AA90" s="55">
        <v>4619.33</v>
      </c>
      <c r="AB90" s="55">
        <v>4712.09</v>
      </c>
      <c r="AC90" s="55">
        <v>5185.79</v>
      </c>
      <c r="AD90" s="55">
        <v>5763.36</v>
      </c>
      <c r="AE90" s="55">
        <v>61292.840000000004</v>
      </c>
      <c r="AF90" s="55">
        <v>5820.05</v>
      </c>
      <c r="AG90" s="55">
        <v>4325.2</v>
      </c>
      <c r="AH90" s="55">
        <v>8193.1200000000008</v>
      </c>
      <c r="AI90" s="55">
        <v>6317.07</v>
      </c>
      <c r="AJ90" s="55">
        <v>6302.39</v>
      </c>
      <c r="AK90" s="55">
        <v>6091.1</v>
      </c>
      <c r="AL90" s="55">
        <v>5652.69</v>
      </c>
      <c r="AM90" s="55">
        <v>7631.45</v>
      </c>
      <c r="AN90" s="55">
        <v>5822.58</v>
      </c>
      <c r="AO90" s="55">
        <v>5455.36</v>
      </c>
      <c r="AP90" s="55">
        <v>5661.13</v>
      </c>
      <c r="AQ90" s="55">
        <v>5400.87</v>
      </c>
      <c r="AR90" s="55">
        <v>72673.009999999995</v>
      </c>
      <c r="AS90" s="55">
        <v>7947.9</v>
      </c>
      <c r="AT90" s="55">
        <v>6715.99</v>
      </c>
      <c r="AU90" s="55">
        <v>5546.86</v>
      </c>
      <c r="AV90" s="55">
        <v>5390.26</v>
      </c>
      <c r="AW90" s="55">
        <v>6861.03</v>
      </c>
      <c r="AX90" s="55">
        <v>6014.17</v>
      </c>
      <c r="AY90" s="55">
        <v>5658.94</v>
      </c>
      <c r="AZ90" s="55">
        <v>7680.99</v>
      </c>
      <c r="BA90" s="55">
        <v>5966.16</v>
      </c>
      <c r="BB90" s="55">
        <v>5171.2299999999996</v>
      </c>
      <c r="BC90" s="55">
        <v>5500.26</v>
      </c>
      <c r="BD90" s="55">
        <v>4861.63</v>
      </c>
      <c r="BE90" s="55">
        <v>73315.42</v>
      </c>
      <c r="BF90" s="55">
        <v>6572.3774999999996</v>
      </c>
      <c r="BG90" s="55">
        <v>6572.3774999999996</v>
      </c>
      <c r="BH90" s="55">
        <v>6572.3774999999996</v>
      </c>
      <c r="BI90" s="55">
        <v>6572.3774999999996</v>
      </c>
      <c r="BJ90" s="55">
        <v>6572.3774999999996</v>
      </c>
      <c r="BK90" s="55">
        <v>6572.3774999999996</v>
      </c>
      <c r="BL90" s="55">
        <v>6572.3774999999996</v>
      </c>
      <c r="BM90" s="55">
        <v>6572.3774999999996</v>
      </c>
      <c r="BN90" s="55">
        <v>6572.3774999999996</v>
      </c>
      <c r="BO90" s="55">
        <v>6572.3774999999996</v>
      </c>
      <c r="BP90" s="55">
        <v>6572.3774999999996</v>
      </c>
      <c r="BQ90" s="55">
        <v>6572.3774999999996</v>
      </c>
      <c r="BR90" s="55">
        <v>78868.530000000013</v>
      </c>
      <c r="BS90" s="55">
        <v>7012.520833333333</v>
      </c>
      <c r="BT90" s="55">
        <v>7012.520833333333</v>
      </c>
      <c r="BU90" s="55">
        <v>7012.520833333333</v>
      </c>
      <c r="BV90" s="55">
        <v>7012.520833333333</v>
      </c>
      <c r="BW90" s="55">
        <v>7012.520833333333</v>
      </c>
      <c r="BX90" s="55">
        <v>7012.520833333333</v>
      </c>
      <c r="BY90" s="55">
        <v>7012.520833333333</v>
      </c>
      <c r="BZ90" s="55">
        <v>7012.520833333333</v>
      </c>
      <c r="CA90" s="55">
        <v>7012.520833333333</v>
      </c>
      <c r="CB90" s="55">
        <v>7012.520833333333</v>
      </c>
      <c r="CC90" s="55">
        <v>7012.520833333333</v>
      </c>
      <c r="CD90" s="55">
        <v>7012.520833333333</v>
      </c>
      <c r="CE90" s="55">
        <v>84150.25</v>
      </c>
    </row>
    <row r="91" spans="1:83" ht="13.9" customHeight="1" x14ac:dyDescent="0.2">
      <c r="A91" s="54" t="s">
        <v>129</v>
      </c>
      <c r="B91" s="54" t="s">
        <v>441</v>
      </c>
      <c r="C91" s="54" t="s">
        <v>328</v>
      </c>
      <c r="D91" s="54" t="s">
        <v>329</v>
      </c>
      <c r="E91" s="54" t="s">
        <v>442</v>
      </c>
      <c r="F91" s="55">
        <v>0</v>
      </c>
      <c r="G91" s="55">
        <v>0</v>
      </c>
      <c r="H91" s="55">
        <v>0</v>
      </c>
      <c r="I91" s="55">
        <v>0</v>
      </c>
      <c r="J91" s="55">
        <v>0</v>
      </c>
      <c r="K91" s="55">
        <v>0</v>
      </c>
      <c r="L91" s="55">
        <v>0</v>
      </c>
      <c r="M91" s="55">
        <v>0</v>
      </c>
      <c r="N91" s="55">
        <v>0</v>
      </c>
      <c r="O91" s="55">
        <v>0</v>
      </c>
      <c r="P91" s="55">
        <v>0</v>
      </c>
      <c r="Q91" s="55">
        <v>0</v>
      </c>
      <c r="R91" s="55">
        <v>0</v>
      </c>
      <c r="S91" s="55">
        <v>0</v>
      </c>
      <c r="T91" s="55">
        <v>0</v>
      </c>
      <c r="U91" s="55">
        <v>0</v>
      </c>
      <c r="V91" s="55">
        <v>0</v>
      </c>
      <c r="W91" s="55">
        <v>0</v>
      </c>
      <c r="X91" s="55">
        <v>0</v>
      </c>
      <c r="Y91" s="55">
        <v>0</v>
      </c>
      <c r="Z91" s="55">
        <v>0</v>
      </c>
      <c r="AA91" s="55">
        <v>0</v>
      </c>
      <c r="AB91" s="55">
        <v>0</v>
      </c>
      <c r="AC91" s="55">
        <v>0</v>
      </c>
      <c r="AD91" s="55">
        <v>0</v>
      </c>
      <c r="AE91" s="55">
        <v>0</v>
      </c>
      <c r="AF91" s="55">
        <v>0</v>
      </c>
      <c r="AG91" s="55">
        <v>0</v>
      </c>
      <c r="AH91" s="55">
        <v>0</v>
      </c>
      <c r="AI91" s="55">
        <v>0</v>
      </c>
      <c r="AJ91" s="55">
        <v>0</v>
      </c>
      <c r="AK91" s="55">
        <v>0</v>
      </c>
      <c r="AL91" s="55">
        <v>0</v>
      </c>
      <c r="AM91" s="55">
        <v>0</v>
      </c>
      <c r="AN91" s="55">
        <v>0</v>
      </c>
      <c r="AO91" s="55">
        <v>126.87</v>
      </c>
      <c r="AP91" s="55">
        <v>21067.13</v>
      </c>
      <c r="AQ91" s="55">
        <v>25.169999999998254</v>
      </c>
      <c r="AR91" s="55">
        <v>21219.17</v>
      </c>
      <c r="AS91" s="55">
        <v>-27.14</v>
      </c>
      <c r="AT91" s="55">
        <v>-53.94</v>
      </c>
      <c r="AU91" s="55">
        <v>-87.82</v>
      </c>
      <c r="AV91" s="55">
        <v>-67.959999999999994</v>
      </c>
      <c r="AW91" s="55">
        <v>-46.61</v>
      </c>
      <c r="AX91" s="55">
        <v>-35.4</v>
      </c>
      <c r="AY91" s="55">
        <v>-33.08</v>
      </c>
      <c r="AZ91" s="55">
        <v>-26.9</v>
      </c>
      <c r="BA91" s="55">
        <v>-11.91</v>
      </c>
      <c r="BB91" s="55">
        <v>-6.02</v>
      </c>
      <c r="BC91" s="55">
        <v>-62.03</v>
      </c>
      <c r="BD91" s="55">
        <v>-147.05000000000001</v>
      </c>
      <c r="BE91" s="55">
        <v>-605.8599999999999</v>
      </c>
      <c r="BF91" s="55">
        <v>0</v>
      </c>
      <c r="BG91" s="55">
        <v>0</v>
      </c>
      <c r="BH91" s="55">
        <v>0</v>
      </c>
      <c r="BI91" s="55">
        <v>0</v>
      </c>
      <c r="BJ91" s="55">
        <v>0</v>
      </c>
      <c r="BK91" s="55">
        <v>0</v>
      </c>
      <c r="BL91" s="55">
        <v>0</v>
      </c>
      <c r="BM91" s="55">
        <v>0</v>
      </c>
      <c r="BN91" s="55">
        <v>0</v>
      </c>
      <c r="BO91" s="55">
        <v>0</v>
      </c>
      <c r="BP91" s="55">
        <v>0</v>
      </c>
      <c r="BQ91" s="55">
        <v>0</v>
      </c>
      <c r="BR91" s="55">
        <v>0</v>
      </c>
      <c r="BS91" s="55">
        <v>0</v>
      </c>
      <c r="BT91" s="55">
        <v>0</v>
      </c>
      <c r="BU91" s="55">
        <v>0</v>
      </c>
      <c r="BV91" s="55">
        <v>0</v>
      </c>
      <c r="BW91" s="55">
        <v>0</v>
      </c>
      <c r="BX91" s="55">
        <v>0</v>
      </c>
      <c r="BY91" s="55">
        <v>0</v>
      </c>
      <c r="BZ91" s="55">
        <v>0</v>
      </c>
      <c r="CA91" s="55">
        <v>0</v>
      </c>
      <c r="CB91" s="55">
        <v>0</v>
      </c>
      <c r="CC91" s="55">
        <v>0</v>
      </c>
      <c r="CD91" s="55">
        <v>0</v>
      </c>
      <c r="CE91" s="55">
        <v>0</v>
      </c>
    </row>
    <row r="92" spans="1:83" ht="13.9" customHeight="1" x14ac:dyDescent="0.2">
      <c r="A92" s="54" t="s">
        <v>129</v>
      </c>
      <c r="B92" s="54" t="s">
        <v>441</v>
      </c>
      <c r="C92" s="54" t="s">
        <v>338</v>
      </c>
      <c r="D92" s="54" t="s">
        <v>341</v>
      </c>
      <c r="E92" s="54" t="s">
        <v>443</v>
      </c>
      <c r="F92" s="55">
        <v>0</v>
      </c>
      <c r="G92" s="55">
        <v>0</v>
      </c>
      <c r="H92" s="55">
        <v>0</v>
      </c>
      <c r="I92" s="55">
        <v>0</v>
      </c>
      <c r="J92" s="55">
        <v>0</v>
      </c>
      <c r="K92" s="55">
        <v>0</v>
      </c>
      <c r="L92" s="55">
        <v>0</v>
      </c>
      <c r="M92" s="55">
        <v>0</v>
      </c>
      <c r="N92" s="55">
        <v>0</v>
      </c>
      <c r="O92" s="55">
        <v>0</v>
      </c>
      <c r="P92" s="55">
        <v>0</v>
      </c>
      <c r="Q92" s="55">
        <v>0</v>
      </c>
      <c r="R92" s="55">
        <v>0</v>
      </c>
      <c r="S92" s="55">
        <v>0</v>
      </c>
      <c r="T92" s="55">
        <v>0</v>
      </c>
      <c r="U92" s="55">
        <v>0</v>
      </c>
      <c r="V92" s="55">
        <v>0</v>
      </c>
      <c r="W92" s="55">
        <v>0</v>
      </c>
      <c r="X92" s="55">
        <v>0</v>
      </c>
      <c r="Y92" s="55">
        <v>0</v>
      </c>
      <c r="Z92" s="55">
        <v>0</v>
      </c>
      <c r="AA92" s="55">
        <v>0</v>
      </c>
      <c r="AB92" s="55">
        <v>0</v>
      </c>
      <c r="AC92" s="55">
        <v>0</v>
      </c>
      <c r="AD92" s="55">
        <v>0</v>
      </c>
      <c r="AE92" s="55">
        <v>0</v>
      </c>
      <c r="AF92" s="55">
        <v>0</v>
      </c>
      <c r="AG92" s="55">
        <v>0</v>
      </c>
      <c r="AH92" s="55">
        <v>0</v>
      </c>
      <c r="AI92" s="55">
        <v>0</v>
      </c>
      <c r="AJ92" s="55">
        <v>0</v>
      </c>
      <c r="AK92" s="55">
        <v>0</v>
      </c>
      <c r="AL92" s="55">
        <v>0</v>
      </c>
      <c r="AM92" s="55">
        <v>0</v>
      </c>
      <c r="AN92" s="55">
        <v>0</v>
      </c>
      <c r="AO92" s="55">
        <v>0</v>
      </c>
      <c r="AP92" s="55">
        <v>0</v>
      </c>
      <c r="AQ92" s="55">
        <v>0</v>
      </c>
      <c r="AR92" s="55">
        <v>0</v>
      </c>
      <c r="AS92" s="55">
        <v>0</v>
      </c>
      <c r="AT92" s="55">
        <v>0</v>
      </c>
      <c r="AU92" s="55">
        <v>0</v>
      </c>
      <c r="AV92" s="55">
        <v>0</v>
      </c>
      <c r="AW92" s="55">
        <v>0</v>
      </c>
      <c r="AX92" s="55">
        <v>0</v>
      </c>
      <c r="AY92" s="55">
        <v>0</v>
      </c>
      <c r="AZ92" s="55">
        <v>0</v>
      </c>
      <c r="BA92" s="55">
        <v>0</v>
      </c>
      <c r="BB92" s="55">
        <v>0</v>
      </c>
      <c r="BC92" s="55">
        <v>0</v>
      </c>
      <c r="BD92" s="55">
        <v>0</v>
      </c>
      <c r="BE92" s="55">
        <v>0</v>
      </c>
      <c r="BF92" s="55">
        <v>-117823</v>
      </c>
      <c r="BG92" s="55">
        <v>-293009</v>
      </c>
      <c r="BH92" s="55">
        <v>-119494</v>
      </c>
      <c r="BI92" s="55">
        <v>-750300</v>
      </c>
      <c r="BJ92" s="55">
        <v>-758836</v>
      </c>
      <c r="BK92" s="55">
        <v>-643367</v>
      </c>
      <c r="BL92" s="55">
        <v>-497362</v>
      </c>
      <c r="BM92" s="55">
        <v>-523273</v>
      </c>
      <c r="BN92" s="55">
        <v>-490347</v>
      </c>
      <c r="BO92" s="55">
        <v>-237298</v>
      </c>
      <c r="BP92" s="55">
        <v>82851</v>
      </c>
      <c r="BQ92" s="55">
        <v>-197551</v>
      </c>
      <c r="BR92" s="55">
        <v>-4545809</v>
      </c>
      <c r="BS92" s="55">
        <v>601936</v>
      </c>
      <c r="BT92" s="55">
        <v>459671</v>
      </c>
      <c r="BU92" s="55">
        <v>489249</v>
      </c>
      <c r="BV92" s="55">
        <v>-379803</v>
      </c>
      <c r="BW92" s="55">
        <v>-434033</v>
      </c>
      <c r="BX92" s="55">
        <v>-385196</v>
      </c>
      <c r="BY92" s="55">
        <v>-283488</v>
      </c>
      <c r="BZ92" s="55">
        <v>-289208</v>
      </c>
      <c r="CA92" s="55">
        <v>-297690</v>
      </c>
      <c r="CB92" s="55">
        <v>-18134</v>
      </c>
      <c r="CC92" s="55">
        <v>394241</v>
      </c>
      <c r="CD92" s="55">
        <v>328666</v>
      </c>
      <c r="CE92" s="55">
        <v>186211</v>
      </c>
    </row>
    <row r="93" spans="1:83" ht="13.9" customHeight="1" x14ac:dyDescent="0.2">
      <c r="A93" s="54" t="s">
        <v>129</v>
      </c>
      <c r="B93" s="54" t="s">
        <v>441</v>
      </c>
      <c r="C93" s="54" t="s">
        <v>344</v>
      </c>
      <c r="D93" s="54" t="s">
        <v>347</v>
      </c>
      <c r="E93" s="54" t="s">
        <v>444</v>
      </c>
      <c r="F93" s="55">
        <v>0</v>
      </c>
      <c r="G93" s="55">
        <v>0</v>
      </c>
      <c r="H93" s="55">
        <v>0</v>
      </c>
      <c r="I93" s="55">
        <v>0</v>
      </c>
      <c r="J93" s="55">
        <v>0</v>
      </c>
      <c r="K93" s="55">
        <v>0</v>
      </c>
      <c r="L93" s="55">
        <v>0</v>
      </c>
      <c r="M93" s="55">
        <v>1447037.64</v>
      </c>
      <c r="N93" s="55">
        <v>1268951.94</v>
      </c>
      <c r="O93" s="55">
        <v>1418132.66</v>
      </c>
      <c r="P93" s="55">
        <v>1460665.68</v>
      </c>
      <c r="Q93" s="55">
        <v>1958792.56</v>
      </c>
      <c r="R93" s="55">
        <v>7553580.4800000004</v>
      </c>
      <c r="S93" s="55">
        <v>2079645.95</v>
      </c>
      <c r="T93" s="55">
        <v>2205068.54</v>
      </c>
      <c r="U93" s="55">
        <v>1936294.1</v>
      </c>
      <c r="V93" s="55">
        <v>2080657.7599999998</v>
      </c>
      <c r="W93" s="55">
        <v>1836137.25</v>
      </c>
      <c r="X93" s="55">
        <v>1625491.65</v>
      </c>
      <c r="Y93" s="55">
        <v>1524049.67</v>
      </c>
      <c r="Z93" s="55">
        <v>1405855.1600000001</v>
      </c>
      <c r="AA93" s="55">
        <v>1669394.97</v>
      </c>
      <c r="AB93" s="55">
        <v>1487768.02</v>
      </c>
      <c r="AC93" s="55">
        <v>1269202.9099999999</v>
      </c>
      <c r="AD93" s="55">
        <v>1771876.1400000001</v>
      </c>
      <c r="AE93" s="55">
        <v>20891442.120000001</v>
      </c>
      <c r="AF93" s="55">
        <v>1954940.14</v>
      </c>
      <c r="AG93" s="55">
        <v>1871148.6</v>
      </c>
      <c r="AH93" s="55">
        <v>1928222.92</v>
      </c>
      <c r="AI93" s="55">
        <v>1503937.69</v>
      </c>
      <c r="AJ93" s="55">
        <v>1347323.71</v>
      </c>
      <c r="AK93" s="55">
        <v>1455279.23999999</v>
      </c>
      <c r="AL93" s="55">
        <v>467471.34</v>
      </c>
      <c r="AM93" s="55">
        <v>1396993.68</v>
      </c>
      <c r="AN93" s="55">
        <v>1230949.95</v>
      </c>
      <c r="AO93" s="55">
        <v>1259619.4200000002</v>
      </c>
      <c r="AP93" s="55">
        <v>1201466.3899999999</v>
      </c>
      <c r="AQ93" s="55">
        <v>1423987.5799999996</v>
      </c>
      <c r="AR93" s="55">
        <v>17041340.659999989</v>
      </c>
      <c r="AS93" s="55">
        <v>1864086.9100000001</v>
      </c>
      <c r="AT93" s="55">
        <v>1874654.5799999996</v>
      </c>
      <c r="AU93" s="55">
        <v>1822146.66</v>
      </c>
      <c r="AV93" s="55">
        <v>2023529.0099999998</v>
      </c>
      <c r="AW93" s="55">
        <v>1851922.71</v>
      </c>
      <c r="AX93" s="55">
        <v>2138628.48</v>
      </c>
      <c r="AY93" s="55">
        <v>1713896.88</v>
      </c>
      <c r="AZ93" s="55">
        <v>1764357.4399999995</v>
      </c>
      <c r="BA93" s="55">
        <v>1839299.2999999998</v>
      </c>
      <c r="BB93" s="55">
        <v>1881213.7800000003</v>
      </c>
      <c r="BC93" s="55">
        <v>1927835.6400000001</v>
      </c>
      <c r="BD93" s="55">
        <v>2647522.3299999996</v>
      </c>
      <c r="BE93" s="55">
        <v>23349093.719999999</v>
      </c>
      <c r="BF93" s="55">
        <v>3137766</v>
      </c>
      <c r="BG93" s="55">
        <v>2905863</v>
      </c>
      <c r="BH93" s="55">
        <v>2930483</v>
      </c>
      <c r="BI93" s="55">
        <v>2136473</v>
      </c>
      <c r="BJ93" s="55">
        <v>1986694.9999999998</v>
      </c>
      <c r="BK93" s="55">
        <v>1980539</v>
      </c>
      <c r="BL93" s="55">
        <v>1991574.0000000002</v>
      </c>
      <c r="BM93" s="55">
        <v>1978470</v>
      </c>
      <c r="BN93" s="55">
        <v>1975717</v>
      </c>
      <c r="BO93" s="55">
        <v>2316530</v>
      </c>
      <c r="BP93" s="55">
        <v>2727410</v>
      </c>
      <c r="BQ93" s="55">
        <v>2887664</v>
      </c>
      <c r="BR93" s="55">
        <v>28955184</v>
      </c>
      <c r="BS93" s="55">
        <v>3912043</v>
      </c>
      <c r="BT93" s="55">
        <v>3703214</v>
      </c>
      <c r="BU93" s="55">
        <v>3576955</v>
      </c>
      <c r="BV93" s="55">
        <v>2537511</v>
      </c>
      <c r="BW93" s="55">
        <v>2344127</v>
      </c>
      <c r="BX93" s="55">
        <v>2267805</v>
      </c>
      <c r="BY93" s="55">
        <v>2230858</v>
      </c>
      <c r="BZ93" s="55">
        <v>2237750</v>
      </c>
      <c r="CA93" s="55">
        <v>2195338</v>
      </c>
      <c r="CB93" s="55">
        <v>2565022</v>
      </c>
      <c r="CC93" s="55">
        <v>3063002</v>
      </c>
      <c r="CD93" s="55">
        <v>3442287</v>
      </c>
      <c r="CE93" s="55">
        <v>34075912</v>
      </c>
    </row>
    <row r="94" spans="1:83" ht="13.9" customHeight="1" x14ac:dyDescent="0.2">
      <c r="A94" s="54" t="s">
        <v>129</v>
      </c>
      <c r="B94" s="54" t="s">
        <v>441</v>
      </c>
      <c r="C94" s="54" t="s">
        <v>344</v>
      </c>
      <c r="D94" s="54" t="s">
        <v>347</v>
      </c>
      <c r="E94" s="54" t="s">
        <v>445</v>
      </c>
      <c r="F94" s="55">
        <v>0</v>
      </c>
      <c r="G94" s="55">
        <v>0</v>
      </c>
      <c r="H94" s="55">
        <v>0</v>
      </c>
      <c r="I94" s="55">
        <v>0</v>
      </c>
      <c r="J94" s="55">
        <v>0</v>
      </c>
      <c r="K94" s="55">
        <v>0</v>
      </c>
      <c r="L94" s="55">
        <v>0</v>
      </c>
      <c r="M94" s="55">
        <v>0</v>
      </c>
      <c r="N94" s="55">
        <v>0</v>
      </c>
      <c r="O94" s="55">
        <v>0</v>
      </c>
      <c r="P94" s="55">
        <v>0</v>
      </c>
      <c r="Q94" s="55">
        <v>0</v>
      </c>
      <c r="R94" s="55">
        <v>0</v>
      </c>
      <c r="S94" s="55">
        <v>0</v>
      </c>
      <c r="T94" s="55">
        <v>0</v>
      </c>
      <c r="U94" s="55">
        <v>0</v>
      </c>
      <c r="V94" s="55">
        <v>4606.93</v>
      </c>
      <c r="W94" s="55">
        <v>11149.12</v>
      </c>
      <c r="X94" s="55">
        <v>6531.06</v>
      </c>
      <c r="Y94" s="55">
        <v>15944.08</v>
      </c>
      <c r="Z94" s="55">
        <v>6096.82</v>
      </c>
      <c r="AA94" s="55">
        <v>5486</v>
      </c>
      <c r="AB94" s="55">
        <v>9289.2900000000009</v>
      </c>
      <c r="AC94" s="55">
        <v>5369.06</v>
      </c>
      <c r="AD94" s="55">
        <v>6351.26</v>
      </c>
      <c r="AE94" s="55">
        <v>70823.62</v>
      </c>
      <c r="AF94" s="55">
        <v>8704.64</v>
      </c>
      <c r="AG94" s="55">
        <v>7895.17</v>
      </c>
      <c r="AH94" s="55">
        <v>6915.68</v>
      </c>
      <c r="AI94" s="55">
        <v>9665.4699999999993</v>
      </c>
      <c r="AJ94" s="55">
        <v>6904.42</v>
      </c>
      <c r="AK94" s="55">
        <v>5141.28</v>
      </c>
      <c r="AL94" s="55">
        <v>8180.48</v>
      </c>
      <c r="AM94" s="55">
        <v>5313.94</v>
      </c>
      <c r="AN94" s="55">
        <v>7192.15</v>
      </c>
      <c r="AO94" s="55">
        <v>12854.42</v>
      </c>
      <c r="AP94" s="55">
        <v>12397.15</v>
      </c>
      <c r="AQ94" s="55">
        <v>13710.95</v>
      </c>
      <c r="AR94" s="55">
        <v>104875.74999999999</v>
      </c>
      <c r="AS94" s="55">
        <v>790.85</v>
      </c>
      <c r="AT94" s="55">
        <v>7556.97</v>
      </c>
      <c r="AU94" s="55">
        <v>3696.45</v>
      </c>
      <c r="AV94" s="55">
        <v>4750.0599999999995</v>
      </c>
      <c r="AW94" s="55">
        <v>14383.57</v>
      </c>
      <c r="AX94" s="55">
        <v>6338.73</v>
      </c>
      <c r="AY94" s="55">
        <v>9011.34</v>
      </c>
      <c r="AZ94" s="55">
        <v>20397.52</v>
      </c>
      <c r="BA94" s="55">
        <v>12638.55</v>
      </c>
      <c r="BB94" s="55">
        <v>13869.83</v>
      </c>
      <c r="BC94" s="55">
        <v>12881.5</v>
      </c>
      <c r="BD94" s="55">
        <v>12103.36</v>
      </c>
      <c r="BE94" s="55">
        <v>118418.73000000001</v>
      </c>
      <c r="BF94" s="55">
        <v>0</v>
      </c>
      <c r="BG94" s="55">
        <v>0</v>
      </c>
      <c r="BH94" s="55">
        <v>0</v>
      </c>
      <c r="BI94" s="55">
        <v>0</v>
      </c>
      <c r="BJ94" s="55">
        <v>0</v>
      </c>
      <c r="BK94" s="55">
        <v>0</v>
      </c>
      <c r="BL94" s="55">
        <v>0</v>
      </c>
      <c r="BM94" s="55">
        <v>0</v>
      </c>
      <c r="BN94" s="55">
        <v>0</v>
      </c>
      <c r="BO94" s="55">
        <v>0</v>
      </c>
      <c r="BP94" s="55">
        <v>0</v>
      </c>
      <c r="BQ94" s="55">
        <v>0</v>
      </c>
      <c r="BR94" s="55">
        <v>0</v>
      </c>
      <c r="BS94" s="55">
        <v>0</v>
      </c>
      <c r="BT94" s="55">
        <v>0</v>
      </c>
      <c r="BU94" s="55">
        <v>0</v>
      </c>
      <c r="BV94" s="55">
        <v>0</v>
      </c>
      <c r="BW94" s="55">
        <v>0</v>
      </c>
      <c r="BX94" s="55">
        <v>0</v>
      </c>
      <c r="BY94" s="55">
        <v>0</v>
      </c>
      <c r="BZ94" s="55">
        <v>0</v>
      </c>
      <c r="CA94" s="55">
        <v>0</v>
      </c>
      <c r="CB94" s="55">
        <v>0</v>
      </c>
      <c r="CC94" s="55">
        <v>0</v>
      </c>
      <c r="CD94" s="55">
        <v>0</v>
      </c>
      <c r="CE94" s="55">
        <v>0</v>
      </c>
    </row>
    <row r="95" spans="1:83" ht="13.9" customHeight="1" x14ac:dyDescent="0.2">
      <c r="A95" s="54" t="s">
        <v>129</v>
      </c>
      <c r="B95" s="54" t="s">
        <v>441</v>
      </c>
      <c r="C95" s="54" t="s">
        <v>344</v>
      </c>
      <c r="D95" s="54" t="s">
        <v>347</v>
      </c>
      <c r="E95" s="54" t="s">
        <v>446</v>
      </c>
      <c r="F95" s="55">
        <v>0</v>
      </c>
      <c r="G95" s="55">
        <v>0</v>
      </c>
      <c r="H95" s="55">
        <v>0</v>
      </c>
      <c r="I95" s="55">
        <v>0</v>
      </c>
      <c r="J95" s="55">
        <v>0</v>
      </c>
      <c r="K95" s="55">
        <v>0</v>
      </c>
      <c r="L95" s="55">
        <v>0</v>
      </c>
      <c r="M95" s="55">
        <v>9707.94</v>
      </c>
      <c r="N95" s="55">
        <v>141642.79999999999</v>
      </c>
      <c r="O95" s="55">
        <v>0</v>
      </c>
      <c r="P95" s="55">
        <v>0</v>
      </c>
      <c r="Q95" s="55">
        <v>0</v>
      </c>
      <c r="R95" s="55">
        <v>151350.74</v>
      </c>
      <c r="S95" s="55">
        <v>0</v>
      </c>
      <c r="T95" s="55">
        <v>0</v>
      </c>
      <c r="U95" s="55">
        <v>0</v>
      </c>
      <c r="V95" s="55">
        <v>0</v>
      </c>
      <c r="W95" s="55">
        <v>0</v>
      </c>
      <c r="X95" s="55">
        <v>0</v>
      </c>
      <c r="Y95" s="55">
        <v>0</v>
      </c>
      <c r="Z95" s="55">
        <v>0</v>
      </c>
      <c r="AA95" s="55">
        <v>0</v>
      </c>
      <c r="AB95" s="55">
        <v>0</v>
      </c>
      <c r="AC95" s="55">
        <v>0</v>
      </c>
      <c r="AD95" s="55">
        <v>0</v>
      </c>
      <c r="AE95" s="55">
        <v>0</v>
      </c>
      <c r="AF95" s="55">
        <v>0</v>
      </c>
      <c r="AG95" s="55">
        <v>0</v>
      </c>
      <c r="AH95" s="55">
        <v>0</v>
      </c>
      <c r="AI95" s="55">
        <v>0</v>
      </c>
      <c r="AJ95" s="55">
        <v>0</v>
      </c>
      <c r="AK95" s="55">
        <v>0</v>
      </c>
      <c r="AL95" s="55">
        <v>0</v>
      </c>
      <c r="AM95" s="55">
        <v>0</v>
      </c>
      <c r="AN95" s="55">
        <v>0</v>
      </c>
      <c r="AO95" s="55">
        <v>0</v>
      </c>
      <c r="AP95" s="55">
        <v>0</v>
      </c>
      <c r="AQ95" s="55">
        <v>0</v>
      </c>
      <c r="AR95" s="55">
        <v>0</v>
      </c>
      <c r="AS95" s="55">
        <v>71855.5</v>
      </c>
      <c r="AT95" s="55">
        <v>0</v>
      </c>
      <c r="AU95" s="55">
        <v>0</v>
      </c>
      <c r="AV95" s="55">
        <v>0</v>
      </c>
      <c r="AW95" s="55">
        <v>0</v>
      </c>
      <c r="AX95" s="55">
        <v>0</v>
      </c>
      <c r="AY95" s="55">
        <v>0</v>
      </c>
      <c r="AZ95" s="55">
        <v>0</v>
      </c>
      <c r="BA95" s="55">
        <v>-71855.5</v>
      </c>
      <c r="BB95" s="55">
        <v>0</v>
      </c>
      <c r="BC95" s="55">
        <v>0</v>
      </c>
      <c r="BD95" s="55">
        <v>0</v>
      </c>
      <c r="BE95" s="55">
        <v>0</v>
      </c>
      <c r="BF95" s="55">
        <v>0</v>
      </c>
      <c r="BG95" s="55">
        <v>0</v>
      </c>
      <c r="BH95" s="55">
        <v>0</v>
      </c>
      <c r="BI95" s="55">
        <v>0</v>
      </c>
      <c r="BJ95" s="55">
        <v>0</v>
      </c>
      <c r="BK95" s="55">
        <v>0</v>
      </c>
      <c r="BL95" s="55">
        <v>0</v>
      </c>
      <c r="BM95" s="55">
        <v>0</v>
      </c>
      <c r="BN95" s="55">
        <v>0</v>
      </c>
      <c r="BO95" s="55">
        <v>0</v>
      </c>
      <c r="BP95" s="55">
        <v>0</v>
      </c>
      <c r="BQ95" s="55">
        <v>0</v>
      </c>
      <c r="BR95" s="55">
        <v>0</v>
      </c>
      <c r="BS95" s="55">
        <v>0</v>
      </c>
      <c r="BT95" s="55">
        <v>0</v>
      </c>
      <c r="BU95" s="55">
        <v>0</v>
      </c>
      <c r="BV95" s="55">
        <v>0</v>
      </c>
      <c r="BW95" s="55">
        <v>0</v>
      </c>
      <c r="BX95" s="55">
        <v>0</v>
      </c>
      <c r="BY95" s="55">
        <v>0</v>
      </c>
      <c r="BZ95" s="55">
        <v>0</v>
      </c>
      <c r="CA95" s="55">
        <v>0</v>
      </c>
      <c r="CB95" s="55">
        <v>0</v>
      </c>
      <c r="CC95" s="55">
        <v>0</v>
      </c>
      <c r="CD95" s="55">
        <v>0</v>
      </c>
      <c r="CE95" s="55">
        <v>0</v>
      </c>
    </row>
    <row r="96" spans="1:83" ht="13.9" customHeight="1" x14ac:dyDescent="0.2">
      <c r="A96" s="54" t="s">
        <v>129</v>
      </c>
      <c r="B96" s="54" t="s">
        <v>441</v>
      </c>
      <c r="C96" s="54" t="s">
        <v>344</v>
      </c>
      <c r="D96" s="54" t="s">
        <v>347</v>
      </c>
      <c r="E96" s="54" t="s">
        <v>447</v>
      </c>
      <c r="F96" s="55">
        <v>0</v>
      </c>
      <c r="G96" s="55">
        <v>0</v>
      </c>
      <c r="H96" s="55">
        <v>0</v>
      </c>
      <c r="I96" s="55">
        <v>0</v>
      </c>
      <c r="J96" s="55">
        <v>0</v>
      </c>
      <c r="K96" s="55">
        <v>0</v>
      </c>
      <c r="L96" s="55">
        <v>0</v>
      </c>
      <c r="M96" s="55">
        <v>0</v>
      </c>
      <c r="N96" s="55">
        <v>0</v>
      </c>
      <c r="O96" s="55">
        <v>0</v>
      </c>
      <c r="P96" s="55">
        <v>0</v>
      </c>
      <c r="Q96" s="55">
        <v>0</v>
      </c>
      <c r="R96" s="55">
        <v>0</v>
      </c>
      <c r="S96" s="55">
        <v>0</v>
      </c>
      <c r="T96" s="55">
        <v>0</v>
      </c>
      <c r="U96" s="55">
        <v>0</v>
      </c>
      <c r="V96" s="55">
        <v>0</v>
      </c>
      <c r="W96" s="55">
        <v>0</v>
      </c>
      <c r="X96" s="55">
        <v>0</v>
      </c>
      <c r="Y96" s="55">
        <v>0</v>
      </c>
      <c r="Z96" s="55">
        <v>0</v>
      </c>
      <c r="AA96" s="55">
        <v>0</v>
      </c>
      <c r="AB96" s="55">
        <v>0</v>
      </c>
      <c r="AC96" s="55">
        <v>0</v>
      </c>
      <c r="AD96" s="55">
        <v>-11987.49</v>
      </c>
      <c r="AE96" s="55">
        <v>-11987.49</v>
      </c>
      <c r="AF96" s="55">
        <v>1204.5899999999999</v>
      </c>
      <c r="AG96" s="55">
        <v>-2943.15</v>
      </c>
      <c r="AH96" s="55">
        <v>-710.39</v>
      </c>
      <c r="AI96" s="55">
        <v>-828.66</v>
      </c>
      <c r="AJ96" s="55">
        <v>-887.05</v>
      </c>
      <c r="AK96" s="55">
        <v>0</v>
      </c>
      <c r="AL96" s="55">
        <v>-2602.08</v>
      </c>
      <c r="AM96" s="55">
        <v>0</v>
      </c>
      <c r="AN96" s="55">
        <v>-2161.5500000000002</v>
      </c>
      <c r="AO96" s="55">
        <v>-860.81</v>
      </c>
      <c r="AP96" s="55">
        <v>-628.29</v>
      </c>
      <c r="AQ96" s="55">
        <v>-384.43</v>
      </c>
      <c r="AR96" s="55">
        <v>-10801.82</v>
      </c>
      <c r="AS96" s="55">
        <v>-368.98</v>
      </c>
      <c r="AT96" s="55">
        <v>31.28</v>
      </c>
      <c r="AU96" s="55">
        <v>-1019.47</v>
      </c>
      <c r="AV96" s="55">
        <v>-641.9</v>
      </c>
      <c r="AW96" s="55">
        <v>-901.96</v>
      </c>
      <c r="AX96" s="55">
        <v>-1089.17</v>
      </c>
      <c r="AY96" s="55">
        <v>-1157.94</v>
      </c>
      <c r="AZ96" s="55">
        <v>463.38</v>
      </c>
      <c r="BA96" s="55">
        <v>-3469.55</v>
      </c>
      <c r="BB96" s="55">
        <v>-1207.4100000000001</v>
      </c>
      <c r="BC96" s="55">
        <v>-996.96</v>
      </c>
      <c r="BD96" s="55">
        <v>-868.51</v>
      </c>
      <c r="BE96" s="55">
        <v>-11227.19</v>
      </c>
      <c r="BF96" s="55">
        <v>0</v>
      </c>
      <c r="BG96" s="55">
        <v>0</v>
      </c>
      <c r="BH96" s="55">
        <v>0</v>
      </c>
      <c r="BI96" s="55">
        <v>0</v>
      </c>
      <c r="BJ96" s="55">
        <v>0</v>
      </c>
      <c r="BK96" s="55">
        <v>0</v>
      </c>
      <c r="BL96" s="55">
        <v>0</v>
      </c>
      <c r="BM96" s="55">
        <v>0</v>
      </c>
      <c r="BN96" s="55">
        <v>0</v>
      </c>
      <c r="BO96" s="55">
        <v>0</v>
      </c>
      <c r="BP96" s="55">
        <v>0</v>
      </c>
      <c r="BQ96" s="55">
        <v>0</v>
      </c>
      <c r="BR96" s="55">
        <v>0</v>
      </c>
      <c r="BS96" s="55">
        <v>0</v>
      </c>
      <c r="BT96" s="55">
        <v>0</v>
      </c>
      <c r="BU96" s="55">
        <v>0</v>
      </c>
      <c r="BV96" s="55">
        <v>0</v>
      </c>
      <c r="BW96" s="55">
        <v>0</v>
      </c>
      <c r="BX96" s="55">
        <v>0</v>
      </c>
      <c r="BY96" s="55">
        <v>0</v>
      </c>
      <c r="BZ96" s="55">
        <v>0</v>
      </c>
      <c r="CA96" s="55">
        <v>0</v>
      </c>
      <c r="CB96" s="55">
        <v>0</v>
      </c>
      <c r="CC96" s="55">
        <v>0</v>
      </c>
      <c r="CD96" s="55">
        <v>0</v>
      </c>
      <c r="CE96" s="55">
        <v>0</v>
      </c>
    </row>
    <row r="97" spans="1:83" ht="13.9" customHeight="1" x14ac:dyDescent="0.2">
      <c r="A97" s="54" t="s">
        <v>129</v>
      </c>
      <c r="B97" s="54" t="s">
        <v>441</v>
      </c>
      <c r="C97" s="54" t="s">
        <v>344</v>
      </c>
      <c r="D97" s="54" t="s">
        <v>349</v>
      </c>
      <c r="E97" s="54" t="s">
        <v>448</v>
      </c>
      <c r="F97" s="55">
        <v>0</v>
      </c>
      <c r="G97" s="55">
        <v>0</v>
      </c>
      <c r="H97" s="55">
        <v>0</v>
      </c>
      <c r="I97" s="55">
        <v>0</v>
      </c>
      <c r="J97" s="55">
        <v>0</v>
      </c>
      <c r="K97" s="55">
        <v>0</v>
      </c>
      <c r="L97" s="55">
        <v>0</v>
      </c>
      <c r="M97" s="55">
        <v>0</v>
      </c>
      <c r="N97" s="55">
        <v>0</v>
      </c>
      <c r="O97" s="55">
        <v>0</v>
      </c>
      <c r="P97" s="55">
        <v>0</v>
      </c>
      <c r="Q97" s="55">
        <v>0</v>
      </c>
      <c r="R97" s="55">
        <v>0</v>
      </c>
      <c r="S97" s="55">
        <v>0</v>
      </c>
      <c r="T97" s="55">
        <v>0</v>
      </c>
      <c r="U97" s="55">
        <v>0</v>
      </c>
      <c r="V97" s="55">
        <v>497.04</v>
      </c>
      <c r="W97" s="55">
        <v>3268.41</v>
      </c>
      <c r="X97" s="55">
        <v>2250.88</v>
      </c>
      <c r="Y97" s="55">
        <v>2395.11</v>
      </c>
      <c r="Z97" s="55">
        <v>809.59</v>
      </c>
      <c r="AA97" s="55">
        <v>412.51</v>
      </c>
      <c r="AB97" s="55">
        <v>1335.8</v>
      </c>
      <c r="AC97" s="55">
        <v>903.22</v>
      </c>
      <c r="AD97" s="55">
        <v>1083.8599999999999</v>
      </c>
      <c r="AE97" s="55">
        <v>12956.42</v>
      </c>
      <c r="AF97" s="55">
        <v>1241.3800000000001</v>
      </c>
      <c r="AG97" s="55">
        <v>1073.5999999999999</v>
      </c>
      <c r="AH97" s="55">
        <v>718.73</v>
      </c>
      <c r="AI97" s="55">
        <v>1603.33</v>
      </c>
      <c r="AJ97" s="55">
        <v>744.99</v>
      </c>
      <c r="AK97" s="55">
        <v>350.13</v>
      </c>
      <c r="AL97" s="55">
        <v>1695.82</v>
      </c>
      <c r="AM97" s="55">
        <v>620.41999999999996</v>
      </c>
      <c r="AN97" s="55">
        <v>0</v>
      </c>
      <c r="AO97" s="55">
        <v>3060.76</v>
      </c>
      <c r="AP97" s="55">
        <v>2481.6999999999998</v>
      </c>
      <c r="AQ97" s="55">
        <v>2812.59</v>
      </c>
      <c r="AR97" s="55">
        <v>16403.45</v>
      </c>
      <c r="AS97" s="55">
        <v>0</v>
      </c>
      <c r="AT97" s="55">
        <v>0</v>
      </c>
      <c r="AU97" s="55">
        <v>32.1</v>
      </c>
      <c r="AV97" s="55">
        <v>1.71</v>
      </c>
      <c r="AW97" s="55">
        <v>2717.05</v>
      </c>
      <c r="AX97" s="55">
        <v>742.15</v>
      </c>
      <c r="AY97" s="55">
        <v>487.54</v>
      </c>
      <c r="AZ97" s="55">
        <v>602.91000000000008</v>
      </c>
      <c r="BA97" s="55">
        <v>495.15999999999997</v>
      </c>
      <c r="BB97" s="55">
        <v>481.58000000000004</v>
      </c>
      <c r="BC97" s="55">
        <v>441.90000000000003</v>
      </c>
      <c r="BD97" s="55">
        <v>338.13</v>
      </c>
      <c r="BE97" s="55">
        <v>6340.23</v>
      </c>
      <c r="BF97" s="55">
        <v>0</v>
      </c>
      <c r="BG97" s="55">
        <v>0</v>
      </c>
      <c r="BH97" s="55">
        <v>0</v>
      </c>
      <c r="BI97" s="55">
        <v>0</v>
      </c>
      <c r="BJ97" s="55">
        <v>0</v>
      </c>
      <c r="BK97" s="55">
        <v>0</v>
      </c>
      <c r="BL97" s="55">
        <v>0</v>
      </c>
      <c r="BM97" s="55">
        <v>0</v>
      </c>
      <c r="BN97" s="55">
        <v>0</v>
      </c>
      <c r="BO97" s="55">
        <v>0</v>
      </c>
      <c r="BP97" s="55">
        <v>0</v>
      </c>
      <c r="BQ97" s="55">
        <v>0</v>
      </c>
      <c r="BR97" s="55">
        <v>0</v>
      </c>
      <c r="BS97" s="55">
        <v>0</v>
      </c>
      <c r="BT97" s="55">
        <v>0</v>
      </c>
      <c r="BU97" s="55">
        <v>0</v>
      </c>
      <c r="BV97" s="55">
        <v>0</v>
      </c>
      <c r="BW97" s="55">
        <v>0</v>
      </c>
      <c r="BX97" s="55">
        <v>0</v>
      </c>
      <c r="BY97" s="55">
        <v>0</v>
      </c>
      <c r="BZ97" s="55">
        <v>0</v>
      </c>
      <c r="CA97" s="55">
        <v>0</v>
      </c>
      <c r="CB97" s="55">
        <v>0</v>
      </c>
      <c r="CC97" s="55">
        <v>0</v>
      </c>
      <c r="CD97" s="55">
        <v>0</v>
      </c>
      <c r="CE97" s="55">
        <v>0</v>
      </c>
    </row>
    <row r="98" spans="1:83" ht="13.9" customHeight="1" x14ac:dyDescent="0.2">
      <c r="A98" s="54" t="s">
        <v>129</v>
      </c>
      <c r="B98" s="54" t="s">
        <v>441</v>
      </c>
      <c r="C98" s="54" t="s">
        <v>344</v>
      </c>
      <c r="D98" s="54" t="s">
        <v>361</v>
      </c>
      <c r="E98" s="54" t="s">
        <v>449</v>
      </c>
      <c r="F98" s="55">
        <v>0</v>
      </c>
      <c r="G98" s="55">
        <v>0</v>
      </c>
      <c r="H98" s="55">
        <v>0</v>
      </c>
      <c r="I98" s="55">
        <v>0</v>
      </c>
      <c r="J98" s="55">
        <v>0</v>
      </c>
      <c r="K98" s="55">
        <v>0</v>
      </c>
      <c r="L98" s="55">
        <v>0</v>
      </c>
      <c r="M98" s="55">
        <v>0</v>
      </c>
      <c r="N98" s="55">
        <v>0</v>
      </c>
      <c r="O98" s="55">
        <v>0</v>
      </c>
      <c r="P98" s="55">
        <v>0</v>
      </c>
      <c r="Q98" s="55">
        <v>0</v>
      </c>
      <c r="R98" s="55">
        <v>0</v>
      </c>
      <c r="S98" s="55">
        <v>0</v>
      </c>
      <c r="T98" s="55">
        <v>0</v>
      </c>
      <c r="U98" s="55">
        <v>0</v>
      </c>
      <c r="V98" s="55">
        <v>737.56</v>
      </c>
      <c r="W98" s="55">
        <v>895.93</v>
      </c>
      <c r="X98" s="55">
        <v>380.1</v>
      </c>
      <c r="Y98" s="55">
        <v>1131.3599999999999</v>
      </c>
      <c r="Z98" s="55">
        <v>439.59</v>
      </c>
      <c r="AA98" s="55">
        <v>416.29</v>
      </c>
      <c r="AB98" s="55">
        <v>663.06</v>
      </c>
      <c r="AC98" s="55">
        <v>374.63</v>
      </c>
      <c r="AD98" s="55">
        <v>442.16</v>
      </c>
      <c r="AE98" s="55">
        <v>5480.6799999999994</v>
      </c>
      <c r="AF98" s="55">
        <v>611.14</v>
      </c>
      <c r="AG98" s="55">
        <v>558.49</v>
      </c>
      <c r="AH98" s="55">
        <v>506.98</v>
      </c>
      <c r="AI98" s="55">
        <v>660.54</v>
      </c>
      <c r="AJ98" s="55">
        <v>503.97</v>
      </c>
      <c r="AK98" s="55">
        <v>391.68</v>
      </c>
      <c r="AL98" s="55">
        <v>531.88</v>
      </c>
      <c r="AM98" s="55">
        <v>384.1</v>
      </c>
      <c r="AN98" s="55">
        <v>587.23</v>
      </c>
      <c r="AO98" s="55">
        <v>804</v>
      </c>
      <c r="AP98" s="55">
        <v>813.13</v>
      </c>
      <c r="AQ98" s="55">
        <v>893.84</v>
      </c>
      <c r="AR98" s="55">
        <v>7246.9800000000005</v>
      </c>
      <c r="AS98" s="55">
        <v>57.48</v>
      </c>
      <c r="AT98" s="55">
        <v>549.29</v>
      </c>
      <c r="AU98" s="55">
        <v>264.70999999999998</v>
      </c>
      <c r="AV98" s="55">
        <v>345.07000000000005</v>
      </c>
      <c r="AW98" s="55">
        <v>662.34999999999991</v>
      </c>
      <c r="AX98" s="55">
        <v>374.75</v>
      </c>
      <c r="AY98" s="55">
        <v>607.54</v>
      </c>
      <c r="AZ98" s="55">
        <v>1307.8399999999999</v>
      </c>
      <c r="BA98" s="55">
        <v>663.89</v>
      </c>
      <c r="BB98" s="55">
        <v>921.63</v>
      </c>
      <c r="BC98" s="55">
        <v>617.29999999999995</v>
      </c>
      <c r="BD98" s="55">
        <v>846.83</v>
      </c>
      <c r="BE98" s="55">
        <v>7218.68</v>
      </c>
      <c r="BF98" s="55">
        <v>0</v>
      </c>
      <c r="BG98" s="55">
        <v>0</v>
      </c>
      <c r="BH98" s="55">
        <v>0</v>
      </c>
      <c r="BI98" s="55">
        <v>0</v>
      </c>
      <c r="BJ98" s="55">
        <v>0</v>
      </c>
      <c r="BK98" s="55">
        <v>0</v>
      </c>
      <c r="BL98" s="55">
        <v>0</v>
      </c>
      <c r="BM98" s="55">
        <v>0</v>
      </c>
      <c r="BN98" s="55">
        <v>0</v>
      </c>
      <c r="BO98" s="55">
        <v>0</v>
      </c>
      <c r="BP98" s="55">
        <v>0</v>
      </c>
      <c r="BQ98" s="55">
        <v>0</v>
      </c>
      <c r="BR98" s="55">
        <v>0</v>
      </c>
      <c r="BS98" s="55">
        <v>0</v>
      </c>
      <c r="BT98" s="55">
        <v>0</v>
      </c>
      <c r="BU98" s="55">
        <v>0</v>
      </c>
      <c r="BV98" s="55">
        <v>0</v>
      </c>
      <c r="BW98" s="55">
        <v>0</v>
      </c>
      <c r="BX98" s="55">
        <v>0</v>
      </c>
      <c r="BY98" s="55">
        <v>0</v>
      </c>
      <c r="BZ98" s="55">
        <v>0</v>
      </c>
      <c r="CA98" s="55">
        <v>0</v>
      </c>
      <c r="CB98" s="55">
        <v>0</v>
      </c>
      <c r="CC98" s="55">
        <v>0</v>
      </c>
      <c r="CD98" s="55">
        <v>0</v>
      </c>
      <c r="CE98" s="55">
        <v>0</v>
      </c>
    </row>
    <row r="99" spans="1:83" ht="13.9" customHeight="1" x14ac:dyDescent="0.2">
      <c r="A99" s="54" t="s">
        <v>129</v>
      </c>
      <c r="B99" s="54" t="s">
        <v>441</v>
      </c>
      <c r="C99" s="54" t="s">
        <v>344</v>
      </c>
      <c r="D99" s="54" t="s">
        <v>376</v>
      </c>
      <c r="E99" s="54" t="s">
        <v>450</v>
      </c>
      <c r="F99" s="55">
        <v>0</v>
      </c>
      <c r="G99" s="55">
        <v>0</v>
      </c>
      <c r="H99" s="55">
        <v>0</v>
      </c>
      <c r="I99" s="55">
        <v>0</v>
      </c>
      <c r="J99" s="55">
        <v>0</v>
      </c>
      <c r="K99" s="55">
        <v>0</v>
      </c>
      <c r="L99" s="55">
        <v>0</v>
      </c>
      <c r="M99" s="55">
        <v>0</v>
      </c>
      <c r="N99" s="55">
        <v>0</v>
      </c>
      <c r="O99" s="55">
        <v>0</v>
      </c>
      <c r="P99" s="55">
        <v>0</v>
      </c>
      <c r="Q99" s="55">
        <v>0</v>
      </c>
      <c r="R99" s="55">
        <v>0</v>
      </c>
      <c r="S99" s="55">
        <v>0</v>
      </c>
      <c r="T99" s="55">
        <v>0</v>
      </c>
      <c r="U99" s="55">
        <v>0</v>
      </c>
      <c r="V99" s="55">
        <v>0</v>
      </c>
      <c r="W99" s="55">
        <v>0</v>
      </c>
      <c r="X99" s="55">
        <v>0</v>
      </c>
      <c r="Y99" s="55">
        <v>0</v>
      </c>
      <c r="Z99" s="55">
        <v>0</v>
      </c>
      <c r="AA99" s="55">
        <v>0</v>
      </c>
      <c r="AB99" s="55">
        <v>0</v>
      </c>
      <c r="AC99" s="55">
        <v>0</v>
      </c>
      <c r="AD99" s="55">
        <v>0</v>
      </c>
      <c r="AE99" s="55">
        <v>0</v>
      </c>
      <c r="AF99" s="55">
        <v>0</v>
      </c>
      <c r="AG99" s="55">
        <v>0</v>
      </c>
      <c r="AH99" s="55">
        <v>0</v>
      </c>
      <c r="AI99" s="55">
        <v>0</v>
      </c>
      <c r="AJ99" s="55">
        <v>0</v>
      </c>
      <c r="AK99" s="55">
        <v>0</v>
      </c>
      <c r="AL99" s="55">
        <v>0</v>
      </c>
      <c r="AM99" s="55">
        <v>0</v>
      </c>
      <c r="AN99" s="55">
        <v>0</v>
      </c>
      <c r="AO99" s="55">
        <v>0</v>
      </c>
      <c r="AP99" s="55">
        <v>0</v>
      </c>
      <c r="AQ99" s="55">
        <v>0</v>
      </c>
      <c r="AR99" s="55">
        <v>0</v>
      </c>
      <c r="AS99" s="55">
        <v>0</v>
      </c>
      <c r="AT99" s="55">
        <v>0</v>
      </c>
      <c r="AU99" s="55">
        <v>0</v>
      </c>
      <c r="AV99" s="55">
        <v>0</v>
      </c>
      <c r="AW99" s="55">
        <v>0</v>
      </c>
      <c r="AX99" s="55">
        <v>0</v>
      </c>
      <c r="AY99" s="55">
        <v>0</v>
      </c>
      <c r="AZ99" s="55">
        <v>0</v>
      </c>
      <c r="BA99" s="55">
        <v>3442</v>
      </c>
      <c r="BB99" s="55">
        <v>0</v>
      </c>
      <c r="BC99" s="55">
        <v>0</v>
      </c>
      <c r="BD99" s="55">
        <v>0</v>
      </c>
      <c r="BE99" s="55">
        <v>3442</v>
      </c>
      <c r="BF99" s="55">
        <v>0</v>
      </c>
      <c r="BG99" s="55">
        <v>0</v>
      </c>
      <c r="BH99" s="55">
        <v>0</v>
      </c>
      <c r="BI99" s="55">
        <v>0</v>
      </c>
      <c r="BJ99" s="55">
        <v>0</v>
      </c>
      <c r="BK99" s="55">
        <v>0</v>
      </c>
      <c r="BL99" s="55">
        <v>0</v>
      </c>
      <c r="BM99" s="55">
        <v>0</v>
      </c>
      <c r="BN99" s="55">
        <v>0</v>
      </c>
      <c r="BO99" s="55">
        <v>0</v>
      </c>
      <c r="BP99" s="55">
        <v>0</v>
      </c>
      <c r="BQ99" s="55">
        <v>0</v>
      </c>
      <c r="BR99" s="55">
        <v>0</v>
      </c>
      <c r="BS99" s="55">
        <v>0</v>
      </c>
      <c r="BT99" s="55">
        <v>0</v>
      </c>
      <c r="BU99" s="55">
        <v>0</v>
      </c>
      <c r="BV99" s="55">
        <v>0</v>
      </c>
      <c r="BW99" s="55">
        <v>0</v>
      </c>
      <c r="BX99" s="55">
        <v>0</v>
      </c>
      <c r="BY99" s="55">
        <v>0</v>
      </c>
      <c r="BZ99" s="55">
        <v>0</v>
      </c>
      <c r="CA99" s="55">
        <v>0</v>
      </c>
      <c r="CB99" s="55">
        <v>0</v>
      </c>
      <c r="CC99" s="55">
        <v>0</v>
      </c>
      <c r="CD99" s="55">
        <v>0</v>
      </c>
      <c r="CE99" s="55">
        <v>0</v>
      </c>
    </row>
    <row r="100" spans="1:83" ht="13.9" customHeight="1" x14ac:dyDescent="0.2">
      <c r="A100" s="54" t="s">
        <v>129</v>
      </c>
      <c r="B100" s="54" t="s">
        <v>441</v>
      </c>
      <c r="C100" s="54" t="s">
        <v>344</v>
      </c>
      <c r="D100" s="54" t="s">
        <v>384</v>
      </c>
      <c r="E100" s="54" t="s">
        <v>451</v>
      </c>
      <c r="F100" s="55">
        <v>0</v>
      </c>
      <c r="G100" s="55">
        <v>0</v>
      </c>
      <c r="H100" s="55">
        <v>0</v>
      </c>
      <c r="I100" s="55">
        <v>0</v>
      </c>
      <c r="J100" s="55">
        <v>0</v>
      </c>
      <c r="K100" s="55">
        <v>0</v>
      </c>
      <c r="L100" s="55">
        <v>0</v>
      </c>
      <c r="M100" s="55">
        <v>0</v>
      </c>
      <c r="N100" s="55">
        <v>0</v>
      </c>
      <c r="O100" s="55">
        <v>0</v>
      </c>
      <c r="P100" s="55">
        <v>0</v>
      </c>
      <c r="Q100" s="55">
        <v>0</v>
      </c>
      <c r="R100" s="55">
        <v>0</v>
      </c>
      <c r="S100" s="55">
        <v>0</v>
      </c>
      <c r="T100" s="55">
        <v>0</v>
      </c>
      <c r="U100" s="55">
        <v>0</v>
      </c>
      <c r="V100" s="55">
        <v>49</v>
      </c>
      <c r="W100" s="55">
        <v>80.37</v>
      </c>
      <c r="X100" s="55">
        <v>45.41</v>
      </c>
      <c r="Y100" s="55">
        <v>3.77</v>
      </c>
      <c r="Z100" s="55">
        <v>45.95</v>
      </c>
      <c r="AA100" s="55">
        <v>52.13</v>
      </c>
      <c r="AB100" s="55">
        <v>72.52</v>
      </c>
      <c r="AC100" s="55">
        <v>47.28</v>
      </c>
      <c r="AD100" s="55">
        <v>23.55</v>
      </c>
      <c r="AE100" s="55">
        <v>419.97999999999996</v>
      </c>
      <c r="AF100" s="55">
        <v>28.3</v>
      </c>
      <c r="AG100" s="55">
        <v>157.31</v>
      </c>
      <c r="AH100" s="55">
        <v>17.41</v>
      </c>
      <c r="AI100" s="55">
        <v>35.65</v>
      </c>
      <c r="AJ100" s="55">
        <v>18.100000000000001</v>
      </c>
      <c r="AK100" s="55">
        <v>9.49</v>
      </c>
      <c r="AL100" s="55">
        <v>22.29</v>
      </c>
      <c r="AM100" s="55">
        <v>15.09</v>
      </c>
      <c r="AN100" s="55">
        <v>4.32</v>
      </c>
      <c r="AO100" s="55">
        <v>68.17</v>
      </c>
      <c r="AP100" s="55">
        <v>53.3</v>
      </c>
      <c r="AQ100" s="55">
        <v>115.58</v>
      </c>
      <c r="AR100" s="55">
        <v>545.0100000000001</v>
      </c>
      <c r="AS100" s="55">
        <v>0.48</v>
      </c>
      <c r="AT100" s="55">
        <v>18.96</v>
      </c>
      <c r="AU100" s="55">
        <v>1.96</v>
      </c>
      <c r="AV100" s="55">
        <v>1.97</v>
      </c>
      <c r="AW100" s="55">
        <v>36.909999999999997</v>
      </c>
      <c r="AX100" s="55">
        <v>42.18</v>
      </c>
      <c r="AY100" s="55">
        <v>20.99</v>
      </c>
      <c r="AZ100" s="55">
        <v>54.04</v>
      </c>
      <c r="BA100" s="55">
        <v>8.6100000000000012</v>
      </c>
      <c r="BB100" s="55">
        <v>8.3699999999999992</v>
      </c>
      <c r="BC100" s="55">
        <v>7.6800000000000006</v>
      </c>
      <c r="BD100" s="55">
        <v>12.73</v>
      </c>
      <c r="BE100" s="55">
        <v>214.88000000000002</v>
      </c>
      <c r="BF100" s="55">
        <v>0</v>
      </c>
      <c r="BG100" s="55">
        <v>0</v>
      </c>
      <c r="BH100" s="55">
        <v>0</v>
      </c>
      <c r="BI100" s="55">
        <v>0</v>
      </c>
      <c r="BJ100" s="55">
        <v>0</v>
      </c>
      <c r="BK100" s="55">
        <v>0</v>
      </c>
      <c r="BL100" s="55">
        <v>0</v>
      </c>
      <c r="BM100" s="55">
        <v>0</v>
      </c>
      <c r="BN100" s="55">
        <v>0</v>
      </c>
      <c r="BO100" s="55">
        <v>0</v>
      </c>
      <c r="BP100" s="55">
        <v>0</v>
      </c>
      <c r="BQ100" s="55">
        <v>0</v>
      </c>
      <c r="BR100" s="55">
        <v>0</v>
      </c>
      <c r="BS100" s="55">
        <v>0</v>
      </c>
      <c r="BT100" s="55">
        <v>0</v>
      </c>
      <c r="BU100" s="55">
        <v>0</v>
      </c>
      <c r="BV100" s="55">
        <v>0</v>
      </c>
      <c r="BW100" s="55">
        <v>0</v>
      </c>
      <c r="BX100" s="55">
        <v>0</v>
      </c>
      <c r="BY100" s="55">
        <v>0</v>
      </c>
      <c r="BZ100" s="55">
        <v>0</v>
      </c>
      <c r="CA100" s="55">
        <v>0</v>
      </c>
      <c r="CB100" s="55">
        <v>0</v>
      </c>
      <c r="CC100" s="55">
        <v>0</v>
      </c>
      <c r="CD100" s="55">
        <v>0</v>
      </c>
      <c r="CE100" s="55">
        <v>0</v>
      </c>
    </row>
    <row r="101" spans="1:83" ht="13.9" customHeight="1" x14ac:dyDescent="0.2">
      <c r="A101" s="54" t="s">
        <v>129</v>
      </c>
      <c r="B101" s="54" t="s">
        <v>441</v>
      </c>
      <c r="C101" s="54" t="s">
        <v>419</v>
      </c>
      <c r="D101" s="54" t="s">
        <v>422</v>
      </c>
      <c r="E101" s="54" t="s">
        <v>452</v>
      </c>
      <c r="F101" s="55">
        <v>0</v>
      </c>
      <c r="G101" s="55">
        <v>0</v>
      </c>
      <c r="H101" s="55">
        <v>0</v>
      </c>
      <c r="I101" s="55">
        <v>0</v>
      </c>
      <c r="J101" s="55">
        <v>0</v>
      </c>
      <c r="K101" s="55">
        <v>0</v>
      </c>
      <c r="L101" s="55">
        <v>0</v>
      </c>
      <c r="M101" s="55">
        <v>0</v>
      </c>
      <c r="N101" s="55">
        <v>0</v>
      </c>
      <c r="O101" s="55">
        <v>0</v>
      </c>
      <c r="P101" s="55">
        <v>0</v>
      </c>
      <c r="Q101" s="55">
        <v>0</v>
      </c>
      <c r="R101" s="55">
        <v>0</v>
      </c>
      <c r="S101" s="55">
        <v>0</v>
      </c>
      <c r="T101" s="55">
        <v>0</v>
      </c>
      <c r="U101" s="55">
        <v>0</v>
      </c>
      <c r="V101" s="55">
        <v>300.37</v>
      </c>
      <c r="W101" s="55">
        <v>726.92</v>
      </c>
      <c r="X101" s="55">
        <v>425.83</v>
      </c>
      <c r="Y101" s="55">
        <v>1039.55</v>
      </c>
      <c r="Z101" s="55">
        <v>397.51</v>
      </c>
      <c r="AA101" s="55">
        <v>357.69</v>
      </c>
      <c r="AB101" s="55">
        <v>662.25</v>
      </c>
      <c r="AC101" s="55">
        <v>388.32</v>
      </c>
      <c r="AD101" s="55">
        <v>460.02</v>
      </c>
      <c r="AE101" s="55">
        <v>4758.4600000000009</v>
      </c>
      <c r="AF101" s="55">
        <v>569.28</v>
      </c>
      <c r="AG101" s="55">
        <v>651.73</v>
      </c>
      <c r="AH101" s="55">
        <v>458.64</v>
      </c>
      <c r="AI101" s="55">
        <v>575.01</v>
      </c>
      <c r="AJ101" s="55">
        <v>451.55</v>
      </c>
      <c r="AK101" s="55">
        <v>336.24</v>
      </c>
      <c r="AL101" s="55">
        <v>537.97</v>
      </c>
      <c r="AM101" s="55">
        <v>358.55</v>
      </c>
      <c r="AN101" s="55">
        <v>470.37</v>
      </c>
      <c r="AO101" s="55">
        <v>1098.1099999999999</v>
      </c>
      <c r="AP101" s="55">
        <v>735.66</v>
      </c>
      <c r="AQ101" s="55">
        <v>762.46</v>
      </c>
      <c r="AR101" s="55">
        <v>7005.57</v>
      </c>
      <c r="AS101" s="55">
        <v>66.98</v>
      </c>
      <c r="AT101" s="55">
        <v>616.65</v>
      </c>
      <c r="AU101" s="55">
        <v>234.16</v>
      </c>
      <c r="AV101" s="55">
        <v>303.52999999999997</v>
      </c>
      <c r="AW101" s="55">
        <v>989</v>
      </c>
      <c r="AX101" s="55">
        <v>409.42</v>
      </c>
      <c r="AY101" s="55">
        <v>584.55999999999995</v>
      </c>
      <c r="AZ101" s="55">
        <v>1291.49</v>
      </c>
      <c r="BA101" s="55">
        <v>646.66</v>
      </c>
      <c r="BB101" s="55">
        <v>810.5</v>
      </c>
      <c r="BC101" s="55">
        <v>502.75</v>
      </c>
      <c r="BD101" s="55">
        <v>596.01</v>
      </c>
      <c r="BE101" s="55">
        <v>7051.71</v>
      </c>
      <c r="BF101" s="55">
        <v>0</v>
      </c>
      <c r="BG101" s="55">
        <v>0</v>
      </c>
      <c r="BH101" s="55">
        <v>0</v>
      </c>
      <c r="BI101" s="55">
        <v>0</v>
      </c>
      <c r="BJ101" s="55">
        <v>0</v>
      </c>
      <c r="BK101" s="55">
        <v>0</v>
      </c>
      <c r="BL101" s="55">
        <v>0</v>
      </c>
      <c r="BM101" s="55">
        <v>0</v>
      </c>
      <c r="BN101" s="55">
        <v>0</v>
      </c>
      <c r="BO101" s="55">
        <v>0</v>
      </c>
      <c r="BP101" s="55">
        <v>0</v>
      </c>
      <c r="BQ101" s="55">
        <v>0</v>
      </c>
      <c r="BR101" s="55">
        <v>0</v>
      </c>
      <c r="BS101" s="55">
        <v>0</v>
      </c>
      <c r="BT101" s="55">
        <v>0</v>
      </c>
      <c r="BU101" s="55">
        <v>0</v>
      </c>
      <c r="BV101" s="55">
        <v>0</v>
      </c>
      <c r="BW101" s="55">
        <v>0</v>
      </c>
      <c r="BX101" s="55">
        <v>0</v>
      </c>
      <c r="BY101" s="55">
        <v>0</v>
      </c>
      <c r="BZ101" s="55">
        <v>0</v>
      </c>
      <c r="CA101" s="55">
        <v>0</v>
      </c>
      <c r="CB101" s="55">
        <v>0</v>
      </c>
      <c r="CC101" s="55">
        <v>0</v>
      </c>
      <c r="CD101" s="55">
        <v>0</v>
      </c>
      <c r="CE101" s="55">
        <v>0</v>
      </c>
    </row>
    <row r="102" spans="1:83" ht="13.9" customHeight="1" x14ac:dyDescent="0.2">
      <c r="A102" s="54" t="s">
        <v>129</v>
      </c>
      <c r="B102" s="54" t="s">
        <v>441</v>
      </c>
      <c r="C102" s="54" t="s">
        <v>424</v>
      </c>
      <c r="D102" s="54" t="s">
        <v>425</v>
      </c>
      <c r="E102" s="54" t="s">
        <v>453</v>
      </c>
      <c r="F102" s="55">
        <v>0</v>
      </c>
      <c r="G102" s="55">
        <v>0</v>
      </c>
      <c r="H102" s="55">
        <v>0</v>
      </c>
      <c r="I102" s="55">
        <v>0</v>
      </c>
      <c r="J102" s="55">
        <v>0</v>
      </c>
      <c r="K102" s="55">
        <v>0</v>
      </c>
      <c r="L102" s="55">
        <v>0</v>
      </c>
      <c r="M102" s="55">
        <v>531170</v>
      </c>
      <c r="N102" s="55">
        <v>672788.34</v>
      </c>
      <c r="O102" s="55">
        <v>682586.03</v>
      </c>
      <c r="P102" s="55">
        <v>685656.76</v>
      </c>
      <c r="Q102" s="55">
        <v>937248.49</v>
      </c>
      <c r="R102" s="55">
        <v>3509449.62</v>
      </c>
      <c r="S102" s="55">
        <v>1105065.6599999999</v>
      </c>
      <c r="T102" s="55">
        <v>1098856.1499999999</v>
      </c>
      <c r="U102" s="55">
        <v>969263.16</v>
      </c>
      <c r="V102" s="55">
        <v>966620.74</v>
      </c>
      <c r="W102" s="55">
        <v>910770.32</v>
      </c>
      <c r="X102" s="55">
        <v>783362.11</v>
      </c>
      <c r="Y102" s="55">
        <v>738446.5</v>
      </c>
      <c r="Z102" s="55">
        <v>743465.04</v>
      </c>
      <c r="AA102" s="55">
        <v>728710.59</v>
      </c>
      <c r="AB102" s="55">
        <v>729003.78</v>
      </c>
      <c r="AC102" s="55">
        <v>604880.15</v>
      </c>
      <c r="AD102" s="55">
        <v>882089.88</v>
      </c>
      <c r="AE102" s="55">
        <v>10260534.080000002</v>
      </c>
      <c r="AF102" s="55">
        <v>885636.08</v>
      </c>
      <c r="AG102" s="55">
        <v>842530.67</v>
      </c>
      <c r="AH102" s="55">
        <v>859255.67</v>
      </c>
      <c r="AI102" s="55">
        <v>764945.29</v>
      </c>
      <c r="AJ102" s="55">
        <v>700093.57</v>
      </c>
      <c r="AK102" s="55">
        <v>692335.16</v>
      </c>
      <c r="AL102" s="55">
        <v>543319.17000000004</v>
      </c>
      <c r="AM102" s="55">
        <v>591095.82999999996</v>
      </c>
      <c r="AN102" s="55">
        <v>488212.32</v>
      </c>
      <c r="AO102" s="55">
        <v>527832.4</v>
      </c>
      <c r="AP102" s="55">
        <v>499529.11</v>
      </c>
      <c r="AQ102" s="55">
        <v>648739.47</v>
      </c>
      <c r="AR102" s="55">
        <v>8043524.7400000002</v>
      </c>
      <c r="AS102" s="55">
        <v>1013564.21</v>
      </c>
      <c r="AT102" s="55">
        <v>928336.47</v>
      </c>
      <c r="AU102" s="55">
        <v>834075.8</v>
      </c>
      <c r="AV102" s="55">
        <v>859192.7</v>
      </c>
      <c r="AW102" s="55">
        <v>774242.03</v>
      </c>
      <c r="AX102" s="55">
        <v>733086.15</v>
      </c>
      <c r="AY102" s="55">
        <v>683266.58</v>
      </c>
      <c r="AZ102" s="55">
        <v>720620.32</v>
      </c>
      <c r="BA102" s="55">
        <v>654426.85</v>
      </c>
      <c r="BB102" s="55">
        <v>740478.12</v>
      </c>
      <c r="BC102" s="55">
        <v>758524.57</v>
      </c>
      <c r="BD102" s="55">
        <v>1173751.96</v>
      </c>
      <c r="BE102" s="55">
        <v>9873565.7600000016</v>
      </c>
      <c r="BF102" s="55">
        <v>1541789.17</v>
      </c>
      <c r="BG102" s="55">
        <v>1499231.09</v>
      </c>
      <c r="BH102" s="55">
        <v>1360640.54</v>
      </c>
      <c r="BI102" s="55">
        <v>1229826.44</v>
      </c>
      <c r="BJ102" s="55">
        <v>1100362.3799999999</v>
      </c>
      <c r="BK102" s="55">
        <v>1004111.47</v>
      </c>
      <c r="BL102" s="55">
        <v>896041.13</v>
      </c>
      <c r="BM102" s="55">
        <v>907168.01</v>
      </c>
      <c r="BN102" s="55">
        <v>861478.57</v>
      </c>
      <c r="BO102" s="55">
        <v>937991.59</v>
      </c>
      <c r="BP102" s="55">
        <v>987585.45</v>
      </c>
      <c r="BQ102" s="55">
        <v>1369231.57</v>
      </c>
      <c r="BR102" s="55">
        <v>13695457.41</v>
      </c>
      <c r="BS102" s="55">
        <v>1571642.77</v>
      </c>
      <c r="BT102" s="55">
        <v>1527774.21</v>
      </c>
      <c r="BU102" s="55">
        <v>1385607.41</v>
      </c>
      <c r="BV102" s="55">
        <v>1251802.3600000001</v>
      </c>
      <c r="BW102" s="55">
        <v>1119736.45</v>
      </c>
      <c r="BX102" s="55">
        <v>1021688.05</v>
      </c>
      <c r="BY102" s="55">
        <v>911518.08</v>
      </c>
      <c r="BZ102" s="55">
        <v>922604.8</v>
      </c>
      <c r="CA102" s="55">
        <v>875867.82</v>
      </c>
      <c r="CB102" s="55">
        <v>953278.54</v>
      </c>
      <c r="CC102" s="55">
        <v>1003405.57</v>
      </c>
      <c r="CD102" s="55">
        <v>1391021.2</v>
      </c>
      <c r="CE102" s="55">
        <v>13935947.260000002</v>
      </c>
    </row>
    <row r="103" spans="1:83" ht="13.9" customHeight="1" x14ac:dyDescent="0.2">
      <c r="A103" s="54" t="s">
        <v>129</v>
      </c>
      <c r="B103" s="54" t="s">
        <v>441</v>
      </c>
      <c r="C103" s="54" t="s">
        <v>424</v>
      </c>
      <c r="D103" s="54" t="s">
        <v>425</v>
      </c>
      <c r="E103" s="54" t="s">
        <v>454</v>
      </c>
      <c r="F103" s="55">
        <v>0</v>
      </c>
      <c r="G103" s="55">
        <v>0</v>
      </c>
      <c r="H103" s="55">
        <v>0</v>
      </c>
      <c r="I103" s="55">
        <v>0</v>
      </c>
      <c r="J103" s="55">
        <v>0</v>
      </c>
      <c r="K103" s="55">
        <v>0</v>
      </c>
      <c r="L103" s="55">
        <v>0</v>
      </c>
      <c r="M103" s="55">
        <v>925575.58</v>
      </c>
      <c r="N103" s="55">
        <v>746259.66</v>
      </c>
      <c r="O103" s="55">
        <v>734211.47</v>
      </c>
      <c r="P103" s="55">
        <v>775008.92</v>
      </c>
      <c r="Q103" s="55">
        <v>1021544.07</v>
      </c>
      <c r="R103" s="55">
        <v>4202599.7</v>
      </c>
      <c r="S103" s="55">
        <v>974580.29</v>
      </c>
      <c r="T103" s="55">
        <v>1055388.55</v>
      </c>
      <c r="U103" s="55">
        <v>1017854.78</v>
      </c>
      <c r="V103" s="55">
        <v>1018580.24</v>
      </c>
      <c r="W103" s="55">
        <v>1043135.36</v>
      </c>
      <c r="X103" s="55">
        <v>851762.82</v>
      </c>
      <c r="Y103" s="55">
        <v>806117.04</v>
      </c>
      <c r="Z103" s="55">
        <v>795973.2</v>
      </c>
      <c r="AA103" s="55">
        <v>821615.38</v>
      </c>
      <c r="AB103" s="55">
        <v>770787.16</v>
      </c>
      <c r="AC103" s="55">
        <v>671405.27</v>
      </c>
      <c r="AD103" s="55">
        <v>886159.62</v>
      </c>
      <c r="AE103" s="55">
        <v>10713359.709999999</v>
      </c>
      <c r="AF103" s="55">
        <v>1081663.3899999999</v>
      </c>
      <c r="AG103" s="55">
        <v>1036011.08</v>
      </c>
      <c r="AH103" s="55">
        <v>1076874.3</v>
      </c>
      <c r="AI103" s="55">
        <v>750703.74</v>
      </c>
      <c r="AJ103" s="55">
        <v>654966.12</v>
      </c>
      <c r="AK103" s="55">
        <v>770082.3</v>
      </c>
      <c r="AL103" s="55">
        <v>710954.09</v>
      </c>
      <c r="AM103" s="55">
        <v>819678.41</v>
      </c>
      <c r="AN103" s="55">
        <v>755019.7</v>
      </c>
      <c r="AO103" s="55">
        <v>755041.28000000003</v>
      </c>
      <c r="AP103" s="55">
        <v>723792.34</v>
      </c>
      <c r="AQ103" s="55">
        <v>800375.97</v>
      </c>
      <c r="AR103" s="55">
        <v>9935162.7200000007</v>
      </c>
      <c r="AS103" s="55">
        <v>932628.26</v>
      </c>
      <c r="AT103" s="55">
        <v>964570.85</v>
      </c>
      <c r="AU103" s="55">
        <v>1001027.11</v>
      </c>
      <c r="AV103" s="55">
        <v>1179299.55</v>
      </c>
      <c r="AW103" s="55">
        <v>1104959.27</v>
      </c>
      <c r="AX103" s="55">
        <v>1423128.04</v>
      </c>
      <c r="AY103" s="55">
        <v>1048896.23</v>
      </c>
      <c r="AZ103" s="55">
        <v>1076807.72</v>
      </c>
      <c r="BA103" s="55">
        <v>1136367.79</v>
      </c>
      <c r="BB103" s="55">
        <v>1163173.3899999999</v>
      </c>
      <c r="BC103" s="55">
        <v>1192495.83</v>
      </c>
      <c r="BD103" s="55">
        <v>1500068.47</v>
      </c>
      <c r="BE103" s="55">
        <v>13723422.510000002</v>
      </c>
      <c r="BF103" s="55">
        <v>1714611.97</v>
      </c>
      <c r="BG103" s="55">
        <v>1700393.93</v>
      </c>
      <c r="BH103" s="55">
        <v>1690030.71</v>
      </c>
      <c r="BI103" s="55">
        <v>1657874.78</v>
      </c>
      <c r="BJ103" s="55">
        <v>1645845.73</v>
      </c>
      <c r="BK103" s="55">
        <v>1620115.12</v>
      </c>
      <c r="BL103" s="55">
        <v>1592866.67</v>
      </c>
      <c r="BM103" s="55">
        <v>1594162.22</v>
      </c>
      <c r="BN103" s="55">
        <v>1603734.43</v>
      </c>
      <c r="BO103" s="55">
        <v>1614599.2</v>
      </c>
      <c r="BP103" s="55">
        <v>1655564.3</v>
      </c>
      <c r="BQ103" s="55">
        <v>1714389.32</v>
      </c>
      <c r="BR103" s="55">
        <v>19804188.379999999</v>
      </c>
      <c r="BS103" s="55">
        <v>1736976.43</v>
      </c>
      <c r="BT103" s="55">
        <v>1714811.78</v>
      </c>
      <c r="BU103" s="55">
        <v>1701684.13</v>
      </c>
      <c r="BV103" s="55">
        <v>1665143.04</v>
      </c>
      <c r="BW103" s="55">
        <v>1657502.41</v>
      </c>
      <c r="BX103" s="55">
        <v>1629815.91</v>
      </c>
      <c r="BY103" s="55">
        <v>1600801.74</v>
      </c>
      <c r="BZ103" s="55">
        <v>1601821.26</v>
      </c>
      <c r="CA103" s="55">
        <v>1614213.55</v>
      </c>
      <c r="CB103" s="55">
        <v>1626592.91</v>
      </c>
      <c r="CC103" s="55">
        <v>1662246.82</v>
      </c>
      <c r="CD103" s="55">
        <v>1719973.64</v>
      </c>
      <c r="CE103" s="55">
        <v>19931583.620000001</v>
      </c>
    </row>
    <row r="104" spans="1:83" ht="13.9" customHeight="1" x14ac:dyDescent="0.2">
      <c r="A104" s="54" t="s">
        <v>129</v>
      </c>
      <c r="B104" s="54" t="s">
        <v>455</v>
      </c>
      <c r="C104" s="54" t="s">
        <v>456</v>
      </c>
      <c r="D104" s="54" t="s">
        <v>457</v>
      </c>
      <c r="E104" s="54" t="s">
        <v>458</v>
      </c>
      <c r="F104" s="55">
        <v>0</v>
      </c>
      <c r="G104" s="55">
        <v>0</v>
      </c>
      <c r="H104" s="55">
        <v>0</v>
      </c>
      <c r="I104" s="55">
        <v>0</v>
      </c>
      <c r="J104" s="55">
        <v>0</v>
      </c>
      <c r="K104" s="55">
        <v>0</v>
      </c>
      <c r="L104" s="55">
        <v>0</v>
      </c>
      <c r="M104" s="55">
        <v>0</v>
      </c>
      <c r="N104" s="55">
        <v>0</v>
      </c>
      <c r="O104" s="55">
        <v>0</v>
      </c>
      <c r="P104" s="55">
        <v>0</v>
      </c>
      <c r="Q104" s="55">
        <v>0</v>
      </c>
      <c r="R104" s="55">
        <v>0</v>
      </c>
      <c r="S104" s="55">
        <v>0</v>
      </c>
      <c r="T104" s="55">
        <v>0</v>
      </c>
      <c r="U104" s="55">
        <v>0</v>
      </c>
      <c r="V104" s="55">
        <v>0</v>
      </c>
      <c r="W104" s="55">
        <v>0</v>
      </c>
      <c r="X104" s="55">
        <v>0</v>
      </c>
      <c r="Y104" s="55">
        <v>7500</v>
      </c>
      <c r="Z104" s="55">
        <v>0</v>
      </c>
      <c r="AA104" s="55">
        <v>0</v>
      </c>
      <c r="AB104" s="55">
        <v>0</v>
      </c>
      <c r="AC104" s="55">
        <v>0</v>
      </c>
      <c r="AD104" s="55">
        <v>0</v>
      </c>
      <c r="AE104" s="55">
        <v>7500</v>
      </c>
      <c r="AF104" s="55">
        <v>0</v>
      </c>
      <c r="AG104" s="55">
        <v>0</v>
      </c>
      <c r="AH104" s="55">
        <v>0</v>
      </c>
      <c r="AI104" s="55">
        <v>0</v>
      </c>
      <c r="AJ104" s="55">
        <v>0</v>
      </c>
      <c r="AK104" s="55">
        <v>0</v>
      </c>
      <c r="AL104" s="55">
        <v>0</v>
      </c>
      <c r="AM104" s="55">
        <v>0</v>
      </c>
      <c r="AN104" s="55">
        <v>0</v>
      </c>
      <c r="AO104" s="55">
        <v>0</v>
      </c>
      <c r="AP104" s="55">
        <v>0</v>
      </c>
      <c r="AQ104" s="55">
        <v>0</v>
      </c>
      <c r="AR104" s="55">
        <v>0</v>
      </c>
      <c r="AS104" s="55">
        <v>0</v>
      </c>
      <c r="AT104" s="55">
        <v>0</v>
      </c>
      <c r="AU104" s="55">
        <v>0</v>
      </c>
      <c r="AV104" s="55">
        <v>0</v>
      </c>
      <c r="AW104" s="55">
        <v>0</v>
      </c>
      <c r="AX104" s="55">
        <v>0</v>
      </c>
      <c r="AY104" s="55">
        <v>0</v>
      </c>
      <c r="AZ104" s="55">
        <v>0</v>
      </c>
      <c r="BA104" s="55">
        <v>0</v>
      </c>
      <c r="BB104" s="55">
        <v>0</v>
      </c>
      <c r="BC104" s="55">
        <v>0</v>
      </c>
      <c r="BD104" s="55">
        <v>0</v>
      </c>
      <c r="BE104" s="55">
        <v>0</v>
      </c>
      <c r="BF104" s="55">
        <v>0</v>
      </c>
      <c r="BG104" s="55">
        <v>0</v>
      </c>
      <c r="BH104" s="55">
        <v>0</v>
      </c>
      <c r="BI104" s="55">
        <v>0</v>
      </c>
      <c r="BJ104" s="55">
        <v>0</v>
      </c>
      <c r="BK104" s="55">
        <v>7500</v>
      </c>
      <c r="BL104" s="55">
        <v>0</v>
      </c>
      <c r="BM104" s="55">
        <v>0</v>
      </c>
      <c r="BN104" s="55">
        <v>0</v>
      </c>
      <c r="BO104" s="55">
        <v>0</v>
      </c>
      <c r="BP104" s="55">
        <v>0</v>
      </c>
      <c r="BQ104" s="55">
        <v>0</v>
      </c>
      <c r="BR104" s="55">
        <v>7500</v>
      </c>
      <c r="BS104" s="55">
        <v>0</v>
      </c>
      <c r="BT104" s="55">
        <v>0</v>
      </c>
      <c r="BU104" s="55">
        <v>0</v>
      </c>
      <c r="BV104" s="55">
        <v>0</v>
      </c>
      <c r="BW104" s="55">
        <v>0</v>
      </c>
      <c r="BX104" s="55">
        <v>7500</v>
      </c>
      <c r="BY104" s="55">
        <v>0</v>
      </c>
      <c r="BZ104" s="55">
        <v>0</v>
      </c>
      <c r="CA104" s="55">
        <v>0</v>
      </c>
      <c r="CB104" s="55">
        <v>0</v>
      </c>
      <c r="CC104" s="55">
        <v>0</v>
      </c>
      <c r="CD104" s="55">
        <v>0</v>
      </c>
      <c r="CE104" s="55">
        <v>7500</v>
      </c>
    </row>
    <row r="105" spans="1:83" ht="13.9" customHeight="1" x14ac:dyDescent="0.2">
      <c r="A105" s="54" t="s">
        <v>129</v>
      </c>
      <c r="B105" s="54" t="s">
        <v>455</v>
      </c>
      <c r="C105" s="54" t="s">
        <v>456</v>
      </c>
      <c r="D105" s="54" t="s">
        <v>459</v>
      </c>
      <c r="E105" s="54" t="s">
        <v>460</v>
      </c>
      <c r="F105" s="55">
        <v>0</v>
      </c>
      <c r="G105" s="55">
        <v>0</v>
      </c>
      <c r="H105" s="55">
        <v>0</v>
      </c>
      <c r="I105" s="55">
        <v>0</v>
      </c>
      <c r="J105" s="55">
        <v>0</v>
      </c>
      <c r="K105" s="55">
        <v>0</v>
      </c>
      <c r="L105" s="55">
        <v>0</v>
      </c>
      <c r="M105" s="55">
        <v>0</v>
      </c>
      <c r="N105" s="55">
        <v>0</v>
      </c>
      <c r="O105" s="55">
        <v>-3166.55</v>
      </c>
      <c r="P105" s="55">
        <v>-96614.97</v>
      </c>
      <c r="Q105" s="55">
        <v>-110671.67</v>
      </c>
      <c r="R105" s="55">
        <v>-210453.19</v>
      </c>
      <c r="S105" s="55">
        <v>-199124.21</v>
      </c>
      <c r="T105" s="55">
        <v>-92771.14</v>
      </c>
      <c r="U105" s="55">
        <v>-74921.17</v>
      </c>
      <c r="V105" s="55">
        <v>-76280.12</v>
      </c>
      <c r="W105" s="55">
        <v>-73697.61</v>
      </c>
      <c r="X105" s="55">
        <v>-72846.960000000006</v>
      </c>
      <c r="Y105" s="55">
        <v>-60697.19</v>
      </c>
      <c r="Z105" s="55">
        <v>-64605.43</v>
      </c>
      <c r="AA105" s="55">
        <v>-56339.32</v>
      </c>
      <c r="AB105" s="55">
        <v>-46477.02</v>
      </c>
      <c r="AC105" s="55">
        <v>-47084.47</v>
      </c>
      <c r="AD105" s="55">
        <v>-35811.22</v>
      </c>
      <c r="AE105" s="55">
        <v>-900655.85999999987</v>
      </c>
      <c r="AF105" s="55">
        <v>-28095.24</v>
      </c>
      <c r="AG105" s="55">
        <v>-33654.339999999997</v>
      </c>
      <c r="AH105" s="55">
        <v>-12098.01</v>
      </c>
      <c r="AI105" s="55">
        <v>-27542.41</v>
      </c>
      <c r="AJ105" s="55">
        <v>-9434.1200000000008</v>
      </c>
      <c r="AK105" s="55">
        <v>-1497.07</v>
      </c>
      <c r="AL105" s="55">
        <v>-435.34</v>
      </c>
      <c r="AM105" s="55">
        <v>-439.97</v>
      </c>
      <c r="AN105" s="55">
        <v>-40.67</v>
      </c>
      <c r="AO105" s="55">
        <v>-30.85</v>
      </c>
      <c r="AP105" s="55">
        <v>-12.47</v>
      </c>
      <c r="AQ105" s="55">
        <v>-292.27</v>
      </c>
      <c r="AR105" s="55">
        <v>-113572.76000000001</v>
      </c>
      <c r="AS105" s="55">
        <v>-43.6</v>
      </c>
      <c r="AT105" s="55">
        <v>-13.3</v>
      </c>
      <c r="AU105" s="55">
        <v>-23.35</v>
      </c>
      <c r="AV105" s="55">
        <v>-27.48</v>
      </c>
      <c r="AW105" s="55">
        <v>-14.31</v>
      </c>
      <c r="AX105" s="55">
        <v>-10.59</v>
      </c>
      <c r="AY105" s="55">
        <v>-0.12</v>
      </c>
      <c r="AZ105" s="55">
        <v>-15.71</v>
      </c>
      <c r="BA105" s="55">
        <v>-10.42</v>
      </c>
      <c r="BB105" s="55">
        <v>-17.64</v>
      </c>
      <c r="BC105" s="55">
        <v>-26.76</v>
      </c>
      <c r="BD105" s="55">
        <v>-50.54</v>
      </c>
      <c r="BE105" s="55">
        <v>-253.81999999999996</v>
      </c>
      <c r="BF105" s="55">
        <v>0</v>
      </c>
      <c r="BG105" s="55">
        <v>0</v>
      </c>
      <c r="BH105" s="55">
        <v>0</v>
      </c>
      <c r="BI105" s="55">
        <v>0</v>
      </c>
      <c r="BJ105" s="55">
        <v>0</v>
      </c>
      <c r="BK105" s="55">
        <v>0</v>
      </c>
      <c r="BL105" s="55">
        <v>0</v>
      </c>
      <c r="BM105" s="55">
        <v>0</v>
      </c>
      <c r="BN105" s="55">
        <v>0</v>
      </c>
      <c r="BO105" s="55">
        <v>0</v>
      </c>
      <c r="BP105" s="55">
        <v>0</v>
      </c>
      <c r="BQ105" s="55">
        <v>0</v>
      </c>
      <c r="BR105" s="55">
        <v>0</v>
      </c>
      <c r="BS105" s="55">
        <v>0</v>
      </c>
      <c r="BT105" s="55">
        <v>0</v>
      </c>
      <c r="BU105" s="55">
        <v>0</v>
      </c>
      <c r="BV105" s="55">
        <v>0</v>
      </c>
      <c r="BW105" s="55">
        <v>0</v>
      </c>
      <c r="BX105" s="55">
        <v>0</v>
      </c>
      <c r="BY105" s="55">
        <v>0</v>
      </c>
      <c r="BZ105" s="55">
        <v>0</v>
      </c>
      <c r="CA105" s="55">
        <v>0</v>
      </c>
      <c r="CB105" s="55">
        <v>0</v>
      </c>
      <c r="CC105" s="55">
        <v>0</v>
      </c>
      <c r="CD105" s="55">
        <v>0</v>
      </c>
      <c r="CE105" s="55">
        <v>0</v>
      </c>
    </row>
    <row r="106" spans="1:83" ht="13.9" customHeight="1" x14ac:dyDescent="0.2">
      <c r="A106" s="54" t="s">
        <v>129</v>
      </c>
      <c r="B106" s="54" t="s">
        <v>455</v>
      </c>
      <c r="C106" s="54" t="s">
        <v>456</v>
      </c>
      <c r="D106" s="54" t="s">
        <v>319</v>
      </c>
      <c r="E106" s="54" t="s">
        <v>461</v>
      </c>
      <c r="F106" s="55">
        <v>0</v>
      </c>
      <c r="G106" s="55">
        <v>0</v>
      </c>
      <c r="H106" s="55">
        <v>0</v>
      </c>
      <c r="I106" s="55">
        <v>0</v>
      </c>
      <c r="J106" s="55">
        <v>0</v>
      </c>
      <c r="K106" s="55">
        <v>0</v>
      </c>
      <c r="L106" s="55">
        <v>0</v>
      </c>
      <c r="M106" s="55">
        <v>0</v>
      </c>
      <c r="N106" s="55">
        <v>0</v>
      </c>
      <c r="O106" s="55">
        <v>0</v>
      </c>
      <c r="P106" s="55">
        <v>0</v>
      </c>
      <c r="Q106" s="55">
        <v>0</v>
      </c>
      <c r="R106" s="55">
        <v>0</v>
      </c>
      <c r="S106" s="55">
        <v>0</v>
      </c>
      <c r="T106" s="55">
        <v>0</v>
      </c>
      <c r="U106" s="55">
        <v>0</v>
      </c>
      <c r="V106" s="55">
        <v>0</v>
      </c>
      <c r="W106" s="55">
        <v>0</v>
      </c>
      <c r="X106" s="55">
        <v>0</v>
      </c>
      <c r="Y106" s="55">
        <v>0</v>
      </c>
      <c r="Z106" s="55">
        <v>0</v>
      </c>
      <c r="AA106" s="55">
        <v>0</v>
      </c>
      <c r="AB106" s="55">
        <v>60</v>
      </c>
      <c r="AC106" s="55">
        <v>0</v>
      </c>
      <c r="AD106" s="55">
        <v>0</v>
      </c>
      <c r="AE106" s="55">
        <v>60</v>
      </c>
      <c r="AF106" s="55">
        <v>0</v>
      </c>
      <c r="AG106" s="55">
        <v>0</v>
      </c>
      <c r="AH106" s="55">
        <v>0</v>
      </c>
      <c r="AI106" s="55">
        <v>0</v>
      </c>
      <c r="AJ106" s="55">
        <v>0</v>
      </c>
      <c r="AK106" s="55">
        <v>0</v>
      </c>
      <c r="AL106" s="55">
        <v>0</v>
      </c>
      <c r="AM106" s="55">
        <v>0</v>
      </c>
      <c r="AN106" s="55">
        <v>0</v>
      </c>
      <c r="AO106" s="55">
        <v>0</v>
      </c>
      <c r="AP106" s="55">
        <v>0</v>
      </c>
      <c r="AQ106" s="55">
        <v>0</v>
      </c>
      <c r="AR106" s="55">
        <v>0</v>
      </c>
      <c r="AS106" s="55">
        <v>0</v>
      </c>
      <c r="AT106" s="55">
        <v>0</v>
      </c>
      <c r="AU106" s="55">
        <v>0</v>
      </c>
      <c r="AV106" s="55">
        <v>0</v>
      </c>
      <c r="AW106" s="55">
        <v>0</v>
      </c>
      <c r="AX106" s="55">
        <v>0</v>
      </c>
      <c r="AY106" s="55">
        <v>0</v>
      </c>
      <c r="AZ106" s="55">
        <v>0</v>
      </c>
      <c r="BA106" s="55">
        <v>43.41</v>
      </c>
      <c r="BB106" s="55">
        <v>0</v>
      </c>
      <c r="BC106" s="55">
        <v>0</v>
      </c>
      <c r="BD106" s="55">
        <v>0</v>
      </c>
      <c r="BE106" s="55">
        <v>43.41</v>
      </c>
      <c r="BF106" s="55">
        <v>0</v>
      </c>
      <c r="BG106" s="55">
        <v>0</v>
      </c>
      <c r="BH106" s="55">
        <v>0</v>
      </c>
      <c r="BI106" s="55">
        <v>0</v>
      </c>
      <c r="BJ106" s="55">
        <v>0</v>
      </c>
      <c r="BK106" s="55">
        <v>0</v>
      </c>
      <c r="BL106" s="55">
        <v>0</v>
      </c>
      <c r="BM106" s="55">
        <v>0</v>
      </c>
      <c r="BN106" s="55">
        <v>0</v>
      </c>
      <c r="BO106" s="55">
        <v>0</v>
      </c>
      <c r="BP106" s="55">
        <v>0</v>
      </c>
      <c r="BQ106" s="55">
        <v>0</v>
      </c>
      <c r="BR106" s="55">
        <v>0</v>
      </c>
      <c r="BS106" s="55">
        <v>0</v>
      </c>
      <c r="BT106" s="55">
        <v>0</v>
      </c>
      <c r="BU106" s="55">
        <v>0</v>
      </c>
      <c r="BV106" s="55">
        <v>0</v>
      </c>
      <c r="BW106" s="55">
        <v>0</v>
      </c>
      <c r="BX106" s="55">
        <v>0</v>
      </c>
      <c r="BY106" s="55">
        <v>0</v>
      </c>
      <c r="BZ106" s="55">
        <v>0</v>
      </c>
      <c r="CA106" s="55">
        <v>0</v>
      </c>
      <c r="CB106" s="55">
        <v>0</v>
      </c>
      <c r="CC106" s="55">
        <v>0</v>
      </c>
      <c r="CD106" s="55">
        <v>0</v>
      </c>
      <c r="CE106" s="55">
        <v>0</v>
      </c>
    </row>
    <row r="107" spans="1:83" ht="13.9" customHeight="1" x14ac:dyDescent="0.2">
      <c r="A107" s="54" t="s">
        <v>129</v>
      </c>
      <c r="B107" s="54" t="s">
        <v>455</v>
      </c>
      <c r="C107" s="54" t="s">
        <v>456</v>
      </c>
      <c r="D107" s="54" t="s">
        <v>319</v>
      </c>
      <c r="E107" s="54" t="s">
        <v>462</v>
      </c>
      <c r="F107" s="55">
        <v>0</v>
      </c>
      <c r="G107" s="55">
        <v>0</v>
      </c>
      <c r="H107" s="55">
        <v>0</v>
      </c>
      <c r="I107" s="55">
        <v>0</v>
      </c>
      <c r="J107" s="55">
        <v>0</v>
      </c>
      <c r="K107" s="55">
        <v>0</v>
      </c>
      <c r="L107" s="55">
        <v>0</v>
      </c>
      <c r="M107" s="55">
        <v>0</v>
      </c>
      <c r="N107" s="55">
        <v>0</v>
      </c>
      <c r="O107" s="55">
        <v>0</v>
      </c>
      <c r="P107" s="55">
        <v>0</v>
      </c>
      <c r="Q107" s="55">
        <v>0</v>
      </c>
      <c r="R107" s="55">
        <v>0</v>
      </c>
      <c r="S107" s="55">
        <v>0</v>
      </c>
      <c r="T107" s="55">
        <v>0</v>
      </c>
      <c r="U107" s="55">
        <v>0</v>
      </c>
      <c r="V107" s="55">
        <v>0</v>
      </c>
      <c r="W107" s="55">
        <v>0</v>
      </c>
      <c r="X107" s="55">
        <v>5000</v>
      </c>
      <c r="Y107" s="55">
        <v>-5000</v>
      </c>
      <c r="Z107" s="55">
        <v>0</v>
      </c>
      <c r="AA107" s="55">
        <v>0</v>
      </c>
      <c r="AB107" s="55">
        <v>0</v>
      </c>
      <c r="AC107" s="55">
        <v>0</v>
      </c>
      <c r="AD107" s="55">
        <v>0</v>
      </c>
      <c r="AE107" s="55">
        <v>0</v>
      </c>
      <c r="AF107" s="55">
        <v>0</v>
      </c>
      <c r="AG107" s="55">
        <v>0</v>
      </c>
      <c r="AH107" s="55">
        <v>0</v>
      </c>
      <c r="AI107" s="55">
        <v>0</v>
      </c>
      <c r="AJ107" s="55">
        <v>0</v>
      </c>
      <c r="AK107" s="55">
        <v>0</v>
      </c>
      <c r="AL107" s="55">
        <v>0</v>
      </c>
      <c r="AM107" s="55">
        <v>0</v>
      </c>
      <c r="AN107" s="55">
        <v>0</v>
      </c>
      <c r="AO107" s="55">
        <v>0</v>
      </c>
      <c r="AP107" s="55">
        <v>0</v>
      </c>
      <c r="AQ107" s="55">
        <v>0</v>
      </c>
      <c r="AR107" s="55">
        <v>0</v>
      </c>
      <c r="AS107" s="55">
        <v>0</v>
      </c>
      <c r="AT107" s="55">
        <v>0</v>
      </c>
      <c r="AU107" s="55">
        <v>0</v>
      </c>
      <c r="AV107" s="55">
        <v>0</v>
      </c>
      <c r="AW107" s="55">
        <v>0</v>
      </c>
      <c r="AX107" s="55">
        <v>0</v>
      </c>
      <c r="AY107" s="55">
        <v>0</v>
      </c>
      <c r="AZ107" s="55">
        <v>0</v>
      </c>
      <c r="BA107" s="55">
        <v>0</v>
      </c>
      <c r="BB107" s="55">
        <v>0</v>
      </c>
      <c r="BC107" s="55">
        <v>0</v>
      </c>
      <c r="BD107" s="55">
        <v>0</v>
      </c>
      <c r="BE107" s="55">
        <v>0</v>
      </c>
      <c r="BF107" s="55">
        <v>0</v>
      </c>
      <c r="BG107" s="55">
        <v>0</v>
      </c>
      <c r="BH107" s="55">
        <v>0</v>
      </c>
      <c r="BI107" s="55">
        <v>0</v>
      </c>
      <c r="BJ107" s="55">
        <v>0</v>
      </c>
      <c r="BK107" s="55">
        <v>0</v>
      </c>
      <c r="BL107" s="55">
        <v>0</v>
      </c>
      <c r="BM107" s="55">
        <v>0</v>
      </c>
      <c r="BN107" s="55">
        <v>0</v>
      </c>
      <c r="BO107" s="55">
        <v>0</v>
      </c>
      <c r="BP107" s="55">
        <v>0</v>
      </c>
      <c r="BQ107" s="55">
        <v>0</v>
      </c>
      <c r="BR107" s="55">
        <v>0</v>
      </c>
      <c r="BS107" s="55">
        <v>0</v>
      </c>
      <c r="BT107" s="55">
        <v>0</v>
      </c>
      <c r="BU107" s="55">
        <v>0</v>
      </c>
      <c r="BV107" s="55">
        <v>0</v>
      </c>
      <c r="BW107" s="55">
        <v>0</v>
      </c>
      <c r="BX107" s="55">
        <v>0</v>
      </c>
      <c r="BY107" s="55">
        <v>0</v>
      </c>
      <c r="BZ107" s="55">
        <v>0</v>
      </c>
      <c r="CA107" s="55">
        <v>0</v>
      </c>
      <c r="CB107" s="55">
        <v>0</v>
      </c>
      <c r="CC107" s="55">
        <v>0</v>
      </c>
      <c r="CD107" s="55">
        <v>0</v>
      </c>
      <c r="CE107" s="55">
        <v>0</v>
      </c>
    </row>
    <row r="108" spans="1:83" ht="13.9" customHeight="1" x14ac:dyDescent="0.2">
      <c r="A108" s="54" t="s">
        <v>129</v>
      </c>
      <c r="B108" s="54" t="s">
        <v>455</v>
      </c>
      <c r="C108" s="54" t="s">
        <v>463</v>
      </c>
      <c r="D108" s="54" t="s">
        <v>464</v>
      </c>
      <c r="E108" s="54" t="s">
        <v>238</v>
      </c>
      <c r="F108" s="55">
        <v>0</v>
      </c>
      <c r="G108" s="55">
        <v>0</v>
      </c>
      <c r="H108" s="55">
        <v>0</v>
      </c>
      <c r="I108" s="55">
        <v>0</v>
      </c>
      <c r="J108" s="55">
        <v>0</v>
      </c>
      <c r="K108" s="55">
        <v>0</v>
      </c>
      <c r="L108" s="55">
        <v>0</v>
      </c>
      <c r="M108" s="55">
        <v>0</v>
      </c>
      <c r="N108" s="55">
        <v>0</v>
      </c>
      <c r="O108" s="55">
        <v>628</v>
      </c>
      <c r="P108" s="55">
        <v>19174</v>
      </c>
      <c r="Q108" s="55">
        <v>21962</v>
      </c>
      <c r="R108" s="55">
        <v>41764</v>
      </c>
      <c r="S108" s="55">
        <v>39516</v>
      </c>
      <c r="T108" s="55">
        <v>18411</v>
      </c>
      <c r="U108" s="55">
        <v>14868</v>
      </c>
      <c r="V108" s="55">
        <v>15138</v>
      </c>
      <c r="W108" s="55">
        <v>14625</v>
      </c>
      <c r="X108" s="55">
        <v>15301</v>
      </c>
      <c r="Y108" s="55">
        <v>11683</v>
      </c>
      <c r="Z108" s="55">
        <v>12970</v>
      </c>
      <c r="AA108" s="55">
        <v>11311</v>
      </c>
      <c r="AB108" s="55">
        <v>9319</v>
      </c>
      <c r="AC108" s="55">
        <v>9837</v>
      </c>
      <c r="AD108" s="55">
        <v>7185</v>
      </c>
      <c r="AE108" s="55">
        <v>180164</v>
      </c>
      <c r="AF108" s="55">
        <v>5637</v>
      </c>
      <c r="AG108" s="55">
        <v>6752</v>
      </c>
      <c r="AH108" s="55">
        <v>2428</v>
      </c>
      <c r="AI108" s="55">
        <v>5526</v>
      </c>
      <c r="AJ108" s="55">
        <v>1884</v>
      </c>
      <c r="AK108" s="55">
        <v>301</v>
      </c>
      <c r="AL108" s="55">
        <v>87</v>
      </c>
      <c r="AM108" s="55">
        <v>88</v>
      </c>
      <c r="AN108" s="55">
        <v>8</v>
      </c>
      <c r="AO108" s="55">
        <v>7</v>
      </c>
      <c r="AP108" s="55">
        <v>2</v>
      </c>
      <c r="AQ108" s="55">
        <v>59</v>
      </c>
      <c r="AR108" s="55">
        <v>22779</v>
      </c>
      <c r="AS108" s="55">
        <v>9</v>
      </c>
      <c r="AT108" s="55">
        <v>2</v>
      </c>
      <c r="AU108" s="55">
        <v>5</v>
      </c>
      <c r="AV108" s="55">
        <v>6</v>
      </c>
      <c r="AW108" s="55">
        <v>2</v>
      </c>
      <c r="AX108" s="55">
        <v>3</v>
      </c>
      <c r="AY108" s="55">
        <v>0</v>
      </c>
      <c r="AZ108" s="55">
        <v>223</v>
      </c>
      <c r="BA108" s="55">
        <v>-7</v>
      </c>
      <c r="BB108" s="55">
        <v>4</v>
      </c>
      <c r="BC108" s="55">
        <v>5</v>
      </c>
      <c r="BD108" s="55">
        <v>11</v>
      </c>
      <c r="BE108" s="55">
        <v>263</v>
      </c>
      <c r="BF108" s="55">
        <v>0</v>
      </c>
      <c r="BG108" s="55">
        <v>0</v>
      </c>
      <c r="BH108" s="55">
        <v>0</v>
      </c>
      <c r="BI108" s="55">
        <v>0</v>
      </c>
      <c r="BJ108" s="55">
        <v>0</v>
      </c>
      <c r="BK108" s="55">
        <v>0</v>
      </c>
      <c r="BL108" s="55">
        <v>0</v>
      </c>
      <c r="BM108" s="55">
        <v>0</v>
      </c>
      <c r="BN108" s="55">
        <v>0</v>
      </c>
      <c r="BO108" s="55">
        <v>0</v>
      </c>
      <c r="BP108" s="55">
        <v>0</v>
      </c>
      <c r="BQ108" s="55">
        <v>0</v>
      </c>
      <c r="BR108" s="55">
        <v>0</v>
      </c>
      <c r="BS108" s="55">
        <v>0</v>
      </c>
      <c r="BT108" s="55">
        <v>0</v>
      </c>
      <c r="BU108" s="55">
        <v>0</v>
      </c>
      <c r="BV108" s="55">
        <v>0</v>
      </c>
      <c r="BW108" s="55">
        <v>0</v>
      </c>
      <c r="BX108" s="55">
        <v>0</v>
      </c>
      <c r="BY108" s="55">
        <v>0</v>
      </c>
      <c r="BZ108" s="55">
        <v>0</v>
      </c>
      <c r="CA108" s="55">
        <v>0</v>
      </c>
      <c r="CB108" s="55">
        <v>0</v>
      </c>
      <c r="CC108" s="55">
        <v>0</v>
      </c>
      <c r="CD108" s="55">
        <v>0</v>
      </c>
      <c r="CE108" s="55">
        <v>0</v>
      </c>
    </row>
    <row r="109" spans="1:83" ht="13.9" customHeight="1" x14ac:dyDescent="0.2">
      <c r="A109" s="54" t="s">
        <v>129</v>
      </c>
      <c r="B109" s="54" t="s">
        <v>455</v>
      </c>
      <c r="C109" s="54" t="s">
        <v>463</v>
      </c>
      <c r="D109" s="54" t="s">
        <v>465</v>
      </c>
      <c r="E109" s="54" t="s">
        <v>244</v>
      </c>
      <c r="F109" s="55">
        <v>0</v>
      </c>
      <c r="G109" s="55">
        <v>0</v>
      </c>
      <c r="H109" s="55">
        <v>0</v>
      </c>
      <c r="I109" s="55">
        <v>0</v>
      </c>
      <c r="J109" s="55">
        <v>0</v>
      </c>
      <c r="K109" s="55">
        <v>0</v>
      </c>
      <c r="L109" s="55">
        <v>0</v>
      </c>
      <c r="M109" s="55">
        <v>0</v>
      </c>
      <c r="N109" s="55">
        <v>0</v>
      </c>
      <c r="O109" s="55">
        <v>174</v>
      </c>
      <c r="P109" s="55">
        <v>5314</v>
      </c>
      <c r="Q109" s="55">
        <v>6087</v>
      </c>
      <c r="R109" s="55">
        <v>11575</v>
      </c>
      <c r="S109" s="55">
        <v>10952</v>
      </c>
      <c r="T109" s="55">
        <v>5102</v>
      </c>
      <c r="U109" s="55">
        <v>4121</v>
      </c>
      <c r="V109" s="55">
        <v>4195</v>
      </c>
      <c r="W109" s="55">
        <v>4054</v>
      </c>
      <c r="X109" s="55">
        <v>-5015</v>
      </c>
      <c r="Y109" s="55">
        <v>2561</v>
      </c>
      <c r="Z109" s="55">
        <v>2843</v>
      </c>
      <c r="AA109" s="55">
        <v>2478</v>
      </c>
      <c r="AB109" s="55">
        <v>2043</v>
      </c>
      <c r="AC109" s="55">
        <v>2805</v>
      </c>
      <c r="AD109" s="55">
        <v>1596</v>
      </c>
      <c r="AE109" s="55">
        <v>37735</v>
      </c>
      <c r="AF109" s="55">
        <v>1252</v>
      </c>
      <c r="AG109" s="55">
        <v>1501</v>
      </c>
      <c r="AH109" s="55">
        <v>539</v>
      </c>
      <c r="AI109" s="55">
        <v>1228</v>
      </c>
      <c r="AJ109" s="55">
        <v>458</v>
      </c>
      <c r="AK109" s="55">
        <v>66</v>
      </c>
      <c r="AL109" s="55">
        <v>20</v>
      </c>
      <c r="AM109" s="55">
        <v>19</v>
      </c>
      <c r="AN109" s="55">
        <v>2</v>
      </c>
      <c r="AO109" s="55">
        <v>1</v>
      </c>
      <c r="AP109" s="55">
        <v>1</v>
      </c>
      <c r="AQ109" s="55">
        <v>13</v>
      </c>
      <c r="AR109" s="55">
        <v>5100</v>
      </c>
      <c r="AS109" s="55">
        <v>2</v>
      </c>
      <c r="AT109" s="55">
        <v>1</v>
      </c>
      <c r="AU109" s="55">
        <v>1</v>
      </c>
      <c r="AV109" s="55">
        <v>1</v>
      </c>
      <c r="AW109" s="55">
        <v>0</v>
      </c>
      <c r="AX109" s="55">
        <v>1</v>
      </c>
      <c r="AY109" s="55">
        <v>0</v>
      </c>
      <c r="AZ109" s="55">
        <v>-1049</v>
      </c>
      <c r="BA109" s="55">
        <v>-1</v>
      </c>
      <c r="BB109" s="55">
        <v>1</v>
      </c>
      <c r="BC109" s="55">
        <v>1</v>
      </c>
      <c r="BD109" s="55">
        <v>1</v>
      </c>
      <c r="BE109" s="55">
        <v>-1041</v>
      </c>
      <c r="BF109" s="55">
        <v>0</v>
      </c>
      <c r="BG109" s="55">
        <v>0</v>
      </c>
      <c r="BH109" s="55">
        <v>0</v>
      </c>
      <c r="BI109" s="55">
        <v>0</v>
      </c>
      <c r="BJ109" s="55">
        <v>0</v>
      </c>
      <c r="BK109" s="55">
        <v>0</v>
      </c>
      <c r="BL109" s="55">
        <v>0</v>
      </c>
      <c r="BM109" s="55">
        <v>0</v>
      </c>
      <c r="BN109" s="55">
        <v>0</v>
      </c>
      <c r="BO109" s="55">
        <v>0</v>
      </c>
      <c r="BP109" s="55">
        <v>0</v>
      </c>
      <c r="BQ109" s="55">
        <v>0</v>
      </c>
      <c r="BR109" s="55">
        <v>0</v>
      </c>
      <c r="BS109" s="55">
        <v>0</v>
      </c>
      <c r="BT109" s="55">
        <v>0</v>
      </c>
      <c r="BU109" s="55">
        <v>0</v>
      </c>
      <c r="BV109" s="55">
        <v>0</v>
      </c>
      <c r="BW109" s="55">
        <v>0</v>
      </c>
      <c r="BX109" s="55">
        <v>0</v>
      </c>
      <c r="BY109" s="55">
        <v>0</v>
      </c>
      <c r="BZ109" s="55">
        <v>0</v>
      </c>
      <c r="CA109" s="55">
        <v>0</v>
      </c>
      <c r="CB109" s="55">
        <v>0</v>
      </c>
      <c r="CC109" s="55">
        <v>0</v>
      </c>
      <c r="CD109" s="55">
        <v>0</v>
      </c>
      <c r="CE109" s="55">
        <v>0</v>
      </c>
    </row>
    <row r="110" spans="1:83" ht="13.9" customHeight="1" x14ac:dyDescent="0.2">
      <c r="A110" s="54" t="s">
        <v>129</v>
      </c>
      <c r="B110" s="54" t="s">
        <v>466</v>
      </c>
      <c r="C110" s="54" t="s">
        <v>309</v>
      </c>
      <c r="D110" s="54" t="s">
        <v>319</v>
      </c>
      <c r="E110" s="54" t="s">
        <v>467</v>
      </c>
      <c r="F110" s="55">
        <v>0</v>
      </c>
      <c r="G110" s="55">
        <v>0</v>
      </c>
      <c r="H110" s="55">
        <v>0</v>
      </c>
      <c r="I110" s="55">
        <v>0</v>
      </c>
      <c r="J110" s="55">
        <v>0</v>
      </c>
      <c r="K110" s="55">
        <v>0</v>
      </c>
      <c r="L110" s="55">
        <v>0</v>
      </c>
      <c r="M110" s="55">
        <v>0</v>
      </c>
      <c r="N110" s="55">
        <v>0</v>
      </c>
      <c r="O110" s="55">
        <v>0</v>
      </c>
      <c r="P110" s="55">
        <v>0</v>
      </c>
      <c r="Q110" s="55">
        <v>0</v>
      </c>
      <c r="R110" s="55">
        <v>0</v>
      </c>
      <c r="S110" s="55">
        <v>0</v>
      </c>
      <c r="T110" s="55">
        <v>0</v>
      </c>
      <c r="U110" s="55">
        <v>0</v>
      </c>
      <c r="V110" s="55">
        <v>0</v>
      </c>
      <c r="W110" s="55">
        <v>2745.25</v>
      </c>
      <c r="X110" s="55">
        <v>6603.41</v>
      </c>
      <c r="Y110" s="55">
        <v>7808.8</v>
      </c>
      <c r="Z110" s="55">
        <v>-17157.46</v>
      </c>
      <c r="AA110" s="55">
        <v>0</v>
      </c>
      <c r="AB110" s="55">
        <v>0</v>
      </c>
      <c r="AC110" s="55">
        <v>0</v>
      </c>
      <c r="AD110" s="55">
        <v>0</v>
      </c>
      <c r="AE110" s="55">
        <v>0</v>
      </c>
      <c r="AF110" s="55">
        <v>0</v>
      </c>
      <c r="AG110" s="55">
        <v>0</v>
      </c>
      <c r="AH110" s="55">
        <v>0</v>
      </c>
      <c r="AI110" s="55">
        <v>0</v>
      </c>
      <c r="AJ110" s="55">
        <v>0</v>
      </c>
      <c r="AK110" s="55">
        <v>0</v>
      </c>
      <c r="AL110" s="55">
        <v>0</v>
      </c>
      <c r="AM110" s="55">
        <v>0</v>
      </c>
      <c r="AN110" s="55">
        <v>0</v>
      </c>
      <c r="AO110" s="55">
        <v>0</v>
      </c>
      <c r="AP110" s="55">
        <v>0</v>
      </c>
      <c r="AQ110" s="55">
        <v>0</v>
      </c>
      <c r="AR110" s="55">
        <v>0</v>
      </c>
      <c r="AS110" s="55">
        <v>0</v>
      </c>
      <c r="AT110" s="55">
        <v>0</v>
      </c>
      <c r="AU110" s="55">
        <v>0</v>
      </c>
      <c r="AV110" s="55">
        <v>0</v>
      </c>
      <c r="AW110" s="55">
        <v>0</v>
      </c>
      <c r="AX110" s="55">
        <v>0</v>
      </c>
      <c r="AY110" s="55">
        <v>0</v>
      </c>
      <c r="AZ110" s="55">
        <v>0</v>
      </c>
      <c r="BA110" s="55">
        <v>0</v>
      </c>
      <c r="BB110" s="55">
        <v>0</v>
      </c>
      <c r="BC110" s="55">
        <v>0</v>
      </c>
      <c r="BD110" s="55">
        <v>0</v>
      </c>
      <c r="BE110" s="55">
        <v>0</v>
      </c>
      <c r="BF110" s="55">
        <v>0</v>
      </c>
      <c r="BG110" s="55">
        <v>0</v>
      </c>
      <c r="BH110" s="55">
        <v>0</v>
      </c>
      <c r="BI110" s="55">
        <v>0</v>
      </c>
      <c r="BJ110" s="55">
        <v>0</v>
      </c>
      <c r="BK110" s="55">
        <v>0</v>
      </c>
      <c r="BL110" s="55">
        <v>0</v>
      </c>
      <c r="BM110" s="55">
        <v>0</v>
      </c>
      <c r="BN110" s="55">
        <v>0</v>
      </c>
      <c r="BO110" s="55">
        <v>0</v>
      </c>
      <c r="BP110" s="55">
        <v>0</v>
      </c>
      <c r="BQ110" s="55">
        <v>0</v>
      </c>
      <c r="BR110" s="55">
        <v>0</v>
      </c>
      <c r="BS110" s="55">
        <v>0</v>
      </c>
      <c r="BT110" s="55">
        <v>0</v>
      </c>
      <c r="BU110" s="55">
        <v>0</v>
      </c>
      <c r="BV110" s="55">
        <v>0</v>
      </c>
      <c r="BW110" s="55">
        <v>0</v>
      </c>
      <c r="BX110" s="55">
        <v>0</v>
      </c>
      <c r="BY110" s="55">
        <v>0</v>
      </c>
      <c r="BZ110" s="55">
        <v>0</v>
      </c>
      <c r="CA110" s="55">
        <v>0</v>
      </c>
      <c r="CB110" s="55">
        <v>0</v>
      </c>
      <c r="CC110" s="55">
        <v>0</v>
      </c>
      <c r="CD110" s="55">
        <v>0</v>
      </c>
      <c r="CE110" s="55">
        <v>0</v>
      </c>
    </row>
    <row r="111" spans="1:83" ht="13.9" customHeight="1" x14ac:dyDescent="0.2">
      <c r="A111" s="54" t="s">
        <v>129</v>
      </c>
      <c r="B111" s="54" t="s">
        <v>468</v>
      </c>
      <c r="C111" s="54" t="s">
        <v>419</v>
      </c>
      <c r="D111" s="54" t="s">
        <v>469</v>
      </c>
      <c r="E111" s="54" t="s">
        <v>470</v>
      </c>
      <c r="F111" s="55">
        <v>0</v>
      </c>
      <c r="G111" s="55">
        <v>0</v>
      </c>
      <c r="H111" s="55">
        <v>0</v>
      </c>
      <c r="I111" s="55">
        <v>0</v>
      </c>
      <c r="J111" s="55">
        <v>0</v>
      </c>
      <c r="K111" s="55">
        <v>0</v>
      </c>
      <c r="L111" s="55">
        <v>0</v>
      </c>
      <c r="M111" s="55">
        <v>147543.04999999999</v>
      </c>
      <c r="N111" s="55">
        <v>228386.99</v>
      </c>
      <c r="O111" s="55">
        <v>205753.46</v>
      </c>
      <c r="P111" s="55">
        <v>198459.19</v>
      </c>
      <c r="Q111" s="55">
        <v>251984.65</v>
      </c>
      <c r="R111" s="55">
        <v>1032127.34</v>
      </c>
      <c r="S111" s="55">
        <v>269453</v>
      </c>
      <c r="T111" s="55">
        <v>255731.21</v>
      </c>
      <c r="U111" s="55">
        <v>235327.95</v>
      </c>
      <c r="V111" s="55">
        <v>245597.82</v>
      </c>
      <c r="W111" s="55">
        <v>235105.64</v>
      </c>
      <c r="X111" s="55">
        <v>210969.52</v>
      </c>
      <c r="Y111" s="55">
        <v>210645.97</v>
      </c>
      <c r="Z111" s="55">
        <v>212356.69</v>
      </c>
      <c r="AA111" s="55">
        <v>213623.76</v>
      </c>
      <c r="AB111" s="55">
        <v>215823.01</v>
      </c>
      <c r="AC111" s="55">
        <v>190987</v>
      </c>
      <c r="AD111" s="55">
        <v>252857.79</v>
      </c>
      <c r="AE111" s="55">
        <v>2748479.3600000003</v>
      </c>
      <c r="AF111" s="55">
        <v>262415.84000000003</v>
      </c>
      <c r="AG111" s="55">
        <v>256817.86</v>
      </c>
      <c r="AH111" s="55">
        <v>261266.48</v>
      </c>
      <c r="AI111" s="55">
        <v>212385.54</v>
      </c>
      <c r="AJ111" s="55">
        <v>187774.17</v>
      </c>
      <c r="AK111" s="55">
        <v>204808.54</v>
      </c>
      <c r="AL111" s="55">
        <v>192612.04</v>
      </c>
      <c r="AM111" s="55">
        <v>197713.48</v>
      </c>
      <c r="AN111" s="55">
        <v>178649.4</v>
      </c>
      <c r="AO111" s="55">
        <v>195027.26</v>
      </c>
      <c r="AP111" s="55">
        <v>193621.17</v>
      </c>
      <c r="AQ111" s="55">
        <v>240609.65</v>
      </c>
      <c r="AR111" s="55">
        <v>2583701.4300000002</v>
      </c>
      <c r="AS111" s="55">
        <v>276560.78999999998</v>
      </c>
      <c r="AT111" s="55">
        <v>246735.6</v>
      </c>
      <c r="AU111" s="55">
        <v>243275.97</v>
      </c>
      <c r="AV111" s="55">
        <v>244841.25</v>
      </c>
      <c r="AW111" s="55">
        <v>216616.43</v>
      </c>
      <c r="AX111" s="55">
        <v>221015.89</v>
      </c>
      <c r="AY111" s="55">
        <v>217875.72</v>
      </c>
      <c r="AZ111" s="55">
        <v>203036.97</v>
      </c>
      <c r="BA111" s="55">
        <v>177905.49</v>
      </c>
      <c r="BB111" s="55">
        <v>214726.26</v>
      </c>
      <c r="BC111" s="55">
        <v>213699.58</v>
      </c>
      <c r="BD111" s="55">
        <v>257909.65</v>
      </c>
      <c r="BE111" s="55">
        <v>2734199.6</v>
      </c>
      <c r="BF111" s="55">
        <v>145835.76255577241</v>
      </c>
      <c r="BG111" s="55">
        <v>142614.04032133761</v>
      </c>
      <c r="BH111" s="55">
        <v>141973.12799372894</v>
      </c>
      <c r="BI111" s="55">
        <v>134520.50842594242</v>
      </c>
      <c r="BJ111" s="55">
        <v>134469.18810676757</v>
      </c>
      <c r="BK111" s="55">
        <v>130958.95016651468</v>
      </c>
      <c r="BL111" s="55">
        <v>130130.2110184393</v>
      </c>
      <c r="BM111" s="55">
        <v>128744.62396982462</v>
      </c>
      <c r="BN111" s="55">
        <v>128796.10086130664</v>
      </c>
      <c r="BO111" s="55">
        <v>133705.56506010928</v>
      </c>
      <c r="BP111" s="55">
        <v>136372.71989452658</v>
      </c>
      <c r="BQ111" s="55">
        <v>143000.53585398733</v>
      </c>
      <c r="BR111" s="55">
        <v>1631121.3342282572</v>
      </c>
      <c r="BS111" s="55">
        <v>146310.31269863312</v>
      </c>
      <c r="BT111" s="55">
        <v>143068.78472799918</v>
      </c>
      <c r="BU111" s="55">
        <v>142546.90356449864</v>
      </c>
      <c r="BV111" s="55">
        <v>135964.74684236018</v>
      </c>
      <c r="BW111" s="55">
        <v>135358.45540330358</v>
      </c>
      <c r="BX111" s="55">
        <v>131638.49797976858</v>
      </c>
      <c r="BY111" s="55">
        <v>130787.46175691247</v>
      </c>
      <c r="BZ111" s="55">
        <v>129622.10691963558</v>
      </c>
      <c r="CA111" s="55">
        <v>129509.24602286912</v>
      </c>
      <c r="CB111" s="55">
        <v>134183.94212479793</v>
      </c>
      <c r="CC111" s="55">
        <v>136555.07031271973</v>
      </c>
      <c r="CD111" s="55">
        <v>143666.26332515114</v>
      </c>
      <c r="CE111" s="55">
        <v>1639211.7916786491</v>
      </c>
    </row>
    <row r="112" spans="1:83" ht="13.9" customHeight="1" x14ac:dyDescent="0.2">
      <c r="A112" s="54" t="s">
        <v>129</v>
      </c>
      <c r="B112" s="54" t="s">
        <v>468</v>
      </c>
      <c r="C112" s="54" t="s">
        <v>424</v>
      </c>
      <c r="D112" s="54" t="s">
        <v>471</v>
      </c>
      <c r="E112" s="54" t="s">
        <v>472</v>
      </c>
      <c r="F112" s="55">
        <v>0</v>
      </c>
      <c r="G112" s="55">
        <v>0</v>
      </c>
      <c r="H112" s="55">
        <v>0</v>
      </c>
      <c r="I112" s="55">
        <v>0</v>
      </c>
      <c r="J112" s="55">
        <v>0</v>
      </c>
      <c r="K112" s="55">
        <v>0</v>
      </c>
      <c r="L112" s="55">
        <v>0</v>
      </c>
      <c r="M112" s="55">
        <v>190353.69</v>
      </c>
      <c r="N112" s="55">
        <v>185576.35</v>
      </c>
      <c r="O112" s="55">
        <v>195056.52</v>
      </c>
      <c r="P112" s="55">
        <v>198459.19</v>
      </c>
      <c r="Q112" s="55">
        <v>251984.65</v>
      </c>
      <c r="R112" s="55">
        <v>1021430.4</v>
      </c>
      <c r="S112" s="55">
        <v>269453</v>
      </c>
      <c r="T112" s="55">
        <v>255731.21</v>
      </c>
      <c r="U112" s="55">
        <v>235327.95</v>
      </c>
      <c r="V112" s="55">
        <v>245597.82</v>
      </c>
      <c r="W112" s="55">
        <v>235105.64</v>
      </c>
      <c r="X112" s="55">
        <v>210969.52</v>
      </c>
      <c r="Y112" s="55">
        <v>210645.97</v>
      </c>
      <c r="Z112" s="55">
        <v>212356.69</v>
      </c>
      <c r="AA112" s="55">
        <v>213623.76</v>
      </c>
      <c r="AB112" s="55">
        <v>215823.01</v>
      </c>
      <c r="AC112" s="55">
        <v>190987</v>
      </c>
      <c r="AD112" s="55">
        <v>252857.79</v>
      </c>
      <c r="AE112" s="55">
        <v>2748479.3600000003</v>
      </c>
      <c r="AF112" s="55">
        <v>262415.84000000003</v>
      </c>
      <c r="AG112" s="55">
        <v>256817.86</v>
      </c>
      <c r="AH112" s="55">
        <v>261266.48</v>
      </c>
      <c r="AI112" s="55">
        <v>212385.54</v>
      </c>
      <c r="AJ112" s="55">
        <v>187774.17</v>
      </c>
      <c r="AK112" s="55">
        <v>204808.54</v>
      </c>
      <c r="AL112" s="55">
        <v>189714.95</v>
      </c>
      <c r="AM112" s="55">
        <v>200610.57</v>
      </c>
      <c r="AN112" s="55">
        <v>178608.48</v>
      </c>
      <c r="AO112" s="55">
        <v>194956.34</v>
      </c>
      <c r="AP112" s="55">
        <v>193559.78</v>
      </c>
      <c r="AQ112" s="55">
        <v>240566.65</v>
      </c>
      <c r="AR112" s="55">
        <v>2583485.1999999997</v>
      </c>
      <c r="AS112" s="55">
        <v>276517.78999999998</v>
      </c>
      <c r="AT112" s="55">
        <v>246713.39</v>
      </c>
      <c r="AU112" s="55">
        <v>243275.97</v>
      </c>
      <c r="AV112" s="55">
        <v>244649.23</v>
      </c>
      <c r="AW112" s="55">
        <v>216746.5</v>
      </c>
      <c r="AX112" s="55">
        <v>220998.32</v>
      </c>
      <c r="AY112" s="55">
        <v>217835.47</v>
      </c>
      <c r="AZ112" s="55">
        <v>202988.1</v>
      </c>
      <c r="BA112" s="55">
        <v>177846.25</v>
      </c>
      <c r="BB112" s="55">
        <v>214694.03</v>
      </c>
      <c r="BC112" s="55">
        <v>213645.29</v>
      </c>
      <c r="BD112" s="55">
        <v>257866.68</v>
      </c>
      <c r="BE112" s="55">
        <v>2733777.02</v>
      </c>
      <c r="BF112" s="55">
        <v>142384.57405748017</v>
      </c>
      <c r="BG112" s="55">
        <v>139239.0935522709</v>
      </c>
      <c r="BH112" s="55">
        <v>138613.34834975342</v>
      </c>
      <c r="BI112" s="55">
        <v>131337.09426656232</v>
      </c>
      <c r="BJ112" s="55">
        <v>131286.98843752462</v>
      </c>
      <c r="BK112" s="55">
        <v>127859.81992135107</v>
      </c>
      <c r="BL112" s="55">
        <v>127050.6928009827</v>
      </c>
      <c r="BM112" s="55">
        <v>125697.8955290439</v>
      </c>
      <c r="BN112" s="55">
        <v>125748.15422512106</v>
      </c>
      <c r="BO112" s="55">
        <v>130541.43645265172</v>
      </c>
      <c r="BP112" s="55">
        <v>133145.47333899929</v>
      </c>
      <c r="BQ112" s="55">
        <v>139616.44270742344</v>
      </c>
      <c r="BR112" s="55">
        <v>1592521.0136391644</v>
      </c>
      <c r="BS112" s="55">
        <v>142832.93770548972</v>
      </c>
      <c r="BT112" s="55">
        <v>139668.45152430137</v>
      </c>
      <c r="BU112" s="55">
        <v>139158.97397387418</v>
      </c>
      <c r="BV112" s="55">
        <v>132733.25617093657</v>
      </c>
      <c r="BW112" s="55">
        <v>132141.37453423667</v>
      </c>
      <c r="BX112" s="55">
        <v>128509.82979113117</v>
      </c>
      <c r="BY112" s="55">
        <v>127679.02024966911</v>
      </c>
      <c r="BZ112" s="55">
        <v>126541.36254251613</v>
      </c>
      <c r="CA112" s="55">
        <v>126431.18402440692</v>
      </c>
      <c r="CB112" s="55">
        <v>130994.77605564128</v>
      </c>
      <c r="CC112" s="55">
        <v>133309.54935159319</v>
      </c>
      <c r="CD112" s="55">
        <v>140251.72977498185</v>
      </c>
      <c r="CE112" s="55">
        <v>1600252.4456987781</v>
      </c>
    </row>
    <row r="113" spans="1:83" ht="13.9" customHeight="1" x14ac:dyDescent="0.2">
      <c r="A113" s="54" t="s">
        <v>129</v>
      </c>
      <c r="B113" s="54" t="s">
        <v>473</v>
      </c>
      <c r="C113" s="54" t="s">
        <v>419</v>
      </c>
      <c r="D113" s="54" t="s">
        <v>474</v>
      </c>
      <c r="E113" s="54" t="s">
        <v>475</v>
      </c>
      <c r="F113" s="55">
        <v>0</v>
      </c>
      <c r="G113" s="55">
        <v>0</v>
      </c>
      <c r="H113" s="55">
        <v>0</v>
      </c>
      <c r="I113" s="55">
        <v>0</v>
      </c>
      <c r="J113" s="55">
        <v>0</v>
      </c>
      <c r="K113" s="55">
        <v>0</v>
      </c>
      <c r="L113" s="55">
        <v>0</v>
      </c>
      <c r="M113" s="55">
        <v>170068.1</v>
      </c>
      <c r="N113" s="55">
        <v>-71307.72</v>
      </c>
      <c r="O113" s="55">
        <v>163504.9</v>
      </c>
      <c r="P113" s="55">
        <v>355835.43</v>
      </c>
      <c r="Q113" s="55">
        <v>211012.73</v>
      </c>
      <c r="R113" s="55">
        <v>829113.44</v>
      </c>
      <c r="S113" s="55">
        <v>222623.57</v>
      </c>
      <c r="T113" s="55">
        <v>206910.11</v>
      </c>
      <c r="U113" s="55">
        <v>202275.56</v>
      </c>
      <c r="V113" s="55">
        <v>198461.73</v>
      </c>
      <c r="W113" s="55">
        <v>202435.22</v>
      </c>
      <c r="X113" s="55">
        <v>168130.57</v>
      </c>
      <c r="Y113" s="55">
        <v>171911.56</v>
      </c>
      <c r="Z113" s="55">
        <v>180474.69</v>
      </c>
      <c r="AA113" s="55">
        <v>166312.12</v>
      </c>
      <c r="AB113" s="55">
        <v>186381.88</v>
      </c>
      <c r="AC113" s="55">
        <v>153557.25</v>
      </c>
      <c r="AD113" s="55">
        <v>211159.39</v>
      </c>
      <c r="AE113" s="55">
        <v>2270633.65</v>
      </c>
      <c r="AF113" s="55">
        <v>223290.17</v>
      </c>
      <c r="AG113" s="55">
        <v>199881.44</v>
      </c>
      <c r="AH113" s="55">
        <v>223831.7</v>
      </c>
      <c r="AI113" s="55">
        <v>182340.77</v>
      </c>
      <c r="AJ113" s="55">
        <v>163442.63</v>
      </c>
      <c r="AK113" s="55">
        <v>184956</v>
      </c>
      <c r="AL113" s="55">
        <v>159586.39000000001</v>
      </c>
      <c r="AM113" s="55">
        <v>199679.26</v>
      </c>
      <c r="AN113" s="55">
        <v>174001.9</v>
      </c>
      <c r="AO113" s="55">
        <v>177930.42</v>
      </c>
      <c r="AP113" s="55">
        <v>180474.14</v>
      </c>
      <c r="AQ113" s="55">
        <v>209270.35</v>
      </c>
      <c r="AR113" s="55">
        <v>2278685.17</v>
      </c>
      <c r="AS113" s="55">
        <v>243156.27</v>
      </c>
      <c r="AT113" s="55">
        <v>225114.38</v>
      </c>
      <c r="AU113" s="55">
        <v>235159.78</v>
      </c>
      <c r="AV113" s="55">
        <v>234557.99</v>
      </c>
      <c r="AW113" s="55">
        <v>211581.29</v>
      </c>
      <c r="AX113" s="55">
        <v>230432.76</v>
      </c>
      <c r="AY113" s="55">
        <v>208514.6</v>
      </c>
      <c r="AZ113" s="55">
        <v>202441.97</v>
      </c>
      <c r="BA113" s="55">
        <v>213929.87</v>
      </c>
      <c r="BB113" s="55">
        <v>216002.49</v>
      </c>
      <c r="BC113" s="55">
        <v>214430.94</v>
      </c>
      <c r="BD113" s="55">
        <v>270272.78999999998</v>
      </c>
      <c r="BE113" s="55">
        <v>2705595.1300000004</v>
      </c>
      <c r="BF113" s="55">
        <v>134596.3514333971</v>
      </c>
      <c r="BG113" s="55">
        <v>131622.92399360202</v>
      </c>
      <c r="BH113" s="55">
        <v>131031.40611504442</v>
      </c>
      <c r="BI113" s="55">
        <v>124153.15221582275</v>
      </c>
      <c r="BJ113" s="55">
        <v>124105.7871004747</v>
      </c>
      <c r="BK113" s="55">
        <v>120866.07956138301</v>
      </c>
      <c r="BL113" s="55">
        <v>120101.21048080813</v>
      </c>
      <c r="BM113" s="55">
        <v>118822.40919044848</v>
      </c>
      <c r="BN113" s="55">
        <v>118869.91881123827</v>
      </c>
      <c r="BO113" s="55">
        <v>123401.01569084634</v>
      </c>
      <c r="BP113" s="55">
        <v>125862.61566556602</v>
      </c>
      <c r="BQ113" s="55">
        <v>131979.63271599144</v>
      </c>
      <c r="BR113" s="55">
        <v>1505412.5029746227</v>
      </c>
      <c r="BS113" s="55">
        <v>135617.62473259366</v>
      </c>
      <c r="BT113" s="55">
        <v>132612.99494421267</v>
      </c>
      <c r="BU113" s="55">
        <v>132129.25403435345</v>
      </c>
      <c r="BV113" s="55">
        <v>126028.13618551957</v>
      </c>
      <c r="BW113" s="55">
        <v>125466.15389360879</v>
      </c>
      <c r="BX113" s="55">
        <v>122018.05935685981</v>
      </c>
      <c r="BY113" s="55">
        <v>121229.21878249187</v>
      </c>
      <c r="BZ113" s="55">
        <v>120149.030707659</v>
      </c>
      <c r="CA113" s="55">
        <v>120044.41794002596</v>
      </c>
      <c r="CB113" s="55">
        <v>124377.47669710852</v>
      </c>
      <c r="CC113" s="55">
        <v>126575.31748393542</v>
      </c>
      <c r="CD113" s="55">
        <v>133166.80845660134</v>
      </c>
      <c r="CE113" s="55">
        <v>1519414.49321497</v>
      </c>
    </row>
    <row r="114" spans="1:83" ht="13.9" customHeight="1" x14ac:dyDescent="0.2">
      <c r="A114" s="54" t="s">
        <v>129</v>
      </c>
      <c r="B114" s="54" t="s">
        <v>473</v>
      </c>
      <c r="C114" s="54" t="s">
        <v>424</v>
      </c>
      <c r="D114" s="54" t="s">
        <v>476</v>
      </c>
      <c r="E114" s="54" t="s">
        <v>477</v>
      </c>
      <c r="F114" s="55">
        <v>0</v>
      </c>
      <c r="G114" s="55">
        <v>0</v>
      </c>
      <c r="H114" s="55">
        <v>0</v>
      </c>
      <c r="I114" s="55">
        <v>0</v>
      </c>
      <c r="J114" s="55">
        <v>0</v>
      </c>
      <c r="K114" s="55">
        <v>0</v>
      </c>
      <c r="L114" s="55">
        <v>0</v>
      </c>
      <c r="M114" s="55">
        <v>170068.1</v>
      </c>
      <c r="N114" s="55">
        <v>153631.16</v>
      </c>
      <c r="O114" s="55">
        <v>170173.19</v>
      </c>
      <c r="P114" s="55">
        <v>160862.29</v>
      </c>
      <c r="Q114" s="55">
        <v>207754.74</v>
      </c>
      <c r="R114" s="55">
        <v>862489.48</v>
      </c>
      <c r="S114" s="55">
        <v>217918.92</v>
      </c>
      <c r="T114" s="55">
        <v>202508.4</v>
      </c>
      <c r="U114" s="55">
        <v>199480.53</v>
      </c>
      <c r="V114" s="55">
        <v>196512.77</v>
      </c>
      <c r="W114" s="55">
        <v>201813.29</v>
      </c>
      <c r="X114" s="55">
        <v>167548.32999999999</v>
      </c>
      <c r="Y114" s="55">
        <v>171110.89</v>
      </c>
      <c r="Z114" s="55">
        <v>179969.32</v>
      </c>
      <c r="AA114" s="55">
        <v>164158.15</v>
      </c>
      <c r="AB114" s="55">
        <v>184706.32</v>
      </c>
      <c r="AC114" s="55">
        <v>150709.88</v>
      </c>
      <c r="AD114" s="55">
        <v>207246.73</v>
      </c>
      <c r="AE114" s="55">
        <v>2243683.5299999998</v>
      </c>
      <c r="AF114" s="55">
        <v>219621.14</v>
      </c>
      <c r="AG114" s="55">
        <v>194581.29</v>
      </c>
      <c r="AH114" s="55">
        <v>217806.84</v>
      </c>
      <c r="AI114" s="55">
        <v>176929.1</v>
      </c>
      <c r="AJ114" s="55">
        <v>158467.82</v>
      </c>
      <c r="AK114" s="55">
        <v>179236.83</v>
      </c>
      <c r="AL114" s="55">
        <v>159586.39000000001</v>
      </c>
      <c r="AM114" s="55">
        <v>199679.26</v>
      </c>
      <c r="AN114" s="55">
        <v>174001.9</v>
      </c>
      <c r="AO114" s="55">
        <v>177930.42</v>
      </c>
      <c r="AP114" s="55">
        <v>180479.8</v>
      </c>
      <c r="AQ114" s="55">
        <v>209264.69</v>
      </c>
      <c r="AR114" s="55">
        <v>2247585.48</v>
      </c>
      <c r="AS114" s="55">
        <v>243156.27</v>
      </c>
      <c r="AT114" s="55">
        <v>225114.38</v>
      </c>
      <c r="AU114" s="55">
        <v>90444.56</v>
      </c>
      <c r="AV114" s="55">
        <v>379076.82</v>
      </c>
      <c r="AW114" s="55">
        <v>211581.29</v>
      </c>
      <c r="AX114" s="55">
        <v>230432.76</v>
      </c>
      <c r="AY114" s="55">
        <v>208514.6</v>
      </c>
      <c r="AZ114" s="55">
        <v>202441.97</v>
      </c>
      <c r="BA114" s="55">
        <v>213929.87</v>
      </c>
      <c r="BB114" s="55">
        <v>216003.04</v>
      </c>
      <c r="BC114" s="55">
        <v>214435.37</v>
      </c>
      <c r="BD114" s="55">
        <v>270267.8</v>
      </c>
      <c r="BE114" s="55">
        <v>2705398.73</v>
      </c>
      <c r="BF114" s="55">
        <v>138047.53993168933</v>
      </c>
      <c r="BG114" s="55">
        <v>134997.87076266875</v>
      </c>
      <c r="BH114" s="55">
        <v>134391.18575901992</v>
      </c>
      <c r="BI114" s="55">
        <v>127336.56637520282</v>
      </c>
      <c r="BJ114" s="55">
        <v>127287.98676971761</v>
      </c>
      <c r="BK114" s="55">
        <v>123965.20980654669</v>
      </c>
      <c r="BL114" s="55">
        <v>123180.72869826475</v>
      </c>
      <c r="BM114" s="55">
        <v>121869.13763122918</v>
      </c>
      <c r="BN114" s="55">
        <v>121917.86544742384</v>
      </c>
      <c r="BO114" s="55">
        <v>126565.14429830393</v>
      </c>
      <c r="BP114" s="55">
        <v>129089.86222109334</v>
      </c>
      <c r="BQ114" s="55">
        <v>135363.72586255535</v>
      </c>
      <c r="BR114" s="55">
        <v>1544012.8235637157</v>
      </c>
      <c r="BS114" s="55">
        <v>139094.99972573709</v>
      </c>
      <c r="BT114" s="55">
        <v>136013.32814791042</v>
      </c>
      <c r="BU114" s="55">
        <v>135517.18362497789</v>
      </c>
      <c r="BV114" s="55">
        <v>129259.62685694318</v>
      </c>
      <c r="BW114" s="55">
        <v>128683.2347626757</v>
      </c>
      <c r="BX114" s="55">
        <v>125146.72754549727</v>
      </c>
      <c r="BY114" s="55">
        <v>124337.66028973526</v>
      </c>
      <c r="BZ114" s="55">
        <v>123229.77508477849</v>
      </c>
      <c r="CA114" s="55">
        <v>123122.47993848818</v>
      </c>
      <c r="CB114" s="55">
        <v>127566.64276626515</v>
      </c>
      <c r="CC114" s="55">
        <v>129820.83844506199</v>
      </c>
      <c r="CD114" s="55">
        <v>136581.3420067706</v>
      </c>
      <c r="CE114" s="55">
        <v>1558373.8391948415</v>
      </c>
    </row>
    <row r="115" spans="1:83" ht="13.9" customHeight="1" x14ac:dyDescent="0.2">
      <c r="A115" s="54" t="s">
        <v>129</v>
      </c>
      <c r="B115" s="54" t="s">
        <v>478</v>
      </c>
      <c r="C115" s="54" t="s">
        <v>424</v>
      </c>
      <c r="D115" s="54" t="s">
        <v>319</v>
      </c>
      <c r="E115" s="54" t="s">
        <v>479</v>
      </c>
      <c r="F115" s="55">
        <v>0</v>
      </c>
      <c r="G115" s="55">
        <v>0</v>
      </c>
      <c r="H115" s="55">
        <v>0</v>
      </c>
      <c r="I115" s="55">
        <v>0</v>
      </c>
      <c r="J115" s="55">
        <v>0</v>
      </c>
      <c r="K115" s="55">
        <v>0</v>
      </c>
      <c r="L115" s="55">
        <v>0</v>
      </c>
      <c r="M115" s="55">
        <v>56.5</v>
      </c>
      <c r="N115" s="55">
        <v>63.16</v>
      </c>
      <c r="O115" s="55">
        <v>-27.81</v>
      </c>
      <c r="P115" s="55">
        <v>-81.34</v>
      </c>
      <c r="Q115" s="55">
        <v>-5.41</v>
      </c>
      <c r="R115" s="55">
        <v>5.0999999999999908</v>
      </c>
      <c r="S115" s="55">
        <v>3646.3</v>
      </c>
      <c r="T115" s="55">
        <v>-3646.3</v>
      </c>
      <c r="U115" s="55">
        <v>0</v>
      </c>
      <c r="V115" s="55">
        <v>0</v>
      </c>
      <c r="W115" s="55">
        <v>0</v>
      </c>
      <c r="X115" s="55">
        <v>0</v>
      </c>
      <c r="Y115" s="55">
        <v>0</v>
      </c>
      <c r="Z115" s="55">
        <v>0</v>
      </c>
      <c r="AA115" s="55">
        <v>0</v>
      </c>
      <c r="AB115" s="55">
        <v>0</v>
      </c>
      <c r="AC115" s="55">
        <v>0</v>
      </c>
      <c r="AD115" s="55">
        <v>0</v>
      </c>
      <c r="AE115" s="55">
        <v>0</v>
      </c>
      <c r="AF115" s="55">
        <v>0</v>
      </c>
      <c r="AG115" s="55">
        <v>0</v>
      </c>
      <c r="AH115" s="55">
        <v>0</v>
      </c>
      <c r="AI115" s="55">
        <v>0</v>
      </c>
      <c r="AJ115" s="55">
        <v>0</v>
      </c>
      <c r="AK115" s="55">
        <v>0</v>
      </c>
      <c r="AL115" s="55">
        <v>0</v>
      </c>
      <c r="AM115" s="55">
        <v>0</v>
      </c>
      <c r="AN115" s="55">
        <v>0</v>
      </c>
      <c r="AO115" s="55">
        <v>0</v>
      </c>
      <c r="AP115" s="55">
        <v>0</v>
      </c>
      <c r="AQ115" s="55">
        <v>0</v>
      </c>
      <c r="AR115" s="55">
        <v>0</v>
      </c>
      <c r="AS115" s="55">
        <v>0</v>
      </c>
      <c r="AT115" s="55">
        <v>0</v>
      </c>
      <c r="AU115" s="55">
        <v>0</v>
      </c>
      <c r="AV115" s="55">
        <v>0</v>
      </c>
      <c r="AW115" s="55">
        <v>0</v>
      </c>
      <c r="AX115" s="55">
        <v>0</v>
      </c>
      <c r="AY115" s="55">
        <v>0</v>
      </c>
      <c r="AZ115" s="55">
        <v>0</v>
      </c>
      <c r="BA115" s="55">
        <v>0</v>
      </c>
      <c r="BB115" s="55">
        <v>0</v>
      </c>
      <c r="BC115" s="55">
        <v>0</v>
      </c>
      <c r="BD115" s="55">
        <v>0</v>
      </c>
      <c r="BE115" s="55">
        <v>0</v>
      </c>
      <c r="BF115" s="55">
        <v>0</v>
      </c>
      <c r="BG115" s="55">
        <v>0</v>
      </c>
      <c r="BH115" s="55">
        <v>0</v>
      </c>
      <c r="BI115" s="55">
        <v>0</v>
      </c>
      <c r="BJ115" s="55">
        <v>0</v>
      </c>
      <c r="BK115" s="55">
        <v>0</v>
      </c>
      <c r="BL115" s="55">
        <v>0</v>
      </c>
      <c r="BM115" s="55">
        <v>0</v>
      </c>
      <c r="BN115" s="55">
        <v>0</v>
      </c>
      <c r="BO115" s="55">
        <v>0</v>
      </c>
      <c r="BP115" s="55">
        <v>0</v>
      </c>
      <c r="BQ115" s="55">
        <v>0</v>
      </c>
      <c r="BR115" s="55">
        <v>0</v>
      </c>
      <c r="BS115" s="55">
        <v>0</v>
      </c>
      <c r="BT115" s="55">
        <v>0</v>
      </c>
      <c r="BU115" s="55">
        <v>0</v>
      </c>
      <c r="BV115" s="55">
        <v>0</v>
      </c>
      <c r="BW115" s="55">
        <v>0</v>
      </c>
      <c r="BX115" s="55">
        <v>0</v>
      </c>
      <c r="BY115" s="55">
        <v>0</v>
      </c>
      <c r="BZ115" s="55">
        <v>0</v>
      </c>
      <c r="CA115" s="55">
        <v>0</v>
      </c>
      <c r="CB115" s="55">
        <v>0</v>
      </c>
      <c r="CC115" s="55">
        <v>0</v>
      </c>
      <c r="CD115" s="55">
        <v>0</v>
      </c>
      <c r="CE115" s="55">
        <v>0</v>
      </c>
    </row>
    <row r="116" spans="1:83" ht="13.9" customHeight="1" x14ac:dyDescent="0.2">
      <c r="A116" s="54" t="s">
        <v>129</v>
      </c>
      <c r="B116" s="54" t="s">
        <v>480</v>
      </c>
      <c r="C116" s="54" t="s">
        <v>309</v>
      </c>
      <c r="D116" s="54" t="s">
        <v>314</v>
      </c>
      <c r="E116" s="54" t="s">
        <v>481</v>
      </c>
      <c r="F116" s="55">
        <v>0</v>
      </c>
      <c r="G116" s="55">
        <v>0</v>
      </c>
      <c r="H116" s="55">
        <v>0</v>
      </c>
      <c r="I116" s="55">
        <v>0</v>
      </c>
      <c r="J116" s="55">
        <v>0</v>
      </c>
      <c r="K116" s="55">
        <v>0</v>
      </c>
      <c r="L116" s="55">
        <v>0</v>
      </c>
      <c r="M116" s="55">
        <v>151853.81</v>
      </c>
      <c r="N116" s="55">
        <v>-24581.38</v>
      </c>
      <c r="O116" s="55">
        <v>63296.22</v>
      </c>
      <c r="P116" s="55">
        <v>64766.58</v>
      </c>
      <c r="Q116" s="55">
        <v>63198.23</v>
      </c>
      <c r="R116" s="55">
        <v>318533.45999999996</v>
      </c>
      <c r="S116" s="55">
        <v>185415.88</v>
      </c>
      <c r="T116" s="55">
        <v>227582.98</v>
      </c>
      <c r="U116" s="55">
        <v>112847.34</v>
      </c>
      <c r="V116" s="55">
        <v>220163.96</v>
      </c>
      <c r="W116" s="55">
        <v>263464.38</v>
      </c>
      <c r="X116" s="55">
        <v>220454.66</v>
      </c>
      <c r="Y116" s="55">
        <v>57493.7</v>
      </c>
      <c r="Z116" s="55">
        <v>57550.97</v>
      </c>
      <c r="AA116" s="55">
        <v>58871.839999999997</v>
      </c>
      <c r="AB116" s="55">
        <v>71809.38</v>
      </c>
      <c r="AC116" s="55">
        <v>69299.649999999994</v>
      </c>
      <c r="AD116" s="55">
        <v>83686.41</v>
      </c>
      <c r="AE116" s="55">
        <v>1628641.1499999997</v>
      </c>
      <c r="AF116" s="55">
        <v>106182.73</v>
      </c>
      <c r="AG116" s="55">
        <v>95192.05</v>
      </c>
      <c r="AH116" s="55">
        <v>93029</v>
      </c>
      <c r="AI116" s="55">
        <v>92266.03</v>
      </c>
      <c r="AJ116" s="55">
        <v>75759.539999999994</v>
      </c>
      <c r="AK116" s="55">
        <v>68055.759999999995</v>
      </c>
      <c r="AL116" s="55">
        <v>66658.850000000006</v>
      </c>
      <c r="AM116" s="55">
        <v>57913.16</v>
      </c>
      <c r="AN116" s="55">
        <v>62708.03</v>
      </c>
      <c r="AO116" s="55">
        <v>50186.31</v>
      </c>
      <c r="AP116" s="55">
        <v>60160.21</v>
      </c>
      <c r="AQ116" s="55">
        <v>47952.78</v>
      </c>
      <c r="AR116" s="55">
        <v>876064.45</v>
      </c>
      <c r="AS116" s="55">
        <v>72242.94</v>
      </c>
      <c r="AT116" s="55">
        <v>68087.86</v>
      </c>
      <c r="AU116" s="55">
        <v>59841.38</v>
      </c>
      <c r="AV116" s="55">
        <v>61645.64</v>
      </c>
      <c r="AW116" s="55">
        <v>60351.040000000001</v>
      </c>
      <c r="AX116" s="55">
        <v>56755.27</v>
      </c>
      <c r="AY116" s="55">
        <v>45432.7</v>
      </c>
      <c r="AZ116" s="55">
        <v>46362.06</v>
      </c>
      <c r="BA116" s="55">
        <v>6687824.7400000002</v>
      </c>
      <c r="BB116" s="55">
        <v>49164.73</v>
      </c>
      <c r="BC116" s="55">
        <v>49329.68</v>
      </c>
      <c r="BD116" s="55">
        <v>56730.15</v>
      </c>
      <c r="BE116" s="55">
        <v>7313768.1900000004</v>
      </c>
      <c r="BF116" s="55">
        <v>56600</v>
      </c>
      <c r="BG116" s="55">
        <v>56600</v>
      </c>
      <c r="BH116" s="55">
        <v>56600</v>
      </c>
      <c r="BI116" s="55">
        <v>56600</v>
      </c>
      <c r="BJ116" s="55">
        <v>56600</v>
      </c>
      <c r="BK116" s="55">
        <v>56600</v>
      </c>
      <c r="BL116" s="55">
        <v>56600</v>
      </c>
      <c r="BM116" s="55">
        <v>56600</v>
      </c>
      <c r="BN116" s="55">
        <v>56600</v>
      </c>
      <c r="BO116" s="55">
        <v>56600</v>
      </c>
      <c r="BP116" s="55">
        <v>56600</v>
      </c>
      <c r="BQ116" s="55">
        <v>56600</v>
      </c>
      <c r="BR116" s="55">
        <v>679200</v>
      </c>
      <c r="BS116" s="55">
        <v>56600</v>
      </c>
      <c r="BT116" s="55">
        <v>56600</v>
      </c>
      <c r="BU116" s="55">
        <v>56600</v>
      </c>
      <c r="BV116" s="55">
        <v>56600</v>
      </c>
      <c r="BW116" s="55">
        <v>56600</v>
      </c>
      <c r="BX116" s="55">
        <v>56600</v>
      </c>
      <c r="BY116" s="55">
        <v>56600</v>
      </c>
      <c r="BZ116" s="55">
        <v>56600</v>
      </c>
      <c r="CA116" s="55">
        <v>56600</v>
      </c>
      <c r="CB116" s="55">
        <v>56600</v>
      </c>
      <c r="CC116" s="55">
        <v>56600</v>
      </c>
      <c r="CD116" s="55">
        <v>56600</v>
      </c>
      <c r="CE116" s="55">
        <v>679200</v>
      </c>
    </row>
    <row r="117" spans="1:83" ht="13.9" customHeight="1" x14ac:dyDescent="0.2">
      <c r="A117" s="54" t="s">
        <v>129</v>
      </c>
      <c r="B117" s="54" t="s">
        <v>480</v>
      </c>
      <c r="C117" s="54" t="s">
        <v>309</v>
      </c>
      <c r="D117" s="54" t="s">
        <v>319</v>
      </c>
      <c r="E117" s="54" t="s">
        <v>482</v>
      </c>
      <c r="F117" s="55">
        <v>0</v>
      </c>
      <c r="G117" s="55">
        <v>0</v>
      </c>
      <c r="H117" s="55">
        <v>0</v>
      </c>
      <c r="I117" s="55">
        <v>0</v>
      </c>
      <c r="J117" s="55">
        <v>0</v>
      </c>
      <c r="K117" s="55">
        <v>0</v>
      </c>
      <c r="L117" s="55">
        <v>0</v>
      </c>
      <c r="M117" s="55">
        <v>113513.73</v>
      </c>
      <c r="N117" s="55">
        <v>113513.73</v>
      </c>
      <c r="O117" s="55">
        <v>110068.53</v>
      </c>
      <c r="P117" s="55">
        <v>-337095.99</v>
      </c>
      <c r="Q117" s="55">
        <v>0</v>
      </c>
      <c r="R117" s="55">
        <v>0</v>
      </c>
      <c r="S117" s="55">
        <v>0</v>
      </c>
      <c r="T117" s="55">
        <v>0</v>
      </c>
      <c r="U117" s="55">
        <v>0</v>
      </c>
      <c r="V117" s="55">
        <v>0</v>
      </c>
      <c r="W117" s="55">
        <v>0</v>
      </c>
      <c r="X117" s="55">
        <v>0</v>
      </c>
      <c r="Y117" s="55">
        <v>0</v>
      </c>
      <c r="Z117" s="55">
        <v>0</v>
      </c>
      <c r="AA117" s="55">
        <v>0</v>
      </c>
      <c r="AB117" s="55">
        <v>0</v>
      </c>
      <c r="AC117" s="55">
        <v>0</v>
      </c>
      <c r="AD117" s="55">
        <v>0</v>
      </c>
      <c r="AE117" s="55">
        <v>0</v>
      </c>
      <c r="AF117" s="55">
        <v>0</v>
      </c>
      <c r="AG117" s="55">
        <v>0</v>
      </c>
      <c r="AH117" s="55">
        <v>0</v>
      </c>
      <c r="AI117" s="55">
        <v>0</v>
      </c>
      <c r="AJ117" s="55">
        <v>0</v>
      </c>
      <c r="AK117" s="55">
        <v>0</v>
      </c>
      <c r="AL117" s="55">
        <v>0</v>
      </c>
      <c r="AM117" s="55">
        <v>0</v>
      </c>
      <c r="AN117" s="55">
        <v>0</v>
      </c>
      <c r="AO117" s="55">
        <v>0</v>
      </c>
      <c r="AP117" s="55">
        <v>0</v>
      </c>
      <c r="AQ117" s="55">
        <v>0</v>
      </c>
      <c r="AR117" s="55">
        <v>0</v>
      </c>
      <c r="AS117" s="55">
        <v>0</v>
      </c>
      <c r="AT117" s="55">
        <v>0</v>
      </c>
      <c r="AU117" s="55">
        <v>0</v>
      </c>
      <c r="AV117" s="55">
        <v>0</v>
      </c>
      <c r="AW117" s="55">
        <v>0</v>
      </c>
      <c r="AX117" s="55">
        <v>0</v>
      </c>
      <c r="AY117" s="55">
        <v>0</v>
      </c>
      <c r="AZ117" s="55">
        <v>0</v>
      </c>
      <c r="BA117" s="55">
        <v>0</v>
      </c>
      <c r="BB117" s="55">
        <v>0</v>
      </c>
      <c r="BC117" s="55">
        <v>0</v>
      </c>
      <c r="BD117" s="55">
        <v>0</v>
      </c>
      <c r="BE117" s="55">
        <v>0</v>
      </c>
      <c r="BF117" s="55">
        <v>0</v>
      </c>
      <c r="BG117" s="55">
        <v>0</v>
      </c>
      <c r="BH117" s="55">
        <v>0</v>
      </c>
      <c r="BI117" s="55">
        <v>0</v>
      </c>
      <c r="BJ117" s="55">
        <v>0</v>
      </c>
      <c r="BK117" s="55">
        <v>0</v>
      </c>
      <c r="BL117" s="55">
        <v>0</v>
      </c>
      <c r="BM117" s="55">
        <v>0</v>
      </c>
      <c r="BN117" s="55">
        <v>0</v>
      </c>
      <c r="BO117" s="55">
        <v>0</v>
      </c>
      <c r="BP117" s="55">
        <v>0</v>
      </c>
      <c r="BQ117" s="55">
        <v>0</v>
      </c>
      <c r="BR117" s="55">
        <v>0</v>
      </c>
      <c r="BS117" s="55">
        <v>0</v>
      </c>
      <c r="BT117" s="55">
        <v>0</v>
      </c>
      <c r="BU117" s="55">
        <v>0</v>
      </c>
      <c r="BV117" s="55">
        <v>0</v>
      </c>
      <c r="BW117" s="55">
        <v>0</v>
      </c>
      <c r="BX117" s="55">
        <v>0</v>
      </c>
      <c r="BY117" s="55">
        <v>0</v>
      </c>
      <c r="BZ117" s="55">
        <v>0</v>
      </c>
      <c r="CA117" s="55">
        <v>0</v>
      </c>
      <c r="CB117" s="55">
        <v>0</v>
      </c>
      <c r="CC117" s="55">
        <v>0</v>
      </c>
      <c r="CD117" s="55">
        <v>0</v>
      </c>
      <c r="CE117" s="55">
        <v>0</v>
      </c>
    </row>
    <row r="118" spans="1:83" ht="13.9" customHeight="1" x14ac:dyDescent="0.2">
      <c r="A118" s="54" t="s">
        <v>129</v>
      </c>
      <c r="B118" s="54" t="s">
        <v>480</v>
      </c>
      <c r="C118" s="54" t="s">
        <v>338</v>
      </c>
      <c r="D118" s="54" t="s">
        <v>341</v>
      </c>
      <c r="E118" s="54" t="s">
        <v>483</v>
      </c>
      <c r="F118" s="55">
        <v>0</v>
      </c>
      <c r="G118" s="55">
        <v>0</v>
      </c>
      <c r="H118" s="55">
        <v>0</v>
      </c>
      <c r="I118" s="55">
        <v>0</v>
      </c>
      <c r="J118" s="55">
        <v>0</v>
      </c>
      <c r="K118" s="55">
        <v>0</v>
      </c>
      <c r="L118" s="55">
        <v>0</v>
      </c>
      <c r="M118" s="55">
        <v>13561.34</v>
      </c>
      <c r="N118" s="55">
        <v>13261.05</v>
      </c>
      <c r="O118" s="55">
        <v>13193.27</v>
      </c>
      <c r="P118" s="55">
        <v>-3765.92</v>
      </c>
      <c r="Q118" s="55">
        <v>10443.48</v>
      </c>
      <c r="R118" s="55">
        <v>46693.22</v>
      </c>
      <c r="S118" s="55">
        <v>10336.01</v>
      </c>
      <c r="T118" s="55">
        <v>10225.19</v>
      </c>
      <c r="U118" s="55">
        <v>10129.48</v>
      </c>
      <c r="V118" s="55">
        <v>10038.65</v>
      </c>
      <c r="W118" s="55">
        <v>9944.89</v>
      </c>
      <c r="X118" s="55">
        <v>9857.7199999999993</v>
      </c>
      <c r="Y118" s="55">
        <v>12147.16</v>
      </c>
      <c r="Z118" s="55">
        <v>10093.07</v>
      </c>
      <c r="AA118" s="55">
        <v>9093.7999999999993</v>
      </c>
      <c r="AB118" s="55">
        <v>9909.89</v>
      </c>
      <c r="AC118" s="55">
        <v>-3705.7</v>
      </c>
      <c r="AD118" s="55">
        <v>-1892364.13</v>
      </c>
      <c r="AE118" s="55">
        <v>-1794293.97</v>
      </c>
      <c r="AF118" s="55">
        <v>14312.59</v>
      </c>
      <c r="AG118" s="55">
        <v>9337.33</v>
      </c>
      <c r="AH118" s="55">
        <v>9240.6299999999992</v>
      </c>
      <c r="AI118" s="55">
        <v>9170.64</v>
      </c>
      <c r="AJ118" s="55">
        <v>9134.2099999999991</v>
      </c>
      <c r="AK118" s="55">
        <v>9519.9</v>
      </c>
      <c r="AL118" s="55">
        <v>9114.18</v>
      </c>
      <c r="AM118" s="55">
        <v>10324.49</v>
      </c>
      <c r="AN118" s="55">
        <v>9005.31</v>
      </c>
      <c r="AO118" s="55">
        <v>8935.89</v>
      </c>
      <c r="AP118" s="55">
        <v>8868.5300000000007</v>
      </c>
      <c r="AQ118" s="55">
        <v>-106963.7</v>
      </c>
      <c r="AR118" s="55">
        <v>0</v>
      </c>
      <c r="AS118" s="55">
        <v>0</v>
      </c>
      <c r="AT118" s="55">
        <v>0</v>
      </c>
      <c r="AU118" s="55">
        <v>0</v>
      </c>
      <c r="AV118" s="55">
        <v>0</v>
      </c>
      <c r="AW118" s="55">
        <v>0</v>
      </c>
      <c r="AX118" s="55">
        <v>0</v>
      </c>
      <c r="AY118" s="55">
        <v>0</v>
      </c>
      <c r="AZ118" s="55">
        <v>0</v>
      </c>
      <c r="BA118" s="55">
        <v>0</v>
      </c>
      <c r="BB118" s="55">
        <v>0</v>
      </c>
      <c r="BC118" s="55">
        <v>0</v>
      </c>
      <c r="BD118" s="55">
        <v>0</v>
      </c>
      <c r="BE118" s="55">
        <v>0</v>
      </c>
      <c r="BF118" s="55">
        <v>0</v>
      </c>
      <c r="BG118" s="55">
        <v>0</v>
      </c>
      <c r="BH118" s="55">
        <v>0</v>
      </c>
      <c r="BI118" s="55">
        <v>0</v>
      </c>
      <c r="BJ118" s="55">
        <v>0</v>
      </c>
      <c r="BK118" s="55">
        <v>0</v>
      </c>
      <c r="BL118" s="55">
        <v>0</v>
      </c>
      <c r="BM118" s="55">
        <v>0</v>
      </c>
      <c r="BN118" s="55">
        <v>0</v>
      </c>
      <c r="BO118" s="55">
        <v>0</v>
      </c>
      <c r="BP118" s="55">
        <v>0</v>
      </c>
      <c r="BQ118" s="55">
        <v>0</v>
      </c>
      <c r="BR118" s="55">
        <v>0</v>
      </c>
      <c r="BS118" s="55">
        <v>0</v>
      </c>
      <c r="BT118" s="55">
        <v>0</v>
      </c>
      <c r="BU118" s="55">
        <v>0</v>
      </c>
      <c r="BV118" s="55">
        <v>0</v>
      </c>
      <c r="BW118" s="55">
        <v>0</v>
      </c>
      <c r="BX118" s="55">
        <v>0</v>
      </c>
      <c r="BY118" s="55">
        <v>0</v>
      </c>
      <c r="BZ118" s="55">
        <v>0</v>
      </c>
      <c r="CA118" s="55">
        <v>0</v>
      </c>
      <c r="CB118" s="55">
        <v>0</v>
      </c>
      <c r="CC118" s="55">
        <v>0</v>
      </c>
      <c r="CD118" s="55">
        <v>0</v>
      </c>
      <c r="CE118" s="55">
        <v>0</v>
      </c>
    </row>
    <row r="119" spans="1:83" ht="13.9" customHeight="1" x14ac:dyDescent="0.2">
      <c r="A119" s="54" t="s">
        <v>129</v>
      </c>
      <c r="B119" s="54" t="s">
        <v>480</v>
      </c>
      <c r="C119" s="54" t="s">
        <v>338</v>
      </c>
      <c r="D119" s="54" t="s">
        <v>341</v>
      </c>
      <c r="E119" s="54" t="s">
        <v>484</v>
      </c>
      <c r="F119" s="55">
        <v>0</v>
      </c>
      <c r="G119" s="55">
        <v>0</v>
      </c>
      <c r="H119" s="55">
        <v>0</v>
      </c>
      <c r="I119" s="55">
        <v>0</v>
      </c>
      <c r="J119" s="55">
        <v>0</v>
      </c>
      <c r="K119" s="55">
        <v>0</v>
      </c>
      <c r="L119" s="55">
        <v>0</v>
      </c>
      <c r="M119" s="55">
        <v>0</v>
      </c>
      <c r="N119" s="55">
        <v>0</v>
      </c>
      <c r="O119" s="55">
        <v>0</v>
      </c>
      <c r="P119" s="55">
        <v>0</v>
      </c>
      <c r="Q119" s="55">
        <v>0</v>
      </c>
      <c r="R119" s="55">
        <v>0</v>
      </c>
      <c r="S119" s="55">
        <v>0</v>
      </c>
      <c r="T119" s="55">
        <v>0</v>
      </c>
      <c r="U119" s="55">
        <v>0</v>
      </c>
      <c r="V119" s="55">
        <v>0</v>
      </c>
      <c r="W119" s="55">
        <v>0</v>
      </c>
      <c r="X119" s="55">
        <v>0</v>
      </c>
      <c r="Y119" s="55">
        <v>0</v>
      </c>
      <c r="Z119" s="55">
        <v>0</v>
      </c>
      <c r="AA119" s="55">
        <v>0</v>
      </c>
      <c r="AB119" s="55">
        <v>0</v>
      </c>
      <c r="AC119" s="55">
        <v>0</v>
      </c>
      <c r="AD119" s="55">
        <v>0</v>
      </c>
      <c r="AE119" s="55">
        <v>0</v>
      </c>
      <c r="AF119" s="55">
        <v>0</v>
      </c>
      <c r="AG119" s="55">
        <v>0</v>
      </c>
      <c r="AH119" s="55">
        <v>0</v>
      </c>
      <c r="AI119" s="55">
        <v>0</v>
      </c>
      <c r="AJ119" s="55">
        <v>0</v>
      </c>
      <c r="AK119" s="55">
        <v>0</v>
      </c>
      <c r="AL119" s="55">
        <v>0</v>
      </c>
      <c r="AM119" s="55">
        <v>0</v>
      </c>
      <c r="AN119" s="55">
        <v>0</v>
      </c>
      <c r="AO119" s="55">
        <v>0</v>
      </c>
      <c r="AP119" s="55">
        <v>0</v>
      </c>
      <c r="AQ119" s="55">
        <v>0</v>
      </c>
      <c r="AR119" s="55">
        <v>0</v>
      </c>
      <c r="AS119" s="55">
        <v>0</v>
      </c>
      <c r="AT119" s="55">
        <v>0</v>
      </c>
      <c r="AU119" s="55">
        <v>0</v>
      </c>
      <c r="AV119" s="55">
        <v>0</v>
      </c>
      <c r="AW119" s="55">
        <v>0</v>
      </c>
      <c r="AX119" s="55">
        <v>0</v>
      </c>
      <c r="AY119" s="55">
        <v>0</v>
      </c>
      <c r="AZ119" s="55">
        <v>53427.69</v>
      </c>
      <c r="BA119" s="55">
        <v>6729709.75</v>
      </c>
      <c r="BB119" s="55">
        <v>57405.9</v>
      </c>
      <c r="BC119" s="55">
        <v>57490.720000000001</v>
      </c>
      <c r="BD119" s="55">
        <v>64836.47</v>
      </c>
      <c r="BE119" s="55">
        <v>6962870.5300000003</v>
      </c>
      <c r="BF119" s="55">
        <v>63424.70274583</v>
      </c>
      <c r="BG119" s="55">
        <v>63262.527439669997</v>
      </c>
      <c r="BH119" s="55">
        <v>63099.823742289998</v>
      </c>
      <c r="BI119" s="55">
        <v>62936.589932110001</v>
      </c>
      <c r="BJ119" s="55">
        <v>62772.824281959998</v>
      </c>
      <c r="BK119" s="55">
        <v>62608.525059010004</v>
      </c>
      <c r="BL119" s="55">
        <v>62443.690524799997</v>
      </c>
      <c r="BM119" s="55">
        <v>62278.318935219999</v>
      </c>
      <c r="BN119" s="55">
        <v>62112.408540459997</v>
      </c>
      <c r="BO119" s="55">
        <v>61945.957584999996</v>
      </c>
      <c r="BP119" s="55">
        <v>61778.964307629998</v>
      </c>
      <c r="BQ119" s="55">
        <v>61611.426941370002</v>
      </c>
      <c r="BR119" s="55">
        <v>750275.76003534999</v>
      </c>
      <c r="BS119" s="55">
        <v>61443.343713510003</v>
      </c>
      <c r="BT119" s="55">
        <v>61274.712845540002</v>
      </c>
      <c r="BU119" s="55">
        <v>61105.532553179997</v>
      </c>
      <c r="BV119" s="55">
        <v>60935.801046319997</v>
      </c>
      <c r="BW119" s="55">
        <v>60765.516529009998</v>
      </c>
      <c r="BX119" s="55">
        <v>60594.67719948</v>
      </c>
      <c r="BY119" s="55">
        <v>60423.28125005</v>
      </c>
      <c r="BZ119" s="55">
        <v>60251.326867180003</v>
      </c>
      <c r="CA119" s="55">
        <v>60078.812231410004</v>
      </c>
      <c r="CB119" s="55">
        <v>59905.735517349996</v>
      </c>
      <c r="CC119" s="55">
        <v>59732.094893670001</v>
      </c>
      <c r="CD119" s="55">
        <v>59557.888523059999</v>
      </c>
      <c r="CE119" s="55">
        <v>726068.72316975996</v>
      </c>
    </row>
    <row r="120" spans="1:83" ht="13.9" customHeight="1" x14ac:dyDescent="0.2">
      <c r="A120" s="54" t="s">
        <v>129</v>
      </c>
      <c r="B120" s="54" t="s">
        <v>480</v>
      </c>
      <c r="C120" s="54" t="s">
        <v>338</v>
      </c>
      <c r="D120" s="54" t="s">
        <v>341</v>
      </c>
      <c r="E120" s="54" t="s">
        <v>485</v>
      </c>
      <c r="F120" s="55">
        <v>0</v>
      </c>
      <c r="G120" s="55">
        <v>0</v>
      </c>
      <c r="H120" s="55">
        <v>0</v>
      </c>
      <c r="I120" s="55">
        <v>0</v>
      </c>
      <c r="J120" s="55">
        <v>0</v>
      </c>
      <c r="K120" s="55">
        <v>0</v>
      </c>
      <c r="L120" s="55">
        <v>0</v>
      </c>
      <c r="M120" s="55">
        <v>62075.28</v>
      </c>
      <c r="N120" s="55">
        <v>65840.570000000007</v>
      </c>
      <c r="O120" s="55">
        <v>63616.22</v>
      </c>
      <c r="P120" s="55">
        <v>65094</v>
      </c>
      <c r="Q120" s="55">
        <v>63517.73</v>
      </c>
      <c r="R120" s="55">
        <v>320143.8</v>
      </c>
      <c r="S120" s="55">
        <v>186353.24</v>
      </c>
      <c r="T120" s="55">
        <v>228733.5</v>
      </c>
      <c r="U120" s="55">
        <v>113417.83</v>
      </c>
      <c r="V120" s="55">
        <v>221276.99</v>
      </c>
      <c r="W120" s="55">
        <v>264796.31</v>
      </c>
      <c r="X120" s="55">
        <v>221569.15</v>
      </c>
      <c r="Y120" s="55">
        <v>57784.37</v>
      </c>
      <c r="Z120" s="55">
        <v>57841.93</v>
      </c>
      <c r="AA120" s="55">
        <v>59169.47</v>
      </c>
      <c r="AB120" s="55">
        <v>72172.42</v>
      </c>
      <c r="AC120" s="55">
        <v>69649.990000000005</v>
      </c>
      <c r="AD120" s="55">
        <v>84109.48</v>
      </c>
      <c r="AE120" s="55">
        <v>1636874.6799999997</v>
      </c>
      <c r="AF120" s="55">
        <v>106719.52</v>
      </c>
      <c r="AG120" s="55">
        <v>95673.29</v>
      </c>
      <c r="AH120" s="55">
        <v>93499.3</v>
      </c>
      <c r="AI120" s="55">
        <v>92732.479999999996</v>
      </c>
      <c r="AJ120" s="55">
        <v>76142.53</v>
      </c>
      <c r="AK120" s="55">
        <v>68399.820000000007</v>
      </c>
      <c r="AL120" s="55">
        <v>66995.839999999997</v>
      </c>
      <c r="AM120" s="55">
        <v>58205.94</v>
      </c>
      <c r="AN120" s="55">
        <v>63025.05</v>
      </c>
      <c r="AO120" s="55">
        <v>50440.03</v>
      </c>
      <c r="AP120" s="55">
        <v>60464.35</v>
      </c>
      <c r="AQ120" s="55">
        <v>163974.14000000001</v>
      </c>
      <c r="AR120" s="55">
        <v>996272.29</v>
      </c>
      <c r="AS120" s="55">
        <v>81359.09</v>
      </c>
      <c r="AT120" s="55">
        <v>77105.94</v>
      </c>
      <c r="AU120" s="55">
        <v>68917.039999999994</v>
      </c>
      <c r="AV120" s="55">
        <v>70530.89</v>
      </c>
      <c r="AW120" s="55">
        <v>69132.42</v>
      </c>
      <c r="AX120" s="55">
        <v>65428.85</v>
      </c>
      <c r="AY120" s="55">
        <v>53966.49</v>
      </c>
      <c r="AZ120" s="55">
        <v>0</v>
      </c>
      <c r="BA120" s="55">
        <v>0</v>
      </c>
      <c r="BB120" s="55">
        <v>0</v>
      </c>
      <c r="BC120" s="55">
        <v>0</v>
      </c>
      <c r="BD120" s="55">
        <v>0</v>
      </c>
      <c r="BE120" s="55">
        <v>486440.72</v>
      </c>
      <c r="BF120" s="55">
        <v>0</v>
      </c>
      <c r="BG120" s="55">
        <v>0</v>
      </c>
      <c r="BH120" s="55">
        <v>0</v>
      </c>
      <c r="BI120" s="55">
        <v>0</v>
      </c>
      <c r="BJ120" s="55">
        <v>0</v>
      </c>
      <c r="BK120" s="55">
        <v>0</v>
      </c>
      <c r="BL120" s="55">
        <v>0</v>
      </c>
      <c r="BM120" s="55">
        <v>0</v>
      </c>
      <c r="BN120" s="55">
        <v>0</v>
      </c>
      <c r="BO120" s="55">
        <v>0</v>
      </c>
      <c r="BP120" s="55">
        <v>0</v>
      </c>
      <c r="BQ120" s="55">
        <v>0</v>
      </c>
      <c r="BR120" s="55">
        <v>0</v>
      </c>
      <c r="BS120" s="55">
        <v>0</v>
      </c>
      <c r="BT120" s="55">
        <v>0</v>
      </c>
      <c r="BU120" s="55">
        <v>0</v>
      </c>
      <c r="BV120" s="55">
        <v>0</v>
      </c>
      <c r="BW120" s="55">
        <v>0</v>
      </c>
      <c r="BX120" s="55">
        <v>0</v>
      </c>
      <c r="BY120" s="55">
        <v>0</v>
      </c>
      <c r="BZ120" s="55">
        <v>0</v>
      </c>
      <c r="CA120" s="55">
        <v>0</v>
      </c>
      <c r="CB120" s="55">
        <v>0</v>
      </c>
      <c r="CC120" s="55">
        <v>0</v>
      </c>
      <c r="CD120" s="55">
        <v>0</v>
      </c>
      <c r="CE120" s="55">
        <v>0</v>
      </c>
    </row>
    <row r="121" spans="1:83" ht="13.9" customHeight="1" x14ac:dyDescent="0.2">
      <c r="A121" s="54" t="s">
        <v>129</v>
      </c>
      <c r="B121" s="54" t="s">
        <v>486</v>
      </c>
      <c r="C121" s="54" t="s">
        <v>309</v>
      </c>
      <c r="D121" s="54" t="s">
        <v>312</v>
      </c>
      <c r="E121" s="54" t="s">
        <v>487</v>
      </c>
      <c r="F121" s="55">
        <v>0</v>
      </c>
      <c r="G121" s="55">
        <v>0</v>
      </c>
      <c r="H121" s="55">
        <v>0</v>
      </c>
      <c r="I121" s="55">
        <v>0</v>
      </c>
      <c r="J121" s="55">
        <v>0</v>
      </c>
      <c r="K121" s="55">
        <v>0</v>
      </c>
      <c r="L121" s="55">
        <v>0</v>
      </c>
      <c r="M121" s="55">
        <v>0</v>
      </c>
      <c r="N121" s="55">
        <v>0</v>
      </c>
      <c r="O121" s="55">
        <v>0</v>
      </c>
      <c r="P121" s="55">
        <v>0</v>
      </c>
      <c r="Q121" s="55">
        <v>0</v>
      </c>
      <c r="R121" s="55">
        <v>0</v>
      </c>
      <c r="S121" s="55">
        <v>0</v>
      </c>
      <c r="T121" s="55">
        <v>0</v>
      </c>
      <c r="U121" s="55">
        <v>0</v>
      </c>
      <c r="V121" s="55">
        <v>0</v>
      </c>
      <c r="W121" s="55">
        <v>0</v>
      </c>
      <c r="X121" s="55">
        <v>0</v>
      </c>
      <c r="Y121" s="55">
        <v>0</v>
      </c>
      <c r="Z121" s="55">
        <v>26459.4</v>
      </c>
      <c r="AA121" s="55">
        <v>12771.76</v>
      </c>
      <c r="AB121" s="55">
        <v>16075.55</v>
      </c>
      <c r="AC121" s="55">
        <v>17931.36</v>
      </c>
      <c r="AD121" s="55">
        <v>14158.62</v>
      </c>
      <c r="AE121" s="55">
        <v>87396.69</v>
      </c>
      <c r="AF121" s="55">
        <v>16558.16</v>
      </c>
      <c r="AG121" s="55">
        <v>24085.29</v>
      </c>
      <c r="AH121" s="55">
        <v>26825.65</v>
      </c>
      <c r="AI121" s="55">
        <v>29290.49</v>
      </c>
      <c r="AJ121" s="55">
        <v>29991.53</v>
      </c>
      <c r="AK121" s="55">
        <v>30627.94</v>
      </c>
      <c r="AL121" s="55">
        <v>30942.58</v>
      </c>
      <c r="AM121" s="55">
        <v>31502.22</v>
      </c>
      <c r="AN121" s="55">
        <v>32450.22</v>
      </c>
      <c r="AO121" s="55">
        <v>33019.519999999997</v>
      </c>
      <c r="AP121" s="55">
        <v>33232.35</v>
      </c>
      <c r="AQ121" s="55">
        <v>33590.17</v>
      </c>
      <c r="AR121" s="55">
        <v>352116.12</v>
      </c>
      <c r="AS121" s="55">
        <v>34199.919999999998</v>
      </c>
      <c r="AT121" s="55">
        <v>34582.410000000003</v>
      </c>
      <c r="AU121" s="55">
        <v>34442.99</v>
      </c>
      <c r="AV121" s="55">
        <v>42900.58</v>
      </c>
      <c r="AW121" s="55">
        <v>52482.36</v>
      </c>
      <c r="AX121" s="55">
        <v>53982.879999999997</v>
      </c>
      <c r="AY121" s="55">
        <v>58683.51</v>
      </c>
      <c r="AZ121" s="55">
        <v>63093.72</v>
      </c>
      <c r="BA121" s="55">
        <v>64306.98</v>
      </c>
      <c r="BB121" s="55">
        <v>66621.11</v>
      </c>
      <c r="BC121" s="55">
        <v>70055.64</v>
      </c>
      <c r="BD121" s="55">
        <v>74050.58</v>
      </c>
      <c r="BE121" s="55">
        <v>649402.67999999993</v>
      </c>
      <c r="BF121" s="55">
        <v>76195.217536087977</v>
      </c>
      <c r="BG121" s="55">
        <v>76698.190688445102</v>
      </c>
      <c r="BH121" s="55">
        <v>77589.808288447064</v>
      </c>
      <c r="BI121" s="55">
        <v>78808.850440444687</v>
      </c>
      <c r="BJ121" s="55">
        <v>80257.933383513067</v>
      </c>
      <c r="BK121" s="55">
        <v>81945.351265795834</v>
      </c>
      <c r="BL121" s="55">
        <v>83784.096628455518</v>
      </c>
      <c r="BM121" s="55">
        <v>85767.605693850201</v>
      </c>
      <c r="BN121" s="55">
        <v>87969.192071188707</v>
      </c>
      <c r="BO121" s="55">
        <v>90195.928158083741</v>
      </c>
      <c r="BP121" s="55">
        <v>92243.339734474837</v>
      </c>
      <c r="BQ121" s="55">
        <v>94031.719563672654</v>
      </c>
      <c r="BR121" s="55">
        <v>1005487.2334524594</v>
      </c>
      <c r="BS121" s="55">
        <v>95715.879958947393</v>
      </c>
      <c r="BT121" s="55">
        <v>97473.803879035913</v>
      </c>
      <c r="BU121" s="55">
        <v>99290.738618975447</v>
      </c>
      <c r="BV121" s="55">
        <v>101154.88201479583</v>
      </c>
      <c r="BW121" s="55">
        <v>103056.79233532088</v>
      </c>
      <c r="BX121" s="55">
        <v>104988.91619560965</v>
      </c>
      <c r="BY121" s="55">
        <v>106945.21088770941</v>
      </c>
      <c r="BZ121" s="55">
        <v>108920.84224525795</v>
      </c>
      <c r="CA121" s="55">
        <v>110911.94293516551</v>
      </c>
      <c r="CB121" s="55">
        <v>112915.41909096032</v>
      </c>
      <c r="CC121" s="55">
        <v>114928.7956194649</v>
      </c>
      <c r="CD121" s="55">
        <v>116950.09244613728</v>
      </c>
      <c r="CE121" s="55">
        <v>1273253.3162273802</v>
      </c>
    </row>
    <row r="122" spans="1:83" ht="13.9" customHeight="1" x14ac:dyDescent="0.2">
      <c r="A122" s="54" t="s">
        <v>129</v>
      </c>
      <c r="B122" s="54" t="s">
        <v>486</v>
      </c>
      <c r="C122" s="54" t="s">
        <v>328</v>
      </c>
      <c r="D122" s="54" t="s">
        <v>329</v>
      </c>
      <c r="E122" s="54" t="s">
        <v>488</v>
      </c>
      <c r="F122" s="55">
        <v>0</v>
      </c>
      <c r="G122" s="55">
        <v>0</v>
      </c>
      <c r="H122" s="55">
        <v>0</v>
      </c>
      <c r="I122" s="55">
        <v>0</v>
      </c>
      <c r="J122" s="55">
        <v>0</v>
      </c>
      <c r="K122" s="55">
        <v>0</v>
      </c>
      <c r="L122" s="55">
        <v>0</v>
      </c>
      <c r="M122" s="55">
        <v>0</v>
      </c>
      <c r="N122" s="55">
        <v>0</v>
      </c>
      <c r="O122" s="55">
        <v>0</v>
      </c>
      <c r="P122" s="55">
        <v>0</v>
      </c>
      <c r="Q122" s="55">
        <v>0</v>
      </c>
      <c r="R122" s="55">
        <v>0</v>
      </c>
      <c r="S122" s="55">
        <v>613.55999999999995</v>
      </c>
      <c r="T122" s="55">
        <v>691.31</v>
      </c>
      <c r="U122" s="55">
        <v>772.39</v>
      </c>
      <c r="V122" s="55">
        <v>783.56</v>
      </c>
      <c r="W122" s="55">
        <v>851.06</v>
      </c>
      <c r="X122" s="55">
        <v>815.63</v>
      </c>
      <c r="Y122" s="55">
        <v>735.72</v>
      </c>
      <c r="Z122" s="55">
        <v>767.46</v>
      </c>
      <c r="AA122" s="55">
        <v>625.83000000000004</v>
      </c>
      <c r="AB122" s="55">
        <v>462.94</v>
      </c>
      <c r="AC122" s="55">
        <v>517.66</v>
      </c>
      <c r="AD122" s="55">
        <v>316.56</v>
      </c>
      <c r="AE122" s="55">
        <v>7953.6799999999994</v>
      </c>
      <c r="AF122" s="55">
        <v>326.79000000000002</v>
      </c>
      <c r="AG122" s="55">
        <v>319.7</v>
      </c>
      <c r="AH122" s="55">
        <v>398.64</v>
      </c>
      <c r="AI122" s="55">
        <v>252.72</v>
      </c>
      <c r="AJ122" s="55">
        <v>38.729999999999997</v>
      </c>
      <c r="AK122" s="55">
        <v>20.83</v>
      </c>
      <c r="AL122" s="55">
        <v>24.88</v>
      </c>
      <c r="AM122" s="55">
        <v>-7.7</v>
      </c>
      <c r="AN122" s="55">
        <v>16.649999999999999</v>
      </c>
      <c r="AO122" s="55">
        <v>15.13</v>
      </c>
      <c r="AP122" s="55">
        <v>12.6</v>
      </c>
      <c r="AQ122" s="55">
        <v>9.14</v>
      </c>
      <c r="AR122" s="55">
        <v>1428.1100000000004</v>
      </c>
      <c r="AS122" s="55">
        <v>7.05</v>
      </c>
      <c r="AT122" s="55">
        <v>5.67</v>
      </c>
      <c r="AU122" s="55">
        <v>2.4900000000000002</v>
      </c>
      <c r="AV122" s="55">
        <v>2.29</v>
      </c>
      <c r="AW122" s="55">
        <v>1.3</v>
      </c>
      <c r="AX122" s="55">
        <v>-0.02</v>
      </c>
      <c r="AY122" s="55">
        <v>-1.87</v>
      </c>
      <c r="AZ122" s="55">
        <v>-4.12</v>
      </c>
      <c r="BA122" s="55">
        <v>-6.79</v>
      </c>
      <c r="BB122" s="55">
        <v>-10.59</v>
      </c>
      <c r="BC122" s="55">
        <v>-17.39</v>
      </c>
      <c r="BD122" s="55">
        <v>-24.46</v>
      </c>
      <c r="BE122" s="55">
        <v>-46.44</v>
      </c>
      <c r="BF122" s="55">
        <v>0</v>
      </c>
      <c r="BG122" s="55">
        <v>0</v>
      </c>
      <c r="BH122" s="55">
        <v>0</v>
      </c>
      <c r="BI122" s="55">
        <v>0</v>
      </c>
      <c r="BJ122" s="55">
        <v>0</v>
      </c>
      <c r="BK122" s="55">
        <v>0</v>
      </c>
      <c r="BL122" s="55">
        <v>0</v>
      </c>
      <c r="BM122" s="55">
        <v>0</v>
      </c>
      <c r="BN122" s="55">
        <v>0</v>
      </c>
      <c r="BO122" s="55">
        <v>0</v>
      </c>
      <c r="BP122" s="55">
        <v>0</v>
      </c>
      <c r="BQ122" s="55">
        <v>0</v>
      </c>
      <c r="BR122" s="55">
        <v>0</v>
      </c>
      <c r="BS122" s="55">
        <v>0</v>
      </c>
      <c r="BT122" s="55">
        <v>0</v>
      </c>
      <c r="BU122" s="55">
        <v>0</v>
      </c>
      <c r="BV122" s="55">
        <v>0</v>
      </c>
      <c r="BW122" s="55">
        <v>0</v>
      </c>
      <c r="BX122" s="55">
        <v>0</v>
      </c>
      <c r="BY122" s="55">
        <v>0</v>
      </c>
      <c r="BZ122" s="55">
        <v>0</v>
      </c>
      <c r="CA122" s="55">
        <v>0</v>
      </c>
      <c r="CB122" s="55">
        <v>0</v>
      </c>
      <c r="CC122" s="55">
        <v>0</v>
      </c>
      <c r="CD122" s="55">
        <v>0</v>
      </c>
      <c r="CE122" s="55">
        <v>0</v>
      </c>
    </row>
    <row r="123" spans="1:83" ht="13.9" customHeight="1" x14ac:dyDescent="0.2">
      <c r="A123" s="54" t="s">
        <v>129</v>
      </c>
      <c r="B123" s="54" t="s">
        <v>486</v>
      </c>
      <c r="C123" s="54" t="s">
        <v>338</v>
      </c>
      <c r="D123" s="54" t="s">
        <v>341</v>
      </c>
      <c r="E123" s="54" t="s">
        <v>489</v>
      </c>
      <c r="F123" s="55">
        <v>0</v>
      </c>
      <c r="G123" s="55">
        <v>0</v>
      </c>
      <c r="H123" s="55">
        <v>0</v>
      </c>
      <c r="I123" s="55">
        <v>0</v>
      </c>
      <c r="J123" s="55">
        <v>0</v>
      </c>
      <c r="K123" s="55">
        <v>0</v>
      </c>
      <c r="L123" s="55">
        <v>0</v>
      </c>
      <c r="M123" s="55">
        <v>0</v>
      </c>
      <c r="N123" s="55">
        <v>0</v>
      </c>
      <c r="O123" s="55">
        <v>0</v>
      </c>
      <c r="P123" s="55">
        <v>0</v>
      </c>
      <c r="Q123" s="55">
        <v>0</v>
      </c>
      <c r="R123" s="55">
        <v>0</v>
      </c>
      <c r="S123" s="55">
        <v>0</v>
      </c>
      <c r="T123" s="55">
        <v>-84647.65</v>
      </c>
      <c r="U123" s="55">
        <v>-14836.97</v>
      </c>
      <c r="V123" s="55">
        <v>5317.63</v>
      </c>
      <c r="W123" s="55">
        <v>-52494.99</v>
      </c>
      <c r="X123" s="55">
        <v>33886.620000000003</v>
      </c>
      <c r="Y123" s="55">
        <v>24659.13</v>
      </c>
      <c r="Z123" s="55">
        <v>32463.56</v>
      </c>
      <c r="AA123" s="55">
        <v>21908.32</v>
      </c>
      <c r="AB123" s="55">
        <v>48332.6</v>
      </c>
      <c r="AC123" s="55">
        <v>14368.7</v>
      </c>
      <c r="AD123" s="55">
        <v>51502.96</v>
      </c>
      <c r="AE123" s="55">
        <v>80459.910000000018</v>
      </c>
      <c r="AF123" s="55">
        <v>-60277.98</v>
      </c>
      <c r="AG123" s="55">
        <v>2680.21</v>
      </c>
      <c r="AH123" s="55">
        <v>-10025.299999999999</v>
      </c>
      <c r="AI123" s="55">
        <v>803.46</v>
      </c>
      <c r="AJ123" s="55">
        <v>5896.39</v>
      </c>
      <c r="AK123" s="55">
        <v>2723.21</v>
      </c>
      <c r="AL123" s="55">
        <v>9242.91</v>
      </c>
      <c r="AM123" s="55">
        <v>2721.65</v>
      </c>
      <c r="AN123" s="55">
        <v>28579.45</v>
      </c>
      <c r="AO123" s="55">
        <v>43903.29</v>
      </c>
      <c r="AP123" s="55">
        <v>47392</v>
      </c>
      <c r="AQ123" s="55">
        <v>54797.94</v>
      </c>
      <c r="AR123" s="55">
        <v>128437.23</v>
      </c>
      <c r="AS123" s="55">
        <v>-32649.52</v>
      </c>
      <c r="AT123" s="55">
        <v>27615.599999999999</v>
      </c>
      <c r="AU123" s="55">
        <v>22401.48</v>
      </c>
      <c r="AV123" s="55">
        <v>7133.19</v>
      </c>
      <c r="AW123" s="55">
        <v>40956.379999999997</v>
      </c>
      <c r="AX123" s="55">
        <v>49242.76</v>
      </c>
      <c r="AY123" s="55">
        <v>49512.61</v>
      </c>
      <c r="AZ123" s="55">
        <v>58698.080000000002</v>
      </c>
      <c r="BA123" s="55">
        <v>59049.99</v>
      </c>
      <c r="BB123" s="55">
        <v>77130.740000000005</v>
      </c>
      <c r="BC123" s="55">
        <v>102992.81</v>
      </c>
      <c r="BD123" s="55">
        <v>93547.99</v>
      </c>
      <c r="BE123" s="55">
        <v>555632.11</v>
      </c>
      <c r="BF123" s="55">
        <v>-35037</v>
      </c>
      <c r="BG123" s="55">
        <v>-30497</v>
      </c>
      <c r="BH123" s="55">
        <v>-23554</v>
      </c>
      <c r="BI123" s="55">
        <v>-15838</v>
      </c>
      <c r="BJ123" s="55">
        <v>-8144</v>
      </c>
      <c r="BK123" s="55">
        <v>545</v>
      </c>
      <c r="BL123" s="55">
        <v>8783</v>
      </c>
      <c r="BM123" s="55">
        <v>17295</v>
      </c>
      <c r="BN123" s="55">
        <v>27628</v>
      </c>
      <c r="BO123" s="55">
        <v>35761</v>
      </c>
      <c r="BP123" s="55">
        <v>40715</v>
      </c>
      <c r="BQ123" s="55">
        <v>43772</v>
      </c>
      <c r="BR123" s="55">
        <v>61429</v>
      </c>
      <c r="BS123" s="55">
        <v>127420</v>
      </c>
      <c r="BT123" s="55">
        <v>136752</v>
      </c>
      <c r="BU123" s="55">
        <v>146115</v>
      </c>
      <c r="BV123" s="55">
        <v>155714</v>
      </c>
      <c r="BW123" s="55">
        <v>165629</v>
      </c>
      <c r="BX123" s="55">
        <v>175401</v>
      </c>
      <c r="BY123" s="55">
        <v>185187</v>
      </c>
      <c r="BZ123" s="55">
        <v>194934</v>
      </c>
      <c r="CA123" s="55">
        <v>204758</v>
      </c>
      <c r="CB123" s="55">
        <v>214635</v>
      </c>
      <c r="CC123" s="55">
        <v>224360</v>
      </c>
      <c r="CD123" s="55">
        <v>234045</v>
      </c>
      <c r="CE123" s="55">
        <v>2164950</v>
      </c>
    </row>
    <row r="124" spans="1:83" ht="13.9" customHeight="1" x14ac:dyDescent="0.2">
      <c r="A124" s="54" t="s">
        <v>129</v>
      </c>
      <c r="B124" s="54" t="s">
        <v>486</v>
      </c>
      <c r="C124" s="54" t="s">
        <v>338</v>
      </c>
      <c r="D124" s="54" t="s">
        <v>341</v>
      </c>
      <c r="E124" s="54" t="s">
        <v>490</v>
      </c>
      <c r="F124" s="55">
        <v>0</v>
      </c>
      <c r="G124" s="55">
        <v>0</v>
      </c>
      <c r="H124" s="55">
        <v>0</v>
      </c>
      <c r="I124" s="55">
        <v>0</v>
      </c>
      <c r="J124" s="55">
        <v>0</v>
      </c>
      <c r="K124" s="55">
        <v>0</v>
      </c>
      <c r="L124" s="55">
        <v>0</v>
      </c>
      <c r="M124" s="55">
        <v>0</v>
      </c>
      <c r="N124" s="55">
        <v>0</v>
      </c>
      <c r="O124" s="55">
        <v>0</v>
      </c>
      <c r="P124" s="55">
        <v>0</v>
      </c>
      <c r="Q124" s="55">
        <v>0</v>
      </c>
      <c r="R124" s="55">
        <v>0</v>
      </c>
      <c r="S124" s="55">
        <v>0</v>
      </c>
      <c r="T124" s="55">
        <v>47047.4</v>
      </c>
      <c r="U124" s="55">
        <v>23613.49</v>
      </c>
      <c r="V124" s="55">
        <v>23874.03</v>
      </c>
      <c r="W124" s="55">
        <v>24653.32</v>
      </c>
      <c r="X124" s="55">
        <v>22974.69</v>
      </c>
      <c r="Y124" s="55">
        <v>23904.29</v>
      </c>
      <c r="Z124" s="55">
        <v>24784.23</v>
      </c>
      <c r="AA124" s="55">
        <v>23142.45</v>
      </c>
      <c r="AB124" s="55">
        <v>26050.81</v>
      </c>
      <c r="AC124" s="55">
        <v>21520.28</v>
      </c>
      <c r="AD124" s="55">
        <v>24956.42</v>
      </c>
      <c r="AE124" s="55">
        <v>286521.41000000003</v>
      </c>
      <c r="AF124" s="55">
        <v>121841.52</v>
      </c>
      <c r="AG124" s="55">
        <v>109004.5</v>
      </c>
      <c r="AH124" s="55">
        <v>124001.76</v>
      </c>
      <c r="AI124" s="55">
        <v>120910.27</v>
      </c>
      <c r="AJ124" s="55">
        <v>117200.54</v>
      </c>
      <c r="AK124" s="55">
        <v>124991.75</v>
      </c>
      <c r="AL124" s="55">
        <v>116073.37</v>
      </c>
      <c r="AM124" s="55">
        <v>134971.69</v>
      </c>
      <c r="AN124" s="55">
        <v>114112.53</v>
      </c>
      <c r="AO124" s="55">
        <v>122308.69</v>
      </c>
      <c r="AP124" s="55">
        <v>121392.74</v>
      </c>
      <c r="AQ124" s="55">
        <v>121507.13</v>
      </c>
      <c r="AR124" s="55">
        <v>1448316.4900000002</v>
      </c>
      <c r="AS124" s="55">
        <v>221062.31</v>
      </c>
      <c r="AT124" s="55">
        <v>203890.96</v>
      </c>
      <c r="AU124" s="55">
        <v>224085.48</v>
      </c>
      <c r="AV124" s="55">
        <v>218178.34</v>
      </c>
      <c r="AW124" s="55">
        <v>216279.09</v>
      </c>
      <c r="AX124" s="55">
        <v>218226.93</v>
      </c>
      <c r="AY124" s="55">
        <v>218820.36</v>
      </c>
      <c r="AZ124" s="55">
        <v>219691.32</v>
      </c>
      <c r="BA124" s="55">
        <v>218918.74</v>
      </c>
      <c r="BB124" s="55">
        <v>219088.45</v>
      </c>
      <c r="BC124" s="55">
        <v>210836.55</v>
      </c>
      <c r="BD124" s="55">
        <v>226803.5</v>
      </c>
      <c r="BE124" s="55">
        <v>2615882.0299999998</v>
      </c>
      <c r="BF124" s="55">
        <v>377397.57287743001</v>
      </c>
      <c r="BG124" s="55">
        <v>377739.07017144997</v>
      </c>
      <c r="BH124" s="55">
        <v>378095.26091159001</v>
      </c>
      <c r="BI124" s="55">
        <v>378301.26666736999</v>
      </c>
      <c r="BJ124" s="55">
        <v>378264.99956920999</v>
      </c>
      <c r="BK124" s="55">
        <v>378219.45958676998</v>
      </c>
      <c r="BL124" s="55">
        <v>378222.4455726</v>
      </c>
      <c r="BM124" s="55">
        <v>378428.42411883001</v>
      </c>
      <c r="BN124" s="55">
        <v>378456.88768252003</v>
      </c>
      <c r="BO124" s="55">
        <v>378614.64948436001</v>
      </c>
      <c r="BP124" s="55">
        <v>378965.15217853</v>
      </c>
      <c r="BQ124" s="55">
        <v>379333.02016751003</v>
      </c>
      <c r="BR124" s="55">
        <v>4540038.2089881701</v>
      </c>
      <c r="BS124" s="55">
        <v>379711.99658702</v>
      </c>
      <c r="BT124" s="55">
        <v>380085.75823272998</v>
      </c>
      <c r="BU124" s="55">
        <v>380468.03751212999</v>
      </c>
      <c r="BV124" s="55">
        <v>380698.35523603001</v>
      </c>
      <c r="BW124" s="55">
        <v>380670.94381624</v>
      </c>
      <c r="BX124" s="55">
        <v>380790.13154201</v>
      </c>
      <c r="BY124" s="55">
        <v>380960.47869234002</v>
      </c>
      <c r="BZ124" s="55">
        <v>381213.55358314997</v>
      </c>
      <c r="CA124" s="55">
        <v>381297.35895675002</v>
      </c>
      <c r="CB124" s="55">
        <v>381453.88595734001</v>
      </c>
      <c r="CC124" s="55">
        <v>381799.6181816</v>
      </c>
      <c r="CD124" s="55">
        <v>382202.13053590001</v>
      </c>
      <c r="CE124" s="55">
        <v>4571352.24883324</v>
      </c>
    </row>
    <row r="125" spans="1:83" ht="13.9" customHeight="1" x14ac:dyDescent="0.2">
      <c r="A125" s="54" t="s">
        <v>129</v>
      </c>
      <c r="B125" s="54" t="s">
        <v>486</v>
      </c>
      <c r="C125" s="54" t="s">
        <v>419</v>
      </c>
      <c r="D125" s="54" t="s">
        <v>422</v>
      </c>
      <c r="E125" s="54" t="s">
        <v>491</v>
      </c>
      <c r="F125" s="55">
        <v>0</v>
      </c>
      <c r="G125" s="55">
        <v>0</v>
      </c>
      <c r="H125" s="55">
        <v>0</v>
      </c>
      <c r="I125" s="55">
        <v>0</v>
      </c>
      <c r="J125" s="55">
        <v>0</v>
      </c>
      <c r="K125" s="55">
        <v>0</v>
      </c>
      <c r="L125" s="55">
        <v>0</v>
      </c>
      <c r="M125" s="55">
        <v>0</v>
      </c>
      <c r="N125" s="55">
        <v>0</v>
      </c>
      <c r="O125" s="55">
        <v>0</v>
      </c>
      <c r="P125" s="55">
        <v>0</v>
      </c>
      <c r="Q125" s="55">
        <v>0</v>
      </c>
      <c r="R125" s="55">
        <v>0</v>
      </c>
      <c r="S125" s="55">
        <v>269.12</v>
      </c>
      <c r="T125" s="55">
        <v>719.58</v>
      </c>
      <c r="U125" s="55">
        <v>787.56</v>
      </c>
      <c r="V125" s="55">
        <v>2413.02</v>
      </c>
      <c r="W125" s="55">
        <v>-2881.28</v>
      </c>
      <c r="X125" s="55">
        <v>6712</v>
      </c>
      <c r="Y125" s="55">
        <v>3740</v>
      </c>
      <c r="Z125" s="55">
        <v>4340</v>
      </c>
      <c r="AA125" s="55">
        <v>3542</v>
      </c>
      <c r="AB125" s="55">
        <v>5862</v>
      </c>
      <c r="AC125" s="55">
        <v>6250</v>
      </c>
      <c r="AD125" s="55">
        <v>6831</v>
      </c>
      <c r="AE125" s="55">
        <v>38585</v>
      </c>
      <c r="AF125" s="55">
        <v>7311</v>
      </c>
      <c r="AG125" s="55">
        <v>6821</v>
      </c>
      <c r="AH125" s="55">
        <v>7503</v>
      </c>
      <c r="AI125" s="55">
        <v>8685</v>
      </c>
      <c r="AJ125" s="55">
        <v>8817</v>
      </c>
      <c r="AK125" s="55">
        <v>8816</v>
      </c>
      <c r="AL125" s="55">
        <v>8960</v>
      </c>
      <c r="AM125" s="55">
        <v>8956</v>
      </c>
      <c r="AN125" s="55">
        <v>10777</v>
      </c>
      <c r="AO125" s="55">
        <v>11473</v>
      </c>
      <c r="AP125" s="55">
        <v>13867</v>
      </c>
      <c r="AQ125" s="55">
        <v>13076</v>
      </c>
      <c r="AR125" s="55">
        <v>115062</v>
      </c>
      <c r="AS125" s="55">
        <v>14952</v>
      </c>
      <c r="AT125" s="55">
        <v>0</v>
      </c>
      <c r="AU125" s="55">
        <v>55809</v>
      </c>
      <c r="AV125" s="55">
        <v>76586</v>
      </c>
      <c r="AW125" s="55">
        <v>39538</v>
      </c>
      <c r="AX125" s="55">
        <v>40043</v>
      </c>
      <c r="AY125" s="55">
        <v>47723</v>
      </c>
      <c r="AZ125" s="55">
        <v>43306</v>
      </c>
      <c r="BA125" s="55">
        <v>42964</v>
      </c>
      <c r="BB125" s="55">
        <v>46183</v>
      </c>
      <c r="BC125" s="55">
        <v>48966</v>
      </c>
      <c r="BD125" s="55">
        <v>49413</v>
      </c>
      <c r="BE125" s="55">
        <v>505483</v>
      </c>
      <c r="BF125" s="55">
        <v>57083.333330000009</v>
      </c>
      <c r="BG125" s="55">
        <v>57083.333330000001</v>
      </c>
      <c r="BH125" s="55">
        <v>57083.333330000001</v>
      </c>
      <c r="BI125" s="55">
        <v>57083.333330000009</v>
      </c>
      <c r="BJ125" s="55">
        <v>57083.333330000001</v>
      </c>
      <c r="BK125" s="55">
        <v>57083.333330000001</v>
      </c>
      <c r="BL125" s="55">
        <v>57083.333330000001</v>
      </c>
      <c r="BM125" s="55">
        <v>57083.333330000001</v>
      </c>
      <c r="BN125" s="55">
        <v>57083.333330000001</v>
      </c>
      <c r="BO125" s="55">
        <v>57083.333330000001</v>
      </c>
      <c r="BP125" s="55">
        <v>57083.333330000001</v>
      </c>
      <c r="BQ125" s="55">
        <v>57083.333330000001</v>
      </c>
      <c r="BR125" s="55">
        <v>684999.99996000016</v>
      </c>
      <c r="BS125" s="55">
        <v>68684.899999999994</v>
      </c>
      <c r="BT125" s="55">
        <v>69970.8</v>
      </c>
      <c r="BU125" s="55">
        <v>71254</v>
      </c>
      <c r="BV125" s="55">
        <v>72534.41</v>
      </c>
      <c r="BW125" s="55">
        <v>73811.98</v>
      </c>
      <c r="BX125" s="55">
        <v>75086.66</v>
      </c>
      <c r="BY125" s="55">
        <v>76358.42</v>
      </c>
      <c r="BZ125" s="55">
        <v>77627.23</v>
      </c>
      <c r="CA125" s="55">
        <v>78893.070000000007</v>
      </c>
      <c r="CB125" s="55">
        <v>80155.91</v>
      </c>
      <c r="CC125" s="55">
        <v>81415.75</v>
      </c>
      <c r="CD125" s="55">
        <v>82672.56</v>
      </c>
      <c r="CE125" s="55">
        <v>908465.69</v>
      </c>
    </row>
    <row r="126" spans="1:83" ht="13.9" customHeight="1" x14ac:dyDescent="0.2">
      <c r="A126" s="54" t="s">
        <v>129</v>
      </c>
      <c r="B126" s="54" t="s">
        <v>319</v>
      </c>
      <c r="C126" s="54" t="s">
        <v>309</v>
      </c>
      <c r="D126" s="54" t="s">
        <v>319</v>
      </c>
      <c r="E126" s="54" t="s">
        <v>492</v>
      </c>
      <c r="F126" s="55">
        <v>0</v>
      </c>
      <c r="G126" s="55">
        <v>0</v>
      </c>
      <c r="H126" s="55">
        <v>0</v>
      </c>
      <c r="I126" s="55">
        <v>0</v>
      </c>
      <c r="J126" s="55">
        <v>0</v>
      </c>
      <c r="K126" s="55">
        <v>0</v>
      </c>
      <c r="L126" s="55">
        <v>0</v>
      </c>
      <c r="M126" s="55">
        <v>0</v>
      </c>
      <c r="N126" s="55">
        <v>0</v>
      </c>
      <c r="O126" s="55">
        <v>0</v>
      </c>
      <c r="P126" s="55">
        <v>0</v>
      </c>
      <c r="Q126" s="55">
        <v>0</v>
      </c>
      <c r="R126" s="55">
        <v>0</v>
      </c>
      <c r="S126" s="55">
        <v>0</v>
      </c>
      <c r="T126" s="55">
        <v>0</v>
      </c>
      <c r="U126" s="55">
        <v>0</v>
      </c>
      <c r="V126" s="55">
        <v>0</v>
      </c>
      <c r="W126" s="55">
        <v>0</v>
      </c>
      <c r="X126" s="55">
        <v>2565.0500000000002</v>
      </c>
      <c r="Y126" s="55">
        <v>-2565.0500000000002</v>
      </c>
      <c r="Z126" s="55">
        <v>0</v>
      </c>
      <c r="AA126" s="55">
        <v>0</v>
      </c>
      <c r="AB126" s="55">
        <v>0</v>
      </c>
      <c r="AC126" s="55">
        <v>0</v>
      </c>
      <c r="AD126" s="55">
        <v>0</v>
      </c>
      <c r="AE126" s="55">
        <v>0</v>
      </c>
      <c r="AF126" s="55">
        <v>0</v>
      </c>
      <c r="AG126" s="55">
        <v>0</v>
      </c>
      <c r="AH126" s="55">
        <v>0</v>
      </c>
      <c r="AI126" s="55">
        <v>0</v>
      </c>
      <c r="AJ126" s="55">
        <v>0</v>
      </c>
      <c r="AK126" s="55">
        <v>0</v>
      </c>
      <c r="AL126" s="55">
        <v>0</v>
      </c>
      <c r="AM126" s="55">
        <v>0</v>
      </c>
      <c r="AN126" s="55">
        <v>0</v>
      </c>
      <c r="AO126" s="55">
        <v>0</v>
      </c>
      <c r="AP126" s="55">
        <v>0</v>
      </c>
      <c r="AQ126" s="55">
        <v>0</v>
      </c>
      <c r="AR126" s="55">
        <v>0</v>
      </c>
      <c r="AS126" s="55">
        <v>0</v>
      </c>
      <c r="AT126" s="55">
        <v>0</v>
      </c>
      <c r="AU126" s="55">
        <v>0</v>
      </c>
      <c r="AV126" s="55">
        <v>0</v>
      </c>
      <c r="AW126" s="55">
        <v>0</v>
      </c>
      <c r="AX126" s="55">
        <v>0</v>
      </c>
      <c r="AY126" s="55">
        <v>0</v>
      </c>
      <c r="AZ126" s="55">
        <v>0</v>
      </c>
      <c r="BA126" s="55">
        <v>0</v>
      </c>
      <c r="BB126" s="55">
        <v>0</v>
      </c>
      <c r="BC126" s="55">
        <v>0</v>
      </c>
      <c r="BD126" s="55">
        <v>0</v>
      </c>
      <c r="BE126" s="55">
        <v>0</v>
      </c>
      <c r="BF126" s="55">
        <v>0</v>
      </c>
      <c r="BG126" s="55">
        <v>0</v>
      </c>
      <c r="BH126" s="55">
        <v>0</v>
      </c>
      <c r="BI126" s="55">
        <v>0</v>
      </c>
      <c r="BJ126" s="55">
        <v>0</v>
      </c>
      <c r="BK126" s="55">
        <v>0</v>
      </c>
      <c r="BL126" s="55">
        <v>0</v>
      </c>
      <c r="BM126" s="55">
        <v>0</v>
      </c>
      <c r="BN126" s="55">
        <v>0</v>
      </c>
      <c r="BO126" s="55">
        <v>0</v>
      </c>
      <c r="BP126" s="55">
        <v>0</v>
      </c>
      <c r="BQ126" s="55">
        <v>0</v>
      </c>
      <c r="BR126" s="55">
        <v>0</v>
      </c>
      <c r="BS126" s="55">
        <v>0</v>
      </c>
      <c r="BT126" s="55">
        <v>0</v>
      </c>
      <c r="BU126" s="55">
        <v>0</v>
      </c>
      <c r="BV126" s="55">
        <v>0</v>
      </c>
      <c r="BW126" s="55">
        <v>0</v>
      </c>
      <c r="BX126" s="55">
        <v>0</v>
      </c>
      <c r="BY126" s="55">
        <v>0</v>
      </c>
      <c r="BZ126" s="55">
        <v>0</v>
      </c>
      <c r="CA126" s="55">
        <v>0</v>
      </c>
      <c r="CB126" s="55">
        <v>0</v>
      </c>
      <c r="CC126" s="55">
        <v>0</v>
      </c>
      <c r="CD126" s="55">
        <v>0</v>
      </c>
      <c r="CE126" s="55">
        <v>0</v>
      </c>
    </row>
    <row r="127" spans="1:83" ht="13.9" customHeight="1" x14ac:dyDescent="0.2">
      <c r="A127" s="54" t="s">
        <v>129</v>
      </c>
      <c r="B127" s="54" t="s">
        <v>319</v>
      </c>
      <c r="C127" s="54" t="s">
        <v>419</v>
      </c>
      <c r="D127" s="54" t="s">
        <v>319</v>
      </c>
      <c r="E127" s="54" t="s">
        <v>493</v>
      </c>
      <c r="F127" s="55">
        <v>0</v>
      </c>
      <c r="G127" s="55">
        <v>0</v>
      </c>
      <c r="H127" s="55">
        <v>0</v>
      </c>
      <c r="I127" s="55">
        <v>0</v>
      </c>
      <c r="J127" s="55">
        <v>0</v>
      </c>
      <c r="K127" s="55">
        <v>0</v>
      </c>
      <c r="L127" s="55">
        <v>0</v>
      </c>
      <c r="M127" s="55">
        <v>36820</v>
      </c>
      <c r="N127" s="55">
        <v>36820</v>
      </c>
      <c r="O127" s="55">
        <v>36820</v>
      </c>
      <c r="P127" s="55">
        <v>36820</v>
      </c>
      <c r="Q127" s="55">
        <v>36820</v>
      </c>
      <c r="R127" s="55">
        <v>184100</v>
      </c>
      <c r="S127" s="55">
        <v>41551.760000000002</v>
      </c>
      <c r="T127" s="55">
        <v>47047.61</v>
      </c>
      <c r="U127" s="55">
        <v>42393.71</v>
      </c>
      <c r="V127" s="55">
        <v>38498.129999999997</v>
      </c>
      <c r="W127" s="55">
        <v>38932.449999999997</v>
      </c>
      <c r="X127" s="55">
        <v>48968.1</v>
      </c>
      <c r="Y127" s="55">
        <v>32439.16</v>
      </c>
      <c r="Z127" s="55">
        <v>34140.870000000003</v>
      </c>
      <c r="AA127" s="55">
        <v>38543.26</v>
      </c>
      <c r="AB127" s="55">
        <v>49743.83</v>
      </c>
      <c r="AC127" s="55">
        <v>30931.5</v>
      </c>
      <c r="AD127" s="55">
        <v>29699.91</v>
      </c>
      <c r="AE127" s="55">
        <v>472890.29</v>
      </c>
      <c r="AF127" s="55">
        <v>33471.449999999997</v>
      </c>
      <c r="AG127" s="55">
        <v>63479.72</v>
      </c>
      <c r="AH127" s="55">
        <v>38977.35</v>
      </c>
      <c r="AI127" s="55">
        <v>41418</v>
      </c>
      <c r="AJ127" s="55">
        <v>36388.559999999998</v>
      </c>
      <c r="AK127" s="55">
        <v>35554.269999999997</v>
      </c>
      <c r="AL127" s="55">
        <v>24531.17</v>
      </c>
      <c r="AM127" s="55">
        <v>-273820.52</v>
      </c>
      <c r="AN127" s="55">
        <v>0</v>
      </c>
      <c r="AO127" s="55">
        <v>0</v>
      </c>
      <c r="AP127" s="55">
        <v>0</v>
      </c>
      <c r="AQ127" s="55">
        <v>0</v>
      </c>
      <c r="AR127" s="55">
        <v>0</v>
      </c>
      <c r="AS127" s="55">
        <v>0</v>
      </c>
      <c r="AT127" s="55">
        <v>0</v>
      </c>
      <c r="AU127" s="55">
        <v>0</v>
      </c>
      <c r="AV127" s="55">
        <v>0</v>
      </c>
      <c r="AW127" s="55">
        <v>0</v>
      </c>
      <c r="AX127" s="55">
        <v>0</v>
      </c>
      <c r="AY127" s="55">
        <v>0</v>
      </c>
      <c r="AZ127" s="55">
        <v>0</v>
      </c>
      <c r="BA127" s="55">
        <v>0</v>
      </c>
      <c r="BB127" s="55">
        <v>0</v>
      </c>
      <c r="BC127" s="55">
        <v>0</v>
      </c>
      <c r="BD127" s="55">
        <v>0</v>
      </c>
      <c r="BE127" s="55">
        <v>0</v>
      </c>
      <c r="BF127" s="55">
        <v>0</v>
      </c>
      <c r="BG127" s="55">
        <v>0</v>
      </c>
      <c r="BH127" s="55">
        <v>0</v>
      </c>
      <c r="BI127" s="55">
        <v>0</v>
      </c>
      <c r="BJ127" s="55">
        <v>0</v>
      </c>
      <c r="BK127" s="55">
        <v>0</v>
      </c>
      <c r="BL127" s="55">
        <v>0</v>
      </c>
      <c r="BM127" s="55">
        <v>0</v>
      </c>
      <c r="BN127" s="55">
        <v>0</v>
      </c>
      <c r="BO127" s="55">
        <v>0</v>
      </c>
      <c r="BP127" s="55">
        <v>0</v>
      </c>
      <c r="BQ127" s="55">
        <v>0</v>
      </c>
      <c r="BR127" s="55">
        <v>0</v>
      </c>
      <c r="BS127" s="55">
        <v>0</v>
      </c>
      <c r="BT127" s="55">
        <v>0</v>
      </c>
      <c r="BU127" s="55">
        <v>0</v>
      </c>
      <c r="BV127" s="55">
        <v>0</v>
      </c>
      <c r="BW127" s="55">
        <v>0</v>
      </c>
      <c r="BX127" s="55">
        <v>0</v>
      </c>
      <c r="BY127" s="55">
        <v>0</v>
      </c>
      <c r="BZ127" s="55">
        <v>0</v>
      </c>
      <c r="CA127" s="55">
        <v>0</v>
      </c>
      <c r="CB127" s="55">
        <v>0</v>
      </c>
      <c r="CC127" s="55">
        <v>0</v>
      </c>
      <c r="CD127" s="55">
        <v>0</v>
      </c>
      <c r="CE127" s="55">
        <v>0</v>
      </c>
    </row>
  </sheetData>
  <autoFilter ref="A6:CE127" xr:uid="{AF9F5291-FFDD-4416-A835-9743597B1E68}"/>
  <pageMargins left="0.7" right="0.7" top="0.75" bottom="0.75" header="0.3" footer="0.3"/>
  <pageSetup orientation="portrait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10A77-9B13-40B1-A9AA-9FDFDE271916}">
  <sheetPr>
    <tabColor theme="6" tint="0.39997558519241921"/>
  </sheetPr>
  <dimension ref="A1:CD110"/>
  <sheetViews>
    <sheetView tabSelected="1" zoomScaleNormal="100" workbookViewId="0">
      <pane xSplit="4" ySplit="6" topLeftCell="Q7" activePane="bottomRight" state="frozen"/>
      <selection pane="topRight"/>
      <selection pane="bottomLeft"/>
      <selection pane="bottomRight" activeCell="C1" sqref="C1"/>
    </sheetView>
  </sheetViews>
  <sheetFormatPr defaultColWidth="8.85546875" defaultRowHeight="13.9" customHeight="1" outlineLevelCol="1" x14ac:dyDescent="0.2"/>
  <cols>
    <col min="1" max="1" width="24.28515625" style="44" customWidth="1"/>
    <col min="2" max="2" width="17.7109375" style="44" customWidth="1"/>
    <col min="3" max="3" width="33.28515625" style="44" customWidth="1"/>
    <col min="4" max="4" width="38.7109375" style="44" customWidth="1"/>
    <col min="5" max="16" width="11.7109375" style="44" hidden="1" customWidth="1" outlineLevel="1"/>
    <col min="17" max="17" width="11.7109375" style="44" bestFit="1" customWidth="1" collapsed="1"/>
    <col min="18" max="29" width="11.7109375" style="44" hidden="1" customWidth="1" outlineLevel="1"/>
    <col min="30" max="30" width="11.7109375" style="44" bestFit="1" customWidth="1" collapsed="1"/>
    <col min="31" max="42" width="11.7109375" style="44" hidden="1" customWidth="1" outlineLevel="1"/>
    <col min="43" max="43" width="11.7109375" style="44" bestFit="1" customWidth="1" collapsed="1"/>
    <col min="44" max="55" width="11.7109375" style="44" hidden="1" customWidth="1" outlineLevel="1"/>
    <col min="56" max="56" width="11.7109375" style="44" bestFit="1" customWidth="1" collapsed="1"/>
    <col min="57" max="68" width="11.7109375" style="44" hidden="1" customWidth="1" outlineLevel="1"/>
    <col min="69" max="69" width="11.7109375" style="44" bestFit="1" customWidth="1" collapsed="1"/>
    <col min="70" max="81" width="11.7109375" style="44" hidden="1" customWidth="1" outlineLevel="1"/>
    <col min="82" max="82" width="11.7109375" style="44" bestFit="1" customWidth="1" collapsed="1"/>
    <col min="83" max="16384" width="8.85546875" style="44"/>
  </cols>
  <sheetData>
    <row r="1" spans="1:82" ht="13.9" customHeight="1" x14ac:dyDescent="0.2">
      <c r="A1" s="241" t="s">
        <v>927</v>
      </c>
    </row>
    <row r="2" spans="1:82" ht="13.9" customHeight="1" x14ac:dyDescent="0.2">
      <c r="A2" s="241" t="s">
        <v>910</v>
      </c>
    </row>
    <row r="4" spans="1:82" ht="13.9" customHeight="1" x14ac:dyDescent="0.2">
      <c r="A4" s="39" t="s">
        <v>907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</row>
    <row r="5" spans="1:82" ht="13.9" customHeight="1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</row>
    <row r="6" spans="1:82" ht="51" customHeight="1" thickBot="1" x14ac:dyDescent="0.25">
      <c r="A6" s="42" t="s">
        <v>253</v>
      </c>
      <c r="B6" s="42" t="s">
        <v>254</v>
      </c>
      <c r="C6" s="42" t="s">
        <v>256</v>
      </c>
      <c r="D6" s="42" t="s">
        <v>257</v>
      </c>
      <c r="E6" s="42" t="s">
        <v>258</v>
      </c>
      <c r="F6" s="42" t="s">
        <v>259</v>
      </c>
      <c r="G6" s="42" t="s">
        <v>260</v>
      </c>
      <c r="H6" s="42" t="s">
        <v>261</v>
      </c>
      <c r="I6" s="42" t="s">
        <v>262</v>
      </c>
      <c r="J6" s="42" t="s">
        <v>263</v>
      </c>
      <c r="K6" s="42" t="s">
        <v>264</v>
      </c>
      <c r="L6" s="42" t="s">
        <v>265</v>
      </c>
      <c r="M6" s="42" t="s">
        <v>266</v>
      </c>
      <c r="N6" s="42" t="s">
        <v>267</v>
      </c>
      <c r="O6" s="42" t="s">
        <v>268</v>
      </c>
      <c r="P6" s="42" t="s">
        <v>269</v>
      </c>
      <c r="Q6" s="42" t="s">
        <v>270</v>
      </c>
      <c r="R6" s="42" t="s">
        <v>271</v>
      </c>
      <c r="S6" s="42" t="s">
        <v>272</v>
      </c>
      <c r="T6" s="42" t="s">
        <v>273</v>
      </c>
      <c r="U6" s="42" t="s">
        <v>274</v>
      </c>
      <c r="V6" s="42" t="s">
        <v>275</v>
      </c>
      <c r="W6" s="42" t="s">
        <v>276</v>
      </c>
      <c r="X6" s="42" t="s">
        <v>277</v>
      </c>
      <c r="Y6" s="42" t="s">
        <v>278</v>
      </c>
      <c r="Z6" s="42" t="s">
        <v>279</v>
      </c>
      <c r="AA6" s="42" t="s">
        <v>280</v>
      </c>
      <c r="AB6" s="42" t="s">
        <v>281</v>
      </c>
      <c r="AC6" s="42" t="s">
        <v>282</v>
      </c>
      <c r="AD6" s="42" t="s">
        <v>283</v>
      </c>
      <c r="AE6" s="42" t="s">
        <v>284</v>
      </c>
      <c r="AF6" s="42" t="s">
        <v>285</v>
      </c>
      <c r="AG6" s="42" t="s">
        <v>286</v>
      </c>
      <c r="AH6" s="42" t="s">
        <v>287</v>
      </c>
      <c r="AI6" s="42" t="s">
        <v>288</v>
      </c>
      <c r="AJ6" s="42" t="s">
        <v>289</v>
      </c>
      <c r="AK6" s="42" t="s">
        <v>290</v>
      </c>
      <c r="AL6" s="42" t="s">
        <v>291</v>
      </c>
      <c r="AM6" s="42" t="s">
        <v>292</v>
      </c>
      <c r="AN6" s="42" t="s">
        <v>293</v>
      </c>
      <c r="AO6" s="42" t="s">
        <v>294</v>
      </c>
      <c r="AP6" s="42" t="s">
        <v>295</v>
      </c>
      <c r="AQ6" s="42" t="s">
        <v>211</v>
      </c>
      <c r="AR6" s="42" t="s">
        <v>296</v>
      </c>
      <c r="AS6" s="42" t="s">
        <v>297</v>
      </c>
      <c r="AT6" s="42" t="s">
        <v>298</v>
      </c>
      <c r="AU6" s="42" t="s">
        <v>299</v>
      </c>
      <c r="AV6" s="42" t="s">
        <v>300</v>
      </c>
      <c r="AW6" s="42" t="s">
        <v>301</v>
      </c>
      <c r="AX6" s="42" t="s">
        <v>302</v>
      </c>
      <c r="AY6" s="42" t="s">
        <v>303</v>
      </c>
      <c r="AZ6" s="42" t="s">
        <v>304</v>
      </c>
      <c r="BA6" s="42" t="s">
        <v>305</v>
      </c>
      <c r="BB6" s="42" t="s">
        <v>306</v>
      </c>
      <c r="BC6" s="42" t="s">
        <v>307</v>
      </c>
      <c r="BD6" s="42" t="s">
        <v>210</v>
      </c>
      <c r="BE6" s="42" t="s">
        <v>103</v>
      </c>
      <c r="BF6" s="42" t="s">
        <v>104</v>
      </c>
      <c r="BG6" s="42" t="s">
        <v>105</v>
      </c>
      <c r="BH6" s="42" t="s">
        <v>106</v>
      </c>
      <c r="BI6" s="42" t="s">
        <v>107</v>
      </c>
      <c r="BJ6" s="42" t="s">
        <v>108</v>
      </c>
      <c r="BK6" s="42" t="s">
        <v>109</v>
      </c>
      <c r="BL6" s="42" t="s">
        <v>110</v>
      </c>
      <c r="BM6" s="42" t="s">
        <v>111</v>
      </c>
      <c r="BN6" s="42" t="s">
        <v>112</v>
      </c>
      <c r="BO6" s="42" t="s">
        <v>113</v>
      </c>
      <c r="BP6" s="42" t="s">
        <v>114</v>
      </c>
      <c r="BQ6" s="42" t="s">
        <v>115</v>
      </c>
      <c r="BR6" s="42" t="s">
        <v>116</v>
      </c>
      <c r="BS6" s="42" t="s">
        <v>117</v>
      </c>
      <c r="BT6" s="42" t="s">
        <v>118</v>
      </c>
      <c r="BU6" s="42" t="s">
        <v>119</v>
      </c>
      <c r="BV6" s="42" t="s">
        <v>120</v>
      </c>
      <c r="BW6" s="42" t="s">
        <v>121</v>
      </c>
      <c r="BX6" s="42" t="s">
        <v>122</v>
      </c>
      <c r="BY6" s="42" t="s">
        <v>123</v>
      </c>
      <c r="BZ6" s="42" t="s">
        <v>124</v>
      </c>
      <c r="CA6" s="42" t="s">
        <v>125</v>
      </c>
      <c r="CB6" s="42" t="s">
        <v>126</v>
      </c>
      <c r="CC6" s="42" t="s">
        <v>127</v>
      </c>
      <c r="CD6" s="42" t="s">
        <v>128</v>
      </c>
    </row>
    <row r="7" spans="1:82" ht="13.9" customHeight="1" x14ac:dyDescent="0.2">
      <c r="A7" s="54" t="s">
        <v>129</v>
      </c>
      <c r="B7" s="54" t="s">
        <v>308</v>
      </c>
      <c r="C7" s="54" t="s">
        <v>494</v>
      </c>
      <c r="D7" s="54" t="s">
        <v>495</v>
      </c>
      <c r="E7" s="106">
        <v>0</v>
      </c>
      <c r="F7" s="106">
        <v>0</v>
      </c>
      <c r="G7" s="106">
        <v>0</v>
      </c>
      <c r="H7" s="106">
        <v>0</v>
      </c>
      <c r="I7" s="106">
        <v>0</v>
      </c>
      <c r="J7" s="106">
        <v>0</v>
      </c>
      <c r="K7" s="106">
        <v>0</v>
      </c>
      <c r="L7" s="106">
        <v>65557393.109999999</v>
      </c>
      <c r="M7" s="106">
        <v>68056044.629999995</v>
      </c>
      <c r="N7" s="106">
        <v>68517634.879999995</v>
      </c>
      <c r="O7" s="106">
        <v>64422195.449999996</v>
      </c>
      <c r="P7" s="106">
        <v>61861918.240000002</v>
      </c>
      <c r="Q7" s="106">
        <v>61861918.240000002</v>
      </c>
      <c r="R7" s="106">
        <v>60799916.149999999</v>
      </c>
      <c r="S7" s="106">
        <v>-120790906.23999998</v>
      </c>
      <c r="T7" s="106">
        <v>52139070.209999993</v>
      </c>
      <c r="U7" s="106">
        <v>51834996.090000004</v>
      </c>
      <c r="V7" s="106">
        <v>51269134.720000006</v>
      </c>
      <c r="W7" s="106">
        <v>46237149.079999998</v>
      </c>
      <c r="X7" s="106">
        <v>45155739.659999996</v>
      </c>
      <c r="Y7" s="106">
        <v>43880496.169999994</v>
      </c>
      <c r="Z7" s="106">
        <v>50464258.990000002</v>
      </c>
      <c r="AA7" s="106">
        <v>49333226.359999999</v>
      </c>
      <c r="AB7" s="106">
        <v>42433361.93</v>
      </c>
      <c r="AC7" s="106">
        <v>1174594.4799999967</v>
      </c>
      <c r="AD7" s="106">
        <v>1174594.4799999967</v>
      </c>
      <c r="AE7" s="106">
        <v>2705418.15</v>
      </c>
      <c r="AF7" s="106">
        <v>1200144.98</v>
      </c>
      <c r="AG7" s="106">
        <v>2270152.37</v>
      </c>
      <c r="AH7" s="106">
        <v>234146.88</v>
      </c>
      <c r="AI7" s="106">
        <v>942486.77</v>
      </c>
      <c r="AJ7" s="106">
        <v>2104067.44</v>
      </c>
      <c r="AK7" s="106">
        <v>7304082.7999999998</v>
      </c>
      <c r="AL7" s="106">
        <v>5273167.8899999997</v>
      </c>
      <c r="AM7" s="106">
        <v>4302058.18</v>
      </c>
      <c r="AN7" s="106">
        <v>1751767.4099999997</v>
      </c>
      <c r="AO7" s="106">
        <v>272293.8899999999</v>
      </c>
      <c r="AP7" s="106">
        <v>3627210.19</v>
      </c>
      <c r="AQ7" s="106">
        <v>3627210.19</v>
      </c>
      <c r="AR7" s="106">
        <v>2669372.7999999998</v>
      </c>
      <c r="AS7" s="106">
        <v>2529524.13</v>
      </c>
      <c r="AT7" s="106">
        <v>2016530.52</v>
      </c>
      <c r="AU7" s="106">
        <v>2282443.08</v>
      </c>
      <c r="AV7" s="106">
        <v>1765083.4300000002</v>
      </c>
      <c r="AW7" s="106">
        <v>2250557.5499999998</v>
      </c>
      <c r="AX7" s="106">
        <v>-1323871.2600000002</v>
      </c>
      <c r="AY7" s="106">
        <v>3057637.3500000006</v>
      </c>
      <c r="AZ7" s="106">
        <v>4899518.59</v>
      </c>
      <c r="BA7" s="106">
        <v>2447998.56</v>
      </c>
      <c r="BB7" s="106">
        <v>-543230.37999999989</v>
      </c>
      <c r="BC7" s="106">
        <v>2350818.94</v>
      </c>
      <c r="BD7" s="106">
        <v>2350818.94</v>
      </c>
      <c r="BE7" s="106">
        <v>5000000</v>
      </c>
      <c r="BF7" s="106">
        <v>5000000</v>
      </c>
      <c r="BG7" s="106">
        <v>5000000</v>
      </c>
      <c r="BH7" s="106">
        <v>5000000</v>
      </c>
      <c r="BI7" s="106">
        <v>5000000</v>
      </c>
      <c r="BJ7" s="106">
        <v>5000000</v>
      </c>
      <c r="BK7" s="106">
        <v>5000000</v>
      </c>
      <c r="BL7" s="106">
        <v>5000000</v>
      </c>
      <c r="BM7" s="106">
        <v>5000000</v>
      </c>
      <c r="BN7" s="106">
        <v>5000000</v>
      </c>
      <c r="BO7" s="106">
        <v>5000000</v>
      </c>
      <c r="BP7" s="106">
        <v>5000000</v>
      </c>
      <c r="BQ7" s="106">
        <v>5000000</v>
      </c>
      <c r="BR7" s="106">
        <v>5000000</v>
      </c>
      <c r="BS7" s="106">
        <v>5000000</v>
      </c>
      <c r="BT7" s="106">
        <v>5000000</v>
      </c>
      <c r="BU7" s="106">
        <v>5000000</v>
      </c>
      <c r="BV7" s="106">
        <v>5000000</v>
      </c>
      <c r="BW7" s="106">
        <v>5000000</v>
      </c>
      <c r="BX7" s="106">
        <v>5000000</v>
      </c>
      <c r="BY7" s="106">
        <v>5000000</v>
      </c>
      <c r="BZ7" s="106">
        <v>5000000</v>
      </c>
      <c r="CA7" s="106">
        <v>5000000</v>
      </c>
      <c r="CB7" s="106">
        <v>5000000</v>
      </c>
      <c r="CC7" s="106">
        <v>5000000</v>
      </c>
      <c r="CD7" s="106">
        <v>5000000</v>
      </c>
    </row>
    <row r="8" spans="1:82" ht="13.9" customHeight="1" x14ac:dyDescent="0.2">
      <c r="A8" s="54" t="s">
        <v>129</v>
      </c>
      <c r="B8" s="54" t="s">
        <v>308</v>
      </c>
      <c r="C8" s="54" t="s">
        <v>496</v>
      </c>
      <c r="D8" s="54" t="s">
        <v>497</v>
      </c>
      <c r="E8" s="106">
        <v>0</v>
      </c>
      <c r="F8" s="106">
        <v>0</v>
      </c>
      <c r="G8" s="106">
        <v>0</v>
      </c>
      <c r="H8" s="106">
        <v>0</v>
      </c>
      <c r="I8" s="106">
        <v>0</v>
      </c>
      <c r="J8" s="106">
        <v>0</v>
      </c>
      <c r="K8" s="106">
        <v>0</v>
      </c>
      <c r="L8" s="106">
        <v>0</v>
      </c>
      <c r="M8" s="106">
        <v>0</v>
      </c>
      <c r="N8" s="106">
        <v>0</v>
      </c>
      <c r="O8" s="106">
        <v>0</v>
      </c>
      <c r="P8" s="106">
        <v>0</v>
      </c>
      <c r="Q8" s="106">
        <v>0</v>
      </c>
      <c r="R8" s="106">
        <v>0</v>
      </c>
      <c r="S8" s="106">
        <v>0</v>
      </c>
      <c r="T8" s="106">
        <v>0</v>
      </c>
      <c r="U8" s="106">
        <v>0</v>
      </c>
      <c r="V8" s="106">
        <v>0</v>
      </c>
      <c r="W8" s="106">
        <v>0</v>
      </c>
      <c r="X8" s="106">
        <v>0</v>
      </c>
      <c r="Y8" s="106">
        <v>0</v>
      </c>
      <c r="Z8" s="106">
        <v>0</v>
      </c>
      <c r="AA8" s="106">
        <v>0</v>
      </c>
      <c r="AB8" s="106">
        <v>0</v>
      </c>
      <c r="AC8" s="106">
        <v>38864136.189999998</v>
      </c>
      <c r="AD8" s="106">
        <v>38864136.189999998</v>
      </c>
      <c r="AE8" s="106">
        <v>35111875.589999996</v>
      </c>
      <c r="AF8" s="106">
        <v>35977990.240000002</v>
      </c>
      <c r="AG8" s="106">
        <v>30319410.32</v>
      </c>
      <c r="AH8" s="106">
        <v>29944484.68</v>
      </c>
      <c r="AI8" s="106">
        <v>26932614.739999998</v>
      </c>
      <c r="AJ8" s="106">
        <v>16052977.449999999</v>
      </c>
      <c r="AK8" s="106">
        <v>7533350.4399999902</v>
      </c>
      <c r="AL8" s="106">
        <v>7404522.3799999999</v>
      </c>
      <c r="AM8" s="106">
        <v>3506800.8</v>
      </c>
      <c r="AN8" s="106">
        <v>645049.48</v>
      </c>
      <c r="AO8" s="106">
        <v>7756131.8100000005</v>
      </c>
      <c r="AP8" s="106">
        <v>3640841.7899999996</v>
      </c>
      <c r="AQ8" s="106">
        <v>3640841.7899999996</v>
      </c>
      <c r="AR8" s="106">
        <v>1766208.7</v>
      </c>
      <c r="AS8" s="106">
        <v>2698010.77</v>
      </c>
      <c r="AT8" s="106">
        <v>2498835.15</v>
      </c>
      <c r="AU8" s="106">
        <v>2368734.58</v>
      </c>
      <c r="AV8" s="106">
        <v>2768211.71</v>
      </c>
      <c r="AW8" s="106">
        <v>4016718.5999999996</v>
      </c>
      <c r="AX8" s="106">
        <v>6099678.6600000001</v>
      </c>
      <c r="AY8" s="106">
        <v>4362478.0600000005</v>
      </c>
      <c r="AZ8" s="106">
        <v>10158943.369999999</v>
      </c>
      <c r="BA8" s="106">
        <v>11707481.619999999</v>
      </c>
      <c r="BB8" s="106">
        <v>13351257.16</v>
      </c>
      <c r="BC8" s="106">
        <v>4929690.01</v>
      </c>
      <c r="BD8" s="106">
        <v>4929690.01</v>
      </c>
      <c r="BE8" s="106">
        <v>0</v>
      </c>
      <c r="BF8" s="106">
        <v>0</v>
      </c>
      <c r="BG8" s="106">
        <v>0</v>
      </c>
      <c r="BH8" s="106">
        <v>0</v>
      </c>
      <c r="BI8" s="106">
        <v>0</v>
      </c>
      <c r="BJ8" s="106">
        <v>0</v>
      </c>
      <c r="BK8" s="106">
        <v>0</v>
      </c>
      <c r="BL8" s="106">
        <v>0</v>
      </c>
      <c r="BM8" s="106">
        <v>0</v>
      </c>
      <c r="BN8" s="106">
        <v>0</v>
      </c>
      <c r="BO8" s="106">
        <v>0</v>
      </c>
      <c r="BP8" s="106">
        <v>0</v>
      </c>
      <c r="BQ8" s="106">
        <v>0</v>
      </c>
      <c r="BR8" s="106">
        <v>0</v>
      </c>
      <c r="BS8" s="106">
        <v>0</v>
      </c>
      <c r="BT8" s="106">
        <v>0</v>
      </c>
      <c r="BU8" s="106">
        <v>0</v>
      </c>
      <c r="BV8" s="106">
        <v>0</v>
      </c>
      <c r="BW8" s="106">
        <v>0</v>
      </c>
      <c r="BX8" s="106">
        <v>0</v>
      </c>
      <c r="BY8" s="106">
        <v>0</v>
      </c>
      <c r="BZ8" s="106">
        <v>0</v>
      </c>
      <c r="CA8" s="106">
        <v>0</v>
      </c>
      <c r="CB8" s="106">
        <v>0</v>
      </c>
      <c r="CC8" s="106">
        <v>0</v>
      </c>
      <c r="CD8" s="106">
        <v>0</v>
      </c>
    </row>
    <row r="9" spans="1:82" ht="13.9" customHeight="1" x14ac:dyDescent="0.2">
      <c r="A9" s="54" t="s">
        <v>129</v>
      </c>
      <c r="B9" s="54" t="s">
        <v>308</v>
      </c>
      <c r="C9" s="54" t="s">
        <v>498</v>
      </c>
      <c r="D9" s="54" t="s">
        <v>499</v>
      </c>
      <c r="E9" s="106">
        <v>0</v>
      </c>
      <c r="F9" s="106">
        <v>0</v>
      </c>
      <c r="G9" s="106">
        <v>0</v>
      </c>
      <c r="H9" s="106">
        <v>0</v>
      </c>
      <c r="I9" s="106">
        <v>0</v>
      </c>
      <c r="J9" s="106">
        <v>0</v>
      </c>
      <c r="K9" s="106">
        <v>0</v>
      </c>
      <c r="L9" s="106">
        <v>958733.4</v>
      </c>
      <c r="M9" s="106">
        <v>372498.61</v>
      </c>
      <c r="N9" s="106">
        <v>353772.38</v>
      </c>
      <c r="O9" s="106">
        <v>155198.95000000001</v>
      </c>
      <c r="P9" s="106">
        <v>-6552.179999999993</v>
      </c>
      <c r="Q9" s="106">
        <v>-6552.179999999993</v>
      </c>
      <c r="R9" s="106">
        <v>194577.11</v>
      </c>
      <c r="S9" s="106">
        <v>215613.75</v>
      </c>
      <c r="T9" s="106">
        <v>167898.46</v>
      </c>
      <c r="U9" s="106">
        <v>131093.12</v>
      </c>
      <c r="V9" s="106">
        <v>301358.23</v>
      </c>
      <c r="W9" s="106">
        <v>229111.93</v>
      </c>
      <c r="X9" s="106">
        <v>125196.44999999998</v>
      </c>
      <c r="Y9" s="106">
        <v>91170.76</v>
      </c>
      <c r="Z9" s="106">
        <v>267167.83999999997</v>
      </c>
      <c r="AA9" s="106">
        <v>138435.63000000003</v>
      </c>
      <c r="AB9" s="106">
        <v>252375.55</v>
      </c>
      <c r="AC9" s="106">
        <v>261323.09999999998</v>
      </c>
      <c r="AD9" s="106">
        <v>261323.09999999998</v>
      </c>
      <c r="AE9" s="106">
        <v>243849.38</v>
      </c>
      <c r="AF9" s="106">
        <v>572377.38</v>
      </c>
      <c r="AG9" s="106">
        <v>723176.29</v>
      </c>
      <c r="AH9" s="106">
        <v>366554.09</v>
      </c>
      <c r="AI9" s="106">
        <v>494979.51</v>
      </c>
      <c r="AJ9" s="106">
        <v>48926.52</v>
      </c>
      <c r="AK9" s="106">
        <v>510876.9</v>
      </c>
      <c r="AL9" s="106">
        <v>470996.12</v>
      </c>
      <c r="AM9" s="106">
        <v>265302.95999999996</v>
      </c>
      <c r="AN9" s="106">
        <v>242960.66000000003</v>
      </c>
      <c r="AO9" s="106">
        <v>80065.49000000002</v>
      </c>
      <c r="AP9" s="106">
        <v>1884.6300000000047</v>
      </c>
      <c r="AQ9" s="106">
        <v>1884.6300000000047</v>
      </c>
      <c r="AR9" s="106">
        <v>99.270000000000209</v>
      </c>
      <c r="AS9" s="106">
        <v>-502509.25</v>
      </c>
      <c r="AT9" s="106">
        <v>-1265.7299999999814</v>
      </c>
      <c r="AU9" s="106">
        <v>7518.84</v>
      </c>
      <c r="AV9" s="106">
        <v>-3283.8600000000006</v>
      </c>
      <c r="AW9" s="106">
        <v>-25101</v>
      </c>
      <c r="AX9" s="106">
        <v>422469.36</v>
      </c>
      <c r="AY9" s="106">
        <v>-6181.0499999999884</v>
      </c>
      <c r="AZ9" s="106">
        <v>-398.82000000000062</v>
      </c>
      <c r="BA9" s="106">
        <v>183205.75999999998</v>
      </c>
      <c r="BB9" s="106">
        <v>117969.29000000001</v>
      </c>
      <c r="BC9" s="106">
        <v>109501.93999999999</v>
      </c>
      <c r="BD9" s="106">
        <v>109501.93999999999</v>
      </c>
      <c r="BE9" s="106">
        <v>0</v>
      </c>
      <c r="BF9" s="106">
        <v>0</v>
      </c>
      <c r="BG9" s="106">
        <v>0</v>
      </c>
      <c r="BH9" s="106">
        <v>0</v>
      </c>
      <c r="BI9" s="106">
        <v>0</v>
      </c>
      <c r="BJ9" s="106">
        <v>0</v>
      </c>
      <c r="BK9" s="106">
        <v>0</v>
      </c>
      <c r="BL9" s="106">
        <v>0</v>
      </c>
      <c r="BM9" s="106">
        <v>0</v>
      </c>
      <c r="BN9" s="106">
        <v>0</v>
      </c>
      <c r="BO9" s="106">
        <v>0</v>
      </c>
      <c r="BP9" s="106">
        <v>0</v>
      </c>
      <c r="BQ9" s="106">
        <v>0</v>
      </c>
      <c r="BR9" s="106">
        <v>0</v>
      </c>
      <c r="BS9" s="106">
        <v>0</v>
      </c>
      <c r="BT9" s="106">
        <v>0</v>
      </c>
      <c r="BU9" s="106">
        <v>0</v>
      </c>
      <c r="BV9" s="106">
        <v>0</v>
      </c>
      <c r="BW9" s="106">
        <v>0</v>
      </c>
      <c r="BX9" s="106">
        <v>0</v>
      </c>
      <c r="BY9" s="106">
        <v>0</v>
      </c>
      <c r="BZ9" s="106">
        <v>0</v>
      </c>
      <c r="CA9" s="106">
        <v>0</v>
      </c>
      <c r="CB9" s="106">
        <v>0</v>
      </c>
      <c r="CC9" s="106">
        <v>0</v>
      </c>
      <c r="CD9" s="106">
        <v>0</v>
      </c>
    </row>
    <row r="10" spans="1:82" ht="13.9" customHeight="1" x14ac:dyDescent="0.2">
      <c r="A10" s="54" t="s">
        <v>129</v>
      </c>
      <c r="B10" s="54" t="s">
        <v>308</v>
      </c>
      <c r="C10" s="54" t="s">
        <v>500</v>
      </c>
      <c r="D10" s="54" t="s">
        <v>501</v>
      </c>
      <c r="E10" s="106">
        <v>0</v>
      </c>
      <c r="F10" s="106">
        <v>0</v>
      </c>
      <c r="G10" s="106">
        <v>0</v>
      </c>
      <c r="H10" s="106">
        <v>0</v>
      </c>
      <c r="I10" s="106">
        <v>0</v>
      </c>
      <c r="J10" s="106">
        <v>0</v>
      </c>
      <c r="K10" s="106">
        <v>0</v>
      </c>
      <c r="L10" s="106">
        <v>10019977.32</v>
      </c>
      <c r="M10" s="106">
        <v>10065769.050000001</v>
      </c>
      <c r="N10" s="106">
        <v>8910167.6099999994</v>
      </c>
      <c r="O10" s="106">
        <v>9291307.9100000001</v>
      </c>
      <c r="P10" s="106">
        <v>10650918.33</v>
      </c>
      <c r="Q10" s="106">
        <v>10650918.33</v>
      </c>
      <c r="R10" s="106">
        <v>9835936.8800000008</v>
      </c>
      <c r="S10" s="106">
        <v>10006590.4</v>
      </c>
      <c r="T10" s="106">
        <v>9898522.1400000006</v>
      </c>
      <c r="U10" s="106">
        <v>10245039.65</v>
      </c>
      <c r="V10" s="106">
        <v>10688497.620000001</v>
      </c>
      <c r="W10" s="106">
        <v>10415777.17</v>
      </c>
      <c r="X10" s="106">
        <v>9216762.4199999999</v>
      </c>
      <c r="Y10" s="106">
        <v>9169195.1600000001</v>
      </c>
      <c r="Z10" s="106">
        <v>9940837.7599999998</v>
      </c>
      <c r="AA10" s="106">
        <v>9618011.5299999993</v>
      </c>
      <c r="AB10" s="106">
        <v>9935018.0899999999</v>
      </c>
      <c r="AC10" s="106">
        <v>9681675.4199999999</v>
      </c>
      <c r="AD10" s="106">
        <v>9681675.4199999999</v>
      </c>
      <c r="AE10" s="106">
        <v>9412185.9299999997</v>
      </c>
      <c r="AF10" s="106">
        <v>10863337.66</v>
      </c>
      <c r="AG10" s="106">
        <v>10527823.140000001</v>
      </c>
      <c r="AH10" s="106">
        <v>10150308.15</v>
      </c>
      <c r="AI10" s="106">
        <v>10565008.92</v>
      </c>
      <c r="AJ10" s="106">
        <v>11206072.300000001</v>
      </c>
      <c r="AK10" s="106">
        <v>11348033.439999999</v>
      </c>
      <c r="AL10" s="106">
        <v>12659309.5599999</v>
      </c>
      <c r="AM10" s="106">
        <v>12989918.07</v>
      </c>
      <c r="AN10" s="106">
        <v>13693372.620000001</v>
      </c>
      <c r="AO10" s="106">
        <v>13322468.17</v>
      </c>
      <c r="AP10" s="106">
        <v>13523313.42</v>
      </c>
      <c r="AQ10" s="106">
        <v>13523313.42</v>
      </c>
      <c r="AR10" s="106">
        <v>13975689.1</v>
      </c>
      <c r="AS10" s="106">
        <v>13764997.76</v>
      </c>
      <c r="AT10" s="106">
        <v>11835411.52</v>
      </c>
      <c r="AU10" s="106">
        <v>13031988.619999999</v>
      </c>
      <c r="AV10" s="106">
        <v>13273368.109999999</v>
      </c>
      <c r="AW10" s="106">
        <v>7505704.8599999994</v>
      </c>
      <c r="AX10" s="106">
        <v>13242735.379999999</v>
      </c>
      <c r="AY10" s="106">
        <v>12455930.120000001</v>
      </c>
      <c r="AZ10" s="106">
        <v>12738534.67</v>
      </c>
      <c r="BA10" s="106">
        <v>13165586.880000001</v>
      </c>
      <c r="BB10" s="106">
        <v>12888786.690000001</v>
      </c>
      <c r="BC10" s="106">
        <v>13181708.369999999</v>
      </c>
      <c r="BD10" s="106">
        <v>13181708.369999999</v>
      </c>
      <c r="BE10" s="106">
        <v>14914570.829999998</v>
      </c>
      <c r="BF10" s="106">
        <v>15541293.630000001</v>
      </c>
      <c r="BG10" s="106">
        <v>14114106.68</v>
      </c>
      <c r="BH10" s="106">
        <v>13134619.98</v>
      </c>
      <c r="BI10" s="106">
        <v>12464805.380000003</v>
      </c>
      <c r="BJ10" s="106">
        <v>12156291.550000001</v>
      </c>
      <c r="BK10" s="106">
        <v>11359252.360000001</v>
      </c>
      <c r="BL10" s="106">
        <v>11756447.969999999</v>
      </c>
      <c r="BM10" s="106">
        <v>11914029.850000005</v>
      </c>
      <c r="BN10" s="106">
        <v>12367954.359999999</v>
      </c>
      <c r="BO10" s="106">
        <v>12927092.120000001</v>
      </c>
      <c r="BP10" s="106">
        <v>13663170.239999998</v>
      </c>
      <c r="BQ10" s="106">
        <v>13663170.239999998</v>
      </c>
      <c r="BR10" s="106">
        <v>16660325.600000009</v>
      </c>
      <c r="BS10" s="106">
        <v>17921478.400000002</v>
      </c>
      <c r="BT10" s="106">
        <v>15640656.320000004</v>
      </c>
      <c r="BU10" s="106">
        <v>15529508.160000011</v>
      </c>
      <c r="BV10" s="106">
        <v>14825559.259999998</v>
      </c>
      <c r="BW10" s="106">
        <v>14775248.209999988</v>
      </c>
      <c r="BX10" s="106">
        <v>14194489.859999999</v>
      </c>
      <c r="BY10" s="106">
        <v>14622310.809999987</v>
      </c>
      <c r="BZ10" s="106">
        <v>15052047.000000004</v>
      </c>
      <c r="CA10" s="106">
        <v>15546829.380000003</v>
      </c>
      <c r="CB10" s="106">
        <v>16037692.840000002</v>
      </c>
      <c r="CC10" s="106">
        <v>17081857.579999991</v>
      </c>
      <c r="CD10" s="106">
        <v>17081857.579999991</v>
      </c>
    </row>
    <row r="11" spans="1:82" ht="13.9" customHeight="1" x14ac:dyDescent="0.2">
      <c r="A11" s="54" t="s">
        <v>129</v>
      </c>
      <c r="B11" s="54" t="s">
        <v>308</v>
      </c>
      <c r="C11" s="54" t="s">
        <v>502</v>
      </c>
      <c r="D11" s="54" t="s">
        <v>503</v>
      </c>
      <c r="E11" s="106">
        <v>0</v>
      </c>
      <c r="F11" s="106">
        <v>0</v>
      </c>
      <c r="G11" s="106">
        <v>0</v>
      </c>
      <c r="H11" s="106">
        <v>0</v>
      </c>
      <c r="I11" s="106">
        <v>0</v>
      </c>
      <c r="J11" s="106">
        <v>0</v>
      </c>
      <c r="K11" s="106">
        <v>0</v>
      </c>
      <c r="L11" s="106">
        <v>20181.599999999999</v>
      </c>
      <c r="M11" s="106">
        <v>11000.95</v>
      </c>
      <c r="N11" s="106">
        <v>119295.06</v>
      </c>
      <c r="O11" s="106">
        <v>114732.62</v>
      </c>
      <c r="P11" s="106">
        <v>133366.29999999999</v>
      </c>
      <c r="Q11" s="106">
        <v>133366.29999999999</v>
      </c>
      <c r="R11" s="106">
        <v>123308.00999999998</v>
      </c>
      <c r="S11" s="106">
        <v>681922.06</v>
      </c>
      <c r="T11" s="106">
        <v>142737.57000000007</v>
      </c>
      <c r="U11" s="106">
        <v>264688.37</v>
      </c>
      <c r="V11" s="106">
        <v>11448.289999999979</v>
      </c>
      <c r="W11" s="106">
        <v>32927.32</v>
      </c>
      <c r="X11" s="106">
        <v>358087</v>
      </c>
      <c r="Y11" s="106">
        <v>-12583.010000000009</v>
      </c>
      <c r="Z11" s="106">
        <v>729999.63</v>
      </c>
      <c r="AA11" s="106">
        <v>790832.29</v>
      </c>
      <c r="AB11" s="106">
        <v>362880.05000000005</v>
      </c>
      <c r="AC11" s="106">
        <v>406549.08</v>
      </c>
      <c r="AD11" s="106">
        <v>406549.08</v>
      </c>
      <c r="AE11" s="106">
        <v>318264.13</v>
      </c>
      <c r="AF11" s="106">
        <v>325359.14</v>
      </c>
      <c r="AG11" s="106">
        <v>398455.32</v>
      </c>
      <c r="AH11" s="106">
        <v>348620.87</v>
      </c>
      <c r="AI11" s="106">
        <v>344812.33</v>
      </c>
      <c r="AJ11" s="106">
        <v>379014.76</v>
      </c>
      <c r="AK11" s="106">
        <v>544515.14</v>
      </c>
      <c r="AL11" s="106">
        <v>122274.03</v>
      </c>
      <c r="AM11" s="106">
        <v>7960.6699999999983</v>
      </c>
      <c r="AN11" s="106">
        <v>-34485.550000000003</v>
      </c>
      <c r="AO11" s="106">
        <v>-6666.9700000000012</v>
      </c>
      <c r="AP11" s="106">
        <v>282537.39</v>
      </c>
      <c r="AQ11" s="106">
        <v>282537.39</v>
      </c>
      <c r="AR11" s="106">
        <v>1885.9800000000396</v>
      </c>
      <c r="AS11" s="106">
        <v>23219.8</v>
      </c>
      <c r="AT11" s="106">
        <v>105077.84</v>
      </c>
      <c r="AU11" s="106">
        <v>34616.53</v>
      </c>
      <c r="AV11" s="106">
        <v>53851.91</v>
      </c>
      <c r="AW11" s="106">
        <v>23879.63</v>
      </c>
      <c r="AX11" s="106">
        <v>68913.210000000006</v>
      </c>
      <c r="AY11" s="106">
        <v>56095.750000000007</v>
      </c>
      <c r="AZ11" s="106">
        <v>42413.55</v>
      </c>
      <c r="BA11" s="106">
        <v>354508.35000000003</v>
      </c>
      <c r="BB11" s="106">
        <v>52683.309999999939</v>
      </c>
      <c r="BC11" s="106">
        <v>-1604.0200000000041</v>
      </c>
      <c r="BD11" s="106">
        <v>-1604.0200000000041</v>
      </c>
      <c r="BE11" s="106">
        <v>0</v>
      </c>
      <c r="BF11" s="106">
        <v>0</v>
      </c>
      <c r="BG11" s="106">
        <v>0</v>
      </c>
      <c r="BH11" s="106">
        <v>0</v>
      </c>
      <c r="BI11" s="106">
        <v>0</v>
      </c>
      <c r="BJ11" s="106">
        <v>0</v>
      </c>
      <c r="BK11" s="106">
        <v>0</v>
      </c>
      <c r="BL11" s="106">
        <v>0</v>
      </c>
      <c r="BM11" s="106">
        <v>0</v>
      </c>
      <c r="BN11" s="106">
        <v>0</v>
      </c>
      <c r="BO11" s="106">
        <v>0</v>
      </c>
      <c r="BP11" s="106">
        <v>0</v>
      </c>
      <c r="BQ11" s="106">
        <v>0</v>
      </c>
      <c r="BR11" s="106">
        <v>0</v>
      </c>
      <c r="BS11" s="106">
        <v>0</v>
      </c>
      <c r="BT11" s="106">
        <v>0</v>
      </c>
      <c r="BU11" s="106">
        <v>0</v>
      </c>
      <c r="BV11" s="106">
        <v>0</v>
      </c>
      <c r="BW11" s="106">
        <v>0</v>
      </c>
      <c r="BX11" s="106">
        <v>0</v>
      </c>
      <c r="BY11" s="106">
        <v>0</v>
      </c>
      <c r="BZ11" s="106">
        <v>0</v>
      </c>
      <c r="CA11" s="106">
        <v>0</v>
      </c>
      <c r="CB11" s="106">
        <v>0</v>
      </c>
      <c r="CC11" s="106">
        <v>0</v>
      </c>
      <c r="CD11" s="106">
        <v>0</v>
      </c>
    </row>
    <row r="12" spans="1:82" ht="13.9" customHeight="1" x14ac:dyDescent="0.2">
      <c r="A12" s="54" t="s">
        <v>129</v>
      </c>
      <c r="B12" s="54" t="s">
        <v>308</v>
      </c>
      <c r="C12" s="54" t="s">
        <v>504</v>
      </c>
      <c r="D12" s="54" t="s">
        <v>505</v>
      </c>
      <c r="E12" s="106">
        <v>0</v>
      </c>
      <c r="F12" s="106">
        <v>0</v>
      </c>
      <c r="G12" s="106">
        <v>0</v>
      </c>
      <c r="H12" s="106">
        <v>0</v>
      </c>
      <c r="I12" s="106">
        <v>0</v>
      </c>
      <c r="J12" s="106">
        <v>0</v>
      </c>
      <c r="K12" s="106">
        <v>0</v>
      </c>
      <c r="L12" s="106">
        <v>0</v>
      </c>
      <c r="M12" s="106">
        <v>0</v>
      </c>
      <c r="N12" s="106">
        <v>0</v>
      </c>
      <c r="O12" s="106">
        <v>0</v>
      </c>
      <c r="P12" s="106">
        <v>0</v>
      </c>
      <c r="Q12" s="106">
        <v>0</v>
      </c>
      <c r="R12" s="106">
        <v>0</v>
      </c>
      <c r="S12" s="106">
        <v>0</v>
      </c>
      <c r="T12" s="106">
        <v>0</v>
      </c>
      <c r="U12" s="106">
        <v>0</v>
      </c>
      <c r="V12" s="106">
        <v>0</v>
      </c>
      <c r="W12" s="106">
        <v>0</v>
      </c>
      <c r="X12" s="106">
        <v>0</v>
      </c>
      <c r="Y12" s="106">
        <v>0</v>
      </c>
      <c r="Z12" s="106">
        <v>40000000</v>
      </c>
      <c r="AA12" s="106">
        <v>40000000</v>
      </c>
      <c r="AB12" s="106">
        <v>40000000</v>
      </c>
      <c r="AC12" s="106">
        <v>0</v>
      </c>
      <c r="AD12" s="106">
        <v>0</v>
      </c>
      <c r="AE12" s="106">
        <v>0</v>
      </c>
      <c r="AF12" s="106">
        <v>0</v>
      </c>
      <c r="AG12" s="106">
        <v>0</v>
      </c>
      <c r="AH12" s="106">
        <v>0</v>
      </c>
      <c r="AI12" s="106">
        <v>0</v>
      </c>
      <c r="AJ12" s="106">
        <v>0</v>
      </c>
      <c r="AK12" s="106">
        <v>0</v>
      </c>
      <c r="AL12" s="106">
        <v>0</v>
      </c>
      <c r="AM12" s="106">
        <v>0</v>
      </c>
      <c r="AN12" s="106">
        <v>0</v>
      </c>
      <c r="AO12" s="106">
        <v>0</v>
      </c>
      <c r="AP12" s="106">
        <v>0</v>
      </c>
      <c r="AQ12" s="106">
        <v>0</v>
      </c>
      <c r="AR12" s="106">
        <v>0</v>
      </c>
      <c r="AS12" s="106">
        <v>0</v>
      </c>
      <c r="AT12" s="106">
        <v>0</v>
      </c>
      <c r="AU12" s="106">
        <v>0</v>
      </c>
      <c r="AV12" s="106">
        <v>0</v>
      </c>
      <c r="AW12" s="106">
        <v>0</v>
      </c>
      <c r="AX12" s="106">
        <v>0</v>
      </c>
      <c r="AY12" s="106">
        <v>0</v>
      </c>
      <c r="AZ12" s="106">
        <v>0</v>
      </c>
      <c r="BA12" s="106">
        <v>20000000</v>
      </c>
      <c r="BB12" s="106">
        <v>20000000</v>
      </c>
      <c r="BC12" s="106">
        <v>0</v>
      </c>
      <c r="BD12" s="106">
        <v>0</v>
      </c>
      <c r="BE12" s="106">
        <v>0</v>
      </c>
      <c r="BF12" s="106">
        <v>0</v>
      </c>
      <c r="BG12" s="106">
        <v>0</v>
      </c>
      <c r="BH12" s="106">
        <v>0</v>
      </c>
      <c r="BI12" s="106">
        <v>0</v>
      </c>
      <c r="BJ12" s="106">
        <v>0</v>
      </c>
      <c r="BK12" s="106">
        <v>0</v>
      </c>
      <c r="BL12" s="106">
        <v>0</v>
      </c>
      <c r="BM12" s="106">
        <v>0</v>
      </c>
      <c r="BN12" s="106">
        <v>0</v>
      </c>
      <c r="BO12" s="106">
        <v>0</v>
      </c>
      <c r="BP12" s="106">
        <v>0</v>
      </c>
      <c r="BQ12" s="106">
        <v>0</v>
      </c>
      <c r="BR12" s="106">
        <v>0</v>
      </c>
      <c r="BS12" s="106">
        <v>0</v>
      </c>
      <c r="BT12" s="106">
        <v>0</v>
      </c>
      <c r="BU12" s="106">
        <v>0</v>
      </c>
      <c r="BV12" s="106">
        <v>0</v>
      </c>
      <c r="BW12" s="106">
        <v>0</v>
      </c>
      <c r="BX12" s="106">
        <v>0</v>
      </c>
      <c r="BY12" s="106">
        <v>0</v>
      </c>
      <c r="BZ12" s="106">
        <v>0</v>
      </c>
      <c r="CA12" s="106">
        <v>0</v>
      </c>
      <c r="CB12" s="106">
        <v>0</v>
      </c>
      <c r="CC12" s="106">
        <v>0</v>
      </c>
      <c r="CD12" s="106">
        <v>0</v>
      </c>
    </row>
    <row r="13" spans="1:82" ht="13.9" customHeight="1" x14ac:dyDescent="0.2">
      <c r="A13" s="54" t="s">
        <v>129</v>
      </c>
      <c r="B13" s="54" t="s">
        <v>308</v>
      </c>
      <c r="C13" s="54" t="s">
        <v>506</v>
      </c>
      <c r="D13" s="54" t="s">
        <v>507</v>
      </c>
      <c r="E13" s="106">
        <v>0</v>
      </c>
      <c r="F13" s="106">
        <v>0</v>
      </c>
      <c r="G13" s="106">
        <v>0</v>
      </c>
      <c r="H13" s="106">
        <v>0</v>
      </c>
      <c r="I13" s="106">
        <v>0</v>
      </c>
      <c r="J13" s="106">
        <v>0</v>
      </c>
      <c r="K13" s="106">
        <v>0</v>
      </c>
      <c r="L13" s="106">
        <v>0</v>
      </c>
      <c r="M13" s="106">
        <v>0</v>
      </c>
      <c r="N13" s="106">
        <v>0</v>
      </c>
      <c r="O13" s="106">
        <v>0</v>
      </c>
      <c r="P13" s="106">
        <v>0</v>
      </c>
      <c r="Q13" s="106">
        <v>0</v>
      </c>
      <c r="R13" s="106">
        <v>0</v>
      </c>
      <c r="S13" s="106">
        <v>0</v>
      </c>
      <c r="T13" s="106">
        <v>0</v>
      </c>
      <c r="U13" s="106">
        <v>0</v>
      </c>
      <c r="V13" s="106">
        <v>0</v>
      </c>
      <c r="W13" s="106">
        <v>0</v>
      </c>
      <c r="X13" s="106">
        <v>0</v>
      </c>
      <c r="Y13" s="106">
        <v>0</v>
      </c>
      <c r="Z13" s="106">
        <v>0</v>
      </c>
      <c r="AA13" s="106">
        <v>0</v>
      </c>
      <c r="AB13" s="106">
        <v>0</v>
      </c>
      <c r="AC13" s="106">
        <v>0</v>
      </c>
      <c r="AD13" s="106">
        <v>0</v>
      </c>
      <c r="AE13" s="106">
        <v>0</v>
      </c>
      <c r="AF13" s="106">
        <v>0</v>
      </c>
      <c r="AG13" s="106">
        <v>0</v>
      </c>
      <c r="AH13" s="106">
        <v>0</v>
      </c>
      <c r="AI13" s="106">
        <v>0</v>
      </c>
      <c r="AJ13" s="106">
        <v>0</v>
      </c>
      <c r="AK13" s="106">
        <v>0</v>
      </c>
      <c r="AL13" s="106">
        <v>0</v>
      </c>
      <c r="AM13" s="106">
        <v>0</v>
      </c>
      <c r="AN13" s="106">
        <v>0</v>
      </c>
      <c r="AO13" s="106">
        <v>0</v>
      </c>
      <c r="AP13" s="106">
        <v>0</v>
      </c>
      <c r="AQ13" s="106">
        <v>0</v>
      </c>
      <c r="AR13" s="106">
        <v>0</v>
      </c>
      <c r="AS13" s="106">
        <v>0</v>
      </c>
      <c r="AT13" s="106">
        <v>0</v>
      </c>
      <c r="AU13" s="106">
        <v>0</v>
      </c>
      <c r="AV13" s="106">
        <v>0</v>
      </c>
      <c r="AW13" s="106">
        <v>3178588.37</v>
      </c>
      <c r="AX13" s="106">
        <v>-1907333.5099999998</v>
      </c>
      <c r="AY13" s="106">
        <v>-1955849.3</v>
      </c>
      <c r="AZ13" s="106">
        <v>-1954995.81</v>
      </c>
      <c r="BA13" s="106">
        <v>-1916569.75</v>
      </c>
      <c r="BB13" s="106">
        <v>-1717238.83</v>
      </c>
      <c r="BC13" s="106">
        <v>-1729028.71</v>
      </c>
      <c r="BD13" s="106">
        <v>-1729028.71</v>
      </c>
      <c r="BE13" s="106">
        <v>-1760812.2999999998</v>
      </c>
      <c r="BF13" s="106">
        <v>-1893034.3399999999</v>
      </c>
      <c r="BG13" s="106">
        <v>-2075583.15</v>
      </c>
      <c r="BH13" s="106">
        <v>-2031505.06</v>
      </c>
      <c r="BI13" s="106">
        <v>-1995311.78</v>
      </c>
      <c r="BJ13" s="106">
        <v>-2078580.8699999999</v>
      </c>
      <c r="BK13" s="106">
        <v>-2223643.16</v>
      </c>
      <c r="BL13" s="106">
        <v>-2143407.2200000002</v>
      </c>
      <c r="BM13" s="106">
        <v>-2128292.36</v>
      </c>
      <c r="BN13" s="106">
        <v>-1936732.69</v>
      </c>
      <c r="BO13" s="106">
        <v>-1908637.8099999996</v>
      </c>
      <c r="BP13" s="106">
        <v>-1772356.76</v>
      </c>
      <c r="BQ13" s="106">
        <v>-1772356.76</v>
      </c>
      <c r="BR13" s="106">
        <v>-1832587.53</v>
      </c>
      <c r="BS13" s="106">
        <v>-1840813.54</v>
      </c>
      <c r="BT13" s="106">
        <v>-1950155.28</v>
      </c>
      <c r="BU13" s="106">
        <v>-1973960.7899999998</v>
      </c>
      <c r="BV13" s="106">
        <v>-2037465.99</v>
      </c>
      <c r="BW13" s="106">
        <v>-2104218.1399999997</v>
      </c>
      <c r="BX13" s="106">
        <v>-2234034.9599999995</v>
      </c>
      <c r="BY13" s="106">
        <v>-2174576.8199999998</v>
      </c>
      <c r="BZ13" s="106">
        <v>-2111220.34</v>
      </c>
      <c r="CA13" s="106">
        <v>-1902809.85</v>
      </c>
      <c r="CB13" s="106">
        <v>-1904170.65</v>
      </c>
      <c r="CC13" s="106">
        <v>-1732315.9299999997</v>
      </c>
      <c r="CD13" s="106">
        <v>-1732315.9299999997</v>
      </c>
    </row>
    <row r="14" spans="1:82" ht="13.9" customHeight="1" x14ac:dyDescent="0.2">
      <c r="A14" s="54" t="s">
        <v>129</v>
      </c>
      <c r="B14" s="54" t="s">
        <v>308</v>
      </c>
      <c r="C14" s="54" t="s">
        <v>508</v>
      </c>
      <c r="D14" s="54" t="s">
        <v>509</v>
      </c>
      <c r="E14" s="106">
        <v>0</v>
      </c>
      <c r="F14" s="106">
        <v>0</v>
      </c>
      <c r="G14" s="106">
        <v>0</v>
      </c>
      <c r="H14" s="106">
        <v>0</v>
      </c>
      <c r="I14" s="106">
        <v>0</v>
      </c>
      <c r="J14" s="106">
        <v>0</v>
      </c>
      <c r="K14" s="106">
        <v>0</v>
      </c>
      <c r="L14" s="106">
        <v>0</v>
      </c>
      <c r="M14" s="106">
        <v>0</v>
      </c>
      <c r="N14" s="106">
        <v>0</v>
      </c>
      <c r="O14" s="106">
        <v>0</v>
      </c>
      <c r="P14" s="106">
        <v>0</v>
      </c>
      <c r="Q14" s="106">
        <v>0</v>
      </c>
      <c r="R14" s="106">
        <v>0</v>
      </c>
      <c r="S14" s="106">
        <v>0</v>
      </c>
      <c r="T14" s="106">
        <v>0</v>
      </c>
      <c r="U14" s="106">
        <v>0</v>
      </c>
      <c r="V14" s="106">
        <v>0</v>
      </c>
      <c r="W14" s="106">
        <v>0</v>
      </c>
      <c r="X14" s="106">
        <v>0</v>
      </c>
      <c r="Y14" s="106">
        <v>0</v>
      </c>
      <c r="Z14" s="106">
        <v>0</v>
      </c>
      <c r="AA14" s="106">
        <v>0</v>
      </c>
      <c r="AB14" s="106">
        <v>0</v>
      </c>
      <c r="AC14" s="106">
        <v>0</v>
      </c>
      <c r="AD14" s="106">
        <v>0</v>
      </c>
      <c r="AE14" s="106">
        <v>0</v>
      </c>
      <c r="AF14" s="106">
        <v>0</v>
      </c>
      <c r="AG14" s="106">
        <v>0</v>
      </c>
      <c r="AH14" s="106">
        <v>0</v>
      </c>
      <c r="AI14" s="106">
        <v>0</v>
      </c>
      <c r="AJ14" s="106">
        <v>0</v>
      </c>
      <c r="AK14" s="106">
        <v>0</v>
      </c>
      <c r="AL14" s="106">
        <v>0</v>
      </c>
      <c r="AM14" s="106">
        <v>0</v>
      </c>
      <c r="AN14" s="106">
        <v>0</v>
      </c>
      <c r="AO14" s="106">
        <v>0</v>
      </c>
      <c r="AP14" s="106">
        <v>152419.04999999999</v>
      </c>
      <c r="AQ14" s="106">
        <v>152419.04999999999</v>
      </c>
      <c r="AR14" s="106">
        <v>146491.72999999998</v>
      </c>
      <c r="AS14" s="106">
        <v>231815.67</v>
      </c>
      <c r="AT14" s="106">
        <v>1631387.03</v>
      </c>
      <c r="AU14" s="106">
        <v>0</v>
      </c>
      <c r="AV14" s="106">
        <v>0</v>
      </c>
      <c r="AW14" s="106">
        <v>1705216.17</v>
      </c>
      <c r="AX14" s="106">
        <v>1628792.23</v>
      </c>
      <c r="AY14" s="106">
        <v>1576086.8599999999</v>
      </c>
      <c r="AZ14" s="106">
        <v>1603306.82</v>
      </c>
      <c r="BA14" s="106">
        <v>1618196.97</v>
      </c>
      <c r="BB14" s="106">
        <v>2002995.85</v>
      </c>
      <c r="BC14" s="106">
        <v>2343462.29</v>
      </c>
      <c r="BD14" s="106">
        <v>2343462.29</v>
      </c>
      <c r="BE14" s="106">
        <v>0</v>
      </c>
      <c r="BF14" s="106">
        <v>0</v>
      </c>
      <c r="BG14" s="106">
        <v>0</v>
      </c>
      <c r="BH14" s="106">
        <v>0</v>
      </c>
      <c r="BI14" s="106">
        <v>0</v>
      </c>
      <c r="BJ14" s="106">
        <v>0</v>
      </c>
      <c r="BK14" s="106">
        <v>0</v>
      </c>
      <c r="BL14" s="106">
        <v>0</v>
      </c>
      <c r="BM14" s="106">
        <v>0</v>
      </c>
      <c r="BN14" s="106">
        <v>0</v>
      </c>
      <c r="BO14" s="106">
        <v>0</v>
      </c>
      <c r="BP14" s="106">
        <v>0</v>
      </c>
      <c r="BQ14" s="106">
        <v>0</v>
      </c>
      <c r="BR14" s="106">
        <v>0</v>
      </c>
      <c r="BS14" s="106">
        <v>0</v>
      </c>
      <c r="BT14" s="106">
        <v>0</v>
      </c>
      <c r="BU14" s="106">
        <v>0</v>
      </c>
      <c r="BV14" s="106">
        <v>0</v>
      </c>
      <c r="BW14" s="106">
        <v>0</v>
      </c>
      <c r="BX14" s="106">
        <v>0</v>
      </c>
      <c r="BY14" s="106">
        <v>0</v>
      </c>
      <c r="BZ14" s="106">
        <v>0</v>
      </c>
      <c r="CA14" s="106">
        <v>0</v>
      </c>
      <c r="CB14" s="106">
        <v>0</v>
      </c>
      <c r="CC14" s="106">
        <v>0</v>
      </c>
      <c r="CD14" s="106">
        <v>0</v>
      </c>
    </row>
    <row r="15" spans="1:82" ht="13.9" customHeight="1" x14ac:dyDescent="0.2">
      <c r="A15" s="54" t="s">
        <v>129</v>
      </c>
      <c r="B15" s="54" t="s">
        <v>308</v>
      </c>
      <c r="C15" s="54" t="s">
        <v>510</v>
      </c>
      <c r="D15" s="54" t="s">
        <v>511</v>
      </c>
      <c r="E15" s="106">
        <v>0</v>
      </c>
      <c r="F15" s="106">
        <v>0</v>
      </c>
      <c r="G15" s="106">
        <v>0</v>
      </c>
      <c r="H15" s="106">
        <v>0</v>
      </c>
      <c r="I15" s="106">
        <v>0</v>
      </c>
      <c r="J15" s="106">
        <v>0</v>
      </c>
      <c r="K15" s="106">
        <v>0</v>
      </c>
      <c r="L15" s="106">
        <v>-804603.1</v>
      </c>
      <c r="M15" s="106">
        <v>-786924.17</v>
      </c>
      <c r="N15" s="106">
        <v>-781998.56</v>
      </c>
      <c r="O15" s="106">
        <v>-779558.92</v>
      </c>
      <c r="P15" s="106">
        <v>-800080.45000000007</v>
      </c>
      <c r="Q15" s="106">
        <v>-800080.45000000007</v>
      </c>
      <c r="R15" s="106">
        <v>-813111.35</v>
      </c>
      <c r="S15" s="106">
        <v>-846160.37</v>
      </c>
      <c r="T15" s="106">
        <v>-857017</v>
      </c>
      <c r="U15" s="106">
        <v>-873583.92</v>
      </c>
      <c r="V15" s="106">
        <v>-891104.42</v>
      </c>
      <c r="W15" s="106">
        <v>-910953.29</v>
      </c>
      <c r="X15" s="106">
        <v>-939666.39</v>
      </c>
      <c r="Y15" s="106">
        <v>-945220.81</v>
      </c>
      <c r="Z15" s="106">
        <v>-956566.32000000007</v>
      </c>
      <c r="AA15" s="106">
        <v>-966147.87</v>
      </c>
      <c r="AB15" s="106">
        <v>-984279.79</v>
      </c>
      <c r="AC15" s="106">
        <v>-991794.07000000007</v>
      </c>
      <c r="AD15" s="106">
        <v>-991794.07000000007</v>
      </c>
      <c r="AE15" s="106">
        <v>-1007768.1499999999</v>
      </c>
      <c r="AF15" s="106">
        <v>-1018031.77</v>
      </c>
      <c r="AG15" s="106">
        <v>-1036630.92</v>
      </c>
      <c r="AH15" s="106">
        <v>-1049961.69</v>
      </c>
      <c r="AI15" s="106">
        <v>-1063857.74</v>
      </c>
      <c r="AJ15" s="106">
        <v>-1076824.29</v>
      </c>
      <c r="AK15" s="106">
        <v>-1112682.7</v>
      </c>
      <c r="AL15" s="106">
        <v>-1151108.8899999999</v>
      </c>
      <c r="AM15" s="106">
        <v>-1150976.0399999998</v>
      </c>
      <c r="AN15" s="106">
        <v>-1137273.8400000001</v>
      </c>
      <c r="AO15" s="106">
        <v>-1277192.6100000001</v>
      </c>
      <c r="AP15" s="106">
        <v>-1135380.51</v>
      </c>
      <c r="AQ15" s="106">
        <v>-1135380.51</v>
      </c>
      <c r="AR15" s="106">
        <v>-1323446.6599999999</v>
      </c>
      <c r="AS15" s="106">
        <v>-794590.21</v>
      </c>
      <c r="AT15" s="106">
        <v>-832713.97</v>
      </c>
      <c r="AU15" s="106">
        <v>-788102.09</v>
      </c>
      <c r="AV15" s="106">
        <v>-865499.92999999993</v>
      </c>
      <c r="AW15" s="106">
        <v>-879814.89</v>
      </c>
      <c r="AX15" s="106">
        <v>-873758.17</v>
      </c>
      <c r="AY15" s="106">
        <v>-811946.58000000007</v>
      </c>
      <c r="AZ15" s="106">
        <v>-849550.96</v>
      </c>
      <c r="BA15" s="106">
        <v>-883357.78999999992</v>
      </c>
      <c r="BB15" s="106">
        <v>-881531.45000000007</v>
      </c>
      <c r="BC15" s="106">
        <v>-793102.72</v>
      </c>
      <c r="BD15" s="106">
        <v>-793102.72</v>
      </c>
      <c r="BE15" s="106">
        <v>-736828.25738999993</v>
      </c>
      <c r="BF15" s="106">
        <v>-716065.01359999995</v>
      </c>
      <c r="BG15" s="106">
        <v>-715859.47667989996</v>
      </c>
      <c r="BH15" s="106">
        <v>-672656.96234989993</v>
      </c>
      <c r="BI15" s="106">
        <v>-631601.23453989998</v>
      </c>
      <c r="BJ15" s="106">
        <v>-597462.13489989995</v>
      </c>
      <c r="BK15" s="106">
        <v>-561870.6781298999</v>
      </c>
      <c r="BL15" s="106">
        <v>-528625.0110999</v>
      </c>
      <c r="BM15" s="106">
        <v>-498368.91092990001</v>
      </c>
      <c r="BN15" s="106">
        <v>-481889.42616989999</v>
      </c>
      <c r="BO15" s="106">
        <v>-478604.01636390004</v>
      </c>
      <c r="BP15" s="106">
        <v>-456078.13002390001</v>
      </c>
      <c r="BQ15" s="106">
        <v>-456078.13002390001</v>
      </c>
      <c r="BR15" s="106">
        <v>-440152.49709389999</v>
      </c>
      <c r="BS15" s="106">
        <v>-410373.35081389995</v>
      </c>
      <c r="BT15" s="106">
        <v>-375877.94312389992</v>
      </c>
      <c r="BU15" s="106">
        <v>-371546.51417389995</v>
      </c>
      <c r="BV15" s="106">
        <v>-361617.3259459</v>
      </c>
      <c r="BW15" s="106">
        <v>-356520.7311508999</v>
      </c>
      <c r="BX15" s="106">
        <v>-345393.14515089995</v>
      </c>
      <c r="BY15" s="106">
        <v>-329099.82306089991</v>
      </c>
      <c r="BZ15" s="106">
        <v>-313039.37129089993</v>
      </c>
      <c r="CA15" s="106">
        <v>-308996.50766489998</v>
      </c>
      <c r="CB15" s="106">
        <v>-316424.83803489996</v>
      </c>
      <c r="CC15" s="106">
        <v>-299666.08125489991</v>
      </c>
      <c r="CD15" s="106">
        <v>-299666.08125489991</v>
      </c>
    </row>
    <row r="16" spans="1:82" ht="13.9" customHeight="1" x14ac:dyDescent="0.2">
      <c r="A16" s="54" t="s">
        <v>129</v>
      </c>
      <c r="B16" s="54" t="s">
        <v>308</v>
      </c>
      <c r="C16" s="54" t="s">
        <v>512</v>
      </c>
      <c r="D16" s="54" t="s">
        <v>513</v>
      </c>
      <c r="E16" s="106">
        <v>0</v>
      </c>
      <c r="F16" s="106">
        <v>0</v>
      </c>
      <c r="G16" s="106">
        <v>0</v>
      </c>
      <c r="H16" s="106">
        <v>0</v>
      </c>
      <c r="I16" s="106">
        <v>0</v>
      </c>
      <c r="J16" s="106">
        <v>0</v>
      </c>
      <c r="K16" s="106">
        <v>0</v>
      </c>
      <c r="L16" s="106">
        <v>355609.31</v>
      </c>
      <c r="M16" s="106">
        <v>344638.95</v>
      </c>
      <c r="N16" s="106">
        <v>321636.90000000002</v>
      </c>
      <c r="O16" s="106">
        <v>288338.89</v>
      </c>
      <c r="P16" s="106">
        <v>317921.57</v>
      </c>
      <c r="Q16" s="106">
        <v>317921.57</v>
      </c>
      <c r="R16" s="106">
        <v>211829.63</v>
      </c>
      <c r="S16" s="106">
        <v>192195.89</v>
      </c>
      <c r="T16" s="106">
        <v>84899.920000000013</v>
      </c>
      <c r="U16" s="106">
        <v>153276.89000000001</v>
      </c>
      <c r="V16" s="106">
        <v>178909.78000000003</v>
      </c>
      <c r="W16" s="106">
        <v>195253.47</v>
      </c>
      <c r="X16" s="106">
        <v>242542.41999999998</v>
      </c>
      <c r="Y16" s="106">
        <v>267094.46000000002</v>
      </c>
      <c r="Z16" s="106">
        <v>291583.16000000003</v>
      </c>
      <c r="AA16" s="106">
        <v>326810.74</v>
      </c>
      <c r="AB16" s="106">
        <v>309695.62</v>
      </c>
      <c r="AC16" s="106">
        <v>335883.81</v>
      </c>
      <c r="AD16" s="106">
        <v>335883.81</v>
      </c>
      <c r="AE16" s="106">
        <v>325231.62</v>
      </c>
      <c r="AF16" s="106">
        <v>266542.15999999997</v>
      </c>
      <c r="AG16" s="106">
        <v>309554.98</v>
      </c>
      <c r="AH16" s="106">
        <v>233573.61</v>
      </c>
      <c r="AI16" s="106">
        <v>309554.98</v>
      </c>
      <c r="AJ16" s="106">
        <v>242543.49</v>
      </c>
      <c r="AK16" s="106">
        <v>253542.04</v>
      </c>
      <c r="AL16" s="106">
        <v>213218.76</v>
      </c>
      <c r="AM16" s="106">
        <v>280059.19</v>
      </c>
      <c r="AN16" s="106">
        <v>259227.47</v>
      </c>
      <c r="AO16" s="106">
        <v>307339.41000000003</v>
      </c>
      <c r="AP16" s="106">
        <v>214888.34999999998</v>
      </c>
      <c r="AQ16" s="106">
        <v>214888.34999999998</v>
      </c>
      <c r="AR16" s="106">
        <v>282700.84999999998</v>
      </c>
      <c r="AS16" s="106">
        <v>305730.45999999996</v>
      </c>
      <c r="AT16" s="106">
        <v>376975.57</v>
      </c>
      <c r="AU16" s="106">
        <v>376677.48</v>
      </c>
      <c r="AV16" s="106">
        <v>361689.13</v>
      </c>
      <c r="AW16" s="106">
        <v>405943.69</v>
      </c>
      <c r="AX16" s="106">
        <v>388227.06</v>
      </c>
      <c r="AY16" s="106">
        <v>418674.68</v>
      </c>
      <c r="AZ16" s="106">
        <v>415077.99</v>
      </c>
      <c r="BA16" s="106">
        <v>419347.14999999997</v>
      </c>
      <c r="BB16" s="106">
        <v>437822.68000000005</v>
      </c>
      <c r="BC16" s="106">
        <v>440505.35</v>
      </c>
      <c r="BD16" s="106">
        <v>440505.35</v>
      </c>
      <c r="BE16" s="106">
        <v>485301.35</v>
      </c>
      <c r="BF16" s="106">
        <v>536136.35</v>
      </c>
      <c r="BG16" s="106">
        <v>514200.35</v>
      </c>
      <c r="BH16" s="106">
        <v>453552.35</v>
      </c>
      <c r="BI16" s="106">
        <v>410366.35</v>
      </c>
      <c r="BJ16" s="106">
        <v>378660.35</v>
      </c>
      <c r="BK16" s="106">
        <v>465075.35</v>
      </c>
      <c r="BL16" s="106">
        <v>466083.35</v>
      </c>
      <c r="BM16" s="106">
        <v>465273.35</v>
      </c>
      <c r="BN16" s="106">
        <v>517990.35</v>
      </c>
      <c r="BO16" s="106">
        <v>580008.35</v>
      </c>
      <c r="BP16" s="106">
        <v>655200.35</v>
      </c>
      <c r="BQ16" s="106">
        <v>655200.35</v>
      </c>
      <c r="BR16" s="106">
        <v>667500.35</v>
      </c>
      <c r="BS16" s="106">
        <v>652164.35</v>
      </c>
      <c r="BT16" s="106">
        <v>604152.35</v>
      </c>
      <c r="BU16" s="106">
        <v>729344.67999999993</v>
      </c>
      <c r="BV16" s="106">
        <v>680439.67999999993</v>
      </c>
      <c r="BW16" s="106">
        <v>642170.67999999993</v>
      </c>
      <c r="BX16" s="106">
        <v>604232.67999999993</v>
      </c>
      <c r="BY16" s="106">
        <v>603296.67999999993</v>
      </c>
      <c r="BZ16" s="106">
        <v>602135.67999999993</v>
      </c>
      <c r="CA16" s="106">
        <v>648740.67999999993</v>
      </c>
      <c r="CB16" s="106">
        <v>707499.67999999993</v>
      </c>
      <c r="CC16" s="106">
        <v>777092.67999999993</v>
      </c>
      <c r="CD16" s="106">
        <v>777092.67999999993</v>
      </c>
    </row>
    <row r="17" spans="1:82" ht="13.9" customHeight="1" x14ac:dyDescent="0.2">
      <c r="A17" s="54" t="s">
        <v>129</v>
      </c>
      <c r="B17" s="54" t="s">
        <v>308</v>
      </c>
      <c r="C17" s="54" t="s">
        <v>514</v>
      </c>
      <c r="D17" s="54" t="s">
        <v>515</v>
      </c>
      <c r="E17" s="106">
        <v>0</v>
      </c>
      <c r="F17" s="106">
        <v>0</v>
      </c>
      <c r="G17" s="106">
        <v>0</v>
      </c>
      <c r="H17" s="106">
        <v>0</v>
      </c>
      <c r="I17" s="106">
        <v>0</v>
      </c>
      <c r="J17" s="106">
        <v>0</v>
      </c>
      <c r="K17" s="106">
        <v>0</v>
      </c>
      <c r="L17" s="106">
        <v>14157.67</v>
      </c>
      <c r="M17" s="106">
        <v>14157.67</v>
      </c>
      <c r="N17" s="106">
        <v>14157.67</v>
      </c>
      <c r="O17" s="106">
        <v>14136.41</v>
      </c>
      <c r="P17" s="106">
        <v>14136.41</v>
      </c>
      <c r="Q17" s="106">
        <v>14136.41</v>
      </c>
      <c r="R17" s="106">
        <v>14136.41</v>
      </c>
      <c r="S17" s="106">
        <v>14136.89</v>
      </c>
      <c r="T17" s="106">
        <v>13982.41</v>
      </c>
      <c r="U17" s="106">
        <v>13982.17</v>
      </c>
      <c r="V17" s="106">
        <v>13854.73</v>
      </c>
      <c r="W17" s="106">
        <v>13854.73</v>
      </c>
      <c r="X17" s="106">
        <v>13854.73</v>
      </c>
      <c r="Y17" s="106">
        <v>36442.660000000003</v>
      </c>
      <c r="Z17" s="106">
        <v>13854.730000000003</v>
      </c>
      <c r="AA17" s="106">
        <v>13854.73</v>
      </c>
      <c r="AB17" s="106">
        <v>13854.73</v>
      </c>
      <c r="AC17" s="106">
        <v>13854.73</v>
      </c>
      <c r="AD17" s="106">
        <v>13854.73</v>
      </c>
      <c r="AE17" s="106">
        <v>13854.73</v>
      </c>
      <c r="AF17" s="106">
        <v>13854.73</v>
      </c>
      <c r="AG17" s="106">
        <v>13854.73</v>
      </c>
      <c r="AH17" s="106">
        <v>13854.73</v>
      </c>
      <c r="AI17" s="106">
        <v>13854.73</v>
      </c>
      <c r="AJ17" s="106">
        <v>13854.73</v>
      </c>
      <c r="AK17" s="106">
        <v>13854.73</v>
      </c>
      <c r="AL17" s="106">
        <v>13854.73</v>
      </c>
      <c r="AM17" s="106">
        <v>13854.73</v>
      </c>
      <c r="AN17" s="106">
        <v>13854.73</v>
      </c>
      <c r="AO17" s="106">
        <v>13854.73</v>
      </c>
      <c r="AP17" s="106">
        <v>13791.01</v>
      </c>
      <c r="AQ17" s="106">
        <v>13791.01</v>
      </c>
      <c r="AR17" s="106">
        <v>13791.01</v>
      </c>
      <c r="AS17" s="106">
        <v>13791.01</v>
      </c>
      <c r="AT17" s="106">
        <v>13791.01</v>
      </c>
      <c r="AU17" s="106">
        <v>13791.01</v>
      </c>
      <c r="AV17" s="106">
        <v>13791.01</v>
      </c>
      <c r="AW17" s="106">
        <v>13727.29</v>
      </c>
      <c r="AX17" s="106">
        <v>13727.29</v>
      </c>
      <c r="AY17" s="106">
        <v>13727.29</v>
      </c>
      <c r="AZ17" s="106">
        <v>13727.29</v>
      </c>
      <c r="BA17" s="106">
        <v>13727.29</v>
      </c>
      <c r="BB17" s="106">
        <v>13727.29</v>
      </c>
      <c r="BC17" s="106">
        <v>13727.29</v>
      </c>
      <c r="BD17" s="106">
        <v>13727.29</v>
      </c>
      <c r="BE17" s="106">
        <v>0</v>
      </c>
      <c r="BF17" s="106">
        <v>0</v>
      </c>
      <c r="BG17" s="106">
        <v>0</v>
      </c>
      <c r="BH17" s="106">
        <v>0</v>
      </c>
      <c r="BI17" s="106">
        <v>0</v>
      </c>
      <c r="BJ17" s="106">
        <v>0</v>
      </c>
      <c r="BK17" s="106">
        <v>0</v>
      </c>
      <c r="BL17" s="106">
        <v>0</v>
      </c>
      <c r="BM17" s="106">
        <v>0</v>
      </c>
      <c r="BN17" s="106">
        <v>0</v>
      </c>
      <c r="BO17" s="106">
        <v>0</v>
      </c>
      <c r="BP17" s="106">
        <v>0</v>
      </c>
      <c r="BQ17" s="106">
        <v>0</v>
      </c>
      <c r="BR17" s="106">
        <v>0</v>
      </c>
      <c r="BS17" s="106">
        <v>0</v>
      </c>
      <c r="BT17" s="106">
        <v>0</v>
      </c>
      <c r="BU17" s="106">
        <v>0</v>
      </c>
      <c r="BV17" s="106">
        <v>0</v>
      </c>
      <c r="BW17" s="106">
        <v>0</v>
      </c>
      <c r="BX17" s="106">
        <v>0</v>
      </c>
      <c r="BY17" s="106">
        <v>0</v>
      </c>
      <c r="BZ17" s="106">
        <v>0</v>
      </c>
      <c r="CA17" s="106">
        <v>0</v>
      </c>
      <c r="CB17" s="106">
        <v>0</v>
      </c>
      <c r="CC17" s="106">
        <v>0</v>
      </c>
      <c r="CD17" s="106">
        <v>0</v>
      </c>
    </row>
    <row r="18" spans="1:82" ht="13.9" customHeight="1" x14ac:dyDescent="0.2">
      <c r="A18" s="54" t="s">
        <v>129</v>
      </c>
      <c r="B18" s="54" t="s">
        <v>308</v>
      </c>
      <c r="C18" s="54" t="s">
        <v>516</v>
      </c>
      <c r="D18" s="54" t="s">
        <v>517</v>
      </c>
      <c r="E18" s="106">
        <v>0</v>
      </c>
      <c r="F18" s="106">
        <v>0</v>
      </c>
      <c r="G18" s="106">
        <v>0</v>
      </c>
      <c r="H18" s="106">
        <v>0</v>
      </c>
      <c r="I18" s="106">
        <v>0</v>
      </c>
      <c r="J18" s="106">
        <v>0</v>
      </c>
      <c r="K18" s="106">
        <v>0</v>
      </c>
      <c r="L18" s="106">
        <v>45053.599999999999</v>
      </c>
      <c r="M18" s="106">
        <v>33790.199999999997</v>
      </c>
      <c r="N18" s="106">
        <v>22526.799999999996</v>
      </c>
      <c r="O18" s="106">
        <v>19896.8</v>
      </c>
      <c r="P18" s="106">
        <v>18740.52</v>
      </c>
      <c r="Q18" s="106">
        <v>18740.52</v>
      </c>
      <c r="R18" s="106">
        <v>320843.84000000003</v>
      </c>
      <c r="S18" s="106">
        <v>275575.68000000005</v>
      </c>
      <c r="T18" s="106">
        <v>513466.55</v>
      </c>
      <c r="U18" s="106">
        <v>427500.89</v>
      </c>
      <c r="V18" s="106">
        <v>374870.44</v>
      </c>
      <c r="W18" s="106">
        <v>338794.06999999995</v>
      </c>
      <c r="X18" s="106">
        <v>279996.78000000003</v>
      </c>
      <c r="Y18" s="106">
        <v>216792.17000000004</v>
      </c>
      <c r="Z18" s="106">
        <v>160610.72000000003</v>
      </c>
      <c r="AA18" s="106">
        <v>101216.27</v>
      </c>
      <c r="AB18" s="106">
        <v>41821.790000000008</v>
      </c>
      <c r="AC18" s="106">
        <v>352715.32</v>
      </c>
      <c r="AD18" s="106">
        <v>352715.32</v>
      </c>
      <c r="AE18" s="106">
        <v>630484.07000000007</v>
      </c>
      <c r="AF18" s="106">
        <v>565098.3899999999</v>
      </c>
      <c r="AG18" s="106">
        <v>469870.21</v>
      </c>
      <c r="AH18" s="106">
        <v>428832.92</v>
      </c>
      <c r="AI18" s="106">
        <v>394332.74</v>
      </c>
      <c r="AJ18" s="106">
        <v>382431.91</v>
      </c>
      <c r="AK18" s="106">
        <v>322100.5</v>
      </c>
      <c r="AL18" s="106">
        <v>248756.91</v>
      </c>
      <c r="AM18" s="106">
        <v>186153.91</v>
      </c>
      <c r="AN18" s="106">
        <v>119102.91</v>
      </c>
      <c r="AO18" s="106">
        <v>52118.990000000005</v>
      </c>
      <c r="AP18" s="106">
        <v>431014.56</v>
      </c>
      <c r="AQ18" s="106">
        <v>431014.56</v>
      </c>
      <c r="AR18" s="106">
        <v>576830.57999999996</v>
      </c>
      <c r="AS18" s="106">
        <v>481919.33999999997</v>
      </c>
      <c r="AT18" s="106">
        <v>553418.36</v>
      </c>
      <c r="AU18" s="106">
        <v>556469.58000000007</v>
      </c>
      <c r="AV18" s="106">
        <v>494320.43999999994</v>
      </c>
      <c r="AW18" s="106">
        <v>391689.9</v>
      </c>
      <c r="AX18" s="106">
        <v>372705.12</v>
      </c>
      <c r="AY18" s="106">
        <v>288847.8</v>
      </c>
      <c r="AZ18" s="106">
        <v>201762.88</v>
      </c>
      <c r="BA18" s="106">
        <v>121133.02</v>
      </c>
      <c r="BB18" s="106">
        <v>37275.78</v>
      </c>
      <c r="BC18" s="106">
        <v>649619.29</v>
      </c>
      <c r="BD18" s="106">
        <v>649619.29</v>
      </c>
      <c r="BE18" s="106">
        <v>588367.19160000002</v>
      </c>
      <c r="BF18" s="106">
        <v>491557.72680000006</v>
      </c>
      <c r="BG18" s="106">
        <v>564486.72720000008</v>
      </c>
      <c r="BH18" s="106">
        <v>567598.97160000005</v>
      </c>
      <c r="BI18" s="106">
        <v>504206.84880000004</v>
      </c>
      <c r="BJ18" s="106">
        <v>399523.69800000003</v>
      </c>
      <c r="BK18" s="106">
        <v>380159.22240000003</v>
      </c>
      <c r="BL18" s="106">
        <v>294624.75599999999</v>
      </c>
      <c r="BM18" s="106">
        <v>205798.13759999996</v>
      </c>
      <c r="BN18" s="106">
        <v>123555.68039999995</v>
      </c>
      <c r="BO18" s="106">
        <v>38021.295599999954</v>
      </c>
      <c r="BP18" s="106">
        <v>662611.67579999997</v>
      </c>
      <c r="BQ18" s="106">
        <v>662611.67579999997</v>
      </c>
      <c r="BR18" s="106">
        <v>600134.53543200006</v>
      </c>
      <c r="BS18" s="106">
        <v>501388.88133599993</v>
      </c>
      <c r="BT18" s="106">
        <v>575776.46174399997</v>
      </c>
      <c r="BU18" s="106">
        <v>578950.95103200001</v>
      </c>
      <c r="BV18" s="106">
        <v>514290.98577599996</v>
      </c>
      <c r="BW18" s="106">
        <v>407514.17196000007</v>
      </c>
      <c r="BX18" s="106">
        <v>387762.40684800001</v>
      </c>
      <c r="BY18" s="106">
        <v>300517.25112000003</v>
      </c>
      <c r="BZ18" s="106">
        <v>209914.10035200004</v>
      </c>
      <c r="CA18" s="106">
        <v>126026.79400799994</v>
      </c>
      <c r="CB18" s="106">
        <v>38781.721512000018</v>
      </c>
      <c r="CC18" s="106">
        <v>675863.90931599995</v>
      </c>
      <c r="CD18" s="106">
        <v>675863.90931599995</v>
      </c>
    </row>
    <row r="19" spans="1:82" ht="13.9" customHeight="1" x14ac:dyDescent="0.2">
      <c r="A19" s="54" t="s">
        <v>129</v>
      </c>
      <c r="B19" s="54" t="s">
        <v>308</v>
      </c>
      <c r="C19" s="54" t="s">
        <v>518</v>
      </c>
      <c r="D19" s="54" t="s">
        <v>519</v>
      </c>
      <c r="E19" s="106">
        <v>0</v>
      </c>
      <c r="F19" s="106">
        <v>0</v>
      </c>
      <c r="G19" s="106">
        <v>0</v>
      </c>
      <c r="H19" s="106">
        <v>0</v>
      </c>
      <c r="I19" s="106">
        <v>0</v>
      </c>
      <c r="J19" s="106">
        <v>0</v>
      </c>
      <c r="K19" s="106">
        <v>0</v>
      </c>
      <c r="L19" s="106">
        <v>0</v>
      </c>
      <c r="M19" s="106">
        <v>0</v>
      </c>
      <c r="N19" s="106">
        <v>0</v>
      </c>
      <c r="O19" s="106">
        <v>0</v>
      </c>
      <c r="P19" s="106">
        <v>0</v>
      </c>
      <c r="Q19" s="106">
        <v>0</v>
      </c>
      <c r="R19" s="106">
        <v>0</v>
      </c>
      <c r="S19" s="106">
        <v>0</v>
      </c>
      <c r="T19" s="106">
        <v>0</v>
      </c>
      <c r="U19" s="106">
        <v>0</v>
      </c>
      <c r="V19" s="106">
        <v>0</v>
      </c>
      <c r="W19" s="106">
        <v>0</v>
      </c>
      <c r="X19" s="106">
        <v>0</v>
      </c>
      <c r="Y19" s="106">
        <v>0</v>
      </c>
      <c r="Z19" s="106">
        <v>0</v>
      </c>
      <c r="AA19" s="106">
        <v>0</v>
      </c>
      <c r="AB19" s="106">
        <v>0</v>
      </c>
      <c r="AC19" s="106">
        <v>0</v>
      </c>
      <c r="AD19" s="106">
        <v>0</v>
      </c>
      <c r="AE19" s="106">
        <v>0</v>
      </c>
      <c r="AF19" s="106">
        <v>0</v>
      </c>
      <c r="AG19" s="106">
        <v>0</v>
      </c>
      <c r="AH19" s="106">
        <v>0</v>
      </c>
      <c r="AI19" s="106">
        <v>0</v>
      </c>
      <c r="AJ19" s="106">
        <v>-379.46</v>
      </c>
      <c r="AK19" s="106">
        <v>-379.46</v>
      </c>
      <c r="AL19" s="106">
        <v>-379.46</v>
      </c>
      <c r="AM19" s="106">
        <v>-379.46</v>
      </c>
      <c r="AN19" s="106">
        <v>-379.46</v>
      </c>
      <c r="AO19" s="106">
        <v>-379.46</v>
      </c>
      <c r="AP19" s="106">
        <v>0</v>
      </c>
      <c r="AQ19" s="106">
        <v>0</v>
      </c>
      <c r="AR19" s="106">
        <v>0</v>
      </c>
      <c r="AS19" s="106">
        <v>0</v>
      </c>
      <c r="AT19" s="106">
        <v>0</v>
      </c>
      <c r="AU19" s="106">
        <v>0</v>
      </c>
      <c r="AV19" s="106">
        <v>0</v>
      </c>
      <c r="AW19" s="106">
        <v>0</v>
      </c>
      <c r="AX19" s="106">
        <v>0</v>
      </c>
      <c r="AY19" s="106">
        <v>0</v>
      </c>
      <c r="AZ19" s="106">
        <v>0</v>
      </c>
      <c r="BA19" s="106">
        <v>0</v>
      </c>
      <c r="BB19" s="106">
        <v>0</v>
      </c>
      <c r="BC19" s="106">
        <v>0</v>
      </c>
      <c r="BD19" s="106">
        <v>0</v>
      </c>
      <c r="BE19" s="106">
        <v>0</v>
      </c>
      <c r="BF19" s="106">
        <v>0</v>
      </c>
      <c r="BG19" s="106">
        <v>0</v>
      </c>
      <c r="BH19" s="106">
        <v>0</v>
      </c>
      <c r="BI19" s="106">
        <v>0</v>
      </c>
      <c r="BJ19" s="106">
        <v>0</v>
      </c>
      <c r="BK19" s="106">
        <v>0</v>
      </c>
      <c r="BL19" s="106">
        <v>0</v>
      </c>
      <c r="BM19" s="106">
        <v>0</v>
      </c>
      <c r="BN19" s="106">
        <v>0</v>
      </c>
      <c r="BO19" s="106">
        <v>0</v>
      </c>
      <c r="BP19" s="106">
        <v>0</v>
      </c>
      <c r="BQ19" s="106">
        <v>0</v>
      </c>
      <c r="BR19" s="106">
        <v>0</v>
      </c>
      <c r="BS19" s="106">
        <v>0</v>
      </c>
      <c r="BT19" s="106">
        <v>0</v>
      </c>
      <c r="BU19" s="106">
        <v>0</v>
      </c>
      <c r="BV19" s="106">
        <v>0</v>
      </c>
      <c r="BW19" s="106">
        <v>0</v>
      </c>
      <c r="BX19" s="106">
        <v>0</v>
      </c>
      <c r="BY19" s="106">
        <v>0</v>
      </c>
      <c r="BZ19" s="106">
        <v>0</v>
      </c>
      <c r="CA19" s="106">
        <v>0</v>
      </c>
      <c r="CB19" s="106">
        <v>0</v>
      </c>
      <c r="CC19" s="106">
        <v>0</v>
      </c>
      <c r="CD19" s="106">
        <v>0</v>
      </c>
    </row>
    <row r="20" spans="1:82" ht="13.9" customHeight="1" x14ac:dyDescent="0.2">
      <c r="A20" s="54" t="s">
        <v>129</v>
      </c>
      <c r="B20" s="54" t="s">
        <v>308</v>
      </c>
      <c r="C20" s="54" t="s">
        <v>520</v>
      </c>
      <c r="D20" s="54" t="s">
        <v>521</v>
      </c>
      <c r="E20" s="106">
        <v>0</v>
      </c>
      <c r="F20" s="106">
        <v>0</v>
      </c>
      <c r="G20" s="106">
        <v>0</v>
      </c>
      <c r="H20" s="106">
        <v>0</v>
      </c>
      <c r="I20" s="106">
        <v>0</v>
      </c>
      <c r="J20" s="106">
        <v>0</v>
      </c>
      <c r="K20" s="106">
        <v>0</v>
      </c>
      <c r="L20" s="106">
        <v>0</v>
      </c>
      <c r="M20" s="106">
        <v>-61337.83</v>
      </c>
      <c r="N20" s="106">
        <v>323107.84999999998</v>
      </c>
      <c r="O20" s="106">
        <v>1023653.7899999999</v>
      </c>
      <c r="P20" s="106">
        <v>-561420.64999999991</v>
      </c>
      <c r="Q20" s="106">
        <v>-561420.64999999991</v>
      </c>
      <c r="R20" s="106">
        <v>233611.47999999998</v>
      </c>
      <c r="S20" s="106">
        <v>907625.76</v>
      </c>
      <c r="T20" s="106">
        <v>1339784.6000000001</v>
      </c>
      <c r="U20" s="106">
        <v>868116.10000000009</v>
      </c>
      <c r="V20" s="106">
        <v>-766214.64</v>
      </c>
      <c r="W20" s="106">
        <v>0</v>
      </c>
      <c r="X20" s="106">
        <v>0</v>
      </c>
      <c r="Y20" s="106">
        <v>0</v>
      </c>
      <c r="Z20" s="106">
        <v>0</v>
      </c>
      <c r="AA20" s="106">
        <v>0</v>
      </c>
      <c r="AB20" s="106">
        <v>0</v>
      </c>
      <c r="AC20" s="106">
        <v>0</v>
      </c>
      <c r="AD20" s="106">
        <v>0</v>
      </c>
      <c r="AE20" s="106">
        <v>0</v>
      </c>
      <c r="AF20" s="106">
        <v>0</v>
      </c>
      <c r="AG20" s="106">
        <v>0</v>
      </c>
      <c r="AH20" s="106">
        <v>0</v>
      </c>
      <c r="AI20" s="106">
        <v>0</v>
      </c>
      <c r="AJ20" s="106">
        <v>0</v>
      </c>
      <c r="AK20" s="106">
        <v>0</v>
      </c>
      <c r="AL20" s="106">
        <v>0</v>
      </c>
      <c r="AM20" s="106">
        <v>0</v>
      </c>
      <c r="AN20" s="106">
        <v>0</v>
      </c>
      <c r="AO20" s="106">
        <v>0</v>
      </c>
      <c r="AP20" s="106">
        <v>0</v>
      </c>
      <c r="AQ20" s="106">
        <v>0</v>
      </c>
      <c r="AR20" s="106">
        <v>0</v>
      </c>
      <c r="AS20" s="106">
        <v>0</v>
      </c>
      <c r="AT20" s="106">
        <v>0</v>
      </c>
      <c r="AU20" s="106">
        <v>0</v>
      </c>
      <c r="AV20" s="106">
        <v>0</v>
      </c>
      <c r="AW20" s="106">
        <v>0</v>
      </c>
      <c r="AX20" s="106">
        <v>0</v>
      </c>
      <c r="AY20" s="106">
        <v>0</v>
      </c>
      <c r="AZ20" s="106">
        <v>0</v>
      </c>
      <c r="BA20" s="106">
        <v>0</v>
      </c>
      <c r="BB20" s="106">
        <v>0</v>
      </c>
      <c r="BC20" s="106">
        <v>0</v>
      </c>
      <c r="BD20" s="106">
        <v>0</v>
      </c>
      <c r="BE20" s="106">
        <v>0</v>
      </c>
      <c r="BF20" s="106">
        <v>0</v>
      </c>
      <c r="BG20" s="106">
        <v>0</v>
      </c>
      <c r="BH20" s="106">
        <v>0</v>
      </c>
      <c r="BI20" s="106">
        <v>0</v>
      </c>
      <c r="BJ20" s="106">
        <v>0</v>
      </c>
      <c r="BK20" s="106">
        <v>0</v>
      </c>
      <c r="BL20" s="106">
        <v>0</v>
      </c>
      <c r="BM20" s="106">
        <v>0</v>
      </c>
      <c r="BN20" s="106">
        <v>0</v>
      </c>
      <c r="BO20" s="106">
        <v>0</v>
      </c>
      <c r="BP20" s="106">
        <v>0</v>
      </c>
      <c r="BQ20" s="106">
        <v>0</v>
      </c>
      <c r="BR20" s="106">
        <v>0</v>
      </c>
      <c r="BS20" s="106">
        <v>0</v>
      </c>
      <c r="BT20" s="106">
        <v>0</v>
      </c>
      <c r="BU20" s="106">
        <v>0</v>
      </c>
      <c r="BV20" s="106">
        <v>0</v>
      </c>
      <c r="BW20" s="106">
        <v>0</v>
      </c>
      <c r="BX20" s="106">
        <v>0</v>
      </c>
      <c r="BY20" s="106">
        <v>0</v>
      </c>
      <c r="BZ20" s="106">
        <v>0</v>
      </c>
      <c r="CA20" s="106">
        <v>0</v>
      </c>
      <c r="CB20" s="106">
        <v>0</v>
      </c>
      <c r="CC20" s="106">
        <v>0</v>
      </c>
      <c r="CD20" s="106">
        <v>0</v>
      </c>
    </row>
    <row r="21" spans="1:82" ht="13.9" customHeight="1" x14ac:dyDescent="0.2">
      <c r="A21" s="54" t="s">
        <v>129</v>
      </c>
      <c r="B21" s="54" t="s">
        <v>308</v>
      </c>
      <c r="C21" s="54" t="s">
        <v>522</v>
      </c>
      <c r="D21" s="54" t="s">
        <v>523</v>
      </c>
      <c r="E21" s="106">
        <v>0</v>
      </c>
      <c r="F21" s="106">
        <v>0</v>
      </c>
      <c r="G21" s="106">
        <v>0</v>
      </c>
      <c r="H21" s="106">
        <v>0</v>
      </c>
      <c r="I21" s="106">
        <v>0</v>
      </c>
      <c r="J21" s="106">
        <v>0</v>
      </c>
      <c r="K21" s="106">
        <v>0</v>
      </c>
      <c r="L21" s="106">
        <v>0</v>
      </c>
      <c r="M21" s="106">
        <v>692734.05</v>
      </c>
      <c r="N21" s="106">
        <v>642631.10000000009</v>
      </c>
      <c r="O21" s="106">
        <v>574098.6</v>
      </c>
      <c r="P21" s="106">
        <v>1815998.98</v>
      </c>
      <c r="Q21" s="106">
        <v>1815998.98</v>
      </c>
      <c r="R21" s="106">
        <v>1640919.1099999999</v>
      </c>
      <c r="S21" s="106">
        <v>1423561.32</v>
      </c>
      <c r="T21" s="106">
        <v>1033878.3</v>
      </c>
      <c r="U21" s="106">
        <v>823752.99</v>
      </c>
      <c r="V21" s="106">
        <v>570233.5</v>
      </c>
      <c r="W21" s="106">
        <v>0</v>
      </c>
      <c r="X21" s="106">
        <v>0</v>
      </c>
      <c r="Y21" s="106">
        <v>0</v>
      </c>
      <c r="Z21" s="106">
        <v>0</v>
      </c>
      <c r="AA21" s="106">
        <v>0</v>
      </c>
      <c r="AB21" s="106">
        <v>0</v>
      </c>
      <c r="AC21" s="106">
        <v>0</v>
      </c>
      <c r="AD21" s="106">
        <v>0</v>
      </c>
      <c r="AE21" s="106">
        <v>0</v>
      </c>
      <c r="AF21" s="106">
        <v>0</v>
      </c>
      <c r="AG21" s="106">
        <v>0</v>
      </c>
      <c r="AH21" s="106">
        <v>0</v>
      </c>
      <c r="AI21" s="106">
        <v>0</v>
      </c>
      <c r="AJ21" s="106">
        <v>0</v>
      </c>
      <c r="AK21" s="106">
        <v>0</v>
      </c>
      <c r="AL21" s="106">
        <v>0</v>
      </c>
      <c r="AM21" s="106">
        <v>0</v>
      </c>
      <c r="AN21" s="106">
        <v>0</v>
      </c>
      <c r="AO21" s="106">
        <v>0</v>
      </c>
      <c r="AP21" s="106">
        <v>0</v>
      </c>
      <c r="AQ21" s="106">
        <v>0</v>
      </c>
      <c r="AR21" s="106">
        <v>0</v>
      </c>
      <c r="AS21" s="106">
        <v>0</v>
      </c>
      <c r="AT21" s="106">
        <v>0</v>
      </c>
      <c r="AU21" s="106">
        <v>0</v>
      </c>
      <c r="AV21" s="106">
        <v>0</v>
      </c>
      <c r="AW21" s="106">
        <v>0</v>
      </c>
      <c r="AX21" s="106">
        <v>0</v>
      </c>
      <c r="AY21" s="106">
        <v>0</v>
      </c>
      <c r="AZ21" s="106">
        <v>0</v>
      </c>
      <c r="BA21" s="106">
        <v>0</v>
      </c>
      <c r="BB21" s="106">
        <v>0</v>
      </c>
      <c r="BC21" s="106">
        <v>0</v>
      </c>
      <c r="BD21" s="106">
        <v>0</v>
      </c>
      <c r="BE21" s="106">
        <v>0</v>
      </c>
      <c r="BF21" s="106">
        <v>0</v>
      </c>
      <c r="BG21" s="106">
        <v>0</v>
      </c>
      <c r="BH21" s="106">
        <v>0</v>
      </c>
      <c r="BI21" s="106">
        <v>0</v>
      </c>
      <c r="BJ21" s="106">
        <v>0</v>
      </c>
      <c r="BK21" s="106">
        <v>0</v>
      </c>
      <c r="BL21" s="106">
        <v>0</v>
      </c>
      <c r="BM21" s="106">
        <v>0</v>
      </c>
      <c r="BN21" s="106">
        <v>0</v>
      </c>
      <c r="BO21" s="106">
        <v>0</v>
      </c>
      <c r="BP21" s="106">
        <v>0</v>
      </c>
      <c r="BQ21" s="106">
        <v>0</v>
      </c>
      <c r="BR21" s="106">
        <v>0</v>
      </c>
      <c r="BS21" s="106">
        <v>0</v>
      </c>
      <c r="BT21" s="106">
        <v>0</v>
      </c>
      <c r="BU21" s="106">
        <v>0</v>
      </c>
      <c r="BV21" s="106">
        <v>0</v>
      </c>
      <c r="BW21" s="106">
        <v>0</v>
      </c>
      <c r="BX21" s="106">
        <v>0</v>
      </c>
      <c r="BY21" s="106">
        <v>0</v>
      </c>
      <c r="BZ21" s="106">
        <v>0</v>
      </c>
      <c r="CA21" s="106">
        <v>0</v>
      </c>
      <c r="CB21" s="106">
        <v>0</v>
      </c>
      <c r="CC21" s="106">
        <v>0</v>
      </c>
      <c r="CD21" s="106">
        <v>0</v>
      </c>
    </row>
    <row r="22" spans="1:82" ht="13.9" customHeight="1" x14ac:dyDescent="0.2">
      <c r="A22" s="54" t="s">
        <v>129</v>
      </c>
      <c r="B22" s="54" t="s">
        <v>308</v>
      </c>
      <c r="C22" s="54" t="s">
        <v>524</v>
      </c>
      <c r="D22" s="54" t="s">
        <v>525</v>
      </c>
      <c r="E22" s="106">
        <v>0</v>
      </c>
      <c r="F22" s="106">
        <v>0</v>
      </c>
      <c r="G22" s="106">
        <v>0</v>
      </c>
      <c r="H22" s="106">
        <v>0</v>
      </c>
      <c r="I22" s="106">
        <v>0</v>
      </c>
      <c r="J22" s="106">
        <v>0</v>
      </c>
      <c r="K22" s="106">
        <v>0</v>
      </c>
      <c r="L22" s="106">
        <v>0</v>
      </c>
      <c r="M22" s="106">
        <v>75864.600000000006</v>
      </c>
      <c r="N22" s="106">
        <v>75864.600000000006</v>
      </c>
      <c r="O22" s="106">
        <v>255476.83000000002</v>
      </c>
      <c r="P22" s="106">
        <v>1174009.43</v>
      </c>
      <c r="Q22" s="106">
        <v>1174009.43</v>
      </c>
      <c r="R22" s="106">
        <v>1228509.1299999999</v>
      </c>
      <c r="S22" s="106">
        <v>1292805.8799999999</v>
      </c>
      <c r="T22" s="106">
        <v>1335854.8999999999</v>
      </c>
      <c r="U22" s="106">
        <v>1374041.17</v>
      </c>
      <c r="V22" s="106">
        <v>1420963.46</v>
      </c>
      <c r="W22" s="106">
        <v>0</v>
      </c>
      <c r="X22" s="106">
        <v>0</v>
      </c>
      <c r="Y22" s="106">
        <v>0</v>
      </c>
      <c r="Z22" s="106">
        <v>0</v>
      </c>
      <c r="AA22" s="106">
        <v>0</v>
      </c>
      <c r="AB22" s="106">
        <v>0</v>
      </c>
      <c r="AC22" s="106">
        <v>0</v>
      </c>
      <c r="AD22" s="106">
        <v>0</v>
      </c>
      <c r="AE22" s="106">
        <v>0</v>
      </c>
      <c r="AF22" s="106">
        <v>0</v>
      </c>
      <c r="AG22" s="106">
        <v>0</v>
      </c>
      <c r="AH22" s="106">
        <v>0</v>
      </c>
      <c r="AI22" s="106">
        <v>0</v>
      </c>
      <c r="AJ22" s="106">
        <v>0</v>
      </c>
      <c r="AK22" s="106">
        <v>0</v>
      </c>
      <c r="AL22" s="106">
        <v>0</v>
      </c>
      <c r="AM22" s="106">
        <v>0</v>
      </c>
      <c r="AN22" s="106">
        <v>0</v>
      </c>
      <c r="AO22" s="106">
        <v>0</v>
      </c>
      <c r="AP22" s="106">
        <v>0</v>
      </c>
      <c r="AQ22" s="106">
        <v>0</v>
      </c>
      <c r="AR22" s="106">
        <v>0</v>
      </c>
      <c r="AS22" s="106">
        <v>0</v>
      </c>
      <c r="AT22" s="106">
        <v>0</v>
      </c>
      <c r="AU22" s="106">
        <v>0</v>
      </c>
      <c r="AV22" s="106">
        <v>0</v>
      </c>
      <c r="AW22" s="106">
        <v>0</v>
      </c>
      <c r="AX22" s="106">
        <v>0</v>
      </c>
      <c r="AY22" s="106">
        <v>0</v>
      </c>
      <c r="AZ22" s="106">
        <v>0</v>
      </c>
      <c r="BA22" s="106">
        <v>0</v>
      </c>
      <c r="BB22" s="106">
        <v>0</v>
      </c>
      <c r="BC22" s="106">
        <v>0</v>
      </c>
      <c r="BD22" s="106">
        <v>0</v>
      </c>
      <c r="BE22" s="106">
        <v>0</v>
      </c>
      <c r="BF22" s="106">
        <v>0</v>
      </c>
      <c r="BG22" s="106">
        <v>0</v>
      </c>
      <c r="BH22" s="106">
        <v>0</v>
      </c>
      <c r="BI22" s="106">
        <v>0</v>
      </c>
      <c r="BJ22" s="106">
        <v>0</v>
      </c>
      <c r="BK22" s="106">
        <v>0</v>
      </c>
      <c r="BL22" s="106">
        <v>0</v>
      </c>
      <c r="BM22" s="106">
        <v>0</v>
      </c>
      <c r="BN22" s="106">
        <v>0</v>
      </c>
      <c r="BO22" s="106">
        <v>0</v>
      </c>
      <c r="BP22" s="106">
        <v>0</v>
      </c>
      <c r="BQ22" s="106">
        <v>0</v>
      </c>
      <c r="BR22" s="106">
        <v>0</v>
      </c>
      <c r="BS22" s="106">
        <v>0</v>
      </c>
      <c r="BT22" s="106">
        <v>0</v>
      </c>
      <c r="BU22" s="106">
        <v>0</v>
      </c>
      <c r="BV22" s="106">
        <v>0</v>
      </c>
      <c r="BW22" s="106">
        <v>0</v>
      </c>
      <c r="BX22" s="106">
        <v>0</v>
      </c>
      <c r="BY22" s="106">
        <v>0</v>
      </c>
      <c r="BZ22" s="106">
        <v>0</v>
      </c>
      <c r="CA22" s="106">
        <v>0</v>
      </c>
      <c r="CB22" s="106">
        <v>0</v>
      </c>
      <c r="CC22" s="106">
        <v>0</v>
      </c>
      <c r="CD22" s="106">
        <v>0</v>
      </c>
    </row>
    <row r="23" spans="1:82" ht="13.9" customHeight="1" x14ac:dyDescent="0.2">
      <c r="A23" s="54" t="s">
        <v>129</v>
      </c>
      <c r="B23" s="54" t="s">
        <v>308</v>
      </c>
      <c r="C23" s="54" t="s">
        <v>526</v>
      </c>
      <c r="D23" s="54" t="s">
        <v>527</v>
      </c>
      <c r="E23" s="106">
        <v>0</v>
      </c>
      <c r="F23" s="106">
        <v>0</v>
      </c>
      <c r="G23" s="106">
        <v>0</v>
      </c>
      <c r="H23" s="106">
        <v>0</v>
      </c>
      <c r="I23" s="106">
        <v>0</v>
      </c>
      <c r="J23" s="106">
        <v>0</v>
      </c>
      <c r="K23" s="106">
        <v>0</v>
      </c>
      <c r="L23" s="106">
        <v>399292.66</v>
      </c>
      <c r="M23" s="106">
        <v>707029.51</v>
      </c>
      <c r="N23" s="106">
        <v>707410.49</v>
      </c>
      <c r="O23" s="106">
        <v>527541</v>
      </c>
      <c r="P23" s="106">
        <v>1745630.33</v>
      </c>
      <c r="Q23" s="106">
        <v>1745630.33</v>
      </c>
      <c r="R23" s="106">
        <v>1670309.03</v>
      </c>
      <c r="S23" s="106">
        <v>1575342.46</v>
      </c>
      <c r="T23" s="106">
        <v>1507591.5899999999</v>
      </c>
      <c r="U23" s="106">
        <v>1433840.09</v>
      </c>
      <c r="V23" s="106">
        <v>1360695.56</v>
      </c>
      <c r="W23" s="106">
        <v>1294414.54</v>
      </c>
      <c r="X23" s="106">
        <v>1230474.26</v>
      </c>
      <c r="Y23" s="106">
        <v>1164394.45</v>
      </c>
      <c r="Z23" s="106">
        <v>-28214.910000000149</v>
      </c>
      <c r="AA23" s="106">
        <v>-28214.91</v>
      </c>
      <c r="AB23" s="106">
        <v>-28214.91</v>
      </c>
      <c r="AC23" s="106">
        <v>67054.41</v>
      </c>
      <c r="AD23" s="106">
        <v>67054.41</v>
      </c>
      <c r="AE23" s="106">
        <v>0</v>
      </c>
      <c r="AF23" s="106">
        <v>0</v>
      </c>
      <c r="AG23" s="106">
        <v>0</v>
      </c>
      <c r="AH23" s="106">
        <v>0</v>
      </c>
      <c r="AI23" s="106">
        <v>0</v>
      </c>
      <c r="AJ23" s="106">
        <v>0</v>
      </c>
      <c r="AK23" s="106">
        <v>0</v>
      </c>
      <c r="AL23" s="106">
        <v>0</v>
      </c>
      <c r="AM23" s="106">
        <v>0</v>
      </c>
      <c r="AN23" s="106">
        <v>0</v>
      </c>
      <c r="AO23" s="106">
        <v>0</v>
      </c>
      <c r="AP23" s="106">
        <v>0</v>
      </c>
      <c r="AQ23" s="106">
        <v>0</v>
      </c>
      <c r="AR23" s="106">
        <v>0</v>
      </c>
      <c r="AS23" s="106">
        <v>0</v>
      </c>
      <c r="AT23" s="106">
        <v>0</v>
      </c>
      <c r="AU23" s="106">
        <v>0</v>
      </c>
      <c r="AV23" s="106">
        <v>0</v>
      </c>
      <c r="AW23" s="106">
        <v>0</v>
      </c>
      <c r="AX23" s="106">
        <v>0</v>
      </c>
      <c r="AY23" s="106">
        <v>0</v>
      </c>
      <c r="AZ23" s="106">
        <v>0</v>
      </c>
      <c r="BA23" s="106">
        <v>0</v>
      </c>
      <c r="BB23" s="106">
        <v>0</v>
      </c>
      <c r="BC23" s="106">
        <v>0</v>
      </c>
      <c r="BD23" s="106">
        <v>0</v>
      </c>
      <c r="BE23" s="106">
        <v>0</v>
      </c>
      <c r="BF23" s="106">
        <v>0</v>
      </c>
      <c r="BG23" s="106">
        <v>0</v>
      </c>
      <c r="BH23" s="106">
        <v>0</v>
      </c>
      <c r="BI23" s="106">
        <v>0</v>
      </c>
      <c r="BJ23" s="106">
        <v>0</v>
      </c>
      <c r="BK23" s="106">
        <v>0</v>
      </c>
      <c r="BL23" s="106">
        <v>0</v>
      </c>
      <c r="BM23" s="106">
        <v>0</v>
      </c>
      <c r="BN23" s="106">
        <v>0</v>
      </c>
      <c r="BO23" s="106">
        <v>0</v>
      </c>
      <c r="BP23" s="106">
        <v>0</v>
      </c>
      <c r="BQ23" s="106">
        <v>0</v>
      </c>
      <c r="BR23" s="106">
        <v>0</v>
      </c>
      <c r="BS23" s="106">
        <v>0</v>
      </c>
      <c r="BT23" s="106">
        <v>0</v>
      </c>
      <c r="BU23" s="106">
        <v>0</v>
      </c>
      <c r="BV23" s="106">
        <v>0</v>
      </c>
      <c r="BW23" s="106">
        <v>0</v>
      </c>
      <c r="BX23" s="106">
        <v>0</v>
      </c>
      <c r="BY23" s="106">
        <v>0</v>
      </c>
      <c r="BZ23" s="106">
        <v>0</v>
      </c>
      <c r="CA23" s="106">
        <v>0</v>
      </c>
      <c r="CB23" s="106">
        <v>0</v>
      </c>
      <c r="CC23" s="106">
        <v>0</v>
      </c>
      <c r="CD23" s="106">
        <v>0</v>
      </c>
    </row>
    <row r="24" spans="1:82" ht="13.9" customHeight="1" x14ac:dyDescent="0.2">
      <c r="A24" s="54" t="s">
        <v>129</v>
      </c>
      <c r="B24" s="54" t="s">
        <v>308</v>
      </c>
      <c r="C24" s="54" t="s">
        <v>528</v>
      </c>
      <c r="D24" s="54" t="s">
        <v>529</v>
      </c>
      <c r="E24" s="106">
        <v>0</v>
      </c>
      <c r="F24" s="106">
        <v>0</v>
      </c>
      <c r="G24" s="106">
        <v>0</v>
      </c>
      <c r="H24" s="106">
        <v>0</v>
      </c>
      <c r="I24" s="106">
        <v>0</v>
      </c>
      <c r="J24" s="106">
        <v>0</v>
      </c>
      <c r="K24" s="106">
        <v>0</v>
      </c>
      <c r="L24" s="106">
        <v>0</v>
      </c>
      <c r="M24" s="106">
        <v>0</v>
      </c>
      <c r="N24" s="106">
        <v>24114.37</v>
      </c>
      <c r="O24" s="106">
        <v>38971.78</v>
      </c>
      <c r="P24" s="106">
        <v>40341.949999999997</v>
      </c>
      <c r="Q24" s="106">
        <v>40341.949999999997</v>
      </c>
      <c r="R24" s="106">
        <v>40341.949999999997</v>
      </c>
      <c r="S24" s="106">
        <v>40341.949999999997</v>
      </c>
      <c r="T24" s="106">
        <v>40341.949999999997</v>
      </c>
      <c r="U24" s="106">
        <v>40341.949999999997</v>
      </c>
      <c r="V24" s="106">
        <v>40341.949999999997</v>
      </c>
      <c r="W24" s="106">
        <v>0</v>
      </c>
      <c r="X24" s="106">
        <v>0</v>
      </c>
      <c r="Y24" s="106">
        <v>0</v>
      </c>
      <c r="Z24" s="106">
        <v>0</v>
      </c>
      <c r="AA24" s="106">
        <v>0</v>
      </c>
      <c r="AB24" s="106">
        <v>0</v>
      </c>
      <c r="AC24" s="106">
        <v>0</v>
      </c>
      <c r="AD24" s="106">
        <v>0</v>
      </c>
      <c r="AE24" s="106">
        <v>0</v>
      </c>
      <c r="AF24" s="106">
        <v>0</v>
      </c>
      <c r="AG24" s="106">
        <v>0</v>
      </c>
      <c r="AH24" s="106">
        <v>0</v>
      </c>
      <c r="AI24" s="106">
        <v>0</v>
      </c>
      <c r="AJ24" s="106">
        <v>0</v>
      </c>
      <c r="AK24" s="106">
        <v>0</v>
      </c>
      <c r="AL24" s="106">
        <v>0</v>
      </c>
      <c r="AM24" s="106">
        <v>0</v>
      </c>
      <c r="AN24" s="106">
        <v>0</v>
      </c>
      <c r="AO24" s="106">
        <v>0</v>
      </c>
      <c r="AP24" s="106">
        <v>0</v>
      </c>
      <c r="AQ24" s="106">
        <v>0</v>
      </c>
      <c r="AR24" s="106">
        <v>0</v>
      </c>
      <c r="AS24" s="106">
        <v>0</v>
      </c>
      <c r="AT24" s="106">
        <v>0</v>
      </c>
      <c r="AU24" s="106">
        <v>0</v>
      </c>
      <c r="AV24" s="106">
        <v>0</v>
      </c>
      <c r="AW24" s="106">
        <v>0</v>
      </c>
      <c r="AX24" s="106">
        <v>0</v>
      </c>
      <c r="AY24" s="106">
        <v>0</v>
      </c>
      <c r="AZ24" s="106">
        <v>0</v>
      </c>
      <c r="BA24" s="106">
        <v>0</v>
      </c>
      <c r="BB24" s="106">
        <v>0</v>
      </c>
      <c r="BC24" s="106">
        <v>0</v>
      </c>
      <c r="BD24" s="106">
        <v>0</v>
      </c>
      <c r="BE24" s="106">
        <v>0</v>
      </c>
      <c r="BF24" s="106">
        <v>0</v>
      </c>
      <c r="BG24" s="106">
        <v>0</v>
      </c>
      <c r="BH24" s="106">
        <v>0</v>
      </c>
      <c r="BI24" s="106">
        <v>0</v>
      </c>
      <c r="BJ24" s="106">
        <v>0</v>
      </c>
      <c r="BK24" s="106">
        <v>0</v>
      </c>
      <c r="BL24" s="106">
        <v>0</v>
      </c>
      <c r="BM24" s="106">
        <v>0</v>
      </c>
      <c r="BN24" s="106">
        <v>0</v>
      </c>
      <c r="BO24" s="106">
        <v>0</v>
      </c>
      <c r="BP24" s="106">
        <v>0</v>
      </c>
      <c r="BQ24" s="106">
        <v>0</v>
      </c>
      <c r="BR24" s="106">
        <v>0</v>
      </c>
      <c r="BS24" s="106">
        <v>0</v>
      </c>
      <c r="BT24" s="106">
        <v>0</v>
      </c>
      <c r="BU24" s="106">
        <v>0</v>
      </c>
      <c r="BV24" s="106">
        <v>0</v>
      </c>
      <c r="BW24" s="106">
        <v>0</v>
      </c>
      <c r="BX24" s="106">
        <v>0</v>
      </c>
      <c r="BY24" s="106">
        <v>0</v>
      </c>
      <c r="BZ24" s="106">
        <v>0</v>
      </c>
      <c r="CA24" s="106">
        <v>0</v>
      </c>
      <c r="CB24" s="106">
        <v>0</v>
      </c>
      <c r="CC24" s="106">
        <v>0</v>
      </c>
      <c r="CD24" s="106">
        <v>0</v>
      </c>
    </row>
    <row r="25" spans="1:82" ht="13.9" customHeight="1" x14ac:dyDescent="0.2">
      <c r="A25" s="54" t="s">
        <v>129</v>
      </c>
      <c r="B25" s="54" t="s">
        <v>308</v>
      </c>
      <c r="C25" s="54" t="s">
        <v>530</v>
      </c>
      <c r="D25" s="54" t="s">
        <v>531</v>
      </c>
      <c r="E25" s="106">
        <v>0</v>
      </c>
      <c r="F25" s="106">
        <v>0</v>
      </c>
      <c r="G25" s="106">
        <v>0</v>
      </c>
      <c r="H25" s="106">
        <v>0</v>
      </c>
      <c r="I25" s="106">
        <v>0</v>
      </c>
      <c r="J25" s="106">
        <v>0</v>
      </c>
      <c r="K25" s="106">
        <v>0</v>
      </c>
      <c r="L25" s="106">
        <v>0</v>
      </c>
      <c r="M25" s="106">
        <v>0</v>
      </c>
      <c r="N25" s="106">
        <v>0</v>
      </c>
      <c r="O25" s="106">
        <v>0</v>
      </c>
      <c r="P25" s="106">
        <v>0</v>
      </c>
      <c r="Q25" s="106">
        <v>0</v>
      </c>
      <c r="R25" s="106">
        <v>0</v>
      </c>
      <c r="S25" s="106">
        <v>0</v>
      </c>
      <c r="T25" s="106">
        <v>0</v>
      </c>
      <c r="U25" s="106">
        <v>0</v>
      </c>
      <c r="V25" s="106">
        <v>0</v>
      </c>
      <c r="W25" s="106">
        <v>0</v>
      </c>
      <c r="X25" s="106">
        <v>0</v>
      </c>
      <c r="Y25" s="106">
        <v>0</v>
      </c>
      <c r="Z25" s="106">
        <v>0</v>
      </c>
      <c r="AA25" s="106">
        <v>0</v>
      </c>
      <c r="AB25" s="106">
        <v>0</v>
      </c>
      <c r="AC25" s="106">
        <v>0</v>
      </c>
      <c r="AD25" s="106">
        <v>0</v>
      </c>
      <c r="AE25" s="106">
        <v>0</v>
      </c>
      <c r="AF25" s="106">
        <v>0</v>
      </c>
      <c r="AG25" s="106">
        <v>0</v>
      </c>
      <c r="AH25" s="106">
        <v>0</v>
      </c>
      <c r="AI25" s="106">
        <v>0</v>
      </c>
      <c r="AJ25" s="106">
        <v>-679618.3</v>
      </c>
      <c r="AK25" s="106">
        <v>0</v>
      </c>
      <c r="AL25" s="106">
        <v>0</v>
      </c>
      <c r="AM25" s="106">
        <v>1178063.6399999999</v>
      </c>
      <c r="AN25" s="106">
        <v>0</v>
      </c>
      <c r="AO25" s="106">
        <v>0</v>
      </c>
      <c r="AP25" s="106">
        <v>48040.99</v>
      </c>
      <c r="AQ25" s="106">
        <v>48040.99</v>
      </c>
      <c r="AR25" s="106">
        <v>0</v>
      </c>
      <c r="AS25" s="106">
        <v>0</v>
      </c>
      <c r="AT25" s="106">
        <v>-44552</v>
      </c>
      <c r="AU25" s="106">
        <v>0</v>
      </c>
      <c r="AV25" s="106">
        <v>0</v>
      </c>
      <c r="AW25" s="106">
        <v>-584968.34</v>
      </c>
      <c r="AX25" s="106">
        <v>0</v>
      </c>
      <c r="AY25" s="106">
        <v>0</v>
      </c>
      <c r="AZ25" s="106">
        <v>278894.69</v>
      </c>
      <c r="BA25" s="106">
        <v>0</v>
      </c>
      <c r="BB25" s="106">
        <v>0</v>
      </c>
      <c r="BC25" s="106">
        <v>-1686.39</v>
      </c>
      <c r="BD25" s="106">
        <v>-1686.39</v>
      </c>
      <c r="BE25" s="106">
        <v>-1686.39</v>
      </c>
      <c r="BF25" s="106">
        <v>-1686.39</v>
      </c>
      <c r="BG25" s="106">
        <v>-1686.39</v>
      </c>
      <c r="BH25" s="106">
        <v>-1686.39</v>
      </c>
      <c r="BI25" s="106">
        <v>-1686.39</v>
      </c>
      <c r="BJ25" s="106">
        <v>-1686.39</v>
      </c>
      <c r="BK25" s="106">
        <v>-1686.39</v>
      </c>
      <c r="BL25" s="106">
        <v>-1686.39</v>
      </c>
      <c r="BM25" s="106">
        <v>-1686.39</v>
      </c>
      <c r="BN25" s="106">
        <v>-1686.39</v>
      </c>
      <c r="BO25" s="106">
        <v>-1686.39</v>
      </c>
      <c r="BP25" s="106">
        <v>-1686.39</v>
      </c>
      <c r="BQ25" s="106">
        <v>-1686.39</v>
      </c>
      <c r="BR25" s="106">
        <v>-1686.39</v>
      </c>
      <c r="BS25" s="106">
        <v>-1686.39</v>
      </c>
      <c r="BT25" s="106">
        <v>-1686.39</v>
      </c>
      <c r="BU25" s="106">
        <v>-1686.39</v>
      </c>
      <c r="BV25" s="106">
        <v>-1686.39</v>
      </c>
      <c r="BW25" s="106">
        <v>-1686.39</v>
      </c>
      <c r="BX25" s="106">
        <v>-1686.39</v>
      </c>
      <c r="BY25" s="106">
        <v>-1686.39</v>
      </c>
      <c r="BZ25" s="106">
        <v>-1686.39</v>
      </c>
      <c r="CA25" s="106">
        <v>-1686.39</v>
      </c>
      <c r="CB25" s="106">
        <v>-1686.39</v>
      </c>
      <c r="CC25" s="106">
        <v>-1686.39</v>
      </c>
      <c r="CD25" s="106">
        <v>-1686.39</v>
      </c>
    </row>
    <row r="26" spans="1:82" ht="13.9" customHeight="1" x14ac:dyDescent="0.2">
      <c r="A26" s="54" t="s">
        <v>129</v>
      </c>
      <c r="B26" s="54" t="s">
        <v>308</v>
      </c>
      <c r="C26" s="54" t="s">
        <v>532</v>
      </c>
      <c r="D26" s="54" t="s">
        <v>533</v>
      </c>
      <c r="E26" s="106">
        <v>0</v>
      </c>
      <c r="F26" s="106">
        <v>0</v>
      </c>
      <c r="G26" s="106">
        <v>0</v>
      </c>
      <c r="H26" s="106">
        <v>0</v>
      </c>
      <c r="I26" s="106">
        <v>0</v>
      </c>
      <c r="J26" s="106">
        <v>0</v>
      </c>
      <c r="K26" s="106">
        <v>0</v>
      </c>
      <c r="L26" s="106">
        <v>0</v>
      </c>
      <c r="M26" s="106">
        <v>0</v>
      </c>
      <c r="N26" s="106">
        <v>0</v>
      </c>
      <c r="O26" s="106">
        <v>0</v>
      </c>
      <c r="P26" s="106">
        <v>0</v>
      </c>
      <c r="Q26" s="106">
        <v>0</v>
      </c>
      <c r="R26" s="106">
        <v>0</v>
      </c>
      <c r="S26" s="106">
        <v>0</v>
      </c>
      <c r="T26" s="106">
        <v>0</v>
      </c>
      <c r="U26" s="106">
        <v>0</v>
      </c>
      <c r="V26" s="106">
        <v>0</v>
      </c>
      <c r="W26" s="106">
        <v>0</v>
      </c>
      <c r="X26" s="106">
        <v>0</v>
      </c>
      <c r="Y26" s="106">
        <v>0</v>
      </c>
      <c r="Z26" s="106">
        <v>0</v>
      </c>
      <c r="AA26" s="106">
        <v>0</v>
      </c>
      <c r="AB26" s="106">
        <v>0</v>
      </c>
      <c r="AC26" s="106">
        <v>0</v>
      </c>
      <c r="AD26" s="106">
        <v>0</v>
      </c>
      <c r="AE26" s="106">
        <v>0</v>
      </c>
      <c r="AF26" s="106">
        <v>0</v>
      </c>
      <c r="AG26" s="106">
        <v>0</v>
      </c>
      <c r="AH26" s="106">
        <v>0</v>
      </c>
      <c r="AI26" s="106">
        <v>0</v>
      </c>
      <c r="AJ26" s="106">
        <v>0</v>
      </c>
      <c r="AK26" s="106">
        <v>0</v>
      </c>
      <c r="AL26" s="106">
        <v>0</v>
      </c>
      <c r="AM26" s="106">
        <v>0</v>
      </c>
      <c r="AN26" s="106">
        <v>0</v>
      </c>
      <c r="AO26" s="106">
        <v>0</v>
      </c>
      <c r="AP26" s="106">
        <v>0</v>
      </c>
      <c r="AQ26" s="106">
        <v>0</v>
      </c>
      <c r="AR26" s="106">
        <v>0</v>
      </c>
      <c r="AS26" s="106">
        <v>0</v>
      </c>
      <c r="AT26" s="106">
        <v>0</v>
      </c>
      <c r="AU26" s="106">
        <v>0</v>
      </c>
      <c r="AV26" s="106">
        <v>0</v>
      </c>
      <c r="AW26" s="106">
        <v>8237200.1900000004</v>
      </c>
      <c r="AX26" s="106">
        <v>8237200.1900000004</v>
      </c>
      <c r="AY26" s="106">
        <v>9677542</v>
      </c>
      <c r="AZ26" s="106">
        <v>9677542</v>
      </c>
      <c r="BA26" s="106">
        <v>9677542</v>
      </c>
      <c r="BB26" s="106">
        <v>9677542</v>
      </c>
      <c r="BC26" s="106">
        <v>9677542</v>
      </c>
      <c r="BD26" s="106">
        <v>9677542</v>
      </c>
      <c r="BE26" s="106">
        <v>9677542</v>
      </c>
      <c r="BF26" s="106">
        <v>9677542</v>
      </c>
      <c r="BG26" s="106">
        <v>9677542</v>
      </c>
      <c r="BH26" s="106">
        <v>9677542</v>
      </c>
      <c r="BI26" s="106">
        <v>9677542</v>
      </c>
      <c r="BJ26" s="106">
        <v>9677542</v>
      </c>
      <c r="BK26" s="106">
        <v>9677542</v>
      </c>
      <c r="BL26" s="106">
        <v>9677542</v>
      </c>
      <c r="BM26" s="106">
        <v>9677542</v>
      </c>
      <c r="BN26" s="106">
        <v>9677542</v>
      </c>
      <c r="BO26" s="106">
        <v>9677542</v>
      </c>
      <c r="BP26" s="106">
        <v>9677542</v>
      </c>
      <c r="BQ26" s="106">
        <v>9677542</v>
      </c>
      <c r="BR26" s="106">
        <v>9677542</v>
      </c>
      <c r="BS26" s="106">
        <v>9677542</v>
      </c>
      <c r="BT26" s="106">
        <v>9677542</v>
      </c>
      <c r="BU26" s="106">
        <v>9677542</v>
      </c>
      <c r="BV26" s="106">
        <v>9677542</v>
      </c>
      <c r="BW26" s="106">
        <v>9677542</v>
      </c>
      <c r="BX26" s="106">
        <v>9677542</v>
      </c>
      <c r="BY26" s="106">
        <v>9677542</v>
      </c>
      <c r="BZ26" s="106">
        <v>9677542</v>
      </c>
      <c r="CA26" s="106">
        <v>9677542</v>
      </c>
      <c r="CB26" s="106">
        <v>9677542</v>
      </c>
      <c r="CC26" s="106">
        <v>9677542</v>
      </c>
      <c r="CD26" s="106">
        <v>9677542</v>
      </c>
    </row>
    <row r="27" spans="1:82" ht="13.9" customHeight="1" x14ac:dyDescent="0.2">
      <c r="A27" s="54" t="s">
        <v>129</v>
      </c>
      <c r="B27" s="54" t="s">
        <v>308</v>
      </c>
      <c r="C27" s="54" t="s">
        <v>534</v>
      </c>
      <c r="D27" s="54" t="s">
        <v>535</v>
      </c>
      <c r="E27" s="106">
        <v>0</v>
      </c>
      <c r="F27" s="106">
        <v>0</v>
      </c>
      <c r="G27" s="106">
        <v>0</v>
      </c>
      <c r="H27" s="106">
        <v>0</v>
      </c>
      <c r="I27" s="106">
        <v>0</v>
      </c>
      <c r="J27" s="106">
        <v>0</v>
      </c>
      <c r="K27" s="106">
        <v>0</v>
      </c>
      <c r="L27" s="106">
        <v>0</v>
      </c>
      <c r="M27" s="106">
        <v>0</v>
      </c>
      <c r="N27" s="106">
        <v>0</v>
      </c>
      <c r="O27" s="106">
        <v>0</v>
      </c>
      <c r="P27" s="106">
        <v>0</v>
      </c>
      <c r="Q27" s="106">
        <v>0</v>
      </c>
      <c r="R27" s="106">
        <v>0</v>
      </c>
      <c r="S27" s="106">
        <v>0</v>
      </c>
      <c r="T27" s="106">
        <v>170555.67</v>
      </c>
      <c r="U27" s="106">
        <v>162522.56000000003</v>
      </c>
      <c r="V27" s="106">
        <v>162522.56</v>
      </c>
      <c r="W27" s="106">
        <v>162522.56</v>
      </c>
      <c r="X27" s="106">
        <v>162522.56</v>
      </c>
      <c r="Y27" s="106">
        <v>162522.56</v>
      </c>
      <c r="Z27" s="106">
        <v>162522.56</v>
      </c>
      <c r="AA27" s="106">
        <v>162522.56</v>
      </c>
      <c r="AB27" s="106">
        <v>162522.56</v>
      </c>
      <c r="AC27" s="106">
        <v>105619.6</v>
      </c>
      <c r="AD27" s="106">
        <v>105619.6</v>
      </c>
      <c r="AE27" s="106">
        <v>49164.100000000006</v>
      </c>
      <c r="AF27" s="106">
        <v>49164.1</v>
      </c>
      <c r="AG27" s="106">
        <v>49164.1</v>
      </c>
      <c r="AH27" s="106">
        <v>42783.1</v>
      </c>
      <c r="AI27" s="106">
        <v>42783.1</v>
      </c>
      <c r="AJ27" s="106">
        <v>34195.339999999997</v>
      </c>
      <c r="AK27" s="106">
        <v>12520.88</v>
      </c>
      <c r="AL27" s="106">
        <v>0</v>
      </c>
      <c r="AM27" s="106">
        <v>0</v>
      </c>
      <c r="AN27" s="106">
        <v>0</v>
      </c>
      <c r="AO27" s="106">
        <v>0</v>
      </c>
      <c r="AP27" s="106">
        <v>0</v>
      </c>
      <c r="AQ27" s="106">
        <v>0</v>
      </c>
      <c r="AR27" s="106">
        <v>0</v>
      </c>
      <c r="AS27" s="106">
        <v>0</v>
      </c>
      <c r="AT27" s="106">
        <v>0</v>
      </c>
      <c r="AU27" s="106">
        <v>0</v>
      </c>
      <c r="AV27" s="106">
        <v>0</v>
      </c>
      <c r="AW27" s="106">
        <v>0</v>
      </c>
      <c r="AX27" s="106">
        <v>0</v>
      </c>
      <c r="AY27" s="106">
        <v>0</v>
      </c>
      <c r="AZ27" s="106">
        <v>0</v>
      </c>
      <c r="BA27" s="106">
        <v>0</v>
      </c>
      <c r="BB27" s="106">
        <v>0</v>
      </c>
      <c r="BC27" s="106">
        <v>0</v>
      </c>
      <c r="BD27" s="106">
        <v>0</v>
      </c>
      <c r="BE27" s="106">
        <v>0</v>
      </c>
      <c r="BF27" s="106">
        <v>0</v>
      </c>
      <c r="BG27" s="106">
        <v>0</v>
      </c>
      <c r="BH27" s="106">
        <v>0</v>
      </c>
      <c r="BI27" s="106">
        <v>0</v>
      </c>
      <c r="BJ27" s="106">
        <v>0</v>
      </c>
      <c r="BK27" s="106">
        <v>0</v>
      </c>
      <c r="BL27" s="106">
        <v>0</v>
      </c>
      <c r="BM27" s="106">
        <v>0</v>
      </c>
      <c r="BN27" s="106">
        <v>0</v>
      </c>
      <c r="BO27" s="106">
        <v>0</v>
      </c>
      <c r="BP27" s="106">
        <v>0</v>
      </c>
      <c r="BQ27" s="106">
        <v>0</v>
      </c>
      <c r="BR27" s="106">
        <v>0</v>
      </c>
      <c r="BS27" s="106">
        <v>0</v>
      </c>
      <c r="BT27" s="106">
        <v>0</v>
      </c>
      <c r="BU27" s="106">
        <v>0</v>
      </c>
      <c r="BV27" s="106">
        <v>0</v>
      </c>
      <c r="BW27" s="106">
        <v>0</v>
      </c>
      <c r="BX27" s="106">
        <v>0</v>
      </c>
      <c r="BY27" s="106">
        <v>0</v>
      </c>
      <c r="BZ27" s="106">
        <v>0</v>
      </c>
      <c r="CA27" s="106">
        <v>0</v>
      </c>
      <c r="CB27" s="106">
        <v>0</v>
      </c>
      <c r="CC27" s="106">
        <v>0</v>
      </c>
      <c r="CD27" s="106">
        <v>0</v>
      </c>
    </row>
    <row r="28" spans="1:82" ht="13.9" customHeight="1" x14ac:dyDescent="0.2">
      <c r="A28" s="54" t="s">
        <v>129</v>
      </c>
      <c r="B28" s="54" t="s">
        <v>308</v>
      </c>
      <c r="C28" s="54" t="s">
        <v>536</v>
      </c>
      <c r="D28" s="54" t="s">
        <v>537</v>
      </c>
      <c r="E28" s="106">
        <v>0</v>
      </c>
      <c r="F28" s="106">
        <v>0</v>
      </c>
      <c r="G28" s="106">
        <v>0</v>
      </c>
      <c r="H28" s="106">
        <v>0</v>
      </c>
      <c r="I28" s="106">
        <v>0</v>
      </c>
      <c r="J28" s="106">
        <v>0</v>
      </c>
      <c r="K28" s="106">
        <v>0</v>
      </c>
      <c r="L28" s="106">
        <v>2893603.02</v>
      </c>
      <c r="M28" s="106">
        <v>5600848.5099999998</v>
      </c>
      <c r="N28" s="106">
        <v>7352311.8899999997</v>
      </c>
      <c r="O28" s="106">
        <v>7875066.5599999996</v>
      </c>
      <c r="P28" s="106">
        <v>8446182.1600000001</v>
      </c>
      <c r="Q28" s="106">
        <v>8446182.1600000001</v>
      </c>
      <c r="R28" s="106">
        <v>7967078.1100000003</v>
      </c>
      <c r="S28" s="106">
        <v>8750306.0899999999</v>
      </c>
      <c r="T28" s="106">
        <v>10165318.189999999</v>
      </c>
      <c r="U28" s="106">
        <v>6825858.3899999997</v>
      </c>
      <c r="V28" s="106">
        <v>8585154.8499999996</v>
      </c>
      <c r="W28" s="106">
        <v>10373624.66</v>
      </c>
      <c r="X28" s="106">
        <v>10621433.310000001</v>
      </c>
      <c r="Y28" s="106">
        <v>25207477.84</v>
      </c>
      <c r="Z28" s="106">
        <v>27371739.219999999</v>
      </c>
      <c r="AA28" s="106">
        <v>38252491.530000001</v>
      </c>
      <c r="AB28" s="106">
        <v>39056241.520000003</v>
      </c>
      <c r="AC28" s="106">
        <v>43205877.970000006</v>
      </c>
      <c r="AD28" s="106">
        <v>43205877.970000006</v>
      </c>
      <c r="AE28" s="106">
        <v>49194904.109999999</v>
      </c>
      <c r="AF28" s="106">
        <v>43134363</v>
      </c>
      <c r="AG28" s="106">
        <v>45251660.390000001</v>
      </c>
      <c r="AH28" s="106">
        <v>46864509.619999997</v>
      </c>
      <c r="AI28" s="106">
        <v>51657381.019999899</v>
      </c>
      <c r="AJ28" s="106">
        <v>53387344.950000003</v>
      </c>
      <c r="AK28" s="106">
        <v>51228246.289999999</v>
      </c>
      <c r="AL28" s="106">
        <v>55589139.07</v>
      </c>
      <c r="AM28" s="106">
        <v>49777305.640000001</v>
      </c>
      <c r="AN28" s="106">
        <v>54295406.140000001</v>
      </c>
      <c r="AO28" s="106">
        <v>38465897.310000002</v>
      </c>
      <c r="AP28" s="106">
        <v>34059490.760000005</v>
      </c>
      <c r="AQ28" s="106">
        <v>34059490.760000005</v>
      </c>
      <c r="AR28" s="106">
        <v>32552316.969999999</v>
      </c>
      <c r="AS28" s="106">
        <v>34718408.490000002</v>
      </c>
      <c r="AT28" s="106">
        <v>31733092.030000001</v>
      </c>
      <c r="AU28" s="106">
        <v>41932165.740000002</v>
      </c>
      <c r="AV28" s="106">
        <v>44221123.420000002</v>
      </c>
      <c r="AW28" s="106">
        <v>46004492.200000003</v>
      </c>
      <c r="AX28" s="106">
        <v>50141205.010000005</v>
      </c>
      <c r="AY28" s="106">
        <v>50618525.669999994</v>
      </c>
      <c r="AZ28" s="106">
        <v>52304159.640000001</v>
      </c>
      <c r="BA28" s="106">
        <v>54075755.270000003</v>
      </c>
      <c r="BB28" s="106">
        <v>57494111.240000002</v>
      </c>
      <c r="BC28" s="106">
        <v>32475029.750000004</v>
      </c>
      <c r="BD28" s="106">
        <v>32475029.750000004</v>
      </c>
      <c r="BE28" s="106">
        <v>32475029.750000004</v>
      </c>
      <c r="BF28" s="106">
        <v>32475029.750000004</v>
      </c>
      <c r="BG28" s="106">
        <v>32475029.750000004</v>
      </c>
      <c r="BH28" s="106">
        <v>32475029.750000004</v>
      </c>
      <c r="BI28" s="106">
        <v>32475029.750000004</v>
      </c>
      <c r="BJ28" s="106">
        <v>32475029.750000004</v>
      </c>
      <c r="BK28" s="106">
        <v>32475029.750000004</v>
      </c>
      <c r="BL28" s="106">
        <v>32475029.750000004</v>
      </c>
      <c r="BM28" s="106">
        <v>32475029.750000004</v>
      </c>
      <c r="BN28" s="106">
        <v>32475029.750000004</v>
      </c>
      <c r="BO28" s="106">
        <v>32475029.750000004</v>
      </c>
      <c r="BP28" s="106">
        <v>32475029.750000004</v>
      </c>
      <c r="BQ28" s="106">
        <v>32475029.750000004</v>
      </c>
      <c r="BR28" s="106">
        <v>32475029.750000004</v>
      </c>
      <c r="BS28" s="106">
        <v>32475029.750000004</v>
      </c>
      <c r="BT28" s="106">
        <v>32475029.750000004</v>
      </c>
      <c r="BU28" s="106">
        <v>32475029.750000004</v>
      </c>
      <c r="BV28" s="106">
        <v>32475029.750000004</v>
      </c>
      <c r="BW28" s="106">
        <v>32475029.750000004</v>
      </c>
      <c r="BX28" s="106">
        <v>32475029.750000004</v>
      </c>
      <c r="BY28" s="106">
        <v>32475029.750000004</v>
      </c>
      <c r="BZ28" s="106">
        <v>32475029.750000004</v>
      </c>
      <c r="CA28" s="106">
        <v>32475029.750000004</v>
      </c>
      <c r="CB28" s="106">
        <v>32475029.750000004</v>
      </c>
      <c r="CC28" s="106">
        <v>32475029.750000004</v>
      </c>
      <c r="CD28" s="106">
        <v>32475029.750000004</v>
      </c>
    </row>
    <row r="29" spans="1:82" ht="13.9" customHeight="1" x14ac:dyDescent="0.2">
      <c r="A29" s="54" t="s">
        <v>129</v>
      </c>
      <c r="B29" s="54" t="s">
        <v>308</v>
      </c>
      <c r="C29" s="54" t="s">
        <v>538</v>
      </c>
      <c r="D29" s="54" t="s">
        <v>539</v>
      </c>
      <c r="E29" s="106">
        <v>0</v>
      </c>
      <c r="F29" s="106">
        <v>0</v>
      </c>
      <c r="G29" s="106">
        <v>0</v>
      </c>
      <c r="H29" s="106">
        <v>0</v>
      </c>
      <c r="I29" s="106">
        <v>0</v>
      </c>
      <c r="J29" s="106">
        <v>0</v>
      </c>
      <c r="K29" s="106">
        <v>0</v>
      </c>
      <c r="L29" s="106">
        <v>0</v>
      </c>
      <c r="M29" s="106">
        <v>21656835</v>
      </c>
      <c r="N29" s="106">
        <v>21656835</v>
      </c>
      <c r="O29" s="106">
        <v>21656835</v>
      </c>
      <c r="P29" s="106">
        <v>21656835</v>
      </c>
      <c r="Q29" s="106">
        <v>21656835</v>
      </c>
      <c r="R29" s="106">
        <v>21656835</v>
      </c>
      <c r="S29" s="106">
        <v>21656835</v>
      </c>
      <c r="T29" s="106">
        <v>21656835</v>
      </c>
      <c r="U29" s="106">
        <v>21656835</v>
      </c>
      <c r="V29" s="106">
        <v>21656835</v>
      </c>
      <c r="W29" s="106">
        <v>21656835</v>
      </c>
      <c r="X29" s="106">
        <v>21656835</v>
      </c>
      <c r="Y29" s="106">
        <v>21656835</v>
      </c>
      <c r="Z29" s="106">
        <v>21656835</v>
      </c>
      <c r="AA29" s="106">
        <v>21656835</v>
      </c>
      <c r="AB29" s="106">
        <v>21656835</v>
      </c>
      <c r="AC29" s="106">
        <v>21656835</v>
      </c>
      <c r="AD29" s="106">
        <v>21656835</v>
      </c>
      <c r="AE29" s="106">
        <v>21656835</v>
      </c>
      <c r="AF29" s="106">
        <v>21656835</v>
      </c>
      <c r="AG29" s="106">
        <v>21656835</v>
      </c>
      <c r="AH29" s="106">
        <v>21656835</v>
      </c>
      <c r="AI29" s="106">
        <v>21656835</v>
      </c>
      <c r="AJ29" s="106">
        <v>21656835</v>
      </c>
      <c r="AK29" s="106">
        <v>21656835</v>
      </c>
      <c r="AL29" s="106">
        <v>21656835</v>
      </c>
      <c r="AM29" s="106">
        <v>21656835</v>
      </c>
      <c r="AN29" s="106">
        <v>21656835</v>
      </c>
      <c r="AO29" s="106">
        <v>21656835</v>
      </c>
      <c r="AP29" s="106">
        <v>21656835</v>
      </c>
      <c r="AQ29" s="106">
        <v>21656835</v>
      </c>
      <c r="AR29" s="106">
        <v>21656835</v>
      </c>
      <c r="AS29" s="106">
        <v>21656835</v>
      </c>
      <c r="AT29" s="106">
        <v>21656835</v>
      </c>
      <c r="AU29" s="106">
        <v>21656835</v>
      </c>
      <c r="AV29" s="106">
        <v>21656835</v>
      </c>
      <c r="AW29" s="106">
        <v>21656835</v>
      </c>
      <c r="AX29" s="106">
        <v>21656835</v>
      </c>
      <c r="AY29" s="106">
        <v>21656835</v>
      </c>
      <c r="AZ29" s="106">
        <v>21656835</v>
      </c>
      <c r="BA29" s="106">
        <v>21656835</v>
      </c>
      <c r="BB29" s="106">
        <v>21656835</v>
      </c>
      <c r="BC29" s="106">
        <v>21656835</v>
      </c>
      <c r="BD29" s="106">
        <v>21656835</v>
      </c>
      <c r="BE29" s="106">
        <v>21656835</v>
      </c>
      <c r="BF29" s="106">
        <v>21656835</v>
      </c>
      <c r="BG29" s="106">
        <v>21656835</v>
      </c>
      <c r="BH29" s="106">
        <v>21656835</v>
      </c>
      <c r="BI29" s="106">
        <v>21656835</v>
      </c>
      <c r="BJ29" s="106">
        <v>21656835</v>
      </c>
      <c r="BK29" s="106">
        <v>21656835</v>
      </c>
      <c r="BL29" s="106">
        <v>21656835</v>
      </c>
      <c r="BM29" s="106">
        <v>21656835</v>
      </c>
      <c r="BN29" s="106">
        <v>21656835</v>
      </c>
      <c r="BO29" s="106">
        <v>21656835</v>
      </c>
      <c r="BP29" s="106">
        <v>21656835</v>
      </c>
      <c r="BQ29" s="106">
        <v>21656835</v>
      </c>
      <c r="BR29" s="106">
        <v>21656835</v>
      </c>
      <c r="BS29" s="106">
        <v>21656835</v>
      </c>
      <c r="BT29" s="106">
        <v>21656835</v>
      </c>
      <c r="BU29" s="106">
        <v>21656835</v>
      </c>
      <c r="BV29" s="106">
        <v>21656835</v>
      </c>
      <c r="BW29" s="106">
        <v>21656835</v>
      </c>
      <c r="BX29" s="106">
        <v>21656835</v>
      </c>
      <c r="BY29" s="106">
        <v>21656835</v>
      </c>
      <c r="BZ29" s="106">
        <v>21656835</v>
      </c>
      <c r="CA29" s="106">
        <v>21656835</v>
      </c>
      <c r="CB29" s="106">
        <v>21656835</v>
      </c>
      <c r="CC29" s="106">
        <v>21656835</v>
      </c>
      <c r="CD29" s="106">
        <v>21656835</v>
      </c>
    </row>
    <row r="30" spans="1:82" ht="13.9" customHeight="1" x14ac:dyDescent="0.2">
      <c r="A30" s="54" t="s">
        <v>129</v>
      </c>
      <c r="B30" s="54" t="s">
        <v>308</v>
      </c>
      <c r="C30" s="54" t="s">
        <v>540</v>
      </c>
      <c r="D30" s="54" t="s">
        <v>541</v>
      </c>
      <c r="E30" s="106">
        <v>0</v>
      </c>
      <c r="F30" s="106">
        <v>0</v>
      </c>
      <c r="G30" s="106">
        <v>0</v>
      </c>
      <c r="H30" s="106">
        <v>0</v>
      </c>
      <c r="I30" s="106">
        <v>0</v>
      </c>
      <c r="J30" s="106">
        <v>0</v>
      </c>
      <c r="K30" s="106">
        <v>0</v>
      </c>
      <c r="L30" s="106">
        <v>0</v>
      </c>
      <c r="M30" s="106">
        <v>0</v>
      </c>
      <c r="N30" s="106">
        <v>6913.34</v>
      </c>
      <c r="O30" s="106">
        <v>0</v>
      </c>
      <c r="P30" s="106">
        <v>0</v>
      </c>
      <c r="Q30" s="106">
        <v>0</v>
      </c>
      <c r="R30" s="106">
        <v>0</v>
      </c>
      <c r="S30" s="106">
        <v>0</v>
      </c>
      <c r="T30" s="106">
        <v>0</v>
      </c>
      <c r="U30" s="106">
        <v>0</v>
      </c>
      <c r="V30" s="106">
        <v>0</v>
      </c>
      <c r="W30" s="106">
        <v>0</v>
      </c>
      <c r="X30" s="106">
        <v>0</v>
      </c>
      <c r="Y30" s="106">
        <v>0</v>
      </c>
      <c r="Z30" s="106">
        <v>0</v>
      </c>
      <c r="AA30" s="106">
        <v>0</v>
      </c>
      <c r="AB30" s="106">
        <v>0</v>
      </c>
      <c r="AC30" s="106">
        <v>0</v>
      </c>
      <c r="AD30" s="106">
        <v>0</v>
      </c>
      <c r="AE30" s="106">
        <v>0</v>
      </c>
      <c r="AF30" s="106">
        <v>0</v>
      </c>
      <c r="AG30" s="106">
        <v>0</v>
      </c>
      <c r="AH30" s="106">
        <v>0</v>
      </c>
      <c r="AI30" s="106">
        <v>0</v>
      </c>
      <c r="AJ30" s="106">
        <v>0</v>
      </c>
      <c r="AK30" s="106">
        <v>0</v>
      </c>
      <c r="AL30" s="106">
        <v>0</v>
      </c>
      <c r="AM30" s="106">
        <v>0</v>
      </c>
      <c r="AN30" s="106">
        <v>0</v>
      </c>
      <c r="AO30" s="106">
        <v>0</v>
      </c>
      <c r="AP30" s="106">
        <v>0</v>
      </c>
      <c r="AQ30" s="106">
        <v>0</v>
      </c>
      <c r="AR30" s="106">
        <v>0</v>
      </c>
      <c r="AS30" s="106">
        <v>0</v>
      </c>
      <c r="AT30" s="106">
        <v>0</v>
      </c>
      <c r="AU30" s="106">
        <v>0</v>
      </c>
      <c r="AV30" s="106">
        <v>0</v>
      </c>
      <c r="AW30" s="106">
        <v>0</v>
      </c>
      <c r="AX30" s="106">
        <v>0</v>
      </c>
      <c r="AY30" s="106">
        <v>0</v>
      </c>
      <c r="AZ30" s="106">
        <v>0</v>
      </c>
      <c r="BA30" s="106">
        <v>0</v>
      </c>
      <c r="BB30" s="106">
        <v>0</v>
      </c>
      <c r="BC30" s="106">
        <v>0</v>
      </c>
      <c r="BD30" s="106">
        <v>0</v>
      </c>
      <c r="BE30" s="106">
        <v>0</v>
      </c>
      <c r="BF30" s="106">
        <v>0</v>
      </c>
      <c r="BG30" s="106">
        <v>0</v>
      </c>
      <c r="BH30" s="106">
        <v>0</v>
      </c>
      <c r="BI30" s="106">
        <v>0</v>
      </c>
      <c r="BJ30" s="106">
        <v>0</v>
      </c>
      <c r="BK30" s="106">
        <v>0</v>
      </c>
      <c r="BL30" s="106">
        <v>0</v>
      </c>
      <c r="BM30" s="106">
        <v>0</v>
      </c>
      <c r="BN30" s="106">
        <v>0</v>
      </c>
      <c r="BO30" s="106">
        <v>0</v>
      </c>
      <c r="BP30" s="106">
        <v>0</v>
      </c>
      <c r="BQ30" s="106">
        <v>0</v>
      </c>
      <c r="BR30" s="106">
        <v>0</v>
      </c>
      <c r="BS30" s="106">
        <v>0</v>
      </c>
      <c r="BT30" s="106">
        <v>0</v>
      </c>
      <c r="BU30" s="106">
        <v>0</v>
      </c>
      <c r="BV30" s="106">
        <v>0</v>
      </c>
      <c r="BW30" s="106">
        <v>0</v>
      </c>
      <c r="BX30" s="106">
        <v>0</v>
      </c>
      <c r="BY30" s="106">
        <v>0</v>
      </c>
      <c r="BZ30" s="106">
        <v>0</v>
      </c>
      <c r="CA30" s="106">
        <v>0</v>
      </c>
      <c r="CB30" s="106">
        <v>0</v>
      </c>
      <c r="CC30" s="106">
        <v>0</v>
      </c>
      <c r="CD30" s="106">
        <v>0</v>
      </c>
    </row>
    <row r="31" spans="1:82" ht="13.9" customHeight="1" x14ac:dyDescent="0.2">
      <c r="A31" s="54" t="s">
        <v>129</v>
      </c>
      <c r="B31" s="54" t="s">
        <v>308</v>
      </c>
      <c r="C31" s="54" t="s">
        <v>542</v>
      </c>
      <c r="D31" s="54" t="s">
        <v>543</v>
      </c>
      <c r="E31" s="106">
        <v>0</v>
      </c>
      <c r="F31" s="106">
        <v>0</v>
      </c>
      <c r="G31" s="106">
        <v>0</v>
      </c>
      <c r="H31" s="106">
        <v>0</v>
      </c>
      <c r="I31" s="106">
        <v>0</v>
      </c>
      <c r="J31" s="106">
        <v>0</v>
      </c>
      <c r="K31" s="106">
        <v>0</v>
      </c>
      <c r="L31" s="106">
        <v>24787117.600000001</v>
      </c>
      <c r="M31" s="106">
        <v>26362273.809999999</v>
      </c>
      <c r="N31" s="106">
        <v>28716697.91</v>
      </c>
      <c r="O31" s="106">
        <v>32469971.91</v>
      </c>
      <c r="P31" s="106">
        <v>35101912.82</v>
      </c>
      <c r="Q31" s="106">
        <v>35101912.82</v>
      </c>
      <c r="R31" s="106">
        <v>34705835.140000001</v>
      </c>
      <c r="S31" s="106">
        <v>43614101.380000003</v>
      </c>
      <c r="T31" s="106">
        <v>44936902.410000004</v>
      </c>
      <c r="U31" s="106">
        <v>47971370.029999994</v>
      </c>
      <c r="V31" s="106">
        <v>52007382.520000003</v>
      </c>
      <c r="W31" s="106">
        <v>55374524.490000002</v>
      </c>
      <c r="X31" s="106">
        <v>58740747.390000001</v>
      </c>
      <c r="Y31" s="106">
        <v>47463411.18</v>
      </c>
      <c r="Z31" s="106">
        <v>48561522.079999998</v>
      </c>
      <c r="AA31" s="106">
        <v>41677532.859999999</v>
      </c>
      <c r="AB31" s="106">
        <v>44449703.359999999</v>
      </c>
      <c r="AC31" s="106">
        <v>38857469.719999999</v>
      </c>
      <c r="AD31" s="106">
        <v>38857469.719999999</v>
      </c>
      <c r="AE31" s="106">
        <v>32262724.82</v>
      </c>
      <c r="AF31" s="106">
        <v>34033198.579999998</v>
      </c>
      <c r="AG31" s="106">
        <v>35423197.409999996</v>
      </c>
      <c r="AH31" s="106">
        <v>38625101.459999897</v>
      </c>
      <c r="AI31" s="106">
        <v>38999557.729999997</v>
      </c>
      <c r="AJ31" s="106">
        <v>27986038.07</v>
      </c>
      <c r="AK31" s="106">
        <v>29431127.539999999</v>
      </c>
      <c r="AL31" s="106">
        <v>31200028.219999999</v>
      </c>
      <c r="AM31" s="106">
        <v>33161114.829999998</v>
      </c>
      <c r="AN31" s="106">
        <v>33957834.479999997</v>
      </c>
      <c r="AO31" s="106">
        <v>29131250.129999995</v>
      </c>
      <c r="AP31" s="106">
        <v>31684402.27</v>
      </c>
      <c r="AQ31" s="106">
        <v>31684402.27</v>
      </c>
      <c r="AR31" s="106">
        <v>32239316.59</v>
      </c>
      <c r="AS31" s="106">
        <v>33620606.32</v>
      </c>
      <c r="AT31" s="106">
        <v>33672355.829999998</v>
      </c>
      <c r="AU31" s="106">
        <v>25769312.009999998</v>
      </c>
      <c r="AV31" s="106">
        <v>25795972.07</v>
      </c>
      <c r="AW31" s="106">
        <v>25281386.710000001</v>
      </c>
      <c r="AX31" s="106">
        <v>22920548.300000001</v>
      </c>
      <c r="AY31" s="106">
        <v>23532006.780000001</v>
      </c>
      <c r="AZ31" s="106">
        <v>23256479.390000001</v>
      </c>
      <c r="BA31" s="106">
        <v>25320374.789999999</v>
      </c>
      <c r="BB31" s="106">
        <v>23773693.329999998</v>
      </c>
      <c r="BC31" s="106">
        <v>31968305.329999998</v>
      </c>
      <c r="BD31" s="106">
        <v>31968305.329999998</v>
      </c>
      <c r="BE31" s="106">
        <v>37907787.003347069</v>
      </c>
      <c r="BF31" s="106">
        <v>41181606.937961683</v>
      </c>
      <c r="BG31" s="106">
        <v>45751714.42306421</v>
      </c>
      <c r="BH31" s="106">
        <v>49211887.757052362</v>
      </c>
      <c r="BI31" s="106">
        <v>51574664.819990344</v>
      </c>
      <c r="BJ31" s="106">
        <v>57657412.970327929</v>
      </c>
      <c r="BK31" s="106">
        <v>62341173.384063505</v>
      </c>
      <c r="BL31" s="106">
        <v>67138365.222018868</v>
      </c>
      <c r="BM31" s="106">
        <v>71717433.88322717</v>
      </c>
      <c r="BN31" s="106">
        <v>75194763.032537967</v>
      </c>
      <c r="BO31" s="106">
        <v>78162935.185520262</v>
      </c>
      <c r="BP31" s="106">
        <v>79772296.567968965</v>
      </c>
      <c r="BQ31" s="106">
        <v>79772296.567968965</v>
      </c>
      <c r="BR31" s="106">
        <v>82222514.346821785</v>
      </c>
      <c r="BS31" s="106">
        <v>82484750.346050829</v>
      </c>
      <c r="BT31" s="106">
        <v>15523250.307170618</v>
      </c>
      <c r="BU31" s="106">
        <v>15537096.038585242</v>
      </c>
      <c r="BV31" s="106">
        <v>15425008.717278212</v>
      </c>
      <c r="BW31" s="106">
        <v>15394513.937941857</v>
      </c>
      <c r="BX31" s="106">
        <v>15291976.431986697</v>
      </c>
      <c r="BY31" s="106">
        <v>15410756.761238463</v>
      </c>
      <c r="BZ31" s="106">
        <v>15618637.782937981</v>
      </c>
      <c r="CA31" s="106">
        <v>16253609.407767355</v>
      </c>
      <c r="CB31" s="106">
        <v>16283889.823232926</v>
      </c>
      <c r="CC31" s="106">
        <v>16071949.91994632</v>
      </c>
      <c r="CD31" s="106">
        <v>16071949.91994632</v>
      </c>
    </row>
    <row r="32" spans="1:82" ht="13.9" customHeight="1" x14ac:dyDescent="0.2">
      <c r="A32" s="54" t="s">
        <v>129</v>
      </c>
      <c r="B32" s="54" t="s">
        <v>308</v>
      </c>
      <c r="C32" s="54" t="s">
        <v>544</v>
      </c>
      <c r="D32" s="54" t="s">
        <v>545</v>
      </c>
      <c r="E32" s="106">
        <v>0</v>
      </c>
      <c r="F32" s="106">
        <v>0</v>
      </c>
      <c r="G32" s="106">
        <v>0</v>
      </c>
      <c r="H32" s="106">
        <v>0</v>
      </c>
      <c r="I32" s="106">
        <v>0</v>
      </c>
      <c r="J32" s="106">
        <v>0</v>
      </c>
      <c r="K32" s="106">
        <v>0</v>
      </c>
      <c r="L32" s="106">
        <v>400126938.80000001</v>
      </c>
      <c r="M32" s="106">
        <v>399991843</v>
      </c>
      <c r="N32" s="106">
        <v>398817003.73000002</v>
      </c>
      <c r="O32" s="106">
        <v>398885618.84000003</v>
      </c>
      <c r="P32" s="106">
        <v>398812296.26999998</v>
      </c>
      <c r="Q32" s="106">
        <v>398812296.26999998</v>
      </c>
      <c r="R32" s="106">
        <v>403490776.81</v>
      </c>
      <c r="S32" s="106">
        <v>403262683.74000001</v>
      </c>
      <c r="T32" s="106">
        <v>404413774.21000004</v>
      </c>
      <c r="U32" s="106">
        <v>407993869.58999997</v>
      </c>
      <c r="V32" s="106">
        <v>407281172.63999999</v>
      </c>
      <c r="W32" s="106">
        <v>407023545.62</v>
      </c>
      <c r="X32" s="106">
        <v>407790925.39999998</v>
      </c>
      <c r="Y32" s="106">
        <v>407917455.88999999</v>
      </c>
      <c r="Z32" s="106">
        <v>407942959.52999997</v>
      </c>
      <c r="AA32" s="106">
        <v>407875531.44</v>
      </c>
      <c r="AB32" s="106">
        <v>407617059.98000002</v>
      </c>
      <c r="AC32" s="106">
        <v>407970071.44</v>
      </c>
      <c r="AD32" s="106">
        <v>407970071.44</v>
      </c>
      <c r="AE32" s="106">
        <v>412501312.13</v>
      </c>
      <c r="AF32" s="106">
        <v>419240510.79000002</v>
      </c>
      <c r="AG32" s="106">
        <v>421265441.16000003</v>
      </c>
      <c r="AH32" s="106">
        <v>421891347.80000001</v>
      </c>
      <c r="AI32" s="106">
        <v>421922980.32999998</v>
      </c>
      <c r="AJ32" s="106">
        <v>426529983.55000001</v>
      </c>
      <c r="AK32" s="106">
        <v>430153255.91000003</v>
      </c>
      <c r="AL32" s="106">
        <v>430326402.39999998</v>
      </c>
      <c r="AM32" s="106">
        <v>437188566.5</v>
      </c>
      <c r="AN32" s="106">
        <v>437417742.88</v>
      </c>
      <c r="AO32" s="106">
        <v>459803447.31999999</v>
      </c>
      <c r="AP32" s="106">
        <v>465637584.94999999</v>
      </c>
      <c r="AQ32" s="106">
        <v>465637584.94999999</v>
      </c>
      <c r="AR32" s="106">
        <v>468218256.12</v>
      </c>
      <c r="AS32" s="106">
        <v>459837950.41000003</v>
      </c>
      <c r="AT32" s="106">
        <v>464337119.57000005</v>
      </c>
      <c r="AU32" s="106">
        <v>463873672.98000002</v>
      </c>
      <c r="AV32" s="106">
        <v>464093389.14000005</v>
      </c>
      <c r="AW32" s="106">
        <v>465744938.41999996</v>
      </c>
      <c r="AX32" s="106">
        <v>466441387.69999999</v>
      </c>
      <c r="AY32" s="106">
        <v>466962941.94</v>
      </c>
      <c r="AZ32" s="106">
        <v>466949134.02999997</v>
      </c>
      <c r="BA32" s="106">
        <v>466753236.46999997</v>
      </c>
      <c r="BB32" s="106">
        <v>467530015.94000006</v>
      </c>
      <c r="BC32" s="106">
        <v>495370353.24000001</v>
      </c>
      <c r="BD32" s="106">
        <v>495370353.24000001</v>
      </c>
      <c r="BE32" s="106">
        <v>497235242.65388179</v>
      </c>
      <c r="BF32" s="106">
        <v>499486680.67102575</v>
      </c>
      <c r="BG32" s="106">
        <v>502189376.90041721</v>
      </c>
      <c r="BH32" s="106">
        <v>505197518.02382874</v>
      </c>
      <c r="BI32" s="106">
        <v>508434260.30264962</v>
      </c>
      <c r="BJ32" s="106">
        <v>511907904.97372884</v>
      </c>
      <c r="BK32" s="106">
        <v>515499127.98649591</v>
      </c>
      <c r="BL32" s="106">
        <v>519302122.30649579</v>
      </c>
      <c r="BM32" s="106">
        <v>523295274.69396925</v>
      </c>
      <c r="BN32" s="106">
        <v>527301902.93552011</v>
      </c>
      <c r="BO32" s="106">
        <v>531257212.99339879</v>
      </c>
      <c r="BP32" s="106">
        <v>535269352.9368971</v>
      </c>
      <c r="BQ32" s="106">
        <v>535269352.9368971</v>
      </c>
      <c r="BR32" s="106">
        <v>539025546.8779192</v>
      </c>
      <c r="BS32" s="106">
        <v>543704797.14626098</v>
      </c>
      <c r="BT32" s="106">
        <v>615021085.86271143</v>
      </c>
      <c r="BU32" s="106">
        <v>619657538.19741428</v>
      </c>
      <c r="BV32" s="106">
        <v>623607617.59847176</v>
      </c>
      <c r="BW32" s="106">
        <v>627550073.29755795</v>
      </c>
      <c r="BX32" s="106">
        <v>631466894.61326373</v>
      </c>
      <c r="BY32" s="106">
        <v>635413411.00376129</v>
      </c>
      <c r="BZ32" s="106">
        <v>639411897.64181197</v>
      </c>
      <c r="CA32" s="106">
        <v>643569127.17673266</v>
      </c>
      <c r="CB32" s="106">
        <v>647738418.99101722</v>
      </c>
      <c r="CC32" s="106">
        <v>651872324.13405335</v>
      </c>
      <c r="CD32" s="106">
        <v>651872324.13405335</v>
      </c>
    </row>
    <row r="33" spans="1:82" ht="13.9" customHeight="1" x14ac:dyDescent="0.2">
      <c r="A33" s="54" t="s">
        <v>129</v>
      </c>
      <c r="B33" s="54" t="s">
        <v>308</v>
      </c>
      <c r="C33" s="54" t="s">
        <v>546</v>
      </c>
      <c r="D33" s="54" t="s">
        <v>547</v>
      </c>
      <c r="E33" s="106">
        <v>0</v>
      </c>
      <c r="F33" s="106">
        <v>0</v>
      </c>
      <c r="G33" s="106">
        <v>0</v>
      </c>
      <c r="H33" s="106">
        <v>0</v>
      </c>
      <c r="I33" s="106">
        <v>0</v>
      </c>
      <c r="J33" s="106">
        <v>0</v>
      </c>
      <c r="K33" s="106">
        <v>0</v>
      </c>
      <c r="L33" s="106">
        <v>0</v>
      </c>
      <c r="M33" s="106">
        <v>0</v>
      </c>
      <c r="N33" s="106">
        <v>0</v>
      </c>
      <c r="O33" s="106">
        <v>0</v>
      </c>
      <c r="P33" s="106">
        <v>0</v>
      </c>
      <c r="Q33" s="106">
        <v>0</v>
      </c>
      <c r="R33" s="106">
        <v>0</v>
      </c>
      <c r="S33" s="106">
        <v>0</v>
      </c>
      <c r="T33" s="106">
        <v>0</v>
      </c>
      <c r="U33" s="106">
        <v>0</v>
      </c>
      <c r="V33" s="106">
        <v>0</v>
      </c>
      <c r="W33" s="106">
        <v>0</v>
      </c>
      <c r="X33" s="106">
        <v>0</v>
      </c>
      <c r="Y33" s="106">
        <v>0</v>
      </c>
      <c r="Z33" s="106">
        <v>0</v>
      </c>
      <c r="AA33" s="106">
        <v>0</v>
      </c>
      <c r="AB33" s="106">
        <v>0</v>
      </c>
      <c r="AC33" s="106">
        <v>0</v>
      </c>
      <c r="AD33" s="106">
        <v>0</v>
      </c>
      <c r="AE33" s="106">
        <v>0</v>
      </c>
      <c r="AF33" s="106">
        <v>0</v>
      </c>
      <c r="AG33" s="106">
        <v>0</v>
      </c>
      <c r="AH33" s="106">
        <v>0</v>
      </c>
      <c r="AI33" s="106">
        <v>0</v>
      </c>
      <c r="AJ33" s="106">
        <v>0</v>
      </c>
      <c r="AK33" s="106">
        <v>0</v>
      </c>
      <c r="AL33" s="106">
        <v>0</v>
      </c>
      <c r="AM33" s="106">
        <v>0</v>
      </c>
      <c r="AN33" s="106">
        <v>0</v>
      </c>
      <c r="AO33" s="106">
        <v>0</v>
      </c>
      <c r="AP33" s="106">
        <v>-252467.13</v>
      </c>
      <c r="AQ33" s="106">
        <v>-252467.13</v>
      </c>
      <c r="AR33" s="106">
        <v>-297615.87</v>
      </c>
      <c r="AS33" s="106">
        <v>-342764.61</v>
      </c>
      <c r="AT33" s="106">
        <v>-387913.31</v>
      </c>
      <c r="AU33" s="106">
        <v>-433062.01</v>
      </c>
      <c r="AV33" s="106">
        <v>-478210.75</v>
      </c>
      <c r="AW33" s="106">
        <v>-523359.47</v>
      </c>
      <c r="AX33" s="106">
        <v>-568508.17999999993</v>
      </c>
      <c r="AY33" s="106">
        <v>-613656.93000000005</v>
      </c>
      <c r="AZ33" s="106">
        <v>-680132.96000000008</v>
      </c>
      <c r="BA33" s="106">
        <v>-729704.46</v>
      </c>
      <c r="BB33" s="106">
        <v>-767315.05999999994</v>
      </c>
      <c r="BC33" s="106">
        <v>-908965.71000000008</v>
      </c>
      <c r="BD33" s="106">
        <v>-908965.71000000008</v>
      </c>
      <c r="BE33" s="106">
        <v>-965837.76722201437</v>
      </c>
      <c r="BF33" s="106">
        <v>-1025722.1639823787</v>
      </c>
      <c r="BG33" s="106">
        <v>-1088200.8830244229</v>
      </c>
      <c r="BH33" s="106">
        <v>-1152943.6605428113</v>
      </c>
      <c r="BI33" s="106">
        <v>-1219686.2854932749</v>
      </c>
      <c r="BJ33" s="106">
        <v>-1288217.3890403982</v>
      </c>
      <c r="BK33" s="106">
        <v>-1358367.8761158497</v>
      </c>
      <c r="BL33" s="106">
        <v>-1430002.4706649643</v>
      </c>
      <c r="BM33" s="106">
        <v>-1503012.9518440086</v>
      </c>
      <c r="BN33" s="106">
        <v>-1577312.7429779968</v>
      </c>
      <c r="BO33" s="106">
        <v>-1652981.2409515879</v>
      </c>
      <c r="BP33" s="106">
        <v>-1730743.7175470267</v>
      </c>
      <c r="BQ33" s="106">
        <v>-1730743.7175470267</v>
      </c>
      <c r="BR33" s="106">
        <v>-1810127.0191407958</v>
      </c>
      <c r="BS33" s="106">
        <v>-1892763.2349007304</v>
      </c>
      <c r="BT33" s="106">
        <v>-1978555.1153269308</v>
      </c>
      <c r="BU33" s="106">
        <v>-2064658.1941528108</v>
      </c>
      <c r="BV33" s="106">
        <v>-2151010.2316984348</v>
      </c>
      <c r="BW33" s="106">
        <v>-2237561.4362198529</v>
      </c>
      <c r="BX33" s="106">
        <v>-2324271.9743219069</v>
      </c>
      <c r="BY33" s="106">
        <v>-2411109.97928847</v>
      </c>
      <c r="BZ33" s="106">
        <v>-2498049.9577466398</v>
      </c>
      <c r="CA33" s="106">
        <v>-2585071.5149980951</v>
      </c>
      <c r="CB33" s="106">
        <v>-2672165.5867324714</v>
      </c>
      <c r="CC33" s="106">
        <v>-2759350.3015704984</v>
      </c>
      <c r="CD33" s="106">
        <v>-2759350.3015704984</v>
      </c>
    </row>
    <row r="34" spans="1:82" ht="13.9" customHeight="1" x14ac:dyDescent="0.2">
      <c r="A34" s="54" t="s">
        <v>129</v>
      </c>
      <c r="B34" s="54" t="s">
        <v>308</v>
      </c>
      <c r="C34" s="54" t="s">
        <v>548</v>
      </c>
      <c r="D34" s="54" t="s">
        <v>549</v>
      </c>
      <c r="E34" s="106">
        <v>0</v>
      </c>
      <c r="F34" s="106">
        <v>0</v>
      </c>
      <c r="G34" s="106">
        <v>0</v>
      </c>
      <c r="H34" s="106">
        <v>0</v>
      </c>
      <c r="I34" s="106">
        <v>0</v>
      </c>
      <c r="J34" s="106">
        <v>0</v>
      </c>
      <c r="K34" s="106">
        <v>0</v>
      </c>
      <c r="L34" s="106">
        <v>0</v>
      </c>
      <c r="M34" s="106">
        <v>-10046365.939999999</v>
      </c>
      <c r="N34" s="106">
        <v>-10106523.809999999</v>
      </c>
      <c r="O34" s="106">
        <v>-10166681.68</v>
      </c>
      <c r="P34" s="106">
        <v>-10226839.549999999</v>
      </c>
      <c r="Q34" s="106">
        <v>-10226839.549999999</v>
      </c>
      <c r="R34" s="106">
        <v>-10286997.420000002</v>
      </c>
      <c r="S34" s="106">
        <v>-10347155.289999999</v>
      </c>
      <c r="T34" s="106">
        <v>-10407313.159999998</v>
      </c>
      <c r="U34" s="106">
        <v>-10467471.029999999</v>
      </c>
      <c r="V34" s="106">
        <v>-10527628.899999999</v>
      </c>
      <c r="W34" s="106">
        <v>-10587786.77</v>
      </c>
      <c r="X34" s="106">
        <v>-10647944.639999999</v>
      </c>
      <c r="Y34" s="106">
        <v>-10708102.51</v>
      </c>
      <c r="Z34" s="106">
        <v>-10768260.379999999</v>
      </c>
      <c r="AA34" s="106">
        <v>-10828418.25</v>
      </c>
      <c r="AB34" s="106">
        <v>-10888576.119999999</v>
      </c>
      <c r="AC34" s="106">
        <v>-10948733.989999998</v>
      </c>
      <c r="AD34" s="106">
        <v>-10948733.989999998</v>
      </c>
      <c r="AE34" s="106">
        <v>-11008891.859999999</v>
      </c>
      <c r="AF34" s="106">
        <v>-11069049.729999999</v>
      </c>
      <c r="AG34" s="106">
        <v>-11129207.6</v>
      </c>
      <c r="AH34" s="106">
        <v>-11189365.4699999</v>
      </c>
      <c r="AI34" s="106">
        <v>-11249523.34</v>
      </c>
      <c r="AJ34" s="106">
        <v>-11309681.2099999</v>
      </c>
      <c r="AK34" s="106">
        <v>-11369839.08</v>
      </c>
      <c r="AL34" s="106">
        <v>-11429996.949999999</v>
      </c>
      <c r="AM34" s="106">
        <v>-11490154.819999998</v>
      </c>
      <c r="AN34" s="106">
        <v>-11550312.689999999</v>
      </c>
      <c r="AO34" s="106">
        <v>-11610470.559999999</v>
      </c>
      <c r="AP34" s="106">
        <v>-11670628.43</v>
      </c>
      <c r="AQ34" s="106">
        <v>-11670628.43</v>
      </c>
      <c r="AR34" s="106">
        <v>-11730786.299999999</v>
      </c>
      <c r="AS34" s="106">
        <v>-11790944.17</v>
      </c>
      <c r="AT34" s="106">
        <v>-11851102.039999999</v>
      </c>
      <c r="AU34" s="106">
        <v>-11911259.909999998</v>
      </c>
      <c r="AV34" s="106">
        <v>-11971417.779999999</v>
      </c>
      <c r="AW34" s="106">
        <v>-12031575.649999999</v>
      </c>
      <c r="AX34" s="106">
        <v>-12091733.52</v>
      </c>
      <c r="AY34" s="106">
        <v>-12151891.389999999</v>
      </c>
      <c r="AZ34" s="106">
        <v>-12212049.26</v>
      </c>
      <c r="BA34" s="106">
        <v>-12272207.129999999</v>
      </c>
      <c r="BB34" s="106">
        <v>-12332365</v>
      </c>
      <c r="BC34" s="106">
        <v>-12392522.869999999</v>
      </c>
      <c r="BD34" s="106">
        <v>-12392522.869999999</v>
      </c>
      <c r="BE34" s="106">
        <v>-12452680.739999998</v>
      </c>
      <c r="BF34" s="106">
        <v>-12512838.609999998</v>
      </c>
      <c r="BG34" s="106">
        <v>-12572996.479999999</v>
      </c>
      <c r="BH34" s="106">
        <v>-12633154.349999998</v>
      </c>
      <c r="BI34" s="106">
        <v>-12693312.219999999</v>
      </c>
      <c r="BJ34" s="106">
        <v>-12753470.089999998</v>
      </c>
      <c r="BK34" s="106">
        <v>-12813627.959999999</v>
      </c>
      <c r="BL34" s="106">
        <v>-12873785.829999998</v>
      </c>
      <c r="BM34" s="106">
        <v>-12933943.699999999</v>
      </c>
      <c r="BN34" s="106">
        <v>-12994101.569999998</v>
      </c>
      <c r="BO34" s="106">
        <v>-13054259.439999998</v>
      </c>
      <c r="BP34" s="106">
        <v>-13114417.309999999</v>
      </c>
      <c r="BQ34" s="106">
        <v>-13114417.309999999</v>
      </c>
      <c r="BR34" s="106">
        <v>-13174575.179999998</v>
      </c>
      <c r="BS34" s="106">
        <v>-13234733.049999999</v>
      </c>
      <c r="BT34" s="106">
        <v>-13294890.919999998</v>
      </c>
      <c r="BU34" s="106">
        <v>-13355048.789999999</v>
      </c>
      <c r="BV34" s="106">
        <v>-13415206.659999998</v>
      </c>
      <c r="BW34" s="106">
        <v>-13475364.529999997</v>
      </c>
      <c r="BX34" s="106">
        <v>-13535522.399999999</v>
      </c>
      <c r="BY34" s="106">
        <v>-13595680.27</v>
      </c>
      <c r="BZ34" s="106">
        <v>-13655838.139999999</v>
      </c>
      <c r="CA34" s="106">
        <v>-13715996.009999998</v>
      </c>
      <c r="CB34" s="106">
        <v>-13776153.879999999</v>
      </c>
      <c r="CC34" s="106">
        <v>-13836311.75</v>
      </c>
      <c r="CD34" s="106">
        <v>-13836311.75</v>
      </c>
    </row>
    <row r="35" spans="1:82" ht="13.9" customHeight="1" x14ac:dyDescent="0.2">
      <c r="A35" s="54" t="s">
        <v>129</v>
      </c>
      <c r="B35" s="54" t="s">
        <v>308</v>
      </c>
      <c r="C35" s="54" t="s">
        <v>550</v>
      </c>
      <c r="D35" s="54" t="s">
        <v>551</v>
      </c>
      <c r="E35" s="106">
        <v>0</v>
      </c>
      <c r="F35" s="106">
        <v>0</v>
      </c>
      <c r="G35" s="106">
        <v>0</v>
      </c>
      <c r="H35" s="106">
        <v>0</v>
      </c>
      <c r="I35" s="106">
        <v>0</v>
      </c>
      <c r="J35" s="106">
        <v>0</v>
      </c>
      <c r="K35" s="106">
        <v>0</v>
      </c>
      <c r="L35" s="106">
        <v>0</v>
      </c>
      <c r="M35" s="106">
        <v>0</v>
      </c>
      <c r="N35" s="106">
        <v>0</v>
      </c>
      <c r="O35" s="106">
        <v>0</v>
      </c>
      <c r="P35" s="106">
        <v>0</v>
      </c>
      <c r="Q35" s="106">
        <v>0</v>
      </c>
      <c r="R35" s="106">
        <v>0</v>
      </c>
      <c r="S35" s="106">
        <v>0</v>
      </c>
      <c r="T35" s="106">
        <v>0</v>
      </c>
      <c r="U35" s="106">
        <v>0</v>
      </c>
      <c r="V35" s="106">
        <v>0</v>
      </c>
      <c r="W35" s="106">
        <v>0</v>
      </c>
      <c r="X35" s="106">
        <v>0</v>
      </c>
      <c r="Y35" s="106">
        <v>0</v>
      </c>
      <c r="Z35" s="106">
        <v>0</v>
      </c>
      <c r="AA35" s="106">
        <v>0</v>
      </c>
      <c r="AB35" s="106">
        <v>0</v>
      </c>
      <c r="AC35" s="106">
        <v>0</v>
      </c>
      <c r="AD35" s="106">
        <v>0</v>
      </c>
      <c r="AE35" s="106">
        <v>0</v>
      </c>
      <c r="AF35" s="106">
        <v>0</v>
      </c>
      <c r="AG35" s="106">
        <v>0</v>
      </c>
      <c r="AH35" s="106">
        <v>0</v>
      </c>
      <c r="AI35" s="106">
        <v>0</v>
      </c>
      <c r="AJ35" s="106">
        <v>0</v>
      </c>
      <c r="AK35" s="106">
        <v>0</v>
      </c>
      <c r="AL35" s="106">
        <v>0</v>
      </c>
      <c r="AM35" s="106">
        <v>0</v>
      </c>
      <c r="AN35" s="106">
        <v>0</v>
      </c>
      <c r="AO35" s="106">
        <v>0</v>
      </c>
      <c r="AP35" s="106">
        <v>0</v>
      </c>
      <c r="AQ35" s="106">
        <v>0</v>
      </c>
      <c r="AR35" s="106">
        <v>0</v>
      </c>
      <c r="AS35" s="106">
        <v>0</v>
      </c>
      <c r="AT35" s="106">
        <v>0</v>
      </c>
      <c r="AU35" s="106">
        <v>0</v>
      </c>
      <c r="AV35" s="106">
        <v>0</v>
      </c>
      <c r="AW35" s="106">
        <v>0</v>
      </c>
      <c r="AX35" s="106">
        <v>0</v>
      </c>
      <c r="AY35" s="106">
        <v>-1527626.23</v>
      </c>
      <c r="AZ35" s="106">
        <v>-1571478.59</v>
      </c>
      <c r="BA35" s="106">
        <v>-1615471.6300000001</v>
      </c>
      <c r="BB35" s="106">
        <v>-1659605.8199999998</v>
      </c>
      <c r="BC35" s="106">
        <v>-1703881.61</v>
      </c>
      <c r="BD35" s="106">
        <v>-1703881.61</v>
      </c>
      <c r="BE35" s="106">
        <v>-1703881.61</v>
      </c>
      <c r="BF35" s="106">
        <v>-1703881.61</v>
      </c>
      <c r="BG35" s="106">
        <v>-1703881.61</v>
      </c>
      <c r="BH35" s="106">
        <v>-1703881.61</v>
      </c>
      <c r="BI35" s="106">
        <v>-1703881.61</v>
      </c>
      <c r="BJ35" s="106">
        <v>-1703881.61</v>
      </c>
      <c r="BK35" s="106">
        <v>-1703881.61</v>
      </c>
      <c r="BL35" s="106">
        <v>-1703881.61</v>
      </c>
      <c r="BM35" s="106">
        <v>-1703881.61</v>
      </c>
      <c r="BN35" s="106">
        <v>-1703881.61</v>
      </c>
      <c r="BO35" s="106">
        <v>-1703881.61</v>
      </c>
      <c r="BP35" s="106">
        <v>-1703881.61</v>
      </c>
      <c r="BQ35" s="106">
        <v>-1703881.61</v>
      </c>
      <c r="BR35" s="106">
        <v>-1703881.61</v>
      </c>
      <c r="BS35" s="106">
        <v>-1703881.61</v>
      </c>
      <c r="BT35" s="106">
        <v>-1703881.61</v>
      </c>
      <c r="BU35" s="106">
        <v>-1703881.61</v>
      </c>
      <c r="BV35" s="106">
        <v>-1703881.61</v>
      </c>
      <c r="BW35" s="106">
        <v>-1703881.61</v>
      </c>
      <c r="BX35" s="106">
        <v>-1703881.61</v>
      </c>
      <c r="BY35" s="106">
        <v>-1703881.61</v>
      </c>
      <c r="BZ35" s="106">
        <v>-1703881.61</v>
      </c>
      <c r="CA35" s="106">
        <v>-1703881.61</v>
      </c>
      <c r="CB35" s="106">
        <v>-1703881.61</v>
      </c>
      <c r="CC35" s="106">
        <v>-1703881.61</v>
      </c>
      <c r="CD35" s="106">
        <v>-1703881.61</v>
      </c>
    </row>
    <row r="36" spans="1:82" ht="13.9" customHeight="1" x14ac:dyDescent="0.2">
      <c r="A36" s="54" t="s">
        <v>129</v>
      </c>
      <c r="B36" s="54" t="s">
        <v>308</v>
      </c>
      <c r="C36" s="54" t="s">
        <v>552</v>
      </c>
      <c r="D36" s="54" t="s">
        <v>553</v>
      </c>
      <c r="E36" s="106">
        <v>0</v>
      </c>
      <c r="F36" s="106">
        <v>0</v>
      </c>
      <c r="G36" s="106">
        <v>0</v>
      </c>
      <c r="H36" s="106">
        <v>0</v>
      </c>
      <c r="I36" s="106">
        <v>0</v>
      </c>
      <c r="J36" s="106">
        <v>0</v>
      </c>
      <c r="K36" s="106">
        <v>0</v>
      </c>
      <c r="L36" s="106">
        <v>0</v>
      </c>
      <c r="M36" s="106">
        <v>0</v>
      </c>
      <c r="N36" s="106">
        <v>0</v>
      </c>
      <c r="O36" s="106">
        <v>0</v>
      </c>
      <c r="P36" s="106">
        <v>0</v>
      </c>
      <c r="Q36" s="106">
        <v>0</v>
      </c>
      <c r="R36" s="106">
        <v>0</v>
      </c>
      <c r="S36" s="106">
        <v>0</v>
      </c>
      <c r="T36" s="106">
        <v>-79533.5</v>
      </c>
      <c r="U36" s="106">
        <v>-68417.709999999992</v>
      </c>
      <c r="V36" s="106">
        <v>-75830.58</v>
      </c>
      <c r="W36" s="106">
        <v>-87911.46</v>
      </c>
      <c r="X36" s="106">
        <v>-95363.41</v>
      </c>
      <c r="Y36" s="106">
        <v>-102834.95</v>
      </c>
      <c r="Z36" s="106">
        <v>-110326.20999999999</v>
      </c>
      <c r="AA36" s="106">
        <v>-117837.20000000001</v>
      </c>
      <c r="AB36" s="106">
        <v>-125367.95999999999</v>
      </c>
      <c r="AC36" s="106">
        <v>-76015.580000000016</v>
      </c>
      <c r="AD36" s="106">
        <v>-76015.580000000016</v>
      </c>
      <c r="AE36" s="106">
        <v>-37649.770000000004</v>
      </c>
      <c r="AF36" s="106">
        <v>-39683.919999999998</v>
      </c>
      <c r="AG36" s="106">
        <v>-41723.43</v>
      </c>
      <c r="AH36" s="106">
        <v>-37387.31</v>
      </c>
      <c r="AI36" s="106">
        <v>-39138.67</v>
      </c>
      <c r="AJ36" s="106">
        <v>-32306.89</v>
      </c>
      <c r="AK36" s="106">
        <v>-12023.31</v>
      </c>
      <c r="AL36" s="106">
        <v>0</v>
      </c>
      <c r="AM36" s="106">
        <v>0</v>
      </c>
      <c r="AN36" s="106">
        <v>0</v>
      </c>
      <c r="AO36" s="106">
        <v>0</v>
      </c>
      <c r="AP36" s="106">
        <v>0</v>
      </c>
      <c r="AQ36" s="106">
        <v>0</v>
      </c>
      <c r="AR36" s="106">
        <v>0</v>
      </c>
      <c r="AS36" s="106">
        <v>0</v>
      </c>
      <c r="AT36" s="106">
        <v>0</v>
      </c>
      <c r="AU36" s="106">
        <v>0</v>
      </c>
      <c r="AV36" s="106">
        <v>0</v>
      </c>
      <c r="AW36" s="106">
        <v>0</v>
      </c>
      <c r="AX36" s="106">
        <v>0</v>
      </c>
      <c r="AY36" s="106">
        <v>0</v>
      </c>
      <c r="AZ36" s="106">
        <v>0</v>
      </c>
      <c r="BA36" s="106">
        <v>0</v>
      </c>
      <c r="BB36" s="106">
        <v>0</v>
      </c>
      <c r="BC36" s="106">
        <v>0</v>
      </c>
      <c r="BD36" s="106">
        <v>0</v>
      </c>
      <c r="BE36" s="106">
        <v>0</v>
      </c>
      <c r="BF36" s="106">
        <v>0</v>
      </c>
      <c r="BG36" s="106">
        <v>0</v>
      </c>
      <c r="BH36" s="106">
        <v>0</v>
      </c>
      <c r="BI36" s="106">
        <v>0</v>
      </c>
      <c r="BJ36" s="106">
        <v>0</v>
      </c>
      <c r="BK36" s="106">
        <v>0</v>
      </c>
      <c r="BL36" s="106">
        <v>0</v>
      </c>
      <c r="BM36" s="106">
        <v>0</v>
      </c>
      <c r="BN36" s="106">
        <v>0</v>
      </c>
      <c r="BO36" s="106">
        <v>0</v>
      </c>
      <c r="BP36" s="106">
        <v>0</v>
      </c>
      <c r="BQ36" s="106">
        <v>0</v>
      </c>
      <c r="BR36" s="106">
        <v>0</v>
      </c>
      <c r="BS36" s="106">
        <v>0</v>
      </c>
      <c r="BT36" s="106">
        <v>0</v>
      </c>
      <c r="BU36" s="106">
        <v>0</v>
      </c>
      <c r="BV36" s="106">
        <v>0</v>
      </c>
      <c r="BW36" s="106">
        <v>0</v>
      </c>
      <c r="BX36" s="106">
        <v>0</v>
      </c>
      <c r="BY36" s="106">
        <v>0</v>
      </c>
      <c r="BZ36" s="106">
        <v>0</v>
      </c>
      <c r="CA36" s="106">
        <v>0</v>
      </c>
      <c r="CB36" s="106">
        <v>0</v>
      </c>
      <c r="CC36" s="106">
        <v>0</v>
      </c>
      <c r="CD36" s="106">
        <v>0</v>
      </c>
    </row>
    <row r="37" spans="1:82" ht="13.9" customHeight="1" x14ac:dyDescent="0.2">
      <c r="A37" s="54" t="s">
        <v>129</v>
      </c>
      <c r="B37" s="54" t="s">
        <v>308</v>
      </c>
      <c r="C37" s="54" t="s">
        <v>554</v>
      </c>
      <c r="D37" s="54" t="s">
        <v>555</v>
      </c>
      <c r="E37" s="106">
        <v>0</v>
      </c>
      <c r="F37" s="106">
        <v>0</v>
      </c>
      <c r="G37" s="106">
        <v>0</v>
      </c>
      <c r="H37" s="106">
        <v>0</v>
      </c>
      <c r="I37" s="106">
        <v>0</v>
      </c>
      <c r="J37" s="106">
        <v>0</v>
      </c>
      <c r="K37" s="106">
        <v>0</v>
      </c>
      <c r="L37" s="106">
        <v>-171544588.19999999</v>
      </c>
      <c r="M37" s="106">
        <v>-171618582.59999999</v>
      </c>
      <c r="N37" s="106">
        <v>-171533545.90000001</v>
      </c>
      <c r="O37" s="106">
        <v>-171892503.17000002</v>
      </c>
      <c r="P37" s="106">
        <v>-172579782.56999999</v>
      </c>
      <c r="Q37" s="106">
        <v>-172579782.56999999</v>
      </c>
      <c r="R37" s="106">
        <v>-173196464.19999999</v>
      </c>
      <c r="S37" s="106">
        <v>-173770864.00999996</v>
      </c>
      <c r="T37" s="106">
        <v>-174659708.55000001</v>
      </c>
      <c r="U37" s="106">
        <v>-175320900.23000002</v>
      </c>
      <c r="V37" s="106">
        <v>-176123129.23999998</v>
      </c>
      <c r="W37" s="106">
        <v>-176658281.67000002</v>
      </c>
      <c r="X37" s="106">
        <v>-177203512.90000001</v>
      </c>
      <c r="Y37" s="106">
        <v>-177772377.99000001</v>
      </c>
      <c r="Z37" s="106">
        <v>-178711139.19</v>
      </c>
      <c r="AA37" s="106">
        <v>-179182315.75999999</v>
      </c>
      <c r="AB37" s="106">
        <v>-179781774.76999998</v>
      </c>
      <c r="AC37" s="106">
        <v>-180667767.32000002</v>
      </c>
      <c r="AD37" s="106">
        <v>-180667767.32000002</v>
      </c>
      <c r="AE37" s="106">
        <v>-181578609.84</v>
      </c>
      <c r="AF37" s="106">
        <v>-181667954.72999999</v>
      </c>
      <c r="AG37" s="106">
        <v>-182494189.69999999</v>
      </c>
      <c r="AH37" s="106">
        <v>-183176088.88999999</v>
      </c>
      <c r="AI37" s="106">
        <v>-184041932.28999999</v>
      </c>
      <c r="AJ37" s="106">
        <v>-184926500.92999899</v>
      </c>
      <c r="AK37" s="106">
        <v>-186028331.96000001</v>
      </c>
      <c r="AL37" s="106">
        <v>-187114043.41</v>
      </c>
      <c r="AM37" s="106">
        <v>-188230758.97999999</v>
      </c>
      <c r="AN37" s="106">
        <v>-189352986.13999999</v>
      </c>
      <c r="AO37" s="106">
        <v>-189429450.82999998</v>
      </c>
      <c r="AP37" s="106">
        <v>-190111350.04000002</v>
      </c>
      <c r="AQ37" s="106">
        <v>-190111350.04000002</v>
      </c>
      <c r="AR37" s="106">
        <v>-191224832.50999999</v>
      </c>
      <c r="AS37" s="106">
        <v>-183357245.68999997</v>
      </c>
      <c r="AT37" s="106">
        <v>-183512430.85999998</v>
      </c>
      <c r="AU37" s="106">
        <v>-183330483.99000001</v>
      </c>
      <c r="AV37" s="106">
        <v>-183656233.06</v>
      </c>
      <c r="AW37" s="106">
        <v>-183009192.5</v>
      </c>
      <c r="AX37" s="106">
        <v>-183669806.60999998</v>
      </c>
      <c r="AY37" s="106">
        <v>-184134256.45000002</v>
      </c>
      <c r="AZ37" s="106">
        <v>-184987033.37</v>
      </c>
      <c r="BA37" s="106">
        <v>-185996541.41</v>
      </c>
      <c r="BB37" s="106">
        <v>-186782620.12</v>
      </c>
      <c r="BC37" s="106">
        <v>-186376021.88</v>
      </c>
      <c r="BD37" s="106">
        <v>-186376021.88</v>
      </c>
      <c r="BE37" s="106">
        <v>-187269079.58001912</v>
      </c>
      <c r="BF37" s="106">
        <v>-188165993.48326996</v>
      </c>
      <c r="BG37" s="106">
        <v>-189067296.30122799</v>
      </c>
      <c r="BH37" s="106">
        <v>-189973642.311102</v>
      </c>
      <c r="BI37" s="106">
        <v>-190885505.74259591</v>
      </c>
      <c r="BJ37" s="106">
        <v>-191803251.25806785</v>
      </c>
      <c r="BK37" s="106">
        <v>-192727192.86035675</v>
      </c>
      <c r="BL37" s="106">
        <v>-193657609.745956</v>
      </c>
      <c r="BM37" s="106">
        <v>-194594776.16708434</v>
      </c>
      <c r="BN37" s="106">
        <v>-195538936.97535294</v>
      </c>
      <c r="BO37" s="106">
        <v>-196490211.61047307</v>
      </c>
      <c r="BP37" s="106">
        <v>-197448600.34461308</v>
      </c>
      <c r="BQ37" s="106">
        <v>-197448600.34461308</v>
      </c>
      <c r="BR37" s="106">
        <v>-198414169.32641691</v>
      </c>
      <c r="BS37" s="106">
        <v>-199387489.12482327</v>
      </c>
      <c r="BT37" s="106">
        <v>-200312287.60241812</v>
      </c>
      <c r="BU37" s="106">
        <v>-201294992.97513017</v>
      </c>
      <c r="BV37" s="106">
        <v>-202286323.43446165</v>
      </c>
      <c r="BW37" s="106">
        <v>-203285673.79090145</v>
      </c>
      <c r="BX37" s="106">
        <v>-204292993.17786038</v>
      </c>
      <c r="BY37" s="106">
        <v>-205308277.2222833</v>
      </c>
      <c r="BZ37" s="106">
        <v>-206331615.29751518</v>
      </c>
      <c r="CA37" s="106">
        <v>-207363251.08202365</v>
      </c>
      <c r="CB37" s="106">
        <v>-208403377.90896899</v>
      </c>
      <c r="CC37" s="106">
        <v>-209451944.31999066</v>
      </c>
      <c r="CD37" s="106">
        <v>-209451944.31999066</v>
      </c>
    </row>
    <row r="38" spans="1:82" ht="13.9" customHeight="1" x14ac:dyDescent="0.2">
      <c r="A38" s="54" t="s">
        <v>129</v>
      </c>
      <c r="B38" s="54" t="s">
        <v>308</v>
      </c>
      <c r="C38" s="54" t="s">
        <v>556</v>
      </c>
      <c r="D38" s="54" t="s">
        <v>218</v>
      </c>
      <c r="E38" s="106">
        <v>0</v>
      </c>
      <c r="F38" s="106">
        <v>0</v>
      </c>
      <c r="G38" s="106">
        <v>0</v>
      </c>
      <c r="H38" s="106">
        <v>0</v>
      </c>
      <c r="I38" s="106">
        <v>0</v>
      </c>
      <c r="J38" s="106">
        <v>0</v>
      </c>
      <c r="K38" s="106">
        <v>0</v>
      </c>
      <c r="L38" s="106">
        <v>5635559</v>
      </c>
      <c r="M38" s="106">
        <v>5574815</v>
      </c>
      <c r="N38" s="106">
        <v>5574578</v>
      </c>
      <c r="O38" s="106">
        <v>5580686</v>
      </c>
      <c r="P38" s="106">
        <v>5803722</v>
      </c>
      <c r="Q38" s="106">
        <v>5803722</v>
      </c>
      <c r="R38" s="106">
        <v>5800453</v>
      </c>
      <c r="S38" s="106">
        <v>5808513</v>
      </c>
      <c r="T38" s="106">
        <v>5686250</v>
      </c>
      <c r="U38" s="106">
        <v>5693031</v>
      </c>
      <c r="V38" s="106">
        <v>5697772</v>
      </c>
      <c r="W38" s="106">
        <v>5699866</v>
      </c>
      <c r="X38" s="106">
        <v>5366685</v>
      </c>
      <c r="Y38" s="106">
        <v>5095863</v>
      </c>
      <c r="Z38" s="106">
        <v>5159424</v>
      </c>
      <c r="AA38" s="106">
        <v>4687990</v>
      </c>
      <c r="AB38" s="106">
        <v>4726373</v>
      </c>
      <c r="AC38" s="106">
        <v>4840327</v>
      </c>
      <c r="AD38" s="106">
        <v>4840327</v>
      </c>
      <c r="AE38" s="106">
        <v>4850256</v>
      </c>
      <c r="AF38" s="106">
        <v>4861670</v>
      </c>
      <c r="AG38" s="106">
        <v>4605804</v>
      </c>
      <c r="AH38" s="106">
        <v>4634119</v>
      </c>
      <c r="AI38" s="106">
        <v>4649962</v>
      </c>
      <c r="AJ38" s="106">
        <v>4622043</v>
      </c>
      <c r="AK38" s="106">
        <v>4642862</v>
      </c>
      <c r="AL38" s="106">
        <v>4657555</v>
      </c>
      <c r="AM38" s="106">
        <v>4665781</v>
      </c>
      <c r="AN38" s="106">
        <v>4678590</v>
      </c>
      <c r="AO38" s="106">
        <v>4716612</v>
      </c>
      <c r="AP38" s="106">
        <v>4723195</v>
      </c>
      <c r="AQ38" s="106">
        <v>4723195</v>
      </c>
      <c r="AR38" s="106">
        <v>4769798</v>
      </c>
      <c r="AS38" s="106">
        <v>4681492</v>
      </c>
      <c r="AT38" s="106">
        <v>4373055</v>
      </c>
      <c r="AU38" s="106">
        <v>4397823</v>
      </c>
      <c r="AV38" s="106">
        <v>4424097</v>
      </c>
      <c r="AW38" s="106">
        <v>6059683</v>
      </c>
      <c r="AX38" s="106">
        <v>6067981</v>
      </c>
      <c r="AY38" s="106">
        <v>6042554</v>
      </c>
      <c r="AZ38" s="106">
        <v>6071868</v>
      </c>
      <c r="BA38" s="106">
        <v>6087427</v>
      </c>
      <c r="BB38" s="106">
        <v>6090458</v>
      </c>
      <c r="BC38" s="106">
        <v>6071642</v>
      </c>
      <c r="BD38" s="106">
        <v>6071642</v>
      </c>
      <c r="BE38" s="106">
        <v>6082981.7697676644</v>
      </c>
      <c r="BF38" s="106">
        <v>6100452.150052039</v>
      </c>
      <c r="BG38" s="106">
        <v>5903660.8830812452</v>
      </c>
      <c r="BH38" s="106">
        <v>5917278.2533144569</v>
      </c>
      <c r="BI38" s="106">
        <v>5933334.5058840634</v>
      </c>
      <c r="BJ38" s="106">
        <v>5949875.8810225036</v>
      </c>
      <c r="BK38" s="106">
        <v>5966046.9053714983</v>
      </c>
      <c r="BL38" s="106">
        <v>5980640.6689138943</v>
      </c>
      <c r="BM38" s="106">
        <v>5997796.8718146579</v>
      </c>
      <c r="BN38" s="106">
        <v>6017760.6670090379</v>
      </c>
      <c r="BO38" s="106">
        <v>6041841.889895034</v>
      </c>
      <c r="BP38" s="106">
        <v>6061196.4174773628</v>
      </c>
      <c r="BQ38" s="106">
        <v>6061196.4174773628</v>
      </c>
      <c r="BR38" s="106">
        <v>6082055.7860519355</v>
      </c>
      <c r="BS38" s="106">
        <v>6099180.0650731688</v>
      </c>
      <c r="BT38" s="106">
        <v>5839454.8039000891</v>
      </c>
      <c r="BU38" s="106">
        <v>5862271.3646409605</v>
      </c>
      <c r="BV38" s="106">
        <v>5886090.8005381152</v>
      </c>
      <c r="BW38" s="106">
        <v>5909947.1785840467</v>
      </c>
      <c r="BX38" s="106">
        <v>5932515.6840253416</v>
      </c>
      <c r="BY38" s="106">
        <v>5956076.5851110155</v>
      </c>
      <c r="BZ38" s="106">
        <v>5977574.2909126924</v>
      </c>
      <c r="CA38" s="106">
        <v>6001553.095641546</v>
      </c>
      <c r="CB38" s="106">
        <v>6029340.3174079061</v>
      </c>
      <c r="CC38" s="106">
        <v>6051163.4861688502</v>
      </c>
      <c r="CD38" s="106">
        <v>6051163.4861688502</v>
      </c>
    </row>
    <row r="39" spans="1:82" ht="13.9" customHeight="1" x14ac:dyDescent="0.2">
      <c r="A39" s="54" t="s">
        <v>129</v>
      </c>
      <c r="B39" s="54" t="s">
        <v>308</v>
      </c>
      <c r="C39" s="54" t="s">
        <v>557</v>
      </c>
      <c r="D39" s="54" t="s">
        <v>216</v>
      </c>
      <c r="E39" s="106">
        <v>0</v>
      </c>
      <c r="F39" s="106">
        <v>0</v>
      </c>
      <c r="G39" s="106">
        <v>0</v>
      </c>
      <c r="H39" s="106">
        <v>0</v>
      </c>
      <c r="I39" s="106">
        <v>0</v>
      </c>
      <c r="J39" s="106">
        <v>0</v>
      </c>
      <c r="K39" s="106">
        <v>0</v>
      </c>
      <c r="L39" s="106">
        <v>0</v>
      </c>
      <c r="M39" s="106">
        <v>0</v>
      </c>
      <c r="N39" s="106">
        <v>4754</v>
      </c>
      <c r="O39" s="106">
        <v>5706</v>
      </c>
      <c r="P39" s="106">
        <v>6657</v>
      </c>
      <c r="Q39" s="106">
        <v>6657</v>
      </c>
      <c r="R39" s="106">
        <v>7608</v>
      </c>
      <c r="S39" s="106">
        <v>8559</v>
      </c>
      <c r="T39" s="106">
        <v>9510</v>
      </c>
      <c r="U39" s="106">
        <v>10461</v>
      </c>
      <c r="V39" s="106">
        <v>11411</v>
      </c>
      <c r="W39" s="106">
        <v>12363</v>
      </c>
      <c r="X39" s="106">
        <v>13314</v>
      </c>
      <c r="Y39" s="106">
        <v>14264</v>
      </c>
      <c r="Z39" s="106">
        <v>15215</v>
      </c>
      <c r="AA39" s="106">
        <v>16167</v>
      </c>
      <c r="AB39" s="106">
        <v>17117</v>
      </c>
      <c r="AC39" s="106">
        <v>18068</v>
      </c>
      <c r="AD39" s="106">
        <v>18068</v>
      </c>
      <c r="AE39" s="106">
        <v>9369</v>
      </c>
      <c r="AF39" s="106">
        <v>10320</v>
      </c>
      <c r="AG39" s="106">
        <v>11271</v>
      </c>
      <c r="AH39" s="106">
        <v>12221</v>
      </c>
      <c r="AI39" s="106">
        <v>13173</v>
      </c>
      <c r="AJ39" s="106">
        <v>14124</v>
      </c>
      <c r="AK39" s="106">
        <v>15074</v>
      </c>
      <c r="AL39" s="106">
        <v>16025</v>
      </c>
      <c r="AM39" s="106">
        <v>16977</v>
      </c>
      <c r="AN39" s="106">
        <v>17927</v>
      </c>
      <c r="AO39" s="106">
        <v>18878</v>
      </c>
      <c r="AP39" s="106">
        <v>19829</v>
      </c>
      <c r="AQ39" s="106">
        <v>19829</v>
      </c>
      <c r="AR39" s="106">
        <v>20780</v>
      </c>
      <c r="AS39" s="106">
        <v>21731</v>
      </c>
      <c r="AT39" s="106">
        <v>22682</v>
      </c>
      <c r="AU39" s="106">
        <v>23633</v>
      </c>
      <c r="AV39" s="106">
        <v>24583</v>
      </c>
      <c r="AW39" s="106">
        <v>25535</v>
      </c>
      <c r="AX39" s="106">
        <v>25535</v>
      </c>
      <c r="AY39" s="106">
        <v>0</v>
      </c>
      <c r="AZ39" s="106">
        <v>0</v>
      </c>
      <c r="BA39" s="106">
        <v>0</v>
      </c>
      <c r="BB39" s="106">
        <v>0</v>
      </c>
      <c r="BC39" s="106">
        <v>0</v>
      </c>
      <c r="BD39" s="106">
        <v>0</v>
      </c>
      <c r="BE39" s="106">
        <v>0</v>
      </c>
      <c r="BF39" s="106">
        <v>0</v>
      </c>
      <c r="BG39" s="106">
        <v>0</v>
      </c>
      <c r="BH39" s="106">
        <v>0</v>
      </c>
      <c r="BI39" s="106">
        <v>0</v>
      </c>
      <c r="BJ39" s="106">
        <v>0</v>
      </c>
      <c r="BK39" s="106">
        <v>0</v>
      </c>
      <c r="BL39" s="106">
        <v>0</v>
      </c>
      <c r="BM39" s="106">
        <v>0</v>
      </c>
      <c r="BN39" s="106">
        <v>0</v>
      </c>
      <c r="BO39" s="106">
        <v>0</v>
      </c>
      <c r="BP39" s="106">
        <v>0</v>
      </c>
      <c r="BQ39" s="106">
        <v>0</v>
      </c>
      <c r="BR39" s="106">
        <v>0</v>
      </c>
      <c r="BS39" s="106">
        <v>0</v>
      </c>
      <c r="BT39" s="106">
        <v>0</v>
      </c>
      <c r="BU39" s="106">
        <v>0</v>
      </c>
      <c r="BV39" s="106">
        <v>0</v>
      </c>
      <c r="BW39" s="106">
        <v>0</v>
      </c>
      <c r="BX39" s="106">
        <v>0</v>
      </c>
      <c r="BY39" s="106">
        <v>0</v>
      </c>
      <c r="BZ39" s="106">
        <v>0</v>
      </c>
      <c r="CA39" s="106">
        <v>0</v>
      </c>
      <c r="CB39" s="106">
        <v>0</v>
      </c>
      <c r="CC39" s="106">
        <v>0</v>
      </c>
      <c r="CD39" s="106">
        <v>0</v>
      </c>
    </row>
    <row r="40" spans="1:82" ht="13.9" customHeight="1" x14ac:dyDescent="0.2">
      <c r="A40" s="54" t="s">
        <v>129</v>
      </c>
      <c r="B40" s="54" t="s">
        <v>308</v>
      </c>
      <c r="C40" s="54" t="s">
        <v>557</v>
      </c>
      <c r="D40" s="54" t="s">
        <v>219</v>
      </c>
      <c r="E40" s="106">
        <v>0</v>
      </c>
      <c r="F40" s="106">
        <v>0</v>
      </c>
      <c r="G40" s="106">
        <v>0</v>
      </c>
      <c r="H40" s="106">
        <v>0</v>
      </c>
      <c r="I40" s="106">
        <v>0</v>
      </c>
      <c r="J40" s="106">
        <v>0</v>
      </c>
      <c r="K40" s="106">
        <v>0</v>
      </c>
      <c r="L40" s="106">
        <v>0</v>
      </c>
      <c r="M40" s="106">
        <v>0</v>
      </c>
      <c r="N40" s="106">
        <v>0</v>
      </c>
      <c r="O40" s="106">
        <v>0</v>
      </c>
      <c r="P40" s="106">
        <v>0</v>
      </c>
      <c r="Q40" s="106">
        <v>0</v>
      </c>
      <c r="R40" s="106">
        <v>0</v>
      </c>
      <c r="S40" s="106">
        <v>0</v>
      </c>
      <c r="T40" s="106">
        <v>0</v>
      </c>
      <c r="U40" s="106">
        <v>0</v>
      </c>
      <c r="V40" s="106">
        <v>0</v>
      </c>
      <c r="W40" s="106">
        <v>0</v>
      </c>
      <c r="X40" s="106">
        <v>0</v>
      </c>
      <c r="Y40" s="106">
        <v>0</v>
      </c>
      <c r="Z40" s="106">
        <v>0</v>
      </c>
      <c r="AA40" s="106">
        <v>0</v>
      </c>
      <c r="AB40" s="106">
        <v>0</v>
      </c>
      <c r="AC40" s="106">
        <v>0</v>
      </c>
      <c r="AD40" s="106">
        <v>0</v>
      </c>
      <c r="AE40" s="106">
        <v>0</v>
      </c>
      <c r="AF40" s="106">
        <v>0</v>
      </c>
      <c r="AG40" s="106">
        <v>0</v>
      </c>
      <c r="AH40" s="106">
        <v>0</v>
      </c>
      <c r="AI40" s="106">
        <v>0</v>
      </c>
      <c r="AJ40" s="106">
        <v>0</v>
      </c>
      <c r="AK40" s="106">
        <v>0</v>
      </c>
      <c r="AL40" s="106">
        <v>0</v>
      </c>
      <c r="AM40" s="106">
        <v>0</v>
      </c>
      <c r="AN40" s="106">
        <v>0</v>
      </c>
      <c r="AO40" s="106">
        <v>0</v>
      </c>
      <c r="AP40" s="106">
        <v>0</v>
      </c>
      <c r="AQ40" s="106">
        <v>0</v>
      </c>
      <c r="AR40" s="106">
        <v>0</v>
      </c>
      <c r="AS40" s="106">
        <v>0</v>
      </c>
      <c r="AT40" s="106">
        <v>0</v>
      </c>
      <c r="AU40" s="106">
        <v>0</v>
      </c>
      <c r="AV40" s="106">
        <v>0</v>
      </c>
      <c r="AW40" s="106">
        <v>0</v>
      </c>
      <c r="AX40" s="106">
        <v>951</v>
      </c>
      <c r="AY40" s="106">
        <v>25551</v>
      </c>
      <c r="AZ40" s="106">
        <v>26502</v>
      </c>
      <c r="BA40" s="106">
        <v>27452</v>
      </c>
      <c r="BB40" s="106">
        <v>28404</v>
      </c>
      <c r="BC40" s="106">
        <v>29355</v>
      </c>
      <c r="BD40" s="106">
        <v>29355</v>
      </c>
      <c r="BE40" s="106">
        <v>29355</v>
      </c>
      <c r="BF40" s="106">
        <v>29355</v>
      </c>
      <c r="BG40" s="106">
        <v>29355</v>
      </c>
      <c r="BH40" s="106">
        <v>29355</v>
      </c>
      <c r="BI40" s="106">
        <v>29355</v>
      </c>
      <c r="BJ40" s="106">
        <v>29355</v>
      </c>
      <c r="BK40" s="106">
        <v>29355</v>
      </c>
      <c r="BL40" s="106">
        <v>29355</v>
      </c>
      <c r="BM40" s="106">
        <v>29355</v>
      </c>
      <c r="BN40" s="106">
        <v>29355</v>
      </c>
      <c r="BO40" s="106">
        <v>29355</v>
      </c>
      <c r="BP40" s="106">
        <v>29355</v>
      </c>
      <c r="BQ40" s="106">
        <v>29355</v>
      </c>
      <c r="BR40" s="106">
        <v>29355</v>
      </c>
      <c r="BS40" s="106">
        <v>29355</v>
      </c>
      <c r="BT40" s="106">
        <v>29355</v>
      </c>
      <c r="BU40" s="106">
        <v>29355</v>
      </c>
      <c r="BV40" s="106">
        <v>29355</v>
      </c>
      <c r="BW40" s="106">
        <v>29355</v>
      </c>
      <c r="BX40" s="106">
        <v>29355</v>
      </c>
      <c r="BY40" s="106">
        <v>29355</v>
      </c>
      <c r="BZ40" s="106">
        <v>29355</v>
      </c>
      <c r="CA40" s="106">
        <v>29355</v>
      </c>
      <c r="CB40" s="106">
        <v>29355</v>
      </c>
      <c r="CC40" s="106">
        <v>29355</v>
      </c>
      <c r="CD40" s="106">
        <v>29355</v>
      </c>
    </row>
    <row r="41" spans="1:82" ht="13.9" customHeight="1" x14ac:dyDescent="0.2">
      <c r="A41" s="54" t="s">
        <v>129</v>
      </c>
      <c r="B41" s="54" t="s">
        <v>308</v>
      </c>
      <c r="C41" s="54" t="s">
        <v>558</v>
      </c>
      <c r="D41" s="54" t="s">
        <v>220</v>
      </c>
      <c r="E41" s="106">
        <v>0</v>
      </c>
      <c r="F41" s="106">
        <v>0</v>
      </c>
      <c r="G41" s="106">
        <v>0</v>
      </c>
      <c r="H41" s="106">
        <v>0</v>
      </c>
      <c r="I41" s="106">
        <v>0</v>
      </c>
      <c r="J41" s="106">
        <v>0</v>
      </c>
      <c r="K41" s="106">
        <v>0</v>
      </c>
      <c r="L41" s="106">
        <v>1559086</v>
      </c>
      <c r="M41" s="106">
        <v>1538348</v>
      </c>
      <c r="N41" s="106">
        <v>1540234</v>
      </c>
      <c r="O41" s="106">
        <v>1543879</v>
      </c>
      <c r="P41" s="106">
        <v>1396397</v>
      </c>
      <c r="Q41" s="106">
        <v>1396397</v>
      </c>
      <c r="R41" s="106">
        <v>1399172</v>
      </c>
      <c r="S41" s="106">
        <v>1405085</v>
      </c>
      <c r="T41" s="106">
        <v>1363841</v>
      </c>
      <c r="U41" s="106">
        <v>1369400</v>
      </c>
      <c r="V41" s="106">
        <v>1374394</v>
      </c>
      <c r="W41" s="106">
        <v>1367614</v>
      </c>
      <c r="X41" s="106">
        <v>1278954</v>
      </c>
      <c r="Y41" s="106">
        <v>1284819</v>
      </c>
      <c r="Z41" s="106">
        <v>1295073</v>
      </c>
      <c r="AA41" s="106">
        <v>1302951</v>
      </c>
      <c r="AB41" s="106">
        <v>1317269</v>
      </c>
      <c r="AC41" s="106">
        <v>1341489</v>
      </c>
      <c r="AD41" s="106">
        <v>1341489</v>
      </c>
      <c r="AE41" s="106">
        <v>1347922</v>
      </c>
      <c r="AF41" s="106">
        <v>1354766</v>
      </c>
      <c r="AG41" s="106">
        <v>1276491</v>
      </c>
      <c r="AH41" s="106">
        <v>1287333</v>
      </c>
      <c r="AI41" s="106">
        <v>1295902</v>
      </c>
      <c r="AJ41" s="106">
        <v>1280992</v>
      </c>
      <c r="AK41" s="106">
        <v>1291618</v>
      </c>
      <c r="AL41" s="106">
        <v>1300347</v>
      </c>
      <c r="AM41" s="106">
        <v>1293115</v>
      </c>
      <c r="AN41" s="106">
        <v>1299876</v>
      </c>
      <c r="AO41" s="106">
        <v>1313887</v>
      </c>
      <c r="AP41" s="106">
        <v>1309026</v>
      </c>
      <c r="AQ41" s="106">
        <v>1309026</v>
      </c>
      <c r="AR41" s="106">
        <v>1325984</v>
      </c>
      <c r="AS41" s="106">
        <v>1304577</v>
      </c>
      <c r="AT41" s="106">
        <v>1211985</v>
      </c>
      <c r="AU41" s="106">
        <v>1222252</v>
      </c>
      <c r="AV41" s="106">
        <v>1233520</v>
      </c>
      <c r="AW41" s="106">
        <v>1679430</v>
      </c>
      <c r="AX41" s="106">
        <v>1686280</v>
      </c>
      <c r="AY41" s="106">
        <v>1683862</v>
      </c>
      <c r="AZ41" s="106">
        <v>1682808</v>
      </c>
      <c r="BA41" s="106">
        <v>1690405</v>
      </c>
      <c r="BB41" s="106">
        <v>1694799</v>
      </c>
      <c r="BC41" s="106">
        <v>1682745</v>
      </c>
      <c r="BD41" s="106">
        <v>1682745</v>
      </c>
      <c r="BE41" s="106">
        <v>1685887.7933344501</v>
      </c>
      <c r="BF41" s="106">
        <v>1690729.6724760002</v>
      </c>
      <c r="BG41" s="106">
        <v>1636189.3868453947</v>
      </c>
      <c r="BH41" s="106">
        <v>1639963.4123572444</v>
      </c>
      <c r="BI41" s="106">
        <v>1644413.3689776943</v>
      </c>
      <c r="BJ41" s="106">
        <v>1648997.7762974945</v>
      </c>
      <c r="BK41" s="106">
        <v>1653479.5416751446</v>
      </c>
      <c r="BL41" s="106">
        <v>1657524.1725384945</v>
      </c>
      <c r="BM41" s="106">
        <v>1662278.9780791444</v>
      </c>
      <c r="BN41" s="106">
        <v>1667811.9019173449</v>
      </c>
      <c r="BO41" s="106">
        <v>1674485.9621780147</v>
      </c>
      <c r="BP41" s="106">
        <v>1679850.0287793146</v>
      </c>
      <c r="BQ41" s="106">
        <v>1679850.0287793146</v>
      </c>
      <c r="BR41" s="106">
        <v>1685631.1588957242</v>
      </c>
      <c r="BS41" s="106">
        <v>1690377.1168003243</v>
      </c>
      <c r="BT41" s="106">
        <v>1618394.8070773741</v>
      </c>
      <c r="BU41" s="106">
        <v>1624718.3688851241</v>
      </c>
      <c r="BV41" s="106">
        <v>1631319.8754325844</v>
      </c>
      <c r="BW41" s="106">
        <v>1637931.6204188589</v>
      </c>
      <c r="BX41" s="106">
        <v>1644186.4342221909</v>
      </c>
      <c r="BY41" s="106">
        <v>1650716.2883905557</v>
      </c>
      <c r="BZ41" s="106">
        <v>1656674.3323265212</v>
      </c>
      <c r="CA41" s="106">
        <v>1663320.0076104058</v>
      </c>
      <c r="CB41" s="106">
        <v>1671021.1776640706</v>
      </c>
      <c r="CC41" s="106">
        <v>1677069.4229744857</v>
      </c>
      <c r="CD41" s="106">
        <v>1677069.4229744857</v>
      </c>
    </row>
    <row r="42" spans="1:82" ht="13.9" customHeight="1" x14ac:dyDescent="0.2">
      <c r="A42" s="54" t="s">
        <v>129</v>
      </c>
      <c r="B42" s="54" t="s">
        <v>308</v>
      </c>
      <c r="C42" s="54" t="s">
        <v>559</v>
      </c>
      <c r="D42" s="54" t="s">
        <v>217</v>
      </c>
      <c r="E42" s="106">
        <v>0</v>
      </c>
      <c r="F42" s="106">
        <v>0</v>
      </c>
      <c r="G42" s="106">
        <v>0</v>
      </c>
      <c r="H42" s="106">
        <v>0</v>
      </c>
      <c r="I42" s="106">
        <v>0</v>
      </c>
      <c r="J42" s="106">
        <v>0</v>
      </c>
      <c r="K42" s="106">
        <v>0</v>
      </c>
      <c r="L42" s="106">
        <v>0</v>
      </c>
      <c r="M42" s="106">
        <v>0</v>
      </c>
      <c r="N42" s="106">
        <v>1318</v>
      </c>
      <c r="O42" s="106">
        <v>1581</v>
      </c>
      <c r="P42" s="106">
        <v>1845</v>
      </c>
      <c r="Q42" s="106">
        <v>1845</v>
      </c>
      <c r="R42" s="106">
        <v>2109</v>
      </c>
      <c r="S42" s="106">
        <v>2372</v>
      </c>
      <c r="T42" s="106">
        <v>2636</v>
      </c>
      <c r="U42" s="106">
        <v>2899</v>
      </c>
      <c r="V42" s="106">
        <v>3163</v>
      </c>
      <c r="W42" s="106">
        <v>3426</v>
      </c>
      <c r="X42" s="106">
        <v>3690</v>
      </c>
      <c r="Y42" s="106">
        <v>3953</v>
      </c>
      <c r="Z42" s="106">
        <v>4217</v>
      </c>
      <c r="AA42" s="106">
        <v>4480</v>
      </c>
      <c r="AB42" s="106">
        <v>4744</v>
      </c>
      <c r="AC42" s="106">
        <v>5008</v>
      </c>
      <c r="AD42" s="106">
        <v>5008</v>
      </c>
      <c r="AE42" s="106">
        <v>2597</v>
      </c>
      <c r="AF42" s="106">
        <v>2861</v>
      </c>
      <c r="AG42" s="106">
        <v>3124</v>
      </c>
      <c r="AH42" s="106">
        <v>3388</v>
      </c>
      <c r="AI42" s="106">
        <v>3651</v>
      </c>
      <c r="AJ42" s="106">
        <v>3915</v>
      </c>
      <c r="AK42" s="106">
        <v>4178</v>
      </c>
      <c r="AL42" s="106">
        <v>4442</v>
      </c>
      <c r="AM42" s="106">
        <v>4705</v>
      </c>
      <c r="AN42" s="106">
        <v>4969</v>
      </c>
      <c r="AO42" s="106">
        <v>5233</v>
      </c>
      <c r="AP42" s="106">
        <v>5496</v>
      </c>
      <c r="AQ42" s="106">
        <v>5496</v>
      </c>
      <c r="AR42" s="106">
        <v>5760</v>
      </c>
      <c r="AS42" s="106">
        <v>6023</v>
      </c>
      <c r="AT42" s="106">
        <v>6287</v>
      </c>
      <c r="AU42" s="106">
        <v>6550</v>
      </c>
      <c r="AV42" s="106">
        <v>6814</v>
      </c>
      <c r="AW42" s="106">
        <v>7077</v>
      </c>
      <c r="AX42" s="106">
        <v>7077</v>
      </c>
      <c r="AY42" s="106">
        <v>0</v>
      </c>
      <c r="AZ42" s="106">
        <v>0</v>
      </c>
      <c r="BA42" s="106">
        <v>0</v>
      </c>
      <c r="BB42" s="106">
        <v>0</v>
      </c>
      <c r="BC42" s="106">
        <v>0</v>
      </c>
      <c r="BD42" s="106">
        <v>0</v>
      </c>
      <c r="BE42" s="106">
        <v>0</v>
      </c>
      <c r="BF42" s="106">
        <v>0</v>
      </c>
      <c r="BG42" s="106">
        <v>0</v>
      </c>
      <c r="BH42" s="106">
        <v>0</v>
      </c>
      <c r="BI42" s="106">
        <v>0</v>
      </c>
      <c r="BJ42" s="106">
        <v>0</v>
      </c>
      <c r="BK42" s="106">
        <v>0</v>
      </c>
      <c r="BL42" s="106">
        <v>0</v>
      </c>
      <c r="BM42" s="106">
        <v>0</v>
      </c>
      <c r="BN42" s="106">
        <v>0</v>
      </c>
      <c r="BO42" s="106">
        <v>0</v>
      </c>
      <c r="BP42" s="106">
        <v>0</v>
      </c>
      <c r="BQ42" s="106">
        <v>0</v>
      </c>
      <c r="BR42" s="106">
        <v>0</v>
      </c>
      <c r="BS42" s="106">
        <v>0</v>
      </c>
      <c r="BT42" s="106">
        <v>0</v>
      </c>
      <c r="BU42" s="106">
        <v>0</v>
      </c>
      <c r="BV42" s="106">
        <v>0</v>
      </c>
      <c r="BW42" s="106">
        <v>0</v>
      </c>
      <c r="BX42" s="106">
        <v>0</v>
      </c>
      <c r="BY42" s="106">
        <v>0</v>
      </c>
      <c r="BZ42" s="106">
        <v>0</v>
      </c>
      <c r="CA42" s="106">
        <v>0</v>
      </c>
      <c r="CB42" s="106">
        <v>0</v>
      </c>
      <c r="CC42" s="106">
        <v>0</v>
      </c>
      <c r="CD42" s="106">
        <v>0</v>
      </c>
    </row>
    <row r="43" spans="1:82" ht="13.9" customHeight="1" x14ac:dyDescent="0.2">
      <c r="A43" s="54" t="s">
        <v>129</v>
      </c>
      <c r="B43" s="54" t="s">
        <v>308</v>
      </c>
      <c r="C43" s="54" t="s">
        <v>559</v>
      </c>
      <c r="D43" s="54" t="s">
        <v>221</v>
      </c>
      <c r="E43" s="106">
        <v>0</v>
      </c>
      <c r="F43" s="106">
        <v>0</v>
      </c>
      <c r="G43" s="106">
        <v>0</v>
      </c>
      <c r="H43" s="106">
        <v>0</v>
      </c>
      <c r="I43" s="106">
        <v>0</v>
      </c>
      <c r="J43" s="106">
        <v>0</v>
      </c>
      <c r="K43" s="106">
        <v>0</v>
      </c>
      <c r="L43" s="106">
        <v>0</v>
      </c>
      <c r="M43" s="106">
        <v>0</v>
      </c>
      <c r="N43" s="106">
        <v>0</v>
      </c>
      <c r="O43" s="106">
        <v>0</v>
      </c>
      <c r="P43" s="106">
        <v>0</v>
      </c>
      <c r="Q43" s="106">
        <v>0</v>
      </c>
      <c r="R43" s="106">
        <v>0</v>
      </c>
      <c r="S43" s="106">
        <v>0</v>
      </c>
      <c r="T43" s="106">
        <v>0</v>
      </c>
      <c r="U43" s="106">
        <v>0</v>
      </c>
      <c r="V43" s="106">
        <v>0</v>
      </c>
      <c r="W43" s="106">
        <v>0</v>
      </c>
      <c r="X43" s="106">
        <v>0</v>
      </c>
      <c r="Y43" s="106">
        <v>0</v>
      </c>
      <c r="Z43" s="106">
        <v>0</v>
      </c>
      <c r="AA43" s="106">
        <v>0</v>
      </c>
      <c r="AB43" s="106">
        <v>0</v>
      </c>
      <c r="AC43" s="106">
        <v>0</v>
      </c>
      <c r="AD43" s="106">
        <v>0</v>
      </c>
      <c r="AE43" s="106">
        <v>0</v>
      </c>
      <c r="AF43" s="106">
        <v>0</v>
      </c>
      <c r="AG43" s="106">
        <v>0</v>
      </c>
      <c r="AH43" s="106">
        <v>0</v>
      </c>
      <c r="AI43" s="106">
        <v>0</v>
      </c>
      <c r="AJ43" s="106">
        <v>0</v>
      </c>
      <c r="AK43" s="106">
        <v>0</v>
      </c>
      <c r="AL43" s="106">
        <v>0</v>
      </c>
      <c r="AM43" s="106">
        <v>0</v>
      </c>
      <c r="AN43" s="106">
        <v>0</v>
      </c>
      <c r="AO43" s="106">
        <v>0</v>
      </c>
      <c r="AP43" s="106">
        <v>0</v>
      </c>
      <c r="AQ43" s="106">
        <v>0</v>
      </c>
      <c r="AR43" s="106">
        <v>0</v>
      </c>
      <c r="AS43" s="106">
        <v>0</v>
      </c>
      <c r="AT43" s="106">
        <v>0</v>
      </c>
      <c r="AU43" s="106">
        <v>0</v>
      </c>
      <c r="AV43" s="106">
        <v>0</v>
      </c>
      <c r="AW43" s="106">
        <v>0</v>
      </c>
      <c r="AX43" s="106">
        <v>264</v>
      </c>
      <c r="AY43" s="106">
        <v>7082</v>
      </c>
      <c r="AZ43" s="106">
        <v>7345</v>
      </c>
      <c r="BA43" s="106">
        <v>7609</v>
      </c>
      <c r="BB43" s="106">
        <v>7872</v>
      </c>
      <c r="BC43" s="106">
        <v>8136</v>
      </c>
      <c r="BD43" s="106">
        <v>8136</v>
      </c>
      <c r="BE43" s="106">
        <v>8136</v>
      </c>
      <c r="BF43" s="106">
        <v>8136</v>
      </c>
      <c r="BG43" s="106">
        <v>8136</v>
      </c>
      <c r="BH43" s="106">
        <v>8136</v>
      </c>
      <c r="BI43" s="106">
        <v>8136</v>
      </c>
      <c r="BJ43" s="106">
        <v>8136</v>
      </c>
      <c r="BK43" s="106">
        <v>8136</v>
      </c>
      <c r="BL43" s="106">
        <v>8136</v>
      </c>
      <c r="BM43" s="106">
        <v>8136</v>
      </c>
      <c r="BN43" s="106">
        <v>8136</v>
      </c>
      <c r="BO43" s="106">
        <v>8136</v>
      </c>
      <c r="BP43" s="106">
        <v>8136</v>
      </c>
      <c r="BQ43" s="106">
        <v>8136</v>
      </c>
      <c r="BR43" s="106">
        <v>8136</v>
      </c>
      <c r="BS43" s="106">
        <v>8136</v>
      </c>
      <c r="BT43" s="106">
        <v>8136</v>
      </c>
      <c r="BU43" s="106">
        <v>8136</v>
      </c>
      <c r="BV43" s="106">
        <v>8136</v>
      </c>
      <c r="BW43" s="106">
        <v>8136</v>
      </c>
      <c r="BX43" s="106">
        <v>8136</v>
      </c>
      <c r="BY43" s="106">
        <v>8136</v>
      </c>
      <c r="BZ43" s="106">
        <v>8136</v>
      </c>
      <c r="CA43" s="106">
        <v>8136</v>
      </c>
      <c r="CB43" s="106">
        <v>8136</v>
      </c>
      <c r="CC43" s="106">
        <v>8136</v>
      </c>
      <c r="CD43" s="106">
        <v>8136</v>
      </c>
    </row>
    <row r="44" spans="1:82" ht="13.9" customHeight="1" x14ac:dyDescent="0.2">
      <c r="A44" s="54" t="s">
        <v>129</v>
      </c>
      <c r="B44" s="54" t="s">
        <v>308</v>
      </c>
      <c r="C44" s="54" t="s">
        <v>560</v>
      </c>
      <c r="D44" s="54" t="s">
        <v>561</v>
      </c>
      <c r="E44" s="106">
        <v>0</v>
      </c>
      <c r="F44" s="106">
        <v>0</v>
      </c>
      <c r="G44" s="106">
        <v>0</v>
      </c>
      <c r="H44" s="106">
        <v>0</v>
      </c>
      <c r="I44" s="106">
        <v>0</v>
      </c>
      <c r="J44" s="106">
        <v>0</v>
      </c>
      <c r="K44" s="106">
        <v>0</v>
      </c>
      <c r="L44" s="106">
        <v>0</v>
      </c>
      <c r="M44" s="106">
        <v>0</v>
      </c>
      <c r="N44" s="106">
        <v>0</v>
      </c>
      <c r="O44" s="106">
        <v>0</v>
      </c>
      <c r="P44" s="106">
        <v>0</v>
      </c>
      <c r="Q44" s="106">
        <v>0</v>
      </c>
      <c r="R44" s="106">
        <v>0</v>
      </c>
      <c r="S44" s="106">
        <v>0</v>
      </c>
      <c r="T44" s="106">
        <v>0</v>
      </c>
      <c r="U44" s="106">
        <v>0</v>
      </c>
      <c r="V44" s="106">
        <v>0</v>
      </c>
      <c r="W44" s="106">
        <v>0</v>
      </c>
      <c r="X44" s="106">
        <v>0</v>
      </c>
      <c r="Y44" s="106">
        <v>0</v>
      </c>
      <c r="Z44" s="106">
        <v>0</v>
      </c>
      <c r="AA44" s="106">
        <v>0</v>
      </c>
      <c r="AB44" s="106">
        <v>126686</v>
      </c>
      <c r="AC44" s="106">
        <v>0</v>
      </c>
      <c r="AD44" s="106">
        <v>0</v>
      </c>
      <c r="AE44" s="106">
        <v>0</v>
      </c>
      <c r="AF44" s="106">
        <v>0</v>
      </c>
      <c r="AG44" s="106">
        <v>0</v>
      </c>
      <c r="AH44" s="106">
        <v>0</v>
      </c>
      <c r="AI44" s="106">
        <v>0</v>
      </c>
      <c r="AJ44" s="106">
        <v>0</v>
      </c>
      <c r="AK44" s="106">
        <v>0</v>
      </c>
      <c r="AL44" s="106">
        <v>0</v>
      </c>
      <c r="AM44" s="106">
        <v>0</v>
      </c>
      <c r="AN44" s="106">
        <v>0</v>
      </c>
      <c r="AO44" s="106">
        <v>0</v>
      </c>
      <c r="AP44" s="106">
        <v>0</v>
      </c>
      <c r="AQ44" s="106">
        <v>0</v>
      </c>
      <c r="AR44" s="106">
        <v>0</v>
      </c>
      <c r="AS44" s="106">
        <v>0</v>
      </c>
      <c r="AT44" s="106">
        <v>0</v>
      </c>
      <c r="AU44" s="106">
        <v>0</v>
      </c>
      <c r="AV44" s="106">
        <v>0</v>
      </c>
      <c r="AW44" s="106">
        <v>0</v>
      </c>
      <c r="AX44" s="106">
        <v>0</v>
      </c>
      <c r="AY44" s="106">
        <v>0</v>
      </c>
      <c r="AZ44" s="106">
        <v>0</v>
      </c>
      <c r="BA44" s="106">
        <v>0</v>
      </c>
      <c r="BB44" s="106">
        <v>0</v>
      </c>
      <c r="BC44" s="106">
        <v>0</v>
      </c>
      <c r="BD44" s="106">
        <v>0</v>
      </c>
      <c r="BE44" s="106">
        <v>0</v>
      </c>
      <c r="BF44" s="106">
        <v>0</v>
      </c>
      <c r="BG44" s="106">
        <v>0</v>
      </c>
      <c r="BH44" s="106">
        <v>0</v>
      </c>
      <c r="BI44" s="106">
        <v>0</v>
      </c>
      <c r="BJ44" s="106">
        <v>0</v>
      </c>
      <c r="BK44" s="106">
        <v>0</v>
      </c>
      <c r="BL44" s="106">
        <v>0</v>
      </c>
      <c r="BM44" s="106">
        <v>0</v>
      </c>
      <c r="BN44" s="106">
        <v>0</v>
      </c>
      <c r="BO44" s="106">
        <v>0</v>
      </c>
      <c r="BP44" s="106">
        <v>0</v>
      </c>
      <c r="BQ44" s="106">
        <v>0</v>
      </c>
      <c r="BR44" s="106">
        <v>0</v>
      </c>
      <c r="BS44" s="106">
        <v>0</v>
      </c>
      <c r="BT44" s="106">
        <v>0</v>
      </c>
      <c r="BU44" s="106">
        <v>0</v>
      </c>
      <c r="BV44" s="106">
        <v>0</v>
      </c>
      <c r="BW44" s="106">
        <v>0</v>
      </c>
      <c r="BX44" s="106">
        <v>0</v>
      </c>
      <c r="BY44" s="106">
        <v>0</v>
      </c>
      <c r="BZ44" s="106">
        <v>0</v>
      </c>
      <c r="CA44" s="106">
        <v>0</v>
      </c>
      <c r="CB44" s="106">
        <v>0</v>
      </c>
      <c r="CC44" s="106">
        <v>0</v>
      </c>
      <c r="CD44" s="106">
        <v>0</v>
      </c>
    </row>
    <row r="45" spans="1:82" ht="13.9" customHeight="1" x14ac:dyDescent="0.2">
      <c r="A45" s="54" t="s">
        <v>129</v>
      </c>
      <c r="B45" s="54" t="s">
        <v>308</v>
      </c>
      <c r="C45" s="54" t="s">
        <v>562</v>
      </c>
      <c r="D45" s="54" t="s">
        <v>226</v>
      </c>
      <c r="E45" s="106">
        <v>0</v>
      </c>
      <c r="F45" s="106">
        <v>0</v>
      </c>
      <c r="G45" s="106">
        <v>0</v>
      </c>
      <c r="H45" s="106">
        <v>0</v>
      </c>
      <c r="I45" s="106">
        <v>0</v>
      </c>
      <c r="J45" s="106">
        <v>0</v>
      </c>
      <c r="K45" s="106">
        <v>0</v>
      </c>
      <c r="L45" s="106">
        <v>647774</v>
      </c>
      <c r="M45" s="106">
        <v>619476</v>
      </c>
      <c r="N45" s="106">
        <v>619476</v>
      </c>
      <c r="O45" s="106">
        <v>619476</v>
      </c>
      <c r="P45" s="106">
        <v>853885</v>
      </c>
      <c r="Q45" s="106">
        <v>853885</v>
      </c>
      <c r="R45" s="106">
        <v>853885</v>
      </c>
      <c r="S45" s="106">
        <v>853885</v>
      </c>
      <c r="T45" s="106">
        <v>800517</v>
      </c>
      <c r="U45" s="106">
        <v>800517</v>
      </c>
      <c r="V45" s="106">
        <v>800517</v>
      </c>
      <c r="W45" s="106">
        <v>747149</v>
      </c>
      <c r="X45" s="106">
        <v>747149</v>
      </c>
      <c r="Y45" s="106">
        <v>747149</v>
      </c>
      <c r="Z45" s="106">
        <v>693781</v>
      </c>
      <c r="AA45" s="106">
        <v>693781</v>
      </c>
      <c r="AB45" s="106">
        <v>693781</v>
      </c>
      <c r="AC45" s="106">
        <v>640413</v>
      </c>
      <c r="AD45" s="106">
        <v>640413</v>
      </c>
      <c r="AE45" s="106">
        <v>640413</v>
      </c>
      <c r="AF45" s="106">
        <v>640413</v>
      </c>
      <c r="AG45" s="106">
        <v>587045</v>
      </c>
      <c r="AH45" s="106">
        <v>587045</v>
      </c>
      <c r="AI45" s="106">
        <v>587045</v>
      </c>
      <c r="AJ45" s="106">
        <v>528623</v>
      </c>
      <c r="AK45" s="106">
        <v>528623</v>
      </c>
      <c r="AL45" s="106">
        <v>528623</v>
      </c>
      <c r="AM45" s="106">
        <v>468146</v>
      </c>
      <c r="AN45" s="106">
        <v>468146</v>
      </c>
      <c r="AO45" s="106">
        <v>468146</v>
      </c>
      <c r="AP45" s="106">
        <v>426942</v>
      </c>
      <c r="AQ45" s="106">
        <v>426942</v>
      </c>
      <c r="AR45" s="106">
        <v>426942</v>
      </c>
      <c r="AS45" s="106">
        <v>426942</v>
      </c>
      <c r="AT45" s="106">
        <v>374885</v>
      </c>
      <c r="AU45" s="106">
        <v>374885</v>
      </c>
      <c r="AV45" s="106">
        <v>374885</v>
      </c>
      <c r="AW45" s="106">
        <v>316158</v>
      </c>
      <c r="AX45" s="106">
        <v>316158</v>
      </c>
      <c r="AY45" s="106">
        <v>316158</v>
      </c>
      <c r="AZ45" s="106">
        <v>255807</v>
      </c>
      <c r="BA45" s="106">
        <v>255807</v>
      </c>
      <c r="BB45" s="106">
        <v>255807</v>
      </c>
      <c r="BC45" s="106">
        <v>213471</v>
      </c>
      <c r="BD45" s="106">
        <v>213471</v>
      </c>
      <c r="BE45" s="106">
        <v>213471</v>
      </c>
      <c r="BF45" s="106">
        <v>213471</v>
      </c>
      <c r="BG45" s="106">
        <v>213471</v>
      </c>
      <c r="BH45" s="106">
        <v>213471</v>
      </c>
      <c r="BI45" s="106">
        <v>213471</v>
      </c>
      <c r="BJ45" s="106">
        <v>213471</v>
      </c>
      <c r="BK45" s="106">
        <v>213471</v>
      </c>
      <c r="BL45" s="106">
        <v>213471</v>
      </c>
      <c r="BM45" s="106">
        <v>213471</v>
      </c>
      <c r="BN45" s="106">
        <v>213471</v>
      </c>
      <c r="BO45" s="106">
        <v>213471</v>
      </c>
      <c r="BP45" s="106">
        <v>213471</v>
      </c>
      <c r="BQ45" s="106">
        <v>213471</v>
      </c>
      <c r="BR45" s="106">
        <v>213471</v>
      </c>
      <c r="BS45" s="106">
        <v>213471</v>
      </c>
      <c r="BT45" s="106">
        <v>213471</v>
      </c>
      <c r="BU45" s="106">
        <v>213471</v>
      </c>
      <c r="BV45" s="106">
        <v>213471</v>
      </c>
      <c r="BW45" s="106">
        <v>213471</v>
      </c>
      <c r="BX45" s="106">
        <v>213471</v>
      </c>
      <c r="BY45" s="106">
        <v>213471</v>
      </c>
      <c r="BZ45" s="106">
        <v>213471</v>
      </c>
      <c r="CA45" s="106">
        <v>213471</v>
      </c>
      <c r="CB45" s="106">
        <v>213471</v>
      </c>
      <c r="CC45" s="106">
        <v>213471</v>
      </c>
      <c r="CD45" s="106">
        <v>213471</v>
      </c>
    </row>
    <row r="46" spans="1:82" ht="13.9" customHeight="1" x14ac:dyDescent="0.2">
      <c r="A46" s="54" t="s">
        <v>129</v>
      </c>
      <c r="B46" s="54" t="s">
        <v>308</v>
      </c>
      <c r="C46" s="54" t="s">
        <v>563</v>
      </c>
      <c r="D46" s="54" t="s">
        <v>564</v>
      </c>
      <c r="E46" s="106">
        <v>0</v>
      </c>
      <c r="F46" s="106">
        <v>0</v>
      </c>
      <c r="G46" s="106">
        <v>0</v>
      </c>
      <c r="H46" s="106">
        <v>0</v>
      </c>
      <c r="I46" s="106">
        <v>0</v>
      </c>
      <c r="J46" s="106">
        <v>0</v>
      </c>
      <c r="K46" s="106">
        <v>0</v>
      </c>
      <c r="L46" s="106">
        <v>14082849.689999999</v>
      </c>
      <c r="M46" s="106">
        <v>13293895.33</v>
      </c>
      <c r="N46" s="106">
        <v>13271757.060000001</v>
      </c>
      <c r="O46" s="106">
        <v>13249618.790000001</v>
      </c>
      <c r="P46" s="106">
        <v>12861879.539999999</v>
      </c>
      <c r="Q46" s="106">
        <v>12861879.539999999</v>
      </c>
      <c r="R46" s="106">
        <v>12839741.27</v>
      </c>
      <c r="S46" s="106">
        <v>12817603</v>
      </c>
      <c r="T46" s="106">
        <v>13082429.890000001</v>
      </c>
      <c r="U46" s="106">
        <v>13061291.620000001</v>
      </c>
      <c r="V46" s="106">
        <v>13079529.299999999</v>
      </c>
      <c r="W46" s="106">
        <v>1069022.6799999997</v>
      </c>
      <c r="X46" s="106">
        <v>1032105.1</v>
      </c>
      <c r="Y46" s="106">
        <v>1011734.83</v>
      </c>
      <c r="Z46" s="106">
        <v>986726.21</v>
      </c>
      <c r="AA46" s="106">
        <v>981383.96</v>
      </c>
      <c r="AB46" s="106">
        <v>963501.69</v>
      </c>
      <c r="AC46" s="106">
        <v>945046.08</v>
      </c>
      <c r="AD46" s="106">
        <v>945046.08</v>
      </c>
      <c r="AE46" s="106">
        <v>930916.71</v>
      </c>
      <c r="AF46" s="106">
        <v>911788.34</v>
      </c>
      <c r="AG46" s="106">
        <v>913189.57</v>
      </c>
      <c r="AH46" s="106">
        <v>907467.35</v>
      </c>
      <c r="AI46" s="106">
        <v>890938.98</v>
      </c>
      <c r="AJ46" s="106">
        <v>875860.61</v>
      </c>
      <c r="AK46" s="106">
        <v>880282.24</v>
      </c>
      <c r="AL46" s="106">
        <v>854803.87</v>
      </c>
      <c r="AM46" s="106">
        <v>839183</v>
      </c>
      <c r="AN46" s="106">
        <v>819721.49</v>
      </c>
      <c r="AO46" s="106">
        <v>805391.24</v>
      </c>
      <c r="AP46" s="106">
        <v>3788912.34</v>
      </c>
      <c r="AQ46" s="106">
        <v>3788912.34</v>
      </c>
      <c r="AR46" s="106">
        <v>3720284.79</v>
      </c>
      <c r="AS46" s="106">
        <v>3701205.89</v>
      </c>
      <c r="AT46" s="106">
        <v>3667503.65</v>
      </c>
      <c r="AU46" s="106">
        <v>3626705.33</v>
      </c>
      <c r="AV46" s="106">
        <v>3602539.7600000002</v>
      </c>
      <c r="AW46" s="106">
        <v>3567825.84</v>
      </c>
      <c r="AX46" s="106">
        <v>3532590.02</v>
      </c>
      <c r="AY46" s="106">
        <v>3494224.5</v>
      </c>
      <c r="AZ46" s="106">
        <v>3453275.25</v>
      </c>
      <c r="BA46" s="106">
        <v>3418579.16</v>
      </c>
      <c r="BB46" s="106">
        <v>3378183.0700000003</v>
      </c>
      <c r="BC46" s="106">
        <v>3344086.98</v>
      </c>
      <c r="BD46" s="106">
        <v>3344086.98</v>
      </c>
      <c r="BE46" s="106">
        <v>3303690.8929166701</v>
      </c>
      <c r="BF46" s="106">
        <v>3263294.8058333402</v>
      </c>
      <c r="BG46" s="106">
        <v>3222898.7187500102</v>
      </c>
      <c r="BH46" s="106">
        <v>3182502.6316666799</v>
      </c>
      <c r="BI46" s="106">
        <v>3142106.54458335</v>
      </c>
      <c r="BJ46" s="106">
        <v>3101710.45750002</v>
      </c>
      <c r="BK46" s="106">
        <v>3061314.3704166901</v>
      </c>
      <c r="BL46" s="106">
        <v>3020918.2833333602</v>
      </c>
      <c r="BM46" s="106">
        <v>2980522.1962500298</v>
      </c>
      <c r="BN46" s="106">
        <v>2942232.1091666999</v>
      </c>
      <c r="BO46" s="106">
        <v>2903942.02208337</v>
      </c>
      <c r="BP46" s="106">
        <v>2865651.9350000401</v>
      </c>
      <c r="BQ46" s="106">
        <v>2865651.9350000401</v>
      </c>
      <c r="BR46" s="106">
        <v>2827361.8479167102</v>
      </c>
      <c r="BS46" s="106">
        <v>2789071.7608333803</v>
      </c>
      <c r="BT46" s="106">
        <v>2750781.6737500499</v>
      </c>
      <c r="BU46" s="106">
        <v>2712491.58666672</v>
      </c>
      <c r="BV46" s="106">
        <v>2674201.4995833901</v>
      </c>
      <c r="BW46" s="106">
        <v>2635911.4125000602</v>
      </c>
      <c r="BX46" s="106">
        <v>2597621.3254167303</v>
      </c>
      <c r="BY46" s="106">
        <v>2559331.2383334003</v>
      </c>
      <c r="BZ46" s="106">
        <v>2521041.15125007</v>
      </c>
      <c r="CA46" s="106">
        <v>2485655.06416674</v>
      </c>
      <c r="CB46" s="106">
        <v>2450268.9770834101</v>
      </c>
      <c r="CC46" s="106">
        <v>2414882.8900000798</v>
      </c>
      <c r="CD46" s="106">
        <v>2414882.8900000798</v>
      </c>
    </row>
    <row r="47" spans="1:82" ht="13.9" customHeight="1" x14ac:dyDescent="0.2">
      <c r="A47" s="54" t="s">
        <v>129</v>
      </c>
      <c r="B47" s="54" t="s">
        <v>308</v>
      </c>
      <c r="C47" s="54" t="s">
        <v>565</v>
      </c>
      <c r="D47" s="54" t="s">
        <v>566</v>
      </c>
      <c r="E47" s="106">
        <v>0</v>
      </c>
      <c r="F47" s="106">
        <v>0</v>
      </c>
      <c r="G47" s="106">
        <v>0</v>
      </c>
      <c r="H47" s="106">
        <v>0</v>
      </c>
      <c r="I47" s="106">
        <v>0</v>
      </c>
      <c r="J47" s="106">
        <v>0</v>
      </c>
      <c r="K47" s="106">
        <v>0</v>
      </c>
      <c r="L47" s="106">
        <v>0</v>
      </c>
      <c r="M47" s="106">
        <v>-86577.98</v>
      </c>
      <c r="N47" s="106">
        <v>173233.45</v>
      </c>
      <c r="O47" s="106">
        <v>324350.15000000002</v>
      </c>
      <c r="P47" s="106">
        <v>-195584.19999999995</v>
      </c>
      <c r="Q47" s="106">
        <v>-195584.19999999995</v>
      </c>
      <c r="R47" s="106">
        <v>-253150.71000000002</v>
      </c>
      <c r="S47" s="106">
        <v>-314342.98</v>
      </c>
      <c r="T47" s="106">
        <v>-318523.55</v>
      </c>
      <c r="U47" s="106">
        <v>-298921.02</v>
      </c>
      <c r="V47" s="106">
        <v>-159837.80000000002</v>
      </c>
      <c r="W47" s="106">
        <v>0</v>
      </c>
      <c r="X47" s="106">
        <v>0</v>
      </c>
      <c r="Y47" s="106">
        <v>0</v>
      </c>
      <c r="Z47" s="106">
        <v>0</v>
      </c>
      <c r="AA47" s="106">
        <v>0</v>
      </c>
      <c r="AB47" s="106">
        <v>0</v>
      </c>
      <c r="AC47" s="106">
        <v>0</v>
      </c>
      <c r="AD47" s="106">
        <v>0</v>
      </c>
      <c r="AE47" s="106">
        <v>0</v>
      </c>
      <c r="AF47" s="106">
        <v>0</v>
      </c>
      <c r="AG47" s="106">
        <v>0</v>
      </c>
      <c r="AH47" s="106">
        <v>0</v>
      </c>
      <c r="AI47" s="106">
        <v>0</v>
      </c>
      <c r="AJ47" s="106">
        <v>0</v>
      </c>
      <c r="AK47" s="106">
        <v>0</v>
      </c>
      <c r="AL47" s="106">
        <v>0</v>
      </c>
      <c r="AM47" s="106">
        <v>0</v>
      </c>
      <c r="AN47" s="106">
        <v>0</v>
      </c>
      <c r="AO47" s="106">
        <v>0</v>
      </c>
      <c r="AP47" s="106">
        <v>0</v>
      </c>
      <c r="AQ47" s="106">
        <v>0</v>
      </c>
      <c r="AR47" s="106">
        <v>0</v>
      </c>
      <c r="AS47" s="106">
        <v>0</v>
      </c>
      <c r="AT47" s="106">
        <v>0</v>
      </c>
      <c r="AU47" s="106">
        <v>0</v>
      </c>
      <c r="AV47" s="106">
        <v>0</v>
      </c>
      <c r="AW47" s="106">
        <v>0</v>
      </c>
      <c r="AX47" s="106">
        <v>0</v>
      </c>
      <c r="AY47" s="106">
        <v>0</v>
      </c>
      <c r="AZ47" s="106">
        <v>0</v>
      </c>
      <c r="BA47" s="106">
        <v>0</v>
      </c>
      <c r="BB47" s="106">
        <v>0</v>
      </c>
      <c r="BC47" s="106">
        <v>0</v>
      </c>
      <c r="BD47" s="106">
        <v>0</v>
      </c>
      <c r="BE47" s="106">
        <v>0</v>
      </c>
      <c r="BF47" s="106">
        <v>0</v>
      </c>
      <c r="BG47" s="106">
        <v>0</v>
      </c>
      <c r="BH47" s="106">
        <v>0</v>
      </c>
      <c r="BI47" s="106">
        <v>0</v>
      </c>
      <c r="BJ47" s="106">
        <v>0</v>
      </c>
      <c r="BK47" s="106">
        <v>0</v>
      </c>
      <c r="BL47" s="106">
        <v>0</v>
      </c>
      <c r="BM47" s="106">
        <v>0</v>
      </c>
      <c r="BN47" s="106">
        <v>0</v>
      </c>
      <c r="BO47" s="106">
        <v>0</v>
      </c>
      <c r="BP47" s="106">
        <v>0</v>
      </c>
      <c r="BQ47" s="106">
        <v>0</v>
      </c>
      <c r="BR47" s="106">
        <v>0</v>
      </c>
      <c r="BS47" s="106">
        <v>0</v>
      </c>
      <c r="BT47" s="106">
        <v>0</v>
      </c>
      <c r="BU47" s="106">
        <v>0</v>
      </c>
      <c r="BV47" s="106">
        <v>0</v>
      </c>
      <c r="BW47" s="106">
        <v>0</v>
      </c>
      <c r="BX47" s="106">
        <v>0</v>
      </c>
      <c r="BY47" s="106">
        <v>0</v>
      </c>
      <c r="BZ47" s="106">
        <v>0</v>
      </c>
      <c r="CA47" s="106">
        <v>0</v>
      </c>
      <c r="CB47" s="106">
        <v>0</v>
      </c>
      <c r="CC47" s="106">
        <v>0</v>
      </c>
      <c r="CD47" s="106">
        <v>0</v>
      </c>
    </row>
    <row r="48" spans="1:82" ht="13.9" customHeight="1" x14ac:dyDescent="0.2">
      <c r="A48" s="54" t="s">
        <v>129</v>
      </c>
      <c r="B48" s="54" t="s">
        <v>308</v>
      </c>
      <c r="C48" s="54" t="s">
        <v>567</v>
      </c>
      <c r="D48" s="54" t="s">
        <v>568</v>
      </c>
      <c r="E48" s="106">
        <v>0</v>
      </c>
      <c r="F48" s="106">
        <v>0</v>
      </c>
      <c r="G48" s="106">
        <v>0</v>
      </c>
      <c r="H48" s="106">
        <v>0</v>
      </c>
      <c r="I48" s="106">
        <v>0</v>
      </c>
      <c r="J48" s="106">
        <v>0</v>
      </c>
      <c r="K48" s="106">
        <v>0</v>
      </c>
      <c r="L48" s="106">
        <v>544238.84</v>
      </c>
      <c r="M48" s="106">
        <v>544238.84</v>
      </c>
      <c r="N48" s="106">
        <v>514553.08999999997</v>
      </c>
      <c r="O48" s="106">
        <v>504657.84</v>
      </c>
      <c r="P48" s="106">
        <v>494762.59</v>
      </c>
      <c r="Q48" s="106">
        <v>494762.59</v>
      </c>
      <c r="R48" s="106">
        <v>484867.34</v>
      </c>
      <c r="S48" s="106">
        <v>474972.09</v>
      </c>
      <c r="T48" s="106">
        <v>465076.84</v>
      </c>
      <c r="U48" s="106">
        <v>455181.59</v>
      </c>
      <c r="V48" s="106">
        <v>445286.34</v>
      </c>
      <c r="W48" s="106">
        <v>435391.09</v>
      </c>
      <c r="X48" s="106">
        <v>425495.84</v>
      </c>
      <c r="Y48" s="106">
        <v>415600.59</v>
      </c>
      <c r="Z48" s="106">
        <v>405705.34</v>
      </c>
      <c r="AA48" s="106">
        <v>395810.09</v>
      </c>
      <c r="AB48" s="106">
        <v>385914.84</v>
      </c>
      <c r="AC48" s="106">
        <v>385914.84</v>
      </c>
      <c r="AD48" s="106">
        <v>385914.84</v>
      </c>
      <c r="AE48" s="106">
        <v>366124.34</v>
      </c>
      <c r="AF48" s="106">
        <v>356229.09</v>
      </c>
      <c r="AG48" s="106">
        <v>346333.84</v>
      </c>
      <c r="AH48" s="106">
        <v>336438.59</v>
      </c>
      <c r="AI48" s="106">
        <v>326543.34000000003</v>
      </c>
      <c r="AJ48" s="106">
        <v>316648.09000000003</v>
      </c>
      <c r="AK48" s="106">
        <v>306752.84000000003</v>
      </c>
      <c r="AL48" s="106">
        <v>296857.59000000003</v>
      </c>
      <c r="AM48" s="106">
        <v>286962.34000000003</v>
      </c>
      <c r="AN48" s="106">
        <v>277067.09000000003</v>
      </c>
      <c r="AO48" s="106">
        <v>267171.84000000003</v>
      </c>
      <c r="AP48" s="106">
        <v>257276.59000000003</v>
      </c>
      <c r="AQ48" s="106">
        <v>257276.59000000003</v>
      </c>
      <c r="AR48" s="106">
        <v>247381.34</v>
      </c>
      <c r="AS48" s="106">
        <v>237486.09</v>
      </c>
      <c r="AT48" s="106">
        <v>227590.84</v>
      </c>
      <c r="AU48" s="106">
        <v>217695.59</v>
      </c>
      <c r="AV48" s="106">
        <v>207800.34</v>
      </c>
      <c r="AW48" s="106">
        <v>197905.09</v>
      </c>
      <c r="AX48" s="106">
        <v>188009.84</v>
      </c>
      <c r="AY48" s="106">
        <v>178114.59</v>
      </c>
      <c r="AZ48" s="106">
        <v>168219.34</v>
      </c>
      <c r="BA48" s="106">
        <v>158324.09</v>
      </c>
      <c r="BB48" s="106">
        <v>148428.84</v>
      </c>
      <c r="BC48" s="106">
        <v>138533.59</v>
      </c>
      <c r="BD48" s="106">
        <v>138533.59</v>
      </c>
      <c r="BE48" s="106">
        <v>128638.34</v>
      </c>
      <c r="BF48" s="106">
        <v>118743.09</v>
      </c>
      <c r="BG48" s="106">
        <v>108847.84</v>
      </c>
      <c r="BH48" s="106">
        <v>98952.59</v>
      </c>
      <c r="BI48" s="106">
        <v>89057.34</v>
      </c>
      <c r="BJ48" s="106">
        <v>79162.09</v>
      </c>
      <c r="BK48" s="106">
        <v>69266.84</v>
      </c>
      <c r="BL48" s="106">
        <v>59371.59</v>
      </c>
      <c r="BM48" s="106">
        <v>49476.34</v>
      </c>
      <c r="BN48" s="106">
        <v>39581.089999999997</v>
      </c>
      <c r="BO48" s="106">
        <v>29685.839999999997</v>
      </c>
      <c r="BP48" s="106">
        <v>19790.589999999997</v>
      </c>
      <c r="BQ48" s="106">
        <v>19790.589999999997</v>
      </c>
      <c r="BR48" s="106">
        <v>9895.3399999999965</v>
      </c>
      <c r="BS48" s="106">
        <v>8.999999999650754E-2</v>
      </c>
      <c r="BT48" s="106">
        <v>8.999999999650754E-2</v>
      </c>
      <c r="BU48" s="106">
        <v>8.999999999650754E-2</v>
      </c>
      <c r="BV48" s="106">
        <v>8.999999999650754E-2</v>
      </c>
      <c r="BW48" s="106">
        <v>8.999999999650754E-2</v>
      </c>
      <c r="BX48" s="106">
        <v>8.999999999650754E-2</v>
      </c>
      <c r="BY48" s="106">
        <v>8.999999999650754E-2</v>
      </c>
      <c r="BZ48" s="106">
        <v>8.999999999650754E-2</v>
      </c>
      <c r="CA48" s="106">
        <v>8.999999999650754E-2</v>
      </c>
      <c r="CB48" s="106">
        <v>8.999999999650754E-2</v>
      </c>
      <c r="CC48" s="106">
        <v>8.999999999650754E-2</v>
      </c>
      <c r="CD48" s="106">
        <v>8.999999999650754E-2</v>
      </c>
    </row>
    <row r="49" spans="1:82" ht="13.9" customHeight="1" x14ac:dyDescent="0.2">
      <c r="A49" s="54" t="s">
        <v>129</v>
      </c>
      <c r="B49" s="54" t="s">
        <v>308</v>
      </c>
      <c r="C49" s="54" t="s">
        <v>569</v>
      </c>
      <c r="D49" s="54" t="s">
        <v>570</v>
      </c>
      <c r="E49" s="106">
        <v>0</v>
      </c>
      <c r="F49" s="106">
        <v>0</v>
      </c>
      <c r="G49" s="106">
        <v>0</v>
      </c>
      <c r="H49" s="106">
        <v>0</v>
      </c>
      <c r="I49" s="106">
        <v>0</v>
      </c>
      <c r="J49" s="106">
        <v>0</v>
      </c>
      <c r="K49" s="106">
        <v>0</v>
      </c>
      <c r="L49" s="106">
        <v>195211.63</v>
      </c>
      <c r="M49" s="106">
        <v>133908.73000000001</v>
      </c>
      <c r="N49" s="106">
        <v>372605.83</v>
      </c>
      <c r="O49" s="106">
        <v>311302.93</v>
      </c>
      <c r="P49" s="106">
        <v>597371.51</v>
      </c>
      <c r="Q49" s="106">
        <v>597371.51</v>
      </c>
      <c r="R49" s="106">
        <v>567409.03</v>
      </c>
      <c r="S49" s="106">
        <v>1191666.7000000002</v>
      </c>
      <c r="T49" s="106">
        <v>1132540.6299999999</v>
      </c>
      <c r="U49" s="106">
        <v>1072347.3599999999</v>
      </c>
      <c r="V49" s="106">
        <v>1003520.6900000001</v>
      </c>
      <c r="W49" s="106">
        <v>993464.08</v>
      </c>
      <c r="X49" s="106">
        <v>914842.3899999999</v>
      </c>
      <c r="Y49" s="106">
        <v>860293.21</v>
      </c>
      <c r="Z49" s="106">
        <v>786406.53</v>
      </c>
      <c r="AA49" s="106">
        <v>712519.85000000009</v>
      </c>
      <c r="AB49" s="106">
        <v>1113936.75</v>
      </c>
      <c r="AC49" s="106">
        <v>864746.49</v>
      </c>
      <c r="AD49" s="106">
        <v>864746.49</v>
      </c>
      <c r="AE49" s="106">
        <v>822920.48</v>
      </c>
      <c r="AF49" s="106">
        <v>1121651.1400000001</v>
      </c>
      <c r="AG49" s="106">
        <v>1045889.46</v>
      </c>
      <c r="AH49" s="106">
        <v>970127.78</v>
      </c>
      <c r="AI49" s="106">
        <v>894366.1</v>
      </c>
      <c r="AJ49" s="106">
        <v>11422363.93</v>
      </c>
      <c r="AK49" s="106">
        <v>11316913.68</v>
      </c>
      <c r="AL49" s="106">
        <v>11211463.43</v>
      </c>
      <c r="AM49" s="106">
        <v>11180849.629999999</v>
      </c>
      <c r="AN49" s="106">
        <v>11068530.190000001</v>
      </c>
      <c r="AO49" s="106">
        <v>11315517.09</v>
      </c>
      <c r="AP49" s="106">
        <v>11221468.99</v>
      </c>
      <c r="AQ49" s="106">
        <v>11221468.99</v>
      </c>
      <c r="AR49" s="106">
        <v>11167427.17</v>
      </c>
      <c r="AS49" s="106">
        <v>11408322.25</v>
      </c>
      <c r="AT49" s="106">
        <v>11041916.49</v>
      </c>
      <c r="AU49" s="106">
        <v>11227602.4</v>
      </c>
      <c r="AV49" s="106">
        <v>11164847.060000001</v>
      </c>
      <c r="AW49" s="106">
        <v>11114318.75</v>
      </c>
      <c r="AX49" s="106">
        <v>11067151.199999999</v>
      </c>
      <c r="AY49" s="106">
        <v>10972833.649999999</v>
      </c>
      <c r="AZ49" s="106">
        <v>10933071.300000001</v>
      </c>
      <c r="BA49" s="106">
        <v>10933431.190000001</v>
      </c>
      <c r="BB49" s="106">
        <v>11064267.199999999</v>
      </c>
      <c r="BC49" s="106">
        <v>10741158.439999999</v>
      </c>
      <c r="BD49" s="106">
        <v>10741158.439999999</v>
      </c>
      <c r="BE49" s="106">
        <v>10652314.279999999</v>
      </c>
      <c r="BF49" s="106">
        <v>11062730.119999999</v>
      </c>
      <c r="BG49" s="106">
        <v>10973885.959999999</v>
      </c>
      <c r="BH49" s="106">
        <v>10885041.799999999</v>
      </c>
      <c r="BI49" s="106">
        <v>10796197.639999999</v>
      </c>
      <c r="BJ49" s="106">
        <v>10707353.479999999</v>
      </c>
      <c r="BK49" s="106">
        <v>10618509.319999998</v>
      </c>
      <c r="BL49" s="106">
        <v>10529665.16</v>
      </c>
      <c r="BM49" s="106">
        <v>10440821</v>
      </c>
      <c r="BN49" s="106">
        <v>10351976.84</v>
      </c>
      <c r="BO49" s="106">
        <v>10263132.68</v>
      </c>
      <c r="BP49" s="106">
        <v>10174288.52</v>
      </c>
      <c r="BQ49" s="106">
        <v>10174288.52</v>
      </c>
      <c r="BR49" s="106">
        <v>10080094.904999999</v>
      </c>
      <c r="BS49" s="106">
        <v>10549354.749999998</v>
      </c>
      <c r="BT49" s="106">
        <v>10455161.134999998</v>
      </c>
      <c r="BU49" s="106">
        <v>10360967.519999998</v>
      </c>
      <c r="BV49" s="106">
        <v>10266773.904999997</v>
      </c>
      <c r="BW49" s="106">
        <v>10172580.289999997</v>
      </c>
      <c r="BX49" s="106">
        <v>10078386.674999997</v>
      </c>
      <c r="BY49" s="106">
        <v>9984193.0599999968</v>
      </c>
      <c r="BZ49" s="106">
        <v>9889999.4449999984</v>
      </c>
      <c r="CA49" s="106">
        <v>9795805.8299999982</v>
      </c>
      <c r="CB49" s="106">
        <v>9701612.2149999999</v>
      </c>
      <c r="CC49" s="106">
        <v>9607418.5999999996</v>
      </c>
      <c r="CD49" s="106">
        <v>9607418.5999999996</v>
      </c>
    </row>
    <row r="50" spans="1:82" ht="13.9" customHeight="1" x14ac:dyDescent="0.2">
      <c r="A50" s="54" t="s">
        <v>129</v>
      </c>
      <c r="B50" s="54" t="s">
        <v>308</v>
      </c>
      <c r="C50" s="54" t="s">
        <v>571</v>
      </c>
      <c r="D50" s="54" t="s">
        <v>572</v>
      </c>
      <c r="E50" s="106">
        <v>0</v>
      </c>
      <c r="F50" s="106">
        <v>0</v>
      </c>
      <c r="G50" s="106">
        <v>0</v>
      </c>
      <c r="H50" s="106">
        <v>0</v>
      </c>
      <c r="I50" s="106">
        <v>0</v>
      </c>
      <c r="J50" s="106">
        <v>0</v>
      </c>
      <c r="K50" s="106">
        <v>0</v>
      </c>
      <c r="L50" s="106">
        <v>0</v>
      </c>
      <c r="M50" s="106">
        <v>0</v>
      </c>
      <c r="N50" s="106">
        <v>0</v>
      </c>
      <c r="O50" s="106">
        <v>0</v>
      </c>
      <c r="P50" s="106">
        <v>0</v>
      </c>
      <c r="Q50" s="106">
        <v>0</v>
      </c>
      <c r="R50" s="106">
        <v>0</v>
      </c>
      <c r="S50" s="106">
        <v>0</v>
      </c>
      <c r="T50" s="106">
        <v>0</v>
      </c>
      <c r="U50" s="106">
        <v>0</v>
      </c>
      <c r="V50" s="106">
        <v>0</v>
      </c>
      <c r="W50" s="106">
        <v>0</v>
      </c>
      <c r="X50" s="106">
        <v>0</v>
      </c>
      <c r="Y50" s="106">
        <v>0</v>
      </c>
      <c r="Z50" s="106">
        <v>0</v>
      </c>
      <c r="AA50" s="106">
        <v>0</v>
      </c>
      <c r="AB50" s="106">
        <v>0</v>
      </c>
      <c r="AC50" s="106">
        <v>0</v>
      </c>
      <c r="AD50" s="106">
        <v>0</v>
      </c>
      <c r="AE50" s="106">
        <v>0</v>
      </c>
      <c r="AF50" s="106">
        <v>0</v>
      </c>
      <c r="AG50" s="106">
        <v>0</v>
      </c>
      <c r="AH50" s="106">
        <v>0</v>
      </c>
      <c r="AI50" s="106">
        <v>0</v>
      </c>
      <c r="AJ50" s="106">
        <v>-17479.240000000002</v>
      </c>
      <c r="AK50" s="106">
        <v>-52728.95</v>
      </c>
      <c r="AL50" s="106">
        <v>-88339.01</v>
      </c>
      <c r="AM50" s="106">
        <v>-125493.73</v>
      </c>
      <c r="AN50" s="106">
        <v>-164169.79999999999</v>
      </c>
      <c r="AO50" s="106">
        <v>-203063.53</v>
      </c>
      <c r="AP50" s="106">
        <v>-166667.20000000001</v>
      </c>
      <c r="AQ50" s="106">
        <v>-166667.20000000001</v>
      </c>
      <c r="AR50" s="106">
        <v>-190225.86000000002</v>
      </c>
      <c r="AS50" s="106">
        <v>-214111.46</v>
      </c>
      <c r="AT50" s="106">
        <v>-238165.02</v>
      </c>
      <c r="AU50" s="106">
        <v>-261483.56999999998</v>
      </c>
      <c r="AV50" s="106">
        <v>-284067.13</v>
      </c>
      <c r="AW50" s="106">
        <v>-306650.7</v>
      </c>
      <c r="AX50" s="106">
        <v>-329234.23</v>
      </c>
      <c r="AY50" s="106">
        <v>-351817.77999999997</v>
      </c>
      <c r="AZ50" s="106">
        <v>-374401.34</v>
      </c>
      <c r="BA50" s="106">
        <v>-396984.88</v>
      </c>
      <c r="BB50" s="106">
        <v>-419568.42</v>
      </c>
      <c r="BC50" s="106">
        <v>-442488.1</v>
      </c>
      <c r="BD50" s="106">
        <v>-442488.1</v>
      </c>
      <c r="BE50" s="106">
        <v>-465504.47892941121</v>
      </c>
      <c r="BF50" s="106">
        <v>-488705.65568382241</v>
      </c>
      <c r="BG50" s="106">
        <v>-512076.19847323361</v>
      </c>
      <c r="BH50" s="106">
        <v>-535603.76186564483</v>
      </c>
      <c r="BI50" s="106">
        <v>-559278.46951545612</v>
      </c>
      <c r="BJ50" s="106">
        <v>-583092.42034618719</v>
      </c>
      <c r="BK50" s="106">
        <v>-607039.29349665449</v>
      </c>
      <c r="BL50" s="106">
        <v>-631114.0322779105</v>
      </c>
      <c r="BM50" s="106">
        <v>-655312.59133879759</v>
      </c>
      <c r="BN50" s="106">
        <v>-679631.73439838947</v>
      </c>
      <c r="BO50" s="106">
        <v>-704083.47796898289</v>
      </c>
      <c r="BP50" s="106">
        <v>-728745.74213796353</v>
      </c>
      <c r="BQ50" s="106">
        <v>-728745.74213796353</v>
      </c>
      <c r="BR50" s="106">
        <v>-753575.08113611653</v>
      </c>
      <c r="BS50" s="106">
        <v>-778459.75091635436</v>
      </c>
      <c r="BT50" s="106">
        <v>-803392.851988927</v>
      </c>
      <c r="BU50" s="106">
        <v>-828368.86476203392</v>
      </c>
      <c r="BV50" s="106">
        <v>-853383.37356223504</v>
      </c>
      <c r="BW50" s="106">
        <v>-878432.84585077828</v>
      </c>
      <c r="BX50" s="106">
        <v>-903514.45559666166</v>
      </c>
      <c r="BY50" s="106">
        <v>-928625.9419750839</v>
      </c>
      <c r="BZ50" s="106">
        <v>-953765.49632620404</v>
      </c>
      <c r="CA50" s="106">
        <v>-978931.67172214901</v>
      </c>
      <c r="CB50" s="106">
        <v>-1004126.4292505309</v>
      </c>
      <c r="CC50" s="106">
        <v>-1029365.3779861256</v>
      </c>
      <c r="CD50" s="106">
        <v>-1029365.3779861256</v>
      </c>
    </row>
    <row r="51" spans="1:82" ht="13.9" customHeight="1" x14ac:dyDescent="0.2">
      <c r="A51" s="54" t="s">
        <v>129</v>
      </c>
      <c r="B51" s="54" t="s">
        <v>308</v>
      </c>
      <c r="C51" s="54" t="s">
        <v>573</v>
      </c>
      <c r="D51" s="54" t="s">
        <v>574</v>
      </c>
      <c r="E51" s="106">
        <v>0</v>
      </c>
      <c r="F51" s="106">
        <v>0</v>
      </c>
      <c r="G51" s="106">
        <v>0</v>
      </c>
      <c r="H51" s="106">
        <v>0</v>
      </c>
      <c r="I51" s="106">
        <v>0</v>
      </c>
      <c r="J51" s="106">
        <v>0</v>
      </c>
      <c r="K51" s="106">
        <v>0</v>
      </c>
      <c r="L51" s="106">
        <v>0</v>
      </c>
      <c r="M51" s="106">
        <v>0</v>
      </c>
      <c r="N51" s="106">
        <v>0</v>
      </c>
      <c r="O51" s="106">
        <v>0</v>
      </c>
      <c r="P51" s="106">
        <v>0</v>
      </c>
      <c r="Q51" s="106">
        <v>0</v>
      </c>
      <c r="R51" s="106">
        <v>0</v>
      </c>
      <c r="S51" s="106">
        <v>0</v>
      </c>
      <c r="T51" s="106">
        <v>0</v>
      </c>
      <c r="U51" s="106">
        <v>0</v>
      </c>
      <c r="V51" s="106">
        <v>0</v>
      </c>
      <c r="W51" s="106">
        <v>0</v>
      </c>
      <c r="X51" s="106">
        <v>0</v>
      </c>
      <c r="Y51" s="106">
        <v>0</v>
      </c>
      <c r="Z51" s="106">
        <v>0</v>
      </c>
      <c r="AA51" s="106">
        <v>0</v>
      </c>
      <c r="AB51" s="106">
        <v>0</v>
      </c>
      <c r="AC51" s="106">
        <v>0</v>
      </c>
      <c r="AD51" s="106">
        <v>0</v>
      </c>
      <c r="AE51" s="106">
        <v>0</v>
      </c>
      <c r="AF51" s="106">
        <v>0</v>
      </c>
      <c r="AG51" s="106">
        <v>0</v>
      </c>
      <c r="AH51" s="106">
        <v>0</v>
      </c>
      <c r="AI51" s="106">
        <v>0</v>
      </c>
      <c r="AJ51" s="106">
        <v>5054239.2300000004</v>
      </c>
      <c r="AK51" s="106">
        <v>5138449.37</v>
      </c>
      <c r="AL51" s="106">
        <v>5158435.79</v>
      </c>
      <c r="AM51" s="106">
        <v>5585096.3700000001</v>
      </c>
      <c r="AN51" s="106">
        <v>5598346.8399999999</v>
      </c>
      <c r="AO51" s="106">
        <v>5648031.71</v>
      </c>
      <c r="AP51" s="106">
        <v>5637199.29</v>
      </c>
      <c r="AQ51" s="106">
        <v>5637199.29</v>
      </c>
      <c r="AR51" s="106">
        <v>5683152.5300000003</v>
      </c>
      <c r="AS51" s="106">
        <v>5731736.04</v>
      </c>
      <c r="AT51" s="106">
        <v>5731736.04</v>
      </c>
      <c r="AU51" s="106">
        <v>5519200.1900000004</v>
      </c>
      <c r="AV51" s="106">
        <v>5519200.1900000004</v>
      </c>
      <c r="AW51" s="106">
        <v>5519200.1900000004</v>
      </c>
      <c r="AX51" s="106">
        <v>5519200.1900000004</v>
      </c>
      <c r="AY51" s="106">
        <v>5519200.1900000004</v>
      </c>
      <c r="AZ51" s="106">
        <v>5519200.1900000004</v>
      </c>
      <c r="BA51" s="106">
        <v>5519200.1900000004</v>
      </c>
      <c r="BB51" s="106">
        <v>5519200.1900000004</v>
      </c>
      <c r="BC51" s="106">
        <v>5519200.1900000004</v>
      </c>
      <c r="BD51" s="106">
        <v>5519200.1900000004</v>
      </c>
      <c r="BE51" s="106">
        <v>5519200.1900000004</v>
      </c>
      <c r="BF51" s="106">
        <v>5519200.1900000004</v>
      </c>
      <c r="BG51" s="106">
        <v>5519200.1900000004</v>
      </c>
      <c r="BH51" s="106">
        <v>5519200.1900000004</v>
      </c>
      <c r="BI51" s="106">
        <v>5519200.1900000004</v>
      </c>
      <c r="BJ51" s="106">
        <v>5519200.1900000004</v>
      </c>
      <c r="BK51" s="106">
        <v>5519200.1900000004</v>
      </c>
      <c r="BL51" s="106">
        <v>5519200.1900000004</v>
      </c>
      <c r="BM51" s="106">
        <v>5519200.1900000004</v>
      </c>
      <c r="BN51" s="106">
        <v>5519200.1900000004</v>
      </c>
      <c r="BO51" s="106">
        <v>5519200.1900000004</v>
      </c>
      <c r="BP51" s="106">
        <v>5519200.1900000004</v>
      </c>
      <c r="BQ51" s="106">
        <v>5519200.1900000004</v>
      </c>
      <c r="BR51" s="106">
        <v>5519200.1900000004</v>
      </c>
      <c r="BS51" s="106">
        <v>5519200.1900000004</v>
      </c>
      <c r="BT51" s="106">
        <v>5519200.1900000004</v>
      </c>
      <c r="BU51" s="106">
        <v>5519200.1900000004</v>
      </c>
      <c r="BV51" s="106">
        <v>5519200.1900000004</v>
      </c>
      <c r="BW51" s="106">
        <v>5519200.1900000004</v>
      </c>
      <c r="BX51" s="106">
        <v>5519200.1900000004</v>
      </c>
      <c r="BY51" s="106">
        <v>5519200.1900000004</v>
      </c>
      <c r="BZ51" s="106">
        <v>5519200.1900000004</v>
      </c>
      <c r="CA51" s="106">
        <v>5519200.1900000004</v>
      </c>
      <c r="CB51" s="106">
        <v>5519200.1900000004</v>
      </c>
      <c r="CC51" s="106">
        <v>5519200.1900000004</v>
      </c>
      <c r="CD51" s="106">
        <v>5519200.1900000004</v>
      </c>
    </row>
    <row r="52" spans="1:82" ht="13.9" customHeight="1" x14ac:dyDescent="0.2">
      <c r="A52" s="54" t="s">
        <v>129</v>
      </c>
      <c r="B52" s="54" t="s">
        <v>308</v>
      </c>
      <c r="C52" s="54" t="s">
        <v>575</v>
      </c>
      <c r="D52" s="54" t="s">
        <v>576</v>
      </c>
      <c r="E52" s="106">
        <v>0</v>
      </c>
      <c r="F52" s="106">
        <v>0</v>
      </c>
      <c r="G52" s="106">
        <v>0</v>
      </c>
      <c r="H52" s="106">
        <v>0</v>
      </c>
      <c r="I52" s="106">
        <v>0</v>
      </c>
      <c r="J52" s="106">
        <v>0</v>
      </c>
      <c r="K52" s="106">
        <v>0</v>
      </c>
      <c r="L52" s="106">
        <v>1155762.94</v>
      </c>
      <c r="M52" s="106">
        <v>1130309.49</v>
      </c>
      <c r="N52" s="106">
        <v>1104856.04</v>
      </c>
      <c r="O52" s="106">
        <v>1079402.5900000001</v>
      </c>
      <c r="P52" s="106">
        <v>1053949.1400000001</v>
      </c>
      <c r="Q52" s="106">
        <v>1053949.1400000001</v>
      </c>
      <c r="R52" s="106">
        <v>1028495.69</v>
      </c>
      <c r="S52" s="106">
        <v>1003042.24</v>
      </c>
      <c r="T52" s="106">
        <v>977588.79</v>
      </c>
      <c r="U52" s="106">
        <v>952135.34000000008</v>
      </c>
      <c r="V52" s="106">
        <v>926681.89</v>
      </c>
      <c r="W52" s="106">
        <v>901228.44000000006</v>
      </c>
      <c r="X52" s="106">
        <v>875774.99</v>
      </c>
      <c r="Y52" s="106">
        <v>850321.54</v>
      </c>
      <c r="Z52" s="106">
        <v>824868.09000000008</v>
      </c>
      <c r="AA52" s="106">
        <v>799414.64</v>
      </c>
      <c r="AB52" s="106">
        <v>773961.19000000006</v>
      </c>
      <c r="AC52" s="106">
        <v>748507.74</v>
      </c>
      <c r="AD52" s="106">
        <v>748507.74</v>
      </c>
      <c r="AE52" s="106">
        <v>723054.29</v>
      </c>
      <c r="AF52" s="106">
        <v>697600.84000000008</v>
      </c>
      <c r="AG52" s="106">
        <v>672147.39</v>
      </c>
      <c r="AH52" s="106">
        <v>646693.93999999994</v>
      </c>
      <c r="AI52" s="106">
        <v>621240.49</v>
      </c>
      <c r="AJ52" s="106">
        <v>595787.04</v>
      </c>
      <c r="AK52" s="106">
        <v>570333.59</v>
      </c>
      <c r="AL52" s="106">
        <v>544880.14</v>
      </c>
      <c r="AM52" s="106">
        <v>519426.69</v>
      </c>
      <c r="AN52" s="106">
        <v>493973.24</v>
      </c>
      <c r="AO52" s="106">
        <v>468519.79</v>
      </c>
      <c r="AP52" s="106">
        <v>443066.33999999997</v>
      </c>
      <c r="AQ52" s="106">
        <v>443066.33999999997</v>
      </c>
      <c r="AR52" s="106">
        <v>417612.89</v>
      </c>
      <c r="AS52" s="106">
        <v>392159.44</v>
      </c>
      <c r="AT52" s="106">
        <v>366705.99</v>
      </c>
      <c r="AU52" s="106">
        <v>341252.54</v>
      </c>
      <c r="AV52" s="106">
        <v>315799.08999999997</v>
      </c>
      <c r="AW52" s="106">
        <v>290345.64</v>
      </c>
      <c r="AX52" s="106">
        <v>264892.19</v>
      </c>
      <c r="AY52" s="106">
        <v>239438.74</v>
      </c>
      <c r="AZ52" s="106">
        <v>213985.28999999998</v>
      </c>
      <c r="BA52" s="106">
        <v>178174.17</v>
      </c>
      <c r="BB52" s="106">
        <v>152720.72</v>
      </c>
      <c r="BC52" s="106">
        <v>127267.27</v>
      </c>
      <c r="BD52" s="106">
        <v>127267.27</v>
      </c>
      <c r="BE52" s="106">
        <v>101813.82</v>
      </c>
      <c r="BF52" s="106">
        <v>76360.37000000001</v>
      </c>
      <c r="BG52" s="106">
        <v>50906.920000000006</v>
      </c>
      <c r="BH52" s="106">
        <v>25453.47</v>
      </c>
      <c r="BI52" s="106">
        <v>2.0000000004074536E-2</v>
      </c>
      <c r="BJ52" s="106">
        <v>2.0000000004074536E-2</v>
      </c>
      <c r="BK52" s="106">
        <v>2.0000000004074536E-2</v>
      </c>
      <c r="BL52" s="106">
        <v>2.0000000004074536E-2</v>
      </c>
      <c r="BM52" s="106">
        <v>2.0000000004074536E-2</v>
      </c>
      <c r="BN52" s="106">
        <v>2.0000000004074536E-2</v>
      </c>
      <c r="BO52" s="106">
        <v>2.0000000004074536E-2</v>
      </c>
      <c r="BP52" s="106">
        <v>2.0000000004074536E-2</v>
      </c>
      <c r="BQ52" s="106">
        <v>2.0000000004074536E-2</v>
      </c>
      <c r="BR52" s="106">
        <v>2.0000000004074536E-2</v>
      </c>
      <c r="BS52" s="106">
        <v>2.0000000004074536E-2</v>
      </c>
      <c r="BT52" s="106">
        <v>2.0000000004074536E-2</v>
      </c>
      <c r="BU52" s="106">
        <v>2.0000000004074536E-2</v>
      </c>
      <c r="BV52" s="106">
        <v>2.0000000004074536E-2</v>
      </c>
      <c r="BW52" s="106">
        <v>2.0000000004074536E-2</v>
      </c>
      <c r="BX52" s="106">
        <v>2.0000000004074536E-2</v>
      </c>
      <c r="BY52" s="106">
        <v>2.0000000004074536E-2</v>
      </c>
      <c r="BZ52" s="106">
        <v>2.0000000004074536E-2</v>
      </c>
      <c r="CA52" s="106">
        <v>2.0000000004074536E-2</v>
      </c>
      <c r="CB52" s="106">
        <v>2.0000000004074536E-2</v>
      </c>
      <c r="CC52" s="106">
        <v>2.0000000004074536E-2</v>
      </c>
      <c r="CD52" s="106">
        <v>2.0000000004074536E-2</v>
      </c>
    </row>
    <row r="53" spans="1:82" ht="13.9" customHeight="1" x14ac:dyDescent="0.2">
      <c r="A53" s="54" t="s">
        <v>129</v>
      </c>
      <c r="B53" s="54" t="s">
        <v>308</v>
      </c>
      <c r="C53" s="54" t="s">
        <v>577</v>
      </c>
      <c r="D53" s="54" t="s">
        <v>578</v>
      </c>
      <c r="E53" s="106">
        <v>0</v>
      </c>
      <c r="F53" s="106">
        <v>0</v>
      </c>
      <c r="G53" s="106">
        <v>0</v>
      </c>
      <c r="H53" s="106">
        <v>0</v>
      </c>
      <c r="I53" s="106">
        <v>0</v>
      </c>
      <c r="J53" s="106">
        <v>0</v>
      </c>
      <c r="K53" s="106">
        <v>0</v>
      </c>
      <c r="L53" s="106">
        <v>0</v>
      </c>
      <c r="M53" s="106">
        <v>0</v>
      </c>
      <c r="N53" s="106">
        <v>0</v>
      </c>
      <c r="O53" s="106">
        <v>0</v>
      </c>
      <c r="P53" s="106">
        <v>0</v>
      </c>
      <c r="Q53" s="106">
        <v>0</v>
      </c>
      <c r="R53" s="106">
        <v>0</v>
      </c>
      <c r="S53" s="106">
        <v>0</v>
      </c>
      <c r="T53" s="106">
        <v>0</v>
      </c>
      <c r="U53" s="106">
        <v>0</v>
      </c>
      <c r="V53" s="106">
        <v>0</v>
      </c>
      <c r="W53" s="106">
        <v>0</v>
      </c>
      <c r="X53" s="106">
        <v>0</v>
      </c>
      <c r="Y53" s="106">
        <v>0</v>
      </c>
      <c r="Z53" s="106">
        <v>0</v>
      </c>
      <c r="AA53" s="106">
        <v>0</v>
      </c>
      <c r="AB53" s="106">
        <v>0</v>
      </c>
      <c r="AC53" s="106">
        <v>0</v>
      </c>
      <c r="AD53" s="106">
        <v>0</v>
      </c>
      <c r="AE53" s="106">
        <v>0</v>
      </c>
      <c r="AF53" s="106">
        <v>0</v>
      </c>
      <c r="AG53" s="106">
        <v>0</v>
      </c>
      <c r="AH53" s="106">
        <v>0</v>
      </c>
      <c r="AI53" s="106">
        <v>0</v>
      </c>
      <c r="AJ53" s="106">
        <v>0</v>
      </c>
      <c r="AK53" s="106">
        <v>0</v>
      </c>
      <c r="AL53" s="106">
        <v>0</v>
      </c>
      <c r="AM53" s="106">
        <v>0</v>
      </c>
      <c r="AN53" s="106">
        <v>0</v>
      </c>
      <c r="AO53" s="106">
        <v>0</v>
      </c>
      <c r="AP53" s="106">
        <v>0</v>
      </c>
      <c r="AQ53" s="106">
        <v>0</v>
      </c>
      <c r="AR53" s="106">
        <v>0</v>
      </c>
      <c r="AS53" s="106">
        <v>0</v>
      </c>
      <c r="AT53" s="106">
        <v>0</v>
      </c>
      <c r="AU53" s="106">
        <v>0</v>
      </c>
      <c r="AV53" s="106">
        <v>0</v>
      </c>
      <c r="AW53" s="106">
        <v>0</v>
      </c>
      <c r="AX53" s="106">
        <v>0</v>
      </c>
      <c r="AY53" s="106">
        <v>0</v>
      </c>
      <c r="AZ53" s="106">
        <v>0</v>
      </c>
      <c r="BA53" s="106">
        <v>0</v>
      </c>
      <c r="BB53" s="106">
        <v>29693.55</v>
      </c>
      <c r="BC53" s="106">
        <v>72993.81</v>
      </c>
      <c r="BD53" s="106">
        <v>72993.81</v>
      </c>
      <c r="BE53" s="106">
        <v>175489.94</v>
      </c>
      <c r="BF53" s="106">
        <v>355482.2</v>
      </c>
      <c r="BG53" s="106">
        <v>614970.59000000008</v>
      </c>
      <c r="BH53" s="106">
        <v>874458.98</v>
      </c>
      <c r="BI53" s="106">
        <v>1092449.69</v>
      </c>
      <c r="BJ53" s="106">
        <v>1283441.95</v>
      </c>
      <c r="BK53" s="106">
        <v>1479434.21</v>
      </c>
      <c r="BL53" s="106">
        <v>1647428.02</v>
      </c>
      <c r="BM53" s="106">
        <v>1765924.15</v>
      </c>
      <c r="BN53" s="106">
        <v>1952117.9600000002</v>
      </c>
      <c r="BO53" s="106">
        <v>1991116.4100000001</v>
      </c>
      <c r="BP53" s="106">
        <v>1991116.4100000001</v>
      </c>
      <c r="BQ53" s="106">
        <v>1991116.4100000001</v>
      </c>
      <c r="BR53" s="106">
        <v>1991116.4100000001</v>
      </c>
      <c r="BS53" s="106">
        <v>1991116.4100000001</v>
      </c>
      <c r="BT53" s="106">
        <v>1991116.4100000001</v>
      </c>
      <c r="BU53" s="106">
        <v>1991116.4100000001</v>
      </c>
      <c r="BV53" s="106">
        <v>1991116.4100000001</v>
      </c>
      <c r="BW53" s="106">
        <v>1991116.4100000001</v>
      </c>
      <c r="BX53" s="106">
        <v>1991116.4100000001</v>
      </c>
      <c r="BY53" s="106">
        <v>1991116.4100000001</v>
      </c>
      <c r="BZ53" s="106">
        <v>1991116.4100000001</v>
      </c>
      <c r="CA53" s="106">
        <v>1991116.4100000001</v>
      </c>
      <c r="CB53" s="106">
        <v>1991116.4100000001</v>
      </c>
      <c r="CC53" s="106">
        <v>1991116.4100000001</v>
      </c>
      <c r="CD53" s="106">
        <v>1991116.4100000001</v>
      </c>
    </row>
    <row r="54" spans="1:82" ht="13.9" customHeight="1" x14ac:dyDescent="0.2">
      <c r="A54" s="54" t="s">
        <v>129</v>
      </c>
      <c r="B54" s="54" t="s">
        <v>308</v>
      </c>
      <c r="C54" s="54" t="s">
        <v>579</v>
      </c>
      <c r="D54" s="54" t="s">
        <v>580</v>
      </c>
      <c r="E54" s="106">
        <v>0</v>
      </c>
      <c r="F54" s="106">
        <v>0</v>
      </c>
      <c r="G54" s="106">
        <v>0</v>
      </c>
      <c r="H54" s="106">
        <v>0</v>
      </c>
      <c r="I54" s="106">
        <v>0</v>
      </c>
      <c r="J54" s="106">
        <v>0</v>
      </c>
      <c r="K54" s="106">
        <v>0</v>
      </c>
      <c r="L54" s="106">
        <v>740218.3</v>
      </c>
      <c r="M54" s="106">
        <v>740137.48</v>
      </c>
      <c r="N54" s="106">
        <v>737393.19</v>
      </c>
      <c r="O54" s="106">
        <v>737393.19</v>
      </c>
      <c r="P54" s="106">
        <v>736825.95</v>
      </c>
      <c r="Q54" s="106">
        <v>736825.95</v>
      </c>
      <c r="R54" s="106">
        <v>739125.82</v>
      </c>
      <c r="S54" s="106">
        <v>851394.82</v>
      </c>
      <c r="T54" s="106">
        <v>908622.29999999993</v>
      </c>
      <c r="U54" s="106">
        <v>964757.3</v>
      </c>
      <c r="V54" s="106">
        <v>1020892.3</v>
      </c>
      <c r="W54" s="106">
        <v>1077027.3</v>
      </c>
      <c r="X54" s="106">
        <v>1133162.3</v>
      </c>
      <c r="Y54" s="106">
        <v>1189560.78</v>
      </c>
      <c r="Z54" s="106">
        <v>849364.85000000009</v>
      </c>
      <c r="AA54" s="106">
        <v>909949.94</v>
      </c>
      <c r="AB54" s="106">
        <v>966328.75</v>
      </c>
      <c r="AC54" s="106">
        <v>1022463.75</v>
      </c>
      <c r="AD54" s="106">
        <v>1022463.75</v>
      </c>
      <c r="AE54" s="106">
        <v>1030152.3</v>
      </c>
      <c r="AF54" s="106">
        <v>1086462.3</v>
      </c>
      <c r="AG54" s="106">
        <v>1142772.3</v>
      </c>
      <c r="AH54" s="106">
        <v>1479758.3</v>
      </c>
      <c r="AI54" s="106">
        <v>1536068.3</v>
      </c>
      <c r="AJ54" s="106">
        <v>1592378.3</v>
      </c>
      <c r="AK54" s="106">
        <v>1648688.3</v>
      </c>
      <c r="AL54" s="106">
        <v>1704998.3</v>
      </c>
      <c r="AM54" s="106">
        <v>1761308.3</v>
      </c>
      <c r="AN54" s="106">
        <v>1817618.3</v>
      </c>
      <c r="AO54" s="106">
        <v>2283428.37</v>
      </c>
      <c r="AP54" s="106">
        <v>2339738.37</v>
      </c>
      <c r="AQ54" s="106">
        <v>2339738.37</v>
      </c>
      <c r="AR54" s="106">
        <v>2420824.1100000003</v>
      </c>
      <c r="AS54" s="106">
        <v>2501915.11</v>
      </c>
      <c r="AT54" s="106">
        <v>2583006.11</v>
      </c>
      <c r="AU54" s="106">
        <v>2664097.11</v>
      </c>
      <c r="AV54" s="106">
        <v>2745188.11</v>
      </c>
      <c r="AW54" s="106">
        <v>2826279.11</v>
      </c>
      <c r="AX54" s="106">
        <v>2907370.11</v>
      </c>
      <c r="AY54" s="106">
        <v>2978961.04</v>
      </c>
      <c r="AZ54" s="106">
        <v>3060052.04</v>
      </c>
      <c r="BA54" s="106">
        <v>3141143.04</v>
      </c>
      <c r="BB54" s="106">
        <v>3091395.45</v>
      </c>
      <c r="BC54" s="106">
        <v>3003106.74</v>
      </c>
      <c r="BD54" s="106">
        <v>3003106.74</v>
      </c>
      <c r="BE54" s="106">
        <v>3113314.0700000003</v>
      </c>
      <c r="BF54" s="106">
        <v>3223527.0700000003</v>
      </c>
      <c r="BG54" s="106">
        <v>3333740.0700000003</v>
      </c>
      <c r="BH54" s="106">
        <v>3443953.0700000003</v>
      </c>
      <c r="BI54" s="106">
        <v>3554166.0700000003</v>
      </c>
      <c r="BJ54" s="106">
        <v>3664379.0700000003</v>
      </c>
      <c r="BK54" s="106">
        <v>3774592.0700000003</v>
      </c>
      <c r="BL54" s="106">
        <v>3884805.0700000003</v>
      </c>
      <c r="BM54" s="106">
        <v>3995018.0700000003</v>
      </c>
      <c r="BN54" s="106">
        <v>4105231.0700000003</v>
      </c>
      <c r="BO54" s="106">
        <v>4215444.07</v>
      </c>
      <c r="BP54" s="106">
        <v>4325657.07</v>
      </c>
      <c r="BQ54" s="106">
        <v>4325657.07</v>
      </c>
      <c r="BR54" s="106">
        <v>4438758.0489000008</v>
      </c>
      <c r="BS54" s="106">
        <v>4551859.0278000003</v>
      </c>
      <c r="BT54" s="106">
        <v>4664960.0066999998</v>
      </c>
      <c r="BU54" s="106">
        <v>4778060.9856000002</v>
      </c>
      <c r="BV54" s="106">
        <v>4891161.9645000007</v>
      </c>
      <c r="BW54" s="106">
        <v>5004262.9434000002</v>
      </c>
      <c r="BX54" s="106">
        <v>5117363.9222999997</v>
      </c>
      <c r="BY54" s="106">
        <v>5230464.9012000002</v>
      </c>
      <c r="BZ54" s="106">
        <v>5343565.8801000006</v>
      </c>
      <c r="CA54" s="106">
        <v>5456666.8590000002</v>
      </c>
      <c r="CB54" s="106">
        <v>5569767.8378999997</v>
      </c>
      <c r="CC54" s="106">
        <v>5682868.8168000001</v>
      </c>
      <c r="CD54" s="106">
        <v>5682868.8168000001</v>
      </c>
    </row>
    <row r="55" spans="1:82" ht="13.9" customHeight="1" x14ac:dyDescent="0.2">
      <c r="A55" s="54" t="s">
        <v>129</v>
      </c>
      <c r="B55" s="54" t="s">
        <v>308</v>
      </c>
      <c r="C55" s="54" t="s">
        <v>581</v>
      </c>
      <c r="D55" s="54" t="s">
        <v>582</v>
      </c>
      <c r="E55" s="106">
        <v>0</v>
      </c>
      <c r="F55" s="106">
        <v>0</v>
      </c>
      <c r="G55" s="106">
        <v>0</v>
      </c>
      <c r="H55" s="106">
        <v>0</v>
      </c>
      <c r="I55" s="106">
        <v>0</v>
      </c>
      <c r="J55" s="106">
        <v>0</v>
      </c>
      <c r="K55" s="106">
        <v>0</v>
      </c>
      <c r="L55" s="106">
        <v>0</v>
      </c>
      <c r="M55" s="106">
        <v>0</v>
      </c>
      <c r="N55" s="106">
        <v>0</v>
      </c>
      <c r="O55" s="106">
        <v>0</v>
      </c>
      <c r="P55" s="106">
        <v>0</v>
      </c>
      <c r="Q55" s="106">
        <v>0</v>
      </c>
      <c r="R55" s="106">
        <v>0</v>
      </c>
      <c r="S55" s="106">
        <v>0</v>
      </c>
      <c r="T55" s="106">
        <v>0</v>
      </c>
      <c r="U55" s="106">
        <v>0</v>
      </c>
      <c r="V55" s="106">
        <v>0</v>
      </c>
      <c r="W55" s="106">
        <v>0</v>
      </c>
      <c r="X55" s="106">
        <v>0</v>
      </c>
      <c r="Y55" s="106">
        <v>0</v>
      </c>
      <c r="Z55" s="106">
        <v>0</v>
      </c>
      <c r="AA55" s="106">
        <v>0</v>
      </c>
      <c r="AB55" s="106">
        <v>0</v>
      </c>
      <c r="AC55" s="106">
        <v>0</v>
      </c>
      <c r="AD55" s="106">
        <v>0</v>
      </c>
      <c r="AE55" s="106">
        <v>0</v>
      </c>
      <c r="AF55" s="106">
        <v>2602</v>
      </c>
      <c r="AG55" s="106">
        <v>3904</v>
      </c>
      <c r="AH55" s="106">
        <v>5206</v>
      </c>
      <c r="AI55" s="106">
        <v>6508</v>
      </c>
      <c r="AJ55" s="106">
        <v>7810</v>
      </c>
      <c r="AK55" s="106">
        <v>9112</v>
      </c>
      <c r="AL55" s="106">
        <v>10414</v>
      </c>
      <c r="AM55" s="106">
        <v>11716</v>
      </c>
      <c r="AN55" s="106">
        <v>13018</v>
      </c>
      <c r="AO55" s="106">
        <v>14320</v>
      </c>
      <c r="AP55" s="106">
        <v>15622</v>
      </c>
      <c r="AQ55" s="106">
        <v>15622</v>
      </c>
      <c r="AR55" s="106">
        <v>16819.91</v>
      </c>
      <c r="AS55" s="106">
        <v>18011.91</v>
      </c>
      <c r="AT55" s="106">
        <v>19203.91</v>
      </c>
      <c r="AU55" s="106">
        <v>20395.91</v>
      </c>
      <c r="AV55" s="106">
        <v>21587.91</v>
      </c>
      <c r="AW55" s="106">
        <v>22779.91</v>
      </c>
      <c r="AX55" s="106">
        <v>23971.91</v>
      </c>
      <c r="AY55" s="106">
        <v>25163.91</v>
      </c>
      <c r="AZ55" s="106">
        <v>26355.91</v>
      </c>
      <c r="BA55" s="106">
        <v>27547.91</v>
      </c>
      <c r="BB55" s="106">
        <v>28739.91</v>
      </c>
      <c r="BC55" s="106">
        <v>29931.91</v>
      </c>
      <c r="BD55" s="106">
        <v>29931.91</v>
      </c>
      <c r="BE55" s="106">
        <v>28831.27</v>
      </c>
      <c r="BF55" s="106">
        <v>27728.27</v>
      </c>
      <c r="BG55" s="106">
        <v>26625.27</v>
      </c>
      <c r="BH55" s="106">
        <v>25522.27</v>
      </c>
      <c r="BI55" s="106">
        <v>24419.27</v>
      </c>
      <c r="BJ55" s="106">
        <v>23316.27</v>
      </c>
      <c r="BK55" s="106">
        <v>22213.27</v>
      </c>
      <c r="BL55" s="106">
        <v>21110.27</v>
      </c>
      <c r="BM55" s="106">
        <v>20007.27</v>
      </c>
      <c r="BN55" s="106">
        <v>18904.27</v>
      </c>
      <c r="BO55" s="106">
        <v>17801.27</v>
      </c>
      <c r="BP55" s="106">
        <v>16698.27</v>
      </c>
      <c r="BQ55" s="106">
        <v>16698.27</v>
      </c>
      <c r="BR55" s="106">
        <v>14211.190000000002</v>
      </c>
      <c r="BS55" s="106">
        <v>11724.110000000002</v>
      </c>
      <c r="BT55" s="106">
        <v>9237.0300000000025</v>
      </c>
      <c r="BU55" s="106">
        <v>6749.9500000000044</v>
      </c>
      <c r="BV55" s="106">
        <v>4262.8700000000026</v>
      </c>
      <c r="BW55" s="106">
        <v>1775.7900000000009</v>
      </c>
      <c r="BX55" s="106">
        <v>0</v>
      </c>
      <c r="BY55" s="106">
        <v>0</v>
      </c>
      <c r="BZ55" s="106">
        <v>0</v>
      </c>
      <c r="CA55" s="106">
        <v>0</v>
      </c>
      <c r="CB55" s="106">
        <v>0</v>
      </c>
      <c r="CC55" s="106">
        <v>0</v>
      </c>
      <c r="CD55" s="106">
        <v>0</v>
      </c>
    </row>
    <row r="56" spans="1:82" ht="13.9" customHeight="1" x14ac:dyDescent="0.2">
      <c r="A56" s="54" t="s">
        <v>129</v>
      </c>
      <c r="B56" s="54" t="s">
        <v>308</v>
      </c>
      <c r="C56" s="54" t="s">
        <v>583</v>
      </c>
      <c r="D56" s="54" t="s">
        <v>584</v>
      </c>
      <c r="E56" s="106">
        <v>0</v>
      </c>
      <c r="F56" s="106">
        <v>0</v>
      </c>
      <c r="G56" s="106">
        <v>0</v>
      </c>
      <c r="H56" s="106">
        <v>0</v>
      </c>
      <c r="I56" s="106">
        <v>0</v>
      </c>
      <c r="J56" s="106">
        <v>0</v>
      </c>
      <c r="K56" s="106">
        <v>0</v>
      </c>
      <c r="L56" s="106">
        <v>951691.4</v>
      </c>
      <c r="M56" s="106">
        <v>882505.4</v>
      </c>
      <c r="N56" s="106">
        <v>913108.82000000007</v>
      </c>
      <c r="O56" s="106">
        <v>900260.2</v>
      </c>
      <c r="P56" s="106">
        <v>887399.34</v>
      </c>
      <c r="Q56" s="106">
        <v>887399.34</v>
      </c>
      <c r="R56" s="106">
        <v>874538.48</v>
      </c>
      <c r="S56" s="106">
        <v>861677.62</v>
      </c>
      <c r="T56" s="106">
        <v>848816.76</v>
      </c>
      <c r="U56" s="106">
        <v>835955.9</v>
      </c>
      <c r="V56" s="106">
        <v>823095.04</v>
      </c>
      <c r="W56" s="106">
        <v>810234.18</v>
      </c>
      <c r="X56" s="106">
        <v>797373.32000000007</v>
      </c>
      <c r="Y56" s="106">
        <v>784512.46</v>
      </c>
      <c r="Z56" s="106">
        <v>771651.6</v>
      </c>
      <c r="AA56" s="106">
        <v>758790.74</v>
      </c>
      <c r="AB56" s="106">
        <v>745929.88</v>
      </c>
      <c r="AC56" s="106">
        <v>733069.02</v>
      </c>
      <c r="AD56" s="106">
        <v>733069.02</v>
      </c>
      <c r="AE56" s="106">
        <v>720208.16</v>
      </c>
      <c r="AF56" s="106">
        <v>707347.3</v>
      </c>
      <c r="AG56" s="106">
        <v>694486.44</v>
      </c>
      <c r="AH56" s="106">
        <v>681625.58</v>
      </c>
      <c r="AI56" s="106">
        <v>668764.72</v>
      </c>
      <c r="AJ56" s="106">
        <v>655903.86</v>
      </c>
      <c r="AK56" s="106">
        <v>643043</v>
      </c>
      <c r="AL56" s="106">
        <v>630182.14</v>
      </c>
      <c r="AM56" s="106">
        <v>617321.28</v>
      </c>
      <c r="AN56" s="106">
        <v>604460.42000000004</v>
      </c>
      <c r="AO56" s="106">
        <v>591599.56000000006</v>
      </c>
      <c r="AP56" s="106">
        <v>578738.70000000007</v>
      </c>
      <c r="AQ56" s="106">
        <v>578738.70000000007</v>
      </c>
      <c r="AR56" s="106">
        <v>565877.84</v>
      </c>
      <c r="AS56" s="106">
        <v>553016.98</v>
      </c>
      <c r="AT56" s="106">
        <v>540156.12</v>
      </c>
      <c r="AU56" s="106">
        <v>527295.26</v>
      </c>
      <c r="AV56" s="106">
        <v>514434.4</v>
      </c>
      <c r="AW56" s="106">
        <v>501573.54000000004</v>
      </c>
      <c r="AX56" s="106">
        <v>488712.68</v>
      </c>
      <c r="AY56" s="106">
        <v>475851.82</v>
      </c>
      <c r="AZ56" s="106">
        <v>462990.96</v>
      </c>
      <c r="BA56" s="106">
        <v>450130.10000000003</v>
      </c>
      <c r="BB56" s="106">
        <v>437269.24</v>
      </c>
      <c r="BC56" s="106">
        <v>424408.38</v>
      </c>
      <c r="BD56" s="106">
        <v>424408.38</v>
      </c>
      <c r="BE56" s="106">
        <v>411547.52</v>
      </c>
      <c r="BF56" s="106">
        <v>398686.66000000003</v>
      </c>
      <c r="BG56" s="106">
        <v>385825.80000000005</v>
      </c>
      <c r="BH56" s="106">
        <v>372964.94</v>
      </c>
      <c r="BI56" s="106">
        <v>360104.08</v>
      </c>
      <c r="BJ56" s="106">
        <v>347243.22000000003</v>
      </c>
      <c r="BK56" s="106">
        <v>334382.36</v>
      </c>
      <c r="BL56" s="106">
        <v>321521.5</v>
      </c>
      <c r="BM56" s="106">
        <v>308660.64</v>
      </c>
      <c r="BN56" s="106">
        <v>295799.78000000003</v>
      </c>
      <c r="BO56" s="106">
        <v>282938.92000000004</v>
      </c>
      <c r="BP56" s="106">
        <v>270078.06</v>
      </c>
      <c r="BQ56" s="106">
        <v>270078.06</v>
      </c>
      <c r="BR56" s="106">
        <v>257217.2</v>
      </c>
      <c r="BS56" s="106">
        <v>244356.34000000003</v>
      </c>
      <c r="BT56" s="106">
        <v>231495.48000000004</v>
      </c>
      <c r="BU56" s="106">
        <v>218634.62000000005</v>
      </c>
      <c r="BV56" s="106">
        <v>205773.76000000007</v>
      </c>
      <c r="BW56" s="106">
        <v>192912.90000000008</v>
      </c>
      <c r="BX56" s="106">
        <v>180052.0400000001</v>
      </c>
      <c r="BY56" s="106">
        <v>167191.18000000011</v>
      </c>
      <c r="BZ56" s="106">
        <v>154330.32000000012</v>
      </c>
      <c r="CA56" s="106">
        <v>141469.46000000014</v>
      </c>
      <c r="CB56" s="106">
        <v>128608.60000000015</v>
      </c>
      <c r="CC56" s="106">
        <v>115747.74000000017</v>
      </c>
      <c r="CD56" s="106">
        <v>115747.74000000017</v>
      </c>
    </row>
    <row r="57" spans="1:82" ht="13.9" customHeight="1" x14ac:dyDescent="0.2">
      <c r="A57" s="54" t="s">
        <v>129</v>
      </c>
      <c r="B57" s="54" t="s">
        <v>308</v>
      </c>
      <c r="C57" s="54" t="s">
        <v>585</v>
      </c>
      <c r="D57" s="54" t="s">
        <v>586</v>
      </c>
      <c r="E57" s="106">
        <v>0</v>
      </c>
      <c r="F57" s="106">
        <v>0</v>
      </c>
      <c r="G57" s="106">
        <v>0</v>
      </c>
      <c r="H57" s="106">
        <v>0</v>
      </c>
      <c r="I57" s="106">
        <v>0</v>
      </c>
      <c r="J57" s="106">
        <v>0</v>
      </c>
      <c r="K57" s="106">
        <v>0</v>
      </c>
      <c r="L57" s="106">
        <v>0</v>
      </c>
      <c r="M57" s="106">
        <v>0</v>
      </c>
      <c r="N57" s="106">
        <v>0</v>
      </c>
      <c r="O57" s="106">
        <v>0</v>
      </c>
      <c r="P57" s="106">
        <v>0</v>
      </c>
      <c r="Q57" s="106">
        <v>0</v>
      </c>
      <c r="R57" s="106">
        <v>0</v>
      </c>
      <c r="S57" s="106">
        <v>0</v>
      </c>
      <c r="T57" s="106">
        <v>0</v>
      </c>
      <c r="U57" s="106">
        <v>0</v>
      </c>
      <c r="V57" s="106">
        <v>0</v>
      </c>
      <c r="W57" s="106">
        <v>0</v>
      </c>
      <c r="X57" s="106">
        <v>0</v>
      </c>
      <c r="Y57" s="106">
        <v>0</v>
      </c>
      <c r="Z57" s="106">
        <v>0</v>
      </c>
      <c r="AA57" s="106">
        <v>0</v>
      </c>
      <c r="AB57" s="106">
        <v>0</v>
      </c>
      <c r="AC57" s="106">
        <v>0</v>
      </c>
      <c r="AD57" s="106">
        <v>0</v>
      </c>
      <c r="AE57" s="106">
        <v>52865.22</v>
      </c>
      <c r="AF57" s="106">
        <v>52865.22</v>
      </c>
      <c r="AG57" s="106">
        <v>52865.22</v>
      </c>
      <c r="AH57" s="106">
        <v>54285.09</v>
      </c>
      <c r="AI57" s="106">
        <v>54285.09</v>
      </c>
      <c r="AJ57" s="106">
        <v>54332.43</v>
      </c>
      <c r="AK57" s="106">
        <v>54332.43</v>
      </c>
      <c r="AL57" s="106">
        <v>54332.43</v>
      </c>
      <c r="AM57" s="106">
        <v>54337.96</v>
      </c>
      <c r="AN57" s="106">
        <v>54337.96</v>
      </c>
      <c r="AO57" s="106">
        <v>54337.96</v>
      </c>
      <c r="AP57" s="106">
        <v>54339.32</v>
      </c>
      <c r="AQ57" s="106">
        <v>54339.32</v>
      </c>
      <c r="AR57" s="106">
        <v>54339.32</v>
      </c>
      <c r="AS57" s="106">
        <v>54339.32</v>
      </c>
      <c r="AT57" s="106">
        <v>54340.88</v>
      </c>
      <c r="AU57" s="106">
        <v>54340.88</v>
      </c>
      <c r="AV57" s="106">
        <v>54340.88</v>
      </c>
      <c r="AW57" s="106">
        <v>54342.25</v>
      </c>
      <c r="AX57" s="106">
        <v>54342.25</v>
      </c>
      <c r="AY57" s="106">
        <v>54342.25</v>
      </c>
      <c r="AZ57" s="106">
        <v>54343.62</v>
      </c>
      <c r="BA57" s="106">
        <v>54343.62</v>
      </c>
      <c r="BB57" s="106">
        <v>54343.62</v>
      </c>
      <c r="BC57" s="106">
        <v>54344.98</v>
      </c>
      <c r="BD57" s="106">
        <v>54344.98</v>
      </c>
      <c r="BE57" s="106">
        <v>54344.98</v>
      </c>
      <c r="BF57" s="106">
        <v>54344.98</v>
      </c>
      <c r="BG57" s="106">
        <v>54344.98</v>
      </c>
      <c r="BH57" s="106">
        <v>54344.98</v>
      </c>
      <c r="BI57" s="106">
        <v>54344.98</v>
      </c>
      <c r="BJ57" s="106">
        <v>54344.98</v>
      </c>
      <c r="BK57" s="106">
        <v>54344.98</v>
      </c>
      <c r="BL57" s="106">
        <v>54344.98</v>
      </c>
      <c r="BM57" s="106">
        <v>0</v>
      </c>
      <c r="BN57" s="106">
        <v>0</v>
      </c>
      <c r="BO57" s="106">
        <v>0</v>
      </c>
      <c r="BP57" s="106">
        <v>0</v>
      </c>
      <c r="BQ57" s="106">
        <v>0</v>
      </c>
      <c r="BR57" s="106">
        <v>0</v>
      </c>
      <c r="BS57" s="106">
        <v>0</v>
      </c>
      <c r="BT57" s="106">
        <v>0</v>
      </c>
      <c r="BU57" s="106">
        <v>0</v>
      </c>
      <c r="BV57" s="106">
        <v>0</v>
      </c>
      <c r="BW57" s="106">
        <v>0</v>
      </c>
      <c r="BX57" s="106">
        <v>0</v>
      </c>
      <c r="BY57" s="106">
        <v>0</v>
      </c>
      <c r="BZ57" s="106">
        <v>0</v>
      </c>
      <c r="CA57" s="106">
        <v>0</v>
      </c>
      <c r="CB57" s="106">
        <v>0</v>
      </c>
      <c r="CC57" s="106">
        <v>0</v>
      </c>
      <c r="CD57" s="106">
        <v>0</v>
      </c>
    </row>
    <row r="58" spans="1:82" ht="13.9" customHeight="1" x14ac:dyDescent="0.2">
      <c r="A58" s="54" t="s">
        <v>129</v>
      </c>
      <c r="B58" s="54" t="s">
        <v>308</v>
      </c>
      <c r="C58" s="54" t="s">
        <v>587</v>
      </c>
      <c r="D58" s="54" t="s">
        <v>588</v>
      </c>
      <c r="E58" s="106">
        <v>0</v>
      </c>
      <c r="F58" s="106">
        <v>0</v>
      </c>
      <c r="G58" s="106">
        <v>0</v>
      </c>
      <c r="H58" s="106">
        <v>0</v>
      </c>
      <c r="I58" s="106">
        <v>0</v>
      </c>
      <c r="J58" s="106">
        <v>0</v>
      </c>
      <c r="K58" s="106">
        <v>0</v>
      </c>
      <c r="L58" s="106">
        <v>-635185.81999999995</v>
      </c>
      <c r="M58" s="106">
        <v>-830699.78</v>
      </c>
      <c r="N58" s="106">
        <v>-823589.47</v>
      </c>
      <c r="O58" s="106">
        <v>-642471.61</v>
      </c>
      <c r="P58" s="106">
        <v>-728784.42999999993</v>
      </c>
      <c r="Q58" s="106">
        <v>-728784.42999999993</v>
      </c>
      <c r="R58" s="106">
        <v>-699133.44000000006</v>
      </c>
      <c r="S58" s="106">
        <v>-690750.39999999991</v>
      </c>
      <c r="T58" s="106">
        <v>-656199.78</v>
      </c>
      <c r="U58" s="106">
        <v>-670089.07000000007</v>
      </c>
      <c r="V58" s="106">
        <v>-681576.19</v>
      </c>
      <c r="W58" s="106">
        <v>-695013.07</v>
      </c>
      <c r="X58" s="106">
        <v>-668774.52999999991</v>
      </c>
      <c r="Y58" s="106">
        <v>-656382.28</v>
      </c>
      <c r="Z58" s="106">
        <v>-685193.69000000006</v>
      </c>
      <c r="AA58" s="106">
        <v>-611483.11999999988</v>
      </c>
      <c r="AB58" s="106">
        <v>-610169.13</v>
      </c>
      <c r="AC58" s="106">
        <v>-680393.56</v>
      </c>
      <c r="AD58" s="106">
        <v>-680393.56</v>
      </c>
      <c r="AE58" s="106">
        <v>-706331.66</v>
      </c>
      <c r="AF58" s="106">
        <v>-685532.32000000007</v>
      </c>
      <c r="AG58" s="106">
        <v>-753449.94</v>
      </c>
      <c r="AH58" s="106">
        <v>-738052.87</v>
      </c>
      <c r="AI58" s="106">
        <v>-630263.43999999994</v>
      </c>
      <c r="AJ58" s="106">
        <v>-650818.61</v>
      </c>
      <c r="AK58" s="106">
        <v>-595813.37</v>
      </c>
      <c r="AL58" s="106">
        <v>-605665.82999999996</v>
      </c>
      <c r="AM58" s="106">
        <v>-348256.49999999988</v>
      </c>
      <c r="AN58" s="106">
        <v>-389100.49000000005</v>
      </c>
      <c r="AO58" s="106">
        <v>-368903.74</v>
      </c>
      <c r="AP58" s="106">
        <v>-413683.72000000003</v>
      </c>
      <c r="AQ58" s="106">
        <v>-413683.72000000003</v>
      </c>
      <c r="AR58" s="106">
        <v>-493449.23000000004</v>
      </c>
      <c r="AS58" s="106">
        <v>-464678.67999999993</v>
      </c>
      <c r="AT58" s="106">
        <v>-481716.76999999996</v>
      </c>
      <c r="AU58" s="106">
        <v>-472423.59</v>
      </c>
      <c r="AV58" s="106">
        <v>-451238.02999999997</v>
      </c>
      <c r="AW58" s="106">
        <v>-507416.89</v>
      </c>
      <c r="AX58" s="106">
        <v>-426603.19</v>
      </c>
      <c r="AY58" s="106">
        <v>-446162.3299999999</v>
      </c>
      <c r="AZ58" s="106">
        <v>-436240.60000000003</v>
      </c>
      <c r="BA58" s="106">
        <v>-437083.72999999992</v>
      </c>
      <c r="BB58" s="106">
        <v>-444731.19999999995</v>
      </c>
      <c r="BC58" s="106">
        <v>-496004.16</v>
      </c>
      <c r="BD58" s="106">
        <v>-496004.16</v>
      </c>
      <c r="BE58" s="106">
        <v>-776436.27398916951</v>
      </c>
      <c r="BF58" s="106">
        <v>-770241.12431493972</v>
      </c>
      <c r="BG58" s="106">
        <v>-769008.69410877314</v>
      </c>
      <c r="BH58" s="106">
        <v>-754677.82064176537</v>
      </c>
      <c r="BI58" s="106">
        <v>-754579.13520724257</v>
      </c>
      <c r="BJ58" s="106">
        <v>-747829.18972789776</v>
      </c>
      <c r="BK58" s="106">
        <v>-746235.58149924735</v>
      </c>
      <c r="BL58" s="106">
        <v>-743571.19316027302</v>
      </c>
      <c r="BM58" s="106">
        <v>-743670.17967254482</v>
      </c>
      <c r="BN58" s="106">
        <v>-753110.74075095542</v>
      </c>
      <c r="BO58" s="106">
        <v>-758239.49556009262</v>
      </c>
      <c r="BP58" s="106">
        <v>-770984.32856997871</v>
      </c>
      <c r="BQ58" s="106">
        <v>-770984.32856997871</v>
      </c>
      <c r="BR58" s="106">
        <v>-777932.09743122687</v>
      </c>
      <c r="BS58" s="106">
        <v>-771685.93967221212</v>
      </c>
      <c r="BT58" s="106">
        <v>-770680.31759885256</v>
      </c>
      <c r="BU58" s="106">
        <v>-757997.0430278792</v>
      </c>
      <c r="BV58" s="106">
        <v>-756828.76929691248</v>
      </c>
      <c r="BW58" s="106">
        <v>-749660.71733662812</v>
      </c>
      <c r="BX58" s="106">
        <v>-748020.84053940419</v>
      </c>
      <c r="BY58" s="106">
        <v>-745775.29762729444</v>
      </c>
      <c r="BZ58" s="106">
        <v>-745557.82396289473</v>
      </c>
      <c r="CA58" s="106">
        <v>-754565.57882190635</v>
      </c>
      <c r="CB58" s="106">
        <v>-759134.54779665498</v>
      </c>
      <c r="CC58" s="106">
        <v>-772837.23178175231</v>
      </c>
      <c r="CD58" s="106">
        <v>-772837.23178175231</v>
      </c>
    </row>
    <row r="59" spans="1:82" ht="13.9" customHeight="1" x14ac:dyDescent="0.2">
      <c r="A59" s="54" t="s">
        <v>129</v>
      </c>
      <c r="B59" s="54" t="s">
        <v>308</v>
      </c>
      <c r="C59" s="54" t="s">
        <v>589</v>
      </c>
      <c r="D59" s="54" t="s">
        <v>590</v>
      </c>
      <c r="E59" s="106">
        <v>0</v>
      </c>
      <c r="F59" s="106">
        <v>0</v>
      </c>
      <c r="G59" s="106">
        <v>0</v>
      </c>
      <c r="H59" s="106">
        <v>0</v>
      </c>
      <c r="I59" s="106">
        <v>0</v>
      </c>
      <c r="J59" s="106">
        <v>0</v>
      </c>
      <c r="K59" s="106">
        <v>0</v>
      </c>
      <c r="L59" s="106">
        <v>-263939</v>
      </c>
      <c r="M59" s="106">
        <v>-542078</v>
      </c>
      <c r="N59" s="106">
        <v>-785848</v>
      </c>
      <c r="O59" s="106">
        <v>-1040989</v>
      </c>
      <c r="P59" s="106">
        <v>-1562393</v>
      </c>
      <c r="Q59" s="106">
        <v>-1562393</v>
      </c>
      <c r="R59" s="106">
        <v>-2117250</v>
      </c>
      <c r="S59" s="106">
        <v>-2678967</v>
      </c>
      <c r="T59" s="106">
        <v>-2808170</v>
      </c>
      <c r="U59" s="106">
        <v>-2922343</v>
      </c>
      <c r="V59" s="106">
        <v>-3110423</v>
      </c>
      <c r="W59" s="106">
        <v>-324344</v>
      </c>
      <c r="X59" s="106">
        <v>-360832</v>
      </c>
      <c r="Y59" s="106">
        <v>319033</v>
      </c>
      <c r="Z59" s="106">
        <v>158282</v>
      </c>
      <c r="AA59" s="106">
        <v>754900</v>
      </c>
      <c r="AB59" s="106">
        <v>1888415</v>
      </c>
      <c r="AC59" s="106">
        <v>1737030</v>
      </c>
      <c r="AD59" s="106">
        <v>1737030</v>
      </c>
      <c r="AE59" s="106">
        <v>1547861</v>
      </c>
      <c r="AF59" s="106">
        <v>1291273</v>
      </c>
      <c r="AG59" s="106">
        <v>1389283</v>
      </c>
      <c r="AH59" s="106">
        <v>1314122</v>
      </c>
      <c r="AI59" s="106">
        <v>1613497</v>
      </c>
      <c r="AJ59" s="106">
        <v>1532250</v>
      </c>
      <c r="AK59" s="106">
        <v>1309896</v>
      </c>
      <c r="AL59" s="106">
        <v>1095731</v>
      </c>
      <c r="AM59" s="106">
        <v>-628325</v>
      </c>
      <c r="AN59" s="106">
        <v>-740152</v>
      </c>
      <c r="AO59" s="106">
        <v>-1061085</v>
      </c>
      <c r="AP59" s="106">
        <v>-504335</v>
      </c>
      <c r="AQ59" s="106">
        <v>-504335</v>
      </c>
      <c r="AR59" s="106">
        <v>-830222</v>
      </c>
      <c r="AS59" s="106">
        <v>-921731</v>
      </c>
      <c r="AT59" s="106">
        <v>-849057</v>
      </c>
      <c r="AU59" s="106">
        <v>-1201959</v>
      </c>
      <c r="AV59" s="106">
        <v>-1319008</v>
      </c>
      <c r="AW59" s="106">
        <v>-1535422</v>
      </c>
      <c r="AX59" s="106">
        <v>-1818785</v>
      </c>
      <c r="AY59" s="106">
        <v>-2210100</v>
      </c>
      <c r="AZ59" s="106">
        <v>-2330608</v>
      </c>
      <c r="BA59" s="106">
        <v>-2676805</v>
      </c>
      <c r="BB59" s="106">
        <v>-2968775</v>
      </c>
      <c r="BC59" s="106">
        <v>-3162014</v>
      </c>
      <c r="BD59" s="106">
        <v>-3162014</v>
      </c>
      <c r="BE59" s="106">
        <v>-3348106.511359598</v>
      </c>
      <c r="BF59" s="106">
        <v>-3538999.7322305809</v>
      </c>
      <c r="BG59" s="106">
        <v>-3433112.6363515118</v>
      </c>
      <c r="BH59" s="106">
        <v>-3579952.9954760941</v>
      </c>
      <c r="BI59" s="106">
        <v>-3727134.9949574512</v>
      </c>
      <c r="BJ59" s="106">
        <v>-3829856.1081261351</v>
      </c>
      <c r="BK59" s="106">
        <v>-3943836.7486940059</v>
      </c>
      <c r="BL59" s="106">
        <v>-4044519.5833797241</v>
      </c>
      <c r="BM59" s="106">
        <v>-994618.44029442826</v>
      </c>
      <c r="BN59" s="106">
        <v>-1163915.1244131895</v>
      </c>
      <c r="BO59" s="106">
        <v>-1345325.8389292788</v>
      </c>
      <c r="BP59" s="106">
        <v>-1600643.8432276072</v>
      </c>
      <c r="BQ59" s="106">
        <v>-1600643.8432276072</v>
      </c>
      <c r="BR59" s="106">
        <v>-1712645.8215547744</v>
      </c>
      <c r="BS59" s="106">
        <v>-1849982.9753669426</v>
      </c>
      <c r="BT59" s="106">
        <v>-1635623.1778133949</v>
      </c>
      <c r="BU59" s="106">
        <v>-1752469.27492397</v>
      </c>
      <c r="BV59" s="106">
        <v>-1860454.2168120639</v>
      </c>
      <c r="BW59" s="106">
        <v>-1941515.5653833402</v>
      </c>
      <c r="BX59" s="106">
        <v>-2012345.7466942761</v>
      </c>
      <c r="BY59" s="106">
        <v>-2094282.6474353885</v>
      </c>
      <c r="BZ59" s="106">
        <v>-588713.67807872035</v>
      </c>
      <c r="CA59" s="106">
        <v>-753851.4066264946</v>
      </c>
      <c r="CB59" s="106">
        <v>-890847.00327792391</v>
      </c>
      <c r="CC59" s="106">
        <v>-1116394.3956814222</v>
      </c>
      <c r="CD59" s="106">
        <v>-1116394.3956814222</v>
      </c>
    </row>
    <row r="60" spans="1:82" ht="13.9" customHeight="1" x14ac:dyDescent="0.2">
      <c r="A60" s="54" t="s">
        <v>129</v>
      </c>
      <c r="B60" s="54" t="s">
        <v>308</v>
      </c>
      <c r="C60" s="54" t="s">
        <v>591</v>
      </c>
      <c r="D60" s="54" t="s">
        <v>592</v>
      </c>
      <c r="E60" s="106">
        <v>0</v>
      </c>
      <c r="F60" s="106">
        <v>0</v>
      </c>
      <c r="G60" s="106">
        <v>0</v>
      </c>
      <c r="H60" s="106">
        <v>0</v>
      </c>
      <c r="I60" s="106">
        <v>0</v>
      </c>
      <c r="J60" s="106">
        <v>0</v>
      </c>
      <c r="K60" s="106">
        <v>0</v>
      </c>
      <c r="L60" s="106">
        <v>-56375</v>
      </c>
      <c r="M60" s="106">
        <v>-116686</v>
      </c>
      <c r="N60" s="106">
        <v>-167471</v>
      </c>
      <c r="O60" s="106">
        <v>-221408</v>
      </c>
      <c r="P60" s="106">
        <v>-264662</v>
      </c>
      <c r="Q60" s="106">
        <v>-264662</v>
      </c>
      <c r="R60" s="106">
        <v>-390620</v>
      </c>
      <c r="S60" s="106">
        <v>-518479</v>
      </c>
      <c r="T60" s="106">
        <v>-526468</v>
      </c>
      <c r="U60" s="106">
        <v>-530291</v>
      </c>
      <c r="V60" s="106">
        <v>-554598</v>
      </c>
      <c r="W60" s="106">
        <v>194043</v>
      </c>
      <c r="X60" s="106">
        <v>208046</v>
      </c>
      <c r="Y60" s="106">
        <v>379049</v>
      </c>
      <c r="Z60" s="106">
        <v>366860</v>
      </c>
      <c r="AA60" s="106">
        <v>412976</v>
      </c>
      <c r="AB60" s="106">
        <v>291439</v>
      </c>
      <c r="AC60" s="106">
        <v>854158</v>
      </c>
      <c r="AD60" s="106">
        <v>854158</v>
      </c>
      <c r="AE60" s="106">
        <v>833101</v>
      </c>
      <c r="AF60" s="106">
        <v>797063</v>
      </c>
      <c r="AG60" s="106">
        <v>839815</v>
      </c>
      <c r="AH60" s="106">
        <v>844089</v>
      </c>
      <c r="AI60" s="106">
        <v>884881</v>
      </c>
      <c r="AJ60" s="106">
        <v>889946</v>
      </c>
      <c r="AK60" s="106">
        <v>863656</v>
      </c>
      <c r="AL60" s="106">
        <v>839188</v>
      </c>
      <c r="AM60" s="106">
        <v>284214</v>
      </c>
      <c r="AN60" s="106">
        <v>282484</v>
      </c>
      <c r="AO60" s="106">
        <v>234291</v>
      </c>
      <c r="AP60" s="106">
        <v>128167</v>
      </c>
      <c r="AQ60" s="106">
        <v>128167</v>
      </c>
      <c r="AR60" s="106">
        <v>75848</v>
      </c>
      <c r="AS60" s="106">
        <v>75606</v>
      </c>
      <c r="AT60" s="106">
        <v>111844</v>
      </c>
      <c r="AU60" s="106">
        <v>53523</v>
      </c>
      <c r="AV60" s="106">
        <v>47607</v>
      </c>
      <c r="AW60" s="106">
        <v>19612</v>
      </c>
      <c r="AX60" s="106">
        <v>-15541</v>
      </c>
      <c r="AY60" s="106">
        <v>-58651</v>
      </c>
      <c r="AZ60" s="106">
        <v>-135347</v>
      </c>
      <c r="BA60" s="106">
        <v>-312217</v>
      </c>
      <c r="BB60" s="106">
        <v>-341327</v>
      </c>
      <c r="BC60" s="106">
        <v>-356158</v>
      </c>
      <c r="BD60" s="106">
        <v>-356158</v>
      </c>
      <c r="BE60" s="106">
        <v>-384394.17188228964</v>
      </c>
      <c r="BF60" s="106">
        <v>-413960.85030590539</v>
      </c>
      <c r="BG60" s="106">
        <v>-361275.48831000563</v>
      </c>
      <c r="BH60" s="106">
        <v>-378633.00877921452</v>
      </c>
      <c r="BI60" s="106">
        <v>-396085.21415455907</v>
      </c>
      <c r="BJ60" s="106">
        <v>-401215.1784253582</v>
      </c>
      <c r="BK60" s="106">
        <v>-409465.6970269978</v>
      </c>
      <c r="BL60" s="106">
        <v>-414030.75670438242</v>
      </c>
      <c r="BM60" s="106">
        <v>-65605.622995998536</v>
      </c>
      <c r="BN60" s="106">
        <v>-89186.866693626915</v>
      </c>
      <c r="BO60" s="106">
        <v>-116125.48843032337</v>
      </c>
      <c r="BP60" s="106">
        <v>-163547.36004367966</v>
      </c>
      <c r="BQ60" s="106">
        <v>-163547.36004367966</v>
      </c>
      <c r="BR60" s="106">
        <v>-173822.34613524273</v>
      </c>
      <c r="BS60" s="106">
        <v>-191118.9228122182</v>
      </c>
      <c r="BT60" s="106">
        <v>-110943.42931980896</v>
      </c>
      <c r="BU60" s="106">
        <v>-122560.95274111489</v>
      </c>
      <c r="BV60" s="106">
        <v>-131722.62563464831</v>
      </c>
      <c r="BW60" s="106">
        <v>-133422.48128240183</v>
      </c>
      <c r="BX60" s="106">
        <v>-132286.79044832772</v>
      </c>
      <c r="BY60" s="106">
        <v>-134229.30353796086</v>
      </c>
      <c r="BZ60" s="106">
        <v>23734.381802880962</v>
      </c>
      <c r="CA60" s="106">
        <v>-1267.0656750939088</v>
      </c>
      <c r="CB60" s="106">
        <v>-18468.980503539962</v>
      </c>
      <c r="CC60" s="106">
        <v>-60212.839229006961</v>
      </c>
      <c r="CD60" s="106">
        <v>-60212.839229006961</v>
      </c>
    </row>
    <row r="61" spans="1:82" ht="13.9" customHeight="1" x14ac:dyDescent="0.2">
      <c r="A61" s="54" t="s">
        <v>129</v>
      </c>
      <c r="B61" s="54" t="s">
        <v>308</v>
      </c>
      <c r="C61" s="54" t="s">
        <v>593</v>
      </c>
      <c r="D61" s="54" t="s">
        <v>594</v>
      </c>
      <c r="E61" s="106">
        <v>0</v>
      </c>
      <c r="F61" s="106">
        <v>0</v>
      </c>
      <c r="G61" s="106">
        <v>0</v>
      </c>
      <c r="H61" s="106">
        <v>0</v>
      </c>
      <c r="I61" s="106">
        <v>0</v>
      </c>
      <c r="J61" s="106">
        <v>0</v>
      </c>
      <c r="K61" s="106">
        <v>0</v>
      </c>
      <c r="L61" s="106">
        <v>-417288.64</v>
      </c>
      <c r="M61" s="106">
        <v>-635447.01</v>
      </c>
      <c r="N61" s="106">
        <v>-874507.3</v>
      </c>
      <c r="O61" s="106">
        <v>-576236.48</v>
      </c>
      <c r="P61" s="106">
        <v>-1492846.33</v>
      </c>
      <c r="Q61" s="106">
        <v>-1492846.33</v>
      </c>
      <c r="R61" s="106">
        <v>-646733.45000000007</v>
      </c>
      <c r="S61" s="106">
        <v>179327349.64000002</v>
      </c>
      <c r="T61" s="106">
        <v>-892720.95000001788</v>
      </c>
      <c r="U61" s="106">
        <v>-2519556.4</v>
      </c>
      <c r="V61" s="106">
        <v>-3169706.78</v>
      </c>
      <c r="W61" s="106">
        <v>-1618754.8099999998</v>
      </c>
      <c r="X61" s="106">
        <v>-2176568.5200000005</v>
      </c>
      <c r="Y61" s="106">
        <v>-2637662.44</v>
      </c>
      <c r="Z61" s="106">
        <v>-1773400.19</v>
      </c>
      <c r="AA61" s="106">
        <v>-3153478.83</v>
      </c>
      <c r="AB61" s="106">
        <v>-3544119.5100000002</v>
      </c>
      <c r="AC61" s="106">
        <v>-2606753.3699999996</v>
      </c>
      <c r="AD61" s="106">
        <v>-2606753.3699999996</v>
      </c>
      <c r="AE61" s="106">
        <v>-1762176.25</v>
      </c>
      <c r="AF61" s="106">
        <v>-2061962.28</v>
      </c>
      <c r="AG61" s="106">
        <v>-1673078.57</v>
      </c>
      <c r="AH61" s="106">
        <v>-1518817.65</v>
      </c>
      <c r="AI61" s="106">
        <v>-1703072.2</v>
      </c>
      <c r="AJ61" s="106">
        <v>-1981804.73</v>
      </c>
      <c r="AK61" s="106">
        <v>-1520147.96</v>
      </c>
      <c r="AL61" s="106">
        <v>-1485772.5999999901</v>
      </c>
      <c r="AM61" s="106">
        <v>-2734534.14</v>
      </c>
      <c r="AN61" s="106">
        <v>-1807213.9100000001</v>
      </c>
      <c r="AO61" s="106">
        <v>-1786805.3399999999</v>
      </c>
      <c r="AP61" s="106">
        <v>-2448400.73</v>
      </c>
      <c r="AQ61" s="106">
        <v>-2448400.73</v>
      </c>
      <c r="AR61" s="106">
        <v>-2248684.52</v>
      </c>
      <c r="AS61" s="106">
        <v>-2640469.0499999998</v>
      </c>
      <c r="AT61" s="106">
        <v>-2252124.5499999998</v>
      </c>
      <c r="AU61" s="106">
        <v>-1737375.7899999996</v>
      </c>
      <c r="AV61" s="106">
        <v>-1696678.4900000002</v>
      </c>
      <c r="AW61" s="106">
        <v>-2662421.4699999997</v>
      </c>
      <c r="AX61" s="106">
        <v>-1651271.4200000004</v>
      </c>
      <c r="AY61" s="106">
        <v>-2537036.3899999997</v>
      </c>
      <c r="AZ61" s="106">
        <v>-2632057.4699999997</v>
      </c>
      <c r="BA61" s="106">
        <v>-1891308.9800000004</v>
      </c>
      <c r="BB61" s="106">
        <v>-3008801.6</v>
      </c>
      <c r="BC61" s="106">
        <v>-2736398.3400000003</v>
      </c>
      <c r="BD61" s="106">
        <v>-2736398.3400000003</v>
      </c>
      <c r="BE61" s="106">
        <v>-2462935.34</v>
      </c>
      <c r="BF61" s="106">
        <v>-2231032.34</v>
      </c>
      <c r="BG61" s="106">
        <v>-2255652.34</v>
      </c>
      <c r="BH61" s="106">
        <v>-1461642.3399999999</v>
      </c>
      <c r="BI61" s="106">
        <v>-1311864.3399999999</v>
      </c>
      <c r="BJ61" s="106">
        <v>-1305708.3399999999</v>
      </c>
      <c r="BK61" s="106">
        <v>-1316743.3399999999</v>
      </c>
      <c r="BL61" s="106">
        <v>-1303639.3399999999</v>
      </c>
      <c r="BM61" s="106">
        <v>-1300886.3399999999</v>
      </c>
      <c r="BN61" s="106">
        <v>-1641699.3399999999</v>
      </c>
      <c r="BO61" s="106">
        <v>-2052579.3399999999</v>
      </c>
      <c r="BP61" s="106">
        <v>-2212833.34</v>
      </c>
      <c r="BQ61" s="106">
        <v>-2212833.34</v>
      </c>
      <c r="BR61" s="106">
        <v>-3237212.3400000036</v>
      </c>
      <c r="BS61" s="106">
        <v>-3028383.3400000036</v>
      </c>
      <c r="BT61" s="106">
        <v>-2902124.3400000036</v>
      </c>
      <c r="BU61" s="106">
        <v>-1862680.3400000036</v>
      </c>
      <c r="BV61" s="106">
        <v>-1669296.3400000036</v>
      </c>
      <c r="BW61" s="106">
        <v>-1592974.3400000036</v>
      </c>
      <c r="BX61" s="106">
        <v>-1556027.3400000036</v>
      </c>
      <c r="BY61" s="106">
        <v>-1562919.3400000036</v>
      </c>
      <c r="BZ61" s="106">
        <v>-1520507.3400000036</v>
      </c>
      <c r="CA61" s="106">
        <v>-1890191.3400000036</v>
      </c>
      <c r="CB61" s="106">
        <v>-2388171.3400000036</v>
      </c>
      <c r="CC61" s="106">
        <v>-2767456.3400000036</v>
      </c>
      <c r="CD61" s="106">
        <v>-2767456.3400000036</v>
      </c>
    </row>
    <row r="62" spans="1:82" ht="13.9" customHeight="1" x14ac:dyDescent="0.2">
      <c r="A62" s="54" t="s">
        <v>129</v>
      </c>
      <c r="B62" s="54" t="s">
        <v>308</v>
      </c>
      <c r="C62" s="54" t="s">
        <v>595</v>
      </c>
      <c r="D62" s="54" t="s">
        <v>596</v>
      </c>
      <c r="E62" s="106">
        <v>0</v>
      </c>
      <c r="F62" s="106">
        <v>0</v>
      </c>
      <c r="G62" s="106">
        <v>0</v>
      </c>
      <c r="H62" s="106">
        <v>0</v>
      </c>
      <c r="I62" s="106">
        <v>0</v>
      </c>
      <c r="J62" s="106">
        <v>0</v>
      </c>
      <c r="K62" s="106">
        <v>0</v>
      </c>
      <c r="L62" s="106">
        <v>-1316141.6000000001</v>
      </c>
      <c r="M62" s="106">
        <v>-3047815.99</v>
      </c>
      <c r="N62" s="106">
        <v>-7286656.5099999998</v>
      </c>
      <c r="O62" s="106">
        <v>-5592726.8700000001</v>
      </c>
      <c r="P62" s="106">
        <v>-3016824</v>
      </c>
      <c r="Q62" s="106">
        <v>-3016824</v>
      </c>
      <c r="R62" s="106">
        <v>-6123222.3200000003</v>
      </c>
      <c r="S62" s="106">
        <v>-11154047.68</v>
      </c>
      <c r="T62" s="106">
        <v>-5957129.919999999</v>
      </c>
      <c r="U62" s="106">
        <v>-5973204.5599999987</v>
      </c>
      <c r="V62" s="106">
        <v>-6172212.25</v>
      </c>
      <c r="W62" s="106">
        <v>-5982800.9600000009</v>
      </c>
      <c r="X62" s="106">
        <v>-6839513.5800000001</v>
      </c>
      <c r="Y62" s="106">
        <v>-5277823.99</v>
      </c>
      <c r="Z62" s="106">
        <v>-6314746.1699999999</v>
      </c>
      <c r="AA62" s="106">
        <v>-6877581.4400000004</v>
      </c>
      <c r="AB62" s="106">
        <v>-5292007.0900000008</v>
      </c>
      <c r="AC62" s="106">
        <v>-6002012.1500000004</v>
      </c>
      <c r="AD62" s="106">
        <v>-6002012.1500000004</v>
      </c>
      <c r="AE62" s="106">
        <v>-3732243.5200000014</v>
      </c>
      <c r="AF62" s="106">
        <v>-6186260.5800000001</v>
      </c>
      <c r="AG62" s="106">
        <v>-6770322.8899999997</v>
      </c>
      <c r="AH62" s="106">
        <v>-7546125.25</v>
      </c>
      <c r="AI62" s="106">
        <v>-7662239.5800000001</v>
      </c>
      <c r="AJ62" s="106">
        <v>-4850840.7300000004</v>
      </c>
      <c r="AK62" s="106">
        <v>-5487909.0199999996</v>
      </c>
      <c r="AL62" s="106">
        <v>-6985206.98999999</v>
      </c>
      <c r="AM62" s="106">
        <v>-5486365.580000001</v>
      </c>
      <c r="AN62" s="106">
        <v>-5308306.080000001</v>
      </c>
      <c r="AO62" s="106">
        <v>-4940373.2</v>
      </c>
      <c r="AP62" s="106">
        <v>-8289215.8300000001</v>
      </c>
      <c r="AQ62" s="106">
        <v>-8289215.8300000001</v>
      </c>
      <c r="AR62" s="106">
        <v>-4338190.5600000005</v>
      </c>
      <c r="AS62" s="106">
        <v>-4493078.76</v>
      </c>
      <c r="AT62" s="106">
        <v>-3857151.78</v>
      </c>
      <c r="AU62" s="106">
        <v>-4654128.7899999991</v>
      </c>
      <c r="AV62" s="106">
        <v>-5062105.22</v>
      </c>
      <c r="AW62" s="106">
        <v>-4544228.3499999996</v>
      </c>
      <c r="AX62" s="106">
        <v>-5452032.6799999997</v>
      </c>
      <c r="AY62" s="106">
        <v>-4680210.4399999995</v>
      </c>
      <c r="AZ62" s="106">
        <v>-4410865.83</v>
      </c>
      <c r="BA62" s="106">
        <v>-3821061.0999999996</v>
      </c>
      <c r="BB62" s="106">
        <v>-4094023.81</v>
      </c>
      <c r="BC62" s="106">
        <v>-4836498.2500000009</v>
      </c>
      <c r="BD62" s="106">
        <v>-4836498.2500000009</v>
      </c>
      <c r="BE62" s="106">
        <v>-7193894.2500000009</v>
      </c>
      <c r="BF62" s="106">
        <v>-7367059.2500000009</v>
      </c>
      <c r="BG62" s="106">
        <v>-6924537.2500000009</v>
      </c>
      <c r="BH62" s="106">
        <v>-5812777.2500000009</v>
      </c>
      <c r="BI62" s="106">
        <v>-5433453.2500000009</v>
      </c>
      <c r="BJ62" s="106">
        <v>-5516014.2500000009</v>
      </c>
      <c r="BK62" s="106">
        <v>-4943820.2500000009</v>
      </c>
      <c r="BL62" s="106">
        <v>-5086457.2500000009</v>
      </c>
      <c r="BM62" s="106">
        <v>-5143514.2500000009</v>
      </c>
      <c r="BN62" s="106">
        <v>-5032771.2500000009</v>
      </c>
      <c r="BO62" s="106">
        <v>-5353871.2500000009</v>
      </c>
      <c r="BP62" s="106">
        <v>-5596485.2500000009</v>
      </c>
      <c r="BQ62" s="106">
        <v>-5596485.2500000009</v>
      </c>
      <c r="BR62" s="106">
        <v>-6137180.2500000009</v>
      </c>
      <c r="BS62" s="106">
        <v>-6318820.2500000009</v>
      </c>
      <c r="BT62" s="106">
        <v>-5690002.2500000009</v>
      </c>
      <c r="BU62" s="106">
        <v>-5108032.2500000009</v>
      </c>
      <c r="BV62" s="106">
        <v>-4976566.2500000009</v>
      </c>
      <c r="BW62" s="106">
        <v>-5069342.2500000009</v>
      </c>
      <c r="BX62" s="106">
        <v>-4793698.2500000009</v>
      </c>
      <c r="BY62" s="106">
        <v>-4902024.2500000009</v>
      </c>
      <c r="BZ62" s="106">
        <v>-4954307.2500000009</v>
      </c>
      <c r="CA62" s="106">
        <v>-4853520.2500000009</v>
      </c>
      <c r="CB62" s="106">
        <v>-5180362.2500000009</v>
      </c>
      <c r="CC62" s="106">
        <v>-5364936.2500000009</v>
      </c>
      <c r="CD62" s="106">
        <v>-5364936.2500000009</v>
      </c>
    </row>
    <row r="63" spans="1:82" ht="13.9" customHeight="1" x14ac:dyDescent="0.2">
      <c r="A63" s="54" t="s">
        <v>129</v>
      </c>
      <c r="B63" s="54" t="s">
        <v>308</v>
      </c>
      <c r="C63" s="54" t="s">
        <v>597</v>
      </c>
      <c r="D63" s="54" t="s">
        <v>598</v>
      </c>
      <c r="E63" s="106">
        <v>0</v>
      </c>
      <c r="F63" s="106">
        <v>0</v>
      </c>
      <c r="G63" s="106">
        <v>0</v>
      </c>
      <c r="H63" s="106">
        <v>0</v>
      </c>
      <c r="I63" s="106">
        <v>0</v>
      </c>
      <c r="J63" s="106">
        <v>0</v>
      </c>
      <c r="K63" s="106">
        <v>0</v>
      </c>
      <c r="L63" s="106">
        <v>-5599303.5499999998</v>
      </c>
      <c r="M63" s="106">
        <v>-5730145.1699999999</v>
      </c>
      <c r="N63" s="106">
        <v>-2542416.7899999996</v>
      </c>
      <c r="O63" s="106">
        <v>-4320409.79</v>
      </c>
      <c r="P63" s="106">
        <v>-4541962.5600000005</v>
      </c>
      <c r="Q63" s="106">
        <v>-4541962.5600000005</v>
      </c>
      <c r="R63" s="106">
        <v>-4168833.2499999991</v>
      </c>
      <c r="S63" s="106">
        <v>-5025163.4800000004</v>
      </c>
      <c r="T63" s="106">
        <v>-4902392.8899999997</v>
      </c>
      <c r="U63" s="106">
        <v>-3530259.1500000004</v>
      </c>
      <c r="V63" s="106">
        <v>-3191318.5500000003</v>
      </c>
      <c r="W63" s="106">
        <v>-2896714.1</v>
      </c>
      <c r="X63" s="106">
        <v>-3079144.4299999997</v>
      </c>
      <c r="Y63" s="106">
        <v>-2727032.4600000004</v>
      </c>
      <c r="Z63" s="106">
        <v>-1847522.98</v>
      </c>
      <c r="AA63" s="106">
        <v>-1797641.5099999998</v>
      </c>
      <c r="AB63" s="106">
        <v>-2591407.2399999998</v>
      </c>
      <c r="AC63" s="106">
        <v>-2617989.69</v>
      </c>
      <c r="AD63" s="106">
        <v>-2617989.69</v>
      </c>
      <c r="AE63" s="106">
        <v>-2696628.59</v>
      </c>
      <c r="AF63" s="106">
        <v>-2586901.14</v>
      </c>
      <c r="AG63" s="106">
        <v>-2901100.4</v>
      </c>
      <c r="AH63" s="106">
        <v>-1882665.27</v>
      </c>
      <c r="AI63" s="106">
        <v>-2152313.19</v>
      </c>
      <c r="AJ63" s="106">
        <v>-1351282.14</v>
      </c>
      <c r="AK63" s="106">
        <v>-1579218.04</v>
      </c>
      <c r="AL63" s="106">
        <v>-2550756.23999999</v>
      </c>
      <c r="AM63" s="106">
        <v>-2492498.1800000002</v>
      </c>
      <c r="AN63" s="106">
        <v>-2530694.9</v>
      </c>
      <c r="AO63" s="106">
        <v>-2477524.3599999994</v>
      </c>
      <c r="AP63" s="106">
        <v>-3655340.18</v>
      </c>
      <c r="AQ63" s="106">
        <v>-3655340.18</v>
      </c>
      <c r="AR63" s="106">
        <v>-2914379.7500000005</v>
      </c>
      <c r="AS63" s="106">
        <v>-4052303.3200000003</v>
      </c>
      <c r="AT63" s="106">
        <v>-4967736.97</v>
      </c>
      <c r="AU63" s="106">
        <v>-3636576.26</v>
      </c>
      <c r="AV63" s="106">
        <v>-2624085.6599999997</v>
      </c>
      <c r="AW63" s="106">
        <v>-2685292.52</v>
      </c>
      <c r="AX63" s="106">
        <v>-2701059.95</v>
      </c>
      <c r="AY63" s="106">
        <v>-2723668.97</v>
      </c>
      <c r="AZ63" s="106">
        <v>-3590277.3800000004</v>
      </c>
      <c r="BA63" s="106">
        <v>-4409070.17</v>
      </c>
      <c r="BB63" s="106">
        <v>-5231393.5099999988</v>
      </c>
      <c r="BC63" s="106">
        <v>-5487545.1399999987</v>
      </c>
      <c r="BD63" s="106">
        <v>-5487545.1399999987</v>
      </c>
      <c r="BE63" s="106">
        <v>-9261937.7499999981</v>
      </c>
      <c r="BF63" s="106">
        <v>-7358983.2299999986</v>
      </c>
      <c r="BG63" s="106">
        <v>-8652003.4099999983</v>
      </c>
      <c r="BH63" s="106">
        <v>-7986541.709999999</v>
      </c>
      <c r="BI63" s="106">
        <v>-6732033.0299999993</v>
      </c>
      <c r="BJ63" s="106">
        <v>-11647995.23</v>
      </c>
      <c r="BK63" s="106">
        <v>-9801930.6999999993</v>
      </c>
      <c r="BL63" s="106">
        <v>-10175076.84</v>
      </c>
      <c r="BM63" s="106">
        <v>-10481088.57</v>
      </c>
      <c r="BN63" s="106">
        <v>-8894286.6699999981</v>
      </c>
      <c r="BO63" s="106">
        <v>-8526222.1799999978</v>
      </c>
      <c r="BP63" s="106">
        <v>-6757255.7399999984</v>
      </c>
      <c r="BQ63" s="106">
        <v>-6757255.7399999984</v>
      </c>
      <c r="BR63" s="106">
        <v>-7428397.2599999979</v>
      </c>
      <c r="BS63" s="106">
        <v>-6617380.2499999991</v>
      </c>
      <c r="BT63" s="106">
        <v>-5425354.7499999991</v>
      </c>
      <c r="BU63" s="106">
        <v>-5956577.6399999987</v>
      </c>
      <c r="BV63" s="106">
        <v>-4832368.7799999984</v>
      </c>
      <c r="BW63" s="106">
        <v>-5081150.6499999985</v>
      </c>
      <c r="BX63" s="106">
        <v>-4805165.2899999982</v>
      </c>
      <c r="BY63" s="106">
        <v>-5093184.0799999991</v>
      </c>
      <c r="BZ63" s="106">
        <v>-5430220.9899999993</v>
      </c>
      <c r="CA63" s="106">
        <v>-5927253.2899999982</v>
      </c>
      <c r="CB63" s="106">
        <v>-5422163.8299999991</v>
      </c>
      <c r="CC63" s="106">
        <v>-4928721.7799999993</v>
      </c>
      <c r="CD63" s="106">
        <v>-4928721.7799999993</v>
      </c>
    </row>
    <row r="64" spans="1:82" ht="13.9" customHeight="1" x14ac:dyDescent="0.2">
      <c r="A64" s="54" t="s">
        <v>129</v>
      </c>
      <c r="B64" s="54" t="s">
        <v>308</v>
      </c>
      <c r="C64" s="54" t="s">
        <v>599</v>
      </c>
      <c r="D64" s="54" t="s">
        <v>600</v>
      </c>
      <c r="E64" s="106">
        <v>0</v>
      </c>
      <c r="F64" s="106">
        <v>0</v>
      </c>
      <c r="G64" s="106">
        <v>0</v>
      </c>
      <c r="H64" s="106">
        <v>0</v>
      </c>
      <c r="I64" s="106">
        <v>0</v>
      </c>
      <c r="J64" s="106">
        <v>0</v>
      </c>
      <c r="K64" s="106">
        <v>0</v>
      </c>
      <c r="L64" s="106">
        <v>0</v>
      </c>
      <c r="M64" s="106">
        <v>0</v>
      </c>
      <c r="N64" s="106">
        <v>0</v>
      </c>
      <c r="O64" s="106">
        <v>0</v>
      </c>
      <c r="P64" s="106">
        <v>0</v>
      </c>
      <c r="Q64" s="106">
        <v>0</v>
      </c>
      <c r="R64" s="106">
        <v>0</v>
      </c>
      <c r="S64" s="106">
        <v>0</v>
      </c>
      <c r="T64" s="106">
        <v>0</v>
      </c>
      <c r="U64" s="106">
        <v>0</v>
      </c>
      <c r="V64" s="106">
        <v>0</v>
      </c>
      <c r="W64" s="106">
        <v>0</v>
      </c>
      <c r="X64" s="106">
        <v>0</v>
      </c>
      <c r="Y64" s="106">
        <v>0</v>
      </c>
      <c r="Z64" s="106">
        <v>0</v>
      </c>
      <c r="AA64" s="106">
        <v>0</v>
      </c>
      <c r="AB64" s="106">
        <v>0</v>
      </c>
      <c r="AC64" s="106">
        <v>0</v>
      </c>
      <c r="AD64" s="106">
        <v>0</v>
      </c>
      <c r="AE64" s="106">
        <v>-829066.67</v>
      </c>
      <c r="AF64" s="106">
        <v>-1392016.67</v>
      </c>
      <c r="AG64" s="106">
        <v>0</v>
      </c>
      <c r="AH64" s="106">
        <v>-512000</v>
      </c>
      <c r="AI64" s="106">
        <v>-1041066.67</v>
      </c>
      <c r="AJ64" s="106">
        <v>0</v>
      </c>
      <c r="AK64" s="106">
        <v>-488666.67</v>
      </c>
      <c r="AL64" s="106">
        <v>-977333.34</v>
      </c>
      <c r="AM64" s="106">
        <v>0</v>
      </c>
      <c r="AN64" s="106">
        <v>-447333.33</v>
      </c>
      <c r="AO64" s="106">
        <v>-899780.55</v>
      </c>
      <c r="AP64" s="106">
        <v>0</v>
      </c>
      <c r="AQ64" s="106">
        <v>0</v>
      </c>
      <c r="AR64" s="106">
        <v>-396583.33</v>
      </c>
      <c r="AS64" s="106">
        <v>-793166.66</v>
      </c>
      <c r="AT64" s="106">
        <v>0</v>
      </c>
      <c r="AU64" s="106">
        <v>-284666.67</v>
      </c>
      <c r="AV64" s="106">
        <v>-569333.34</v>
      </c>
      <c r="AW64" s="106">
        <v>0</v>
      </c>
      <c r="AX64" s="106">
        <v>-276500</v>
      </c>
      <c r="AY64" s="106">
        <v>-553000</v>
      </c>
      <c r="AZ64" s="106">
        <v>0</v>
      </c>
      <c r="BA64" s="106">
        <v>-281750</v>
      </c>
      <c r="BB64" s="106">
        <v>-611875</v>
      </c>
      <c r="BC64" s="106">
        <v>0</v>
      </c>
      <c r="BD64" s="106">
        <v>0</v>
      </c>
      <c r="BE64" s="106">
        <v>-481909.88660007948</v>
      </c>
      <c r="BF64" s="106">
        <v>-995532.85918131331</v>
      </c>
      <c r="BG64" s="106">
        <v>0</v>
      </c>
      <c r="BH64" s="106">
        <v>-499665.05582245911</v>
      </c>
      <c r="BI64" s="106">
        <v>-971750.55053073564</v>
      </c>
      <c r="BJ64" s="106">
        <v>0</v>
      </c>
      <c r="BK64" s="106">
        <v>-518564.60040014744</v>
      </c>
      <c r="BL64" s="106">
        <v>-1054912.7106612353</v>
      </c>
      <c r="BM64" s="106">
        <v>0</v>
      </c>
      <c r="BN64" s="106">
        <v>-610251.50981231115</v>
      </c>
      <c r="BO64" s="106">
        <v>-1236687.1028658736</v>
      </c>
      <c r="BP64" s="106">
        <v>0</v>
      </c>
      <c r="BQ64" s="106">
        <v>0</v>
      </c>
      <c r="BR64" s="106">
        <v>-701757.81757255236</v>
      </c>
      <c r="BS64" s="106">
        <v>-1469908.1794792567</v>
      </c>
      <c r="BT64" s="106">
        <v>0</v>
      </c>
      <c r="BU64" s="106">
        <v>-626169.85644303344</v>
      </c>
      <c r="BV64" s="106">
        <v>-1113204.6340136661</v>
      </c>
      <c r="BW64" s="106">
        <v>0</v>
      </c>
      <c r="BX64" s="106">
        <v>-494012.4619078174</v>
      </c>
      <c r="BY64" s="106">
        <v>-992856.39724759036</v>
      </c>
      <c r="BZ64" s="106">
        <v>0</v>
      </c>
      <c r="CA64" s="106">
        <v>-517001.68291520211</v>
      </c>
      <c r="CB64" s="106">
        <v>-1047086.6193343289</v>
      </c>
      <c r="CC64" s="106">
        <v>0</v>
      </c>
      <c r="CD64" s="106">
        <v>0</v>
      </c>
    </row>
    <row r="65" spans="1:82" ht="13.9" customHeight="1" x14ac:dyDescent="0.2">
      <c r="A65" s="54" t="s">
        <v>129</v>
      </c>
      <c r="B65" s="54" t="s">
        <v>308</v>
      </c>
      <c r="C65" s="54" t="s">
        <v>601</v>
      </c>
      <c r="D65" s="54" t="s">
        <v>602</v>
      </c>
      <c r="E65" s="106">
        <v>0</v>
      </c>
      <c r="F65" s="106">
        <v>0</v>
      </c>
      <c r="G65" s="106">
        <v>0</v>
      </c>
      <c r="H65" s="106">
        <v>0</v>
      </c>
      <c r="I65" s="106">
        <v>0</v>
      </c>
      <c r="J65" s="106">
        <v>0</v>
      </c>
      <c r="K65" s="106">
        <v>0</v>
      </c>
      <c r="L65" s="106">
        <v>-52328.17</v>
      </c>
      <c r="M65" s="106">
        <v>-59167.69</v>
      </c>
      <c r="N65" s="106">
        <v>-65388.79</v>
      </c>
      <c r="O65" s="106">
        <v>-71827.33</v>
      </c>
      <c r="P65" s="106">
        <v>-78101.09</v>
      </c>
      <c r="Q65" s="106">
        <v>-78101.09</v>
      </c>
      <c r="R65" s="106">
        <v>-936.36999999999534</v>
      </c>
      <c r="S65" s="106">
        <v>-8176.98</v>
      </c>
      <c r="T65" s="106">
        <v>-14544</v>
      </c>
      <c r="U65" s="106">
        <v>-21529.94</v>
      </c>
      <c r="V65" s="106">
        <v>-28046.6</v>
      </c>
      <c r="W65" s="106">
        <v>-34905.549999999996</v>
      </c>
      <c r="X65" s="106">
        <v>-41193.980000000003</v>
      </c>
      <c r="Y65" s="106">
        <v>-47854.39</v>
      </c>
      <c r="Z65" s="106">
        <v>-54298.44</v>
      </c>
      <c r="AA65" s="106">
        <v>-60226.39</v>
      </c>
      <c r="AB65" s="106">
        <v>-66702.19</v>
      </c>
      <c r="AC65" s="106">
        <v>-76994.53</v>
      </c>
      <c r="AD65" s="106">
        <v>-76994.53</v>
      </c>
      <c r="AE65" s="106">
        <v>-31149.769999999997</v>
      </c>
      <c r="AF65" s="106">
        <v>-7937.98</v>
      </c>
      <c r="AG65" s="106">
        <v>-13989.33</v>
      </c>
      <c r="AH65" s="106">
        <v>-20765.740000000002</v>
      </c>
      <c r="AI65" s="106">
        <v>-26975.4</v>
      </c>
      <c r="AJ65" s="106">
        <v>-39873.14</v>
      </c>
      <c r="AK65" s="106">
        <v>-46205.14</v>
      </c>
      <c r="AL65" s="106">
        <v>-31111.16</v>
      </c>
      <c r="AM65" s="106">
        <v>-25505.19</v>
      </c>
      <c r="AN65" s="106">
        <v>-40961.729999999996</v>
      </c>
      <c r="AO65" s="106">
        <v>-47073.560000000005</v>
      </c>
      <c r="AP65" s="106">
        <v>-53988.18</v>
      </c>
      <c r="AQ65" s="106">
        <v>-53988.18</v>
      </c>
      <c r="AR65" s="106">
        <v>-51511.41</v>
      </c>
      <c r="AS65" s="106">
        <v>-54432.060000000005</v>
      </c>
      <c r="AT65" s="106">
        <v>-62385.42</v>
      </c>
      <c r="AU65" s="106">
        <v>-68588.649999999994</v>
      </c>
      <c r="AV65" s="106">
        <v>-75739.239999999991</v>
      </c>
      <c r="AW65" s="106">
        <v>-83457.290000000008</v>
      </c>
      <c r="AX65" s="106">
        <v>-71893.06</v>
      </c>
      <c r="AY65" s="106">
        <v>-73823.37</v>
      </c>
      <c r="AZ65" s="106">
        <v>-76778.739999999991</v>
      </c>
      <c r="BA65" s="106">
        <v>-77953.62000000001</v>
      </c>
      <c r="BB65" s="106">
        <v>-81560.36</v>
      </c>
      <c r="BC65" s="106">
        <v>-81688.41</v>
      </c>
      <c r="BD65" s="106">
        <v>-81688.41</v>
      </c>
      <c r="BE65" s="106">
        <v>-121926.53000000001</v>
      </c>
      <c r="BF65" s="106">
        <v>-137641.22</v>
      </c>
      <c r="BG65" s="106">
        <v>-153660.1</v>
      </c>
      <c r="BH65" s="106">
        <v>-170733.86000000002</v>
      </c>
      <c r="BI65" s="106">
        <v>-187725.88</v>
      </c>
      <c r="BJ65" s="106">
        <v>-205092.8</v>
      </c>
      <c r="BK65" s="106">
        <v>-222412.32</v>
      </c>
      <c r="BL65" s="106">
        <v>-239369.36</v>
      </c>
      <c r="BM65" s="106">
        <v>-259919.73</v>
      </c>
      <c r="BN65" s="106">
        <v>-275821.07000000007</v>
      </c>
      <c r="BO65" s="106">
        <v>-291616.04000000004</v>
      </c>
      <c r="BP65" s="106">
        <v>-307987.67000000004</v>
      </c>
      <c r="BQ65" s="106">
        <v>-307987.67000000004</v>
      </c>
      <c r="BR65" s="106">
        <v>-323176.76</v>
      </c>
      <c r="BS65" s="106">
        <v>-338399.19000000006</v>
      </c>
      <c r="BT65" s="106">
        <v>-354070.42000000004</v>
      </c>
      <c r="BU65" s="106">
        <v>-369611.58</v>
      </c>
      <c r="BV65" s="106">
        <v>-385376.45</v>
      </c>
      <c r="BW65" s="106">
        <v>-401321.99</v>
      </c>
      <c r="BX65" s="106">
        <v>-417419.92</v>
      </c>
      <c r="BY65" s="106">
        <v>-433799.58</v>
      </c>
      <c r="BZ65" s="106">
        <v>-450413.09</v>
      </c>
      <c r="CA65" s="106">
        <v>-467288.61</v>
      </c>
      <c r="CB65" s="106">
        <v>-484553.81999999995</v>
      </c>
      <c r="CC65" s="106">
        <v>-501981.41000000003</v>
      </c>
      <c r="CD65" s="106">
        <v>-501981.41000000003</v>
      </c>
    </row>
    <row r="66" spans="1:82" ht="13.9" customHeight="1" x14ac:dyDescent="0.2">
      <c r="A66" s="54" t="s">
        <v>129</v>
      </c>
      <c r="B66" s="54" t="s">
        <v>308</v>
      </c>
      <c r="C66" s="54" t="s">
        <v>603</v>
      </c>
      <c r="D66" s="54" t="s">
        <v>604</v>
      </c>
      <c r="E66" s="106">
        <v>0</v>
      </c>
      <c r="F66" s="106">
        <v>0</v>
      </c>
      <c r="G66" s="106">
        <v>0</v>
      </c>
      <c r="H66" s="106">
        <v>0</v>
      </c>
      <c r="I66" s="106">
        <v>0</v>
      </c>
      <c r="J66" s="106">
        <v>0</v>
      </c>
      <c r="K66" s="106">
        <v>0</v>
      </c>
      <c r="L66" s="106">
        <v>-343780.8</v>
      </c>
      <c r="M66" s="106">
        <v>-343780.8</v>
      </c>
      <c r="N66" s="106">
        <v>-343780.8</v>
      </c>
      <c r="O66" s="106">
        <v>-343780.8</v>
      </c>
      <c r="P66" s="106">
        <v>-343780.8</v>
      </c>
      <c r="Q66" s="106">
        <v>-343780.8</v>
      </c>
      <c r="R66" s="106">
        <v>-57749.489999999991</v>
      </c>
      <c r="S66" s="106">
        <v>-57749.49</v>
      </c>
      <c r="T66" s="106">
        <v>-57749.49</v>
      </c>
      <c r="U66" s="106">
        <v>-57749.49</v>
      </c>
      <c r="V66" s="106">
        <v>-57749.49</v>
      </c>
      <c r="W66" s="106">
        <v>-57749.49</v>
      </c>
      <c r="X66" s="106">
        <v>-57749.49</v>
      </c>
      <c r="Y66" s="106">
        <v>-57749.49</v>
      </c>
      <c r="Z66" s="106">
        <v>-57749.49</v>
      </c>
      <c r="AA66" s="106">
        <v>-57749.49</v>
      </c>
      <c r="AB66" s="106">
        <v>-57749.49</v>
      </c>
      <c r="AC66" s="106">
        <v>-67054.41</v>
      </c>
      <c r="AD66" s="106">
        <v>-67054.41</v>
      </c>
      <c r="AE66" s="106">
        <v>-67054.41</v>
      </c>
      <c r="AF66" s="106">
        <v>-63534.520000000004</v>
      </c>
      <c r="AG66" s="106">
        <v>-63534.52</v>
      </c>
      <c r="AH66" s="106">
        <v>-63534.52</v>
      </c>
      <c r="AI66" s="106">
        <v>-63534.52</v>
      </c>
      <c r="AJ66" s="106">
        <v>-63534.52</v>
      </c>
      <c r="AK66" s="106">
        <v>-91605.52</v>
      </c>
      <c r="AL66" s="106">
        <v>-91605.52</v>
      </c>
      <c r="AM66" s="106">
        <v>-75750.19</v>
      </c>
      <c r="AN66" s="106">
        <v>-75750.19</v>
      </c>
      <c r="AO66" s="106">
        <v>-91605.52</v>
      </c>
      <c r="AP66" s="106">
        <v>-120249.52</v>
      </c>
      <c r="AQ66" s="106">
        <v>-120249.52</v>
      </c>
      <c r="AR66" s="106">
        <v>-101919.52</v>
      </c>
      <c r="AS66" s="106">
        <v>-87521.52</v>
      </c>
      <c r="AT66" s="106">
        <v>-87521.52</v>
      </c>
      <c r="AU66" s="106">
        <v>-87521.52</v>
      </c>
      <c r="AV66" s="106">
        <v>-87521.52</v>
      </c>
      <c r="AW66" s="106">
        <v>-87521.52</v>
      </c>
      <c r="AX66" s="106">
        <v>-87521.52</v>
      </c>
      <c r="AY66" s="106">
        <v>-87521.52</v>
      </c>
      <c r="AZ66" s="106">
        <v>-87521.52</v>
      </c>
      <c r="BA66" s="106">
        <v>-87521.52</v>
      </c>
      <c r="BB66" s="106">
        <v>-87521.52</v>
      </c>
      <c r="BC66" s="106">
        <v>-83900.1</v>
      </c>
      <c r="BD66" s="106">
        <v>-83900.1</v>
      </c>
      <c r="BE66" s="106">
        <v>-103957.91040000001</v>
      </c>
      <c r="BF66" s="106">
        <v>-89271.950400000002</v>
      </c>
      <c r="BG66" s="106">
        <v>-89271.950400000002</v>
      </c>
      <c r="BH66" s="106">
        <v>-89271.950400000002</v>
      </c>
      <c r="BI66" s="106">
        <v>-89271.950400000002</v>
      </c>
      <c r="BJ66" s="106">
        <v>-89271.950400000002</v>
      </c>
      <c r="BK66" s="106">
        <v>-89271.950400000002</v>
      </c>
      <c r="BL66" s="106">
        <v>-89271.950400000002</v>
      </c>
      <c r="BM66" s="106">
        <v>-89271.950400000002</v>
      </c>
      <c r="BN66" s="106">
        <v>-89271.950400000002</v>
      </c>
      <c r="BO66" s="106">
        <v>-89271.950400000002</v>
      </c>
      <c r="BP66" s="106">
        <v>-85578.102000000014</v>
      </c>
      <c r="BQ66" s="106">
        <v>-85578.102000000014</v>
      </c>
      <c r="BR66" s="106">
        <v>-106037.06860800002</v>
      </c>
      <c r="BS66" s="106">
        <v>-91057.389408000003</v>
      </c>
      <c r="BT66" s="106">
        <v>-91057.389408000003</v>
      </c>
      <c r="BU66" s="106">
        <v>-91057.389408000003</v>
      </c>
      <c r="BV66" s="106">
        <v>-91057.389408000003</v>
      </c>
      <c r="BW66" s="106">
        <v>-91057.389408000003</v>
      </c>
      <c r="BX66" s="106">
        <v>-91057.389408000003</v>
      </c>
      <c r="BY66" s="106">
        <v>-91057.389408000003</v>
      </c>
      <c r="BZ66" s="106">
        <v>-91057.389408000003</v>
      </c>
      <c r="CA66" s="106">
        <v>-91057.389408000003</v>
      </c>
      <c r="CB66" s="106">
        <v>-91057.389408000003</v>
      </c>
      <c r="CC66" s="106">
        <v>-87289.664040000018</v>
      </c>
      <c r="CD66" s="106">
        <v>-87289.664040000018</v>
      </c>
    </row>
    <row r="67" spans="1:82" ht="13.9" customHeight="1" x14ac:dyDescent="0.2">
      <c r="A67" s="54" t="s">
        <v>129</v>
      </c>
      <c r="B67" s="54" t="s">
        <v>308</v>
      </c>
      <c r="C67" s="54" t="s">
        <v>605</v>
      </c>
      <c r="D67" s="54" t="s">
        <v>606</v>
      </c>
      <c r="E67" s="106">
        <v>0</v>
      </c>
      <c r="F67" s="106">
        <v>0</v>
      </c>
      <c r="G67" s="106">
        <v>0</v>
      </c>
      <c r="H67" s="106">
        <v>0</v>
      </c>
      <c r="I67" s="106">
        <v>0</v>
      </c>
      <c r="J67" s="106">
        <v>0</v>
      </c>
      <c r="K67" s="106">
        <v>0</v>
      </c>
      <c r="L67" s="106">
        <v>-120366.35</v>
      </c>
      <c r="M67" s="106">
        <v>-184061.25</v>
      </c>
      <c r="N67" s="106">
        <v>-210000</v>
      </c>
      <c r="O67" s="106">
        <v>-280000</v>
      </c>
      <c r="P67" s="106">
        <v>-400195</v>
      </c>
      <c r="Q67" s="106">
        <v>-400195</v>
      </c>
      <c r="R67" s="106">
        <v>-471195</v>
      </c>
      <c r="S67" s="106">
        <v>-542956.82999999996</v>
      </c>
      <c r="T67" s="106">
        <v>-216385.91999999998</v>
      </c>
      <c r="U67" s="106">
        <v>-289925.34000000003</v>
      </c>
      <c r="V67" s="106">
        <v>-363549.42000000004</v>
      </c>
      <c r="W67" s="106">
        <v>-612468.36</v>
      </c>
      <c r="X67" s="106">
        <v>-715322.36</v>
      </c>
      <c r="Y67" s="106">
        <v>-818176.37</v>
      </c>
      <c r="Z67" s="106">
        <v>-935964.48</v>
      </c>
      <c r="AA67" s="106">
        <v>-1040487.23</v>
      </c>
      <c r="AB67" s="106">
        <v>-1144925.32</v>
      </c>
      <c r="AC67" s="106">
        <v>-1238574.0800000001</v>
      </c>
      <c r="AD67" s="106">
        <v>-1238574.0800000001</v>
      </c>
      <c r="AE67" s="106">
        <v>-1346910.85</v>
      </c>
      <c r="AF67" s="106">
        <v>-1455078.31</v>
      </c>
      <c r="AG67" s="106">
        <v>-344255.06</v>
      </c>
      <c r="AH67" s="106">
        <v>-509849.49</v>
      </c>
      <c r="AI67" s="106">
        <v>-627885.71</v>
      </c>
      <c r="AJ67" s="106">
        <v>-748479.52</v>
      </c>
      <c r="AK67" s="106">
        <v>-883747.63</v>
      </c>
      <c r="AL67" s="106">
        <v>-1006505.15</v>
      </c>
      <c r="AM67" s="106">
        <v>-1129184.06</v>
      </c>
      <c r="AN67" s="106">
        <v>-1251941.56</v>
      </c>
      <c r="AO67" s="106">
        <v>-1374620.47</v>
      </c>
      <c r="AP67" s="106">
        <v>-1495617.8699999999</v>
      </c>
      <c r="AQ67" s="106">
        <v>-1495617.8699999999</v>
      </c>
      <c r="AR67" s="106">
        <v>-1624860.53</v>
      </c>
      <c r="AS67" s="106">
        <v>-1755101.84</v>
      </c>
      <c r="AT67" s="106">
        <v>-447618.64000000013</v>
      </c>
      <c r="AU67" s="106">
        <v>-581496.14</v>
      </c>
      <c r="AV67" s="106">
        <v>-715609.36</v>
      </c>
      <c r="AW67" s="106">
        <v>-849486.91999999993</v>
      </c>
      <c r="AX67" s="106">
        <v>-983600.13</v>
      </c>
      <c r="AY67" s="106">
        <v>-1117713.3500000001</v>
      </c>
      <c r="AZ67" s="106">
        <v>-1251590.8600000001</v>
      </c>
      <c r="BA67" s="106">
        <v>-1385704.1</v>
      </c>
      <c r="BB67" s="106">
        <v>-1519581.61</v>
      </c>
      <c r="BC67" s="106">
        <v>-1661402.6600000001</v>
      </c>
      <c r="BD67" s="106">
        <v>-1661402.6600000001</v>
      </c>
      <c r="BE67" s="106">
        <v>-1772478.1800000002</v>
      </c>
      <c r="BF67" s="106">
        <v>-1880172.59</v>
      </c>
      <c r="BG67" s="106">
        <v>-887633.57000000007</v>
      </c>
      <c r="BH67" s="106">
        <v>-998351.73000000021</v>
      </c>
      <c r="BI67" s="106">
        <v>-1119212.7600000002</v>
      </c>
      <c r="BJ67" s="106">
        <v>-1239681.7200000002</v>
      </c>
      <c r="BK67" s="106">
        <v>-1355656.82</v>
      </c>
      <c r="BL67" s="106">
        <v>-1481403.81</v>
      </c>
      <c r="BM67" s="106">
        <v>-1597007.92</v>
      </c>
      <c r="BN67" s="106">
        <v>-1712983.02</v>
      </c>
      <c r="BO67" s="106">
        <v>-1833451.9800000002</v>
      </c>
      <c r="BP67" s="106">
        <v>-1952403.35</v>
      </c>
      <c r="BQ67" s="106">
        <v>-1952403.35</v>
      </c>
      <c r="BR67" s="106">
        <v>-2069688.5600000003</v>
      </c>
      <c r="BS67" s="106">
        <v>-2183270.7700000005</v>
      </c>
      <c r="BT67" s="106">
        <v>-906509.83000000031</v>
      </c>
      <c r="BU67" s="106">
        <v>-1023328.0300000003</v>
      </c>
      <c r="BV67" s="106">
        <v>-1150797.5300000003</v>
      </c>
      <c r="BW67" s="106">
        <v>-1277782.1900000004</v>
      </c>
      <c r="BX67" s="106">
        <v>-1400146.5600000005</v>
      </c>
      <c r="BY67" s="106">
        <v>-1532677.4200000004</v>
      </c>
      <c r="BZ67" s="106">
        <v>-1654578.8600000003</v>
      </c>
      <c r="CA67" s="106">
        <v>-1776965.1000000003</v>
      </c>
      <c r="CB67" s="106">
        <v>-1903949.7600000007</v>
      </c>
      <c r="CC67" s="106">
        <v>-2028189.5300000007</v>
      </c>
      <c r="CD67" s="106">
        <v>-2028189.5300000007</v>
      </c>
    </row>
    <row r="68" spans="1:82" ht="13.9" customHeight="1" x14ac:dyDescent="0.2">
      <c r="A68" s="54" t="s">
        <v>129</v>
      </c>
      <c r="B68" s="54" t="s">
        <v>308</v>
      </c>
      <c r="C68" s="54" t="s">
        <v>607</v>
      </c>
      <c r="D68" s="54" t="s">
        <v>608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-2776470.55</v>
      </c>
      <c r="M68" s="106">
        <v>-2735341.51</v>
      </c>
      <c r="N68" s="106">
        <v>-2909653.32</v>
      </c>
      <c r="O68" s="106">
        <v>-700400.74999999953</v>
      </c>
      <c r="P68" s="106">
        <v>-927150.91</v>
      </c>
      <c r="Q68" s="106">
        <v>-927150.91</v>
      </c>
      <c r="R68" s="106">
        <v>-1149417.6499999999</v>
      </c>
      <c r="S68" s="106">
        <v>-1270966.08</v>
      </c>
      <c r="T68" s="106">
        <v>-1273060.28</v>
      </c>
      <c r="U68" s="106">
        <v>-1359761.4900000002</v>
      </c>
      <c r="V68" s="106">
        <v>-1489783.85</v>
      </c>
      <c r="W68" s="106">
        <v>-1621936.59</v>
      </c>
      <c r="X68" s="106">
        <v>-1793345.49</v>
      </c>
      <c r="Y68" s="106">
        <v>-1956832.17</v>
      </c>
      <c r="Z68" s="106">
        <v>-2130872.8400000003</v>
      </c>
      <c r="AA68" s="106">
        <v>-2676720.12</v>
      </c>
      <c r="AB68" s="106">
        <v>-796683.95000000019</v>
      </c>
      <c r="AC68" s="106">
        <v>-918765.96</v>
      </c>
      <c r="AD68" s="106">
        <v>-918765.96</v>
      </c>
      <c r="AE68" s="106">
        <v>-1148222.22</v>
      </c>
      <c r="AF68" s="106">
        <v>-1310607.4299999997</v>
      </c>
      <c r="AG68" s="106">
        <v>-1407706.04999999</v>
      </c>
      <c r="AH68" s="106">
        <v>-1471485.1099999901</v>
      </c>
      <c r="AI68" s="106">
        <v>-1583859.1</v>
      </c>
      <c r="AJ68" s="106">
        <v>-1841764.32</v>
      </c>
      <c r="AK68" s="106">
        <v>-1994724.73</v>
      </c>
      <c r="AL68" s="106">
        <v>-2207230.85</v>
      </c>
      <c r="AM68" s="106">
        <v>-2190541.4000000004</v>
      </c>
      <c r="AN68" s="106">
        <v>-2400909.38</v>
      </c>
      <c r="AO68" s="106">
        <v>403983.76000000024</v>
      </c>
      <c r="AP68" s="106">
        <v>-646302.71</v>
      </c>
      <c r="AQ68" s="106">
        <v>-646302.71</v>
      </c>
      <c r="AR68" s="106">
        <v>-1023945.6799999997</v>
      </c>
      <c r="AS68" s="106">
        <v>-1263372.29</v>
      </c>
      <c r="AT68" s="106">
        <v>-1493092.01</v>
      </c>
      <c r="AU68" s="106">
        <v>-1761894.27</v>
      </c>
      <c r="AV68" s="106">
        <v>-1984114.16</v>
      </c>
      <c r="AW68" s="106">
        <v>-2352311.81</v>
      </c>
      <c r="AX68" s="106">
        <v>-2633605.5499999998</v>
      </c>
      <c r="AY68" s="106">
        <v>-2900775.9599999995</v>
      </c>
      <c r="AZ68" s="106">
        <v>-3230951.4499999997</v>
      </c>
      <c r="BA68" s="106">
        <v>-3571669.7199999997</v>
      </c>
      <c r="BB68" s="106">
        <v>-623206.67000000039</v>
      </c>
      <c r="BC68" s="106">
        <v>-768718.85000000009</v>
      </c>
      <c r="BD68" s="106">
        <v>-768718.85000000009</v>
      </c>
      <c r="BE68" s="106">
        <v>-341666.66670000006</v>
      </c>
      <c r="BF68" s="106">
        <v>-683333.3334</v>
      </c>
      <c r="BG68" s="106">
        <v>-1025000.0000999999</v>
      </c>
      <c r="BH68" s="106">
        <v>-1366666.6668000002</v>
      </c>
      <c r="BI68" s="106">
        <v>-1708333.3335000002</v>
      </c>
      <c r="BJ68" s="106">
        <v>-2050000.0002000001</v>
      </c>
      <c r="BK68" s="106">
        <v>-2391666.6669000001</v>
      </c>
      <c r="BL68" s="106">
        <v>-2733333.3336</v>
      </c>
      <c r="BM68" s="106">
        <v>-3075000.0003</v>
      </c>
      <c r="BN68" s="106">
        <v>-3416666.6669999999</v>
      </c>
      <c r="BO68" s="106">
        <v>0</v>
      </c>
      <c r="BP68" s="106">
        <v>0</v>
      </c>
      <c r="BQ68" s="106">
        <v>0</v>
      </c>
      <c r="BR68" s="106">
        <v>-475716.21916666778</v>
      </c>
      <c r="BS68" s="106">
        <v>-951432.43833333405</v>
      </c>
      <c r="BT68" s="106">
        <v>-1427148.6575000002</v>
      </c>
      <c r="BU68" s="106">
        <v>-1902864.8766666665</v>
      </c>
      <c r="BV68" s="106">
        <v>-2378581.0958333327</v>
      </c>
      <c r="BW68" s="106">
        <v>-2854297.314999999</v>
      </c>
      <c r="BX68" s="106">
        <v>-3330013.5341666653</v>
      </c>
      <c r="BY68" s="106">
        <v>-3805729.7533333316</v>
      </c>
      <c r="BZ68" s="106">
        <v>-4281445.9724999983</v>
      </c>
      <c r="CA68" s="106">
        <v>-4757162.1916666646</v>
      </c>
      <c r="CB68" s="106">
        <v>0</v>
      </c>
      <c r="CC68" s="106">
        <v>0</v>
      </c>
      <c r="CD68" s="106">
        <v>0</v>
      </c>
    </row>
    <row r="69" spans="1:82" ht="13.9" customHeight="1" x14ac:dyDescent="0.2">
      <c r="A69" s="54" t="s">
        <v>129</v>
      </c>
      <c r="B69" s="54" t="s">
        <v>308</v>
      </c>
      <c r="C69" s="54" t="s">
        <v>609</v>
      </c>
      <c r="D69" s="54" t="s">
        <v>610</v>
      </c>
      <c r="E69" s="106">
        <v>0</v>
      </c>
      <c r="F69" s="106">
        <v>0</v>
      </c>
      <c r="G69" s="106">
        <v>0</v>
      </c>
      <c r="H69" s="106">
        <v>0</v>
      </c>
      <c r="I69" s="106">
        <v>0</v>
      </c>
      <c r="J69" s="106">
        <v>0</v>
      </c>
      <c r="K69" s="106">
        <v>0</v>
      </c>
      <c r="L69" s="106">
        <v>-36820</v>
      </c>
      <c r="M69" s="106">
        <v>-288572.26</v>
      </c>
      <c r="N69" s="106">
        <v>-325392.26</v>
      </c>
      <c r="O69" s="106">
        <v>-183594.19</v>
      </c>
      <c r="P69" s="106">
        <v>-220414.19</v>
      </c>
      <c r="Q69" s="106">
        <v>-220414.19</v>
      </c>
      <c r="R69" s="106">
        <v>-41005.950000000012</v>
      </c>
      <c r="S69" s="106">
        <v>-88053.56</v>
      </c>
      <c r="T69" s="106">
        <v>-130447.26999999999</v>
      </c>
      <c r="U69" s="106">
        <v>-168945.4</v>
      </c>
      <c r="V69" s="106">
        <v>-207877.84999999998</v>
      </c>
      <c r="W69" s="106">
        <v>-256845.95</v>
      </c>
      <c r="X69" s="106">
        <v>-38233.110000000015</v>
      </c>
      <c r="Y69" s="106">
        <v>-72373.98000000001</v>
      </c>
      <c r="Z69" s="106">
        <v>-110917.23999999999</v>
      </c>
      <c r="AA69" s="106">
        <v>-160661.07</v>
      </c>
      <c r="AB69" s="106">
        <v>-191592.57</v>
      </c>
      <c r="AC69" s="106">
        <v>-221292.48</v>
      </c>
      <c r="AD69" s="106">
        <v>-221292.48</v>
      </c>
      <c r="AE69" s="106">
        <v>-24237.580000000016</v>
      </c>
      <c r="AF69" s="106">
        <v>-87717.3</v>
      </c>
      <c r="AG69" s="106">
        <v>-126694.65</v>
      </c>
      <c r="AH69" s="106">
        <v>-168112.65</v>
      </c>
      <c r="AI69" s="106">
        <v>-204501.21</v>
      </c>
      <c r="AJ69" s="106">
        <v>-240055.48</v>
      </c>
      <c r="AK69" s="106">
        <v>-30542.68</v>
      </c>
      <c r="AL69" s="106">
        <v>-66410.820000000007</v>
      </c>
      <c r="AM69" s="106">
        <v>-107587.53</v>
      </c>
      <c r="AN69" s="106">
        <v>-137897.28</v>
      </c>
      <c r="AO69" s="106">
        <v>-175910.76</v>
      </c>
      <c r="AP69" s="106">
        <v>-213451.7</v>
      </c>
      <c r="AQ69" s="106">
        <v>-213451.7</v>
      </c>
      <c r="AR69" s="106">
        <v>-39316.180000000022</v>
      </c>
      <c r="AS69" s="106">
        <v>-88780.78</v>
      </c>
      <c r="AT69" s="106">
        <v>-124131.03</v>
      </c>
      <c r="AU69" s="106">
        <v>-167208.03</v>
      </c>
      <c r="AV69" s="106">
        <v>-212708.59</v>
      </c>
      <c r="AW69" s="106">
        <v>-253397.08</v>
      </c>
      <c r="AX69" s="106">
        <v>-42774.28</v>
      </c>
      <c r="AY69" s="106">
        <v>-81916.88</v>
      </c>
      <c r="AZ69" s="106">
        <v>-121673.16</v>
      </c>
      <c r="BA69" s="106">
        <v>-194963.55</v>
      </c>
      <c r="BB69" s="106">
        <v>-238279.18</v>
      </c>
      <c r="BC69" s="106">
        <v>-280152.27</v>
      </c>
      <c r="BD69" s="106">
        <v>-280152.27</v>
      </c>
      <c r="BE69" s="106">
        <v>-48508.270000000019</v>
      </c>
      <c r="BF69" s="106">
        <v>-94345.270000000019</v>
      </c>
      <c r="BG69" s="106">
        <v>-140702.27000000002</v>
      </c>
      <c r="BH69" s="106">
        <v>-186184.27000000002</v>
      </c>
      <c r="BI69" s="106">
        <v>-225970.27000000002</v>
      </c>
      <c r="BJ69" s="106">
        <v>-264741.27</v>
      </c>
      <c r="BK69" s="106">
        <v>-27945.970700000005</v>
      </c>
      <c r="BL69" s="106">
        <v>-66599.970699999947</v>
      </c>
      <c r="BM69" s="106">
        <v>-105086.97069999995</v>
      </c>
      <c r="BN69" s="106">
        <v>-146554.97069999995</v>
      </c>
      <c r="BO69" s="106">
        <v>-191084.97069999995</v>
      </c>
      <c r="BP69" s="106">
        <v>-238292.97069999995</v>
      </c>
      <c r="BQ69" s="106">
        <v>-238292.97069999995</v>
      </c>
      <c r="BR69" s="106">
        <v>-35519.721900000004</v>
      </c>
      <c r="BS69" s="106">
        <v>-82349.721900000004</v>
      </c>
      <c r="BT69" s="106">
        <v>-129722.7219</v>
      </c>
      <c r="BU69" s="106">
        <v>-178091.7219</v>
      </c>
      <c r="BV69" s="106">
        <v>-220678.7219</v>
      </c>
      <c r="BW69" s="106">
        <v>-262209.7219</v>
      </c>
      <c r="BX69" s="106">
        <v>15369.278099999996</v>
      </c>
      <c r="BY69" s="106">
        <v>-26079.721900000004</v>
      </c>
      <c r="BZ69" s="106">
        <v>-67330.721900000004</v>
      </c>
      <c r="CA69" s="106">
        <v>-111520.7219</v>
      </c>
      <c r="CB69" s="106">
        <v>-158735.7219</v>
      </c>
      <c r="CC69" s="106">
        <v>-208729.7219</v>
      </c>
      <c r="CD69" s="106">
        <v>-208729.7219</v>
      </c>
    </row>
    <row r="70" spans="1:82" ht="13.9" customHeight="1" x14ac:dyDescent="0.2">
      <c r="A70" s="54" t="s">
        <v>129</v>
      </c>
      <c r="B70" s="54" t="s">
        <v>308</v>
      </c>
      <c r="C70" s="54" t="s">
        <v>611</v>
      </c>
      <c r="D70" s="54" t="s">
        <v>612</v>
      </c>
      <c r="E70" s="106">
        <v>0</v>
      </c>
      <c r="F70" s="106">
        <v>0</v>
      </c>
      <c r="G70" s="106">
        <v>0</v>
      </c>
      <c r="H70" s="106">
        <v>0</v>
      </c>
      <c r="I70" s="106">
        <v>0</v>
      </c>
      <c r="J70" s="106">
        <v>0</v>
      </c>
      <c r="K70" s="106">
        <v>0</v>
      </c>
      <c r="L70" s="106">
        <v>-65273.3</v>
      </c>
      <c r="M70" s="106">
        <v>-73092.179999999993</v>
      </c>
      <c r="N70" s="106">
        <v>-85726.109999999986</v>
      </c>
      <c r="O70" s="106">
        <v>-70307.850000000006</v>
      </c>
      <c r="P70" s="106">
        <v>-44909.770000000011</v>
      </c>
      <c r="Q70" s="106">
        <v>-44909.770000000011</v>
      </c>
      <c r="R70" s="106">
        <v>-38021.07</v>
      </c>
      <c r="S70" s="106">
        <v>-44225.21</v>
      </c>
      <c r="T70" s="106">
        <v>-24436.79</v>
      </c>
      <c r="U70" s="106">
        <v>-35473.72</v>
      </c>
      <c r="V70" s="106">
        <v>-20413.04</v>
      </c>
      <c r="W70" s="106">
        <v>-38099.599999999999</v>
      </c>
      <c r="X70" s="106">
        <v>-57457.34</v>
      </c>
      <c r="Y70" s="106">
        <v>-70746.34</v>
      </c>
      <c r="Z70" s="106">
        <v>-82597.009999999995</v>
      </c>
      <c r="AA70" s="106">
        <v>-95732.329999999987</v>
      </c>
      <c r="AB70" s="106">
        <v>-106315.38</v>
      </c>
      <c r="AC70" s="106">
        <v>-119180.56000000001</v>
      </c>
      <c r="AD70" s="106">
        <v>-119180.56000000001</v>
      </c>
      <c r="AE70" s="106">
        <v>-139647.6</v>
      </c>
      <c r="AF70" s="106">
        <v>-147706.57</v>
      </c>
      <c r="AG70" s="106">
        <v>-75859.11</v>
      </c>
      <c r="AH70" s="106">
        <v>-56006.75</v>
      </c>
      <c r="AI70" s="106">
        <v>-68733.37</v>
      </c>
      <c r="AJ70" s="106">
        <v>-83555.929999999993</v>
      </c>
      <c r="AK70" s="106">
        <v>-105803.88</v>
      </c>
      <c r="AL70" s="106">
        <v>-113422.29</v>
      </c>
      <c r="AM70" s="106">
        <v>-132890.13999999998</v>
      </c>
      <c r="AN70" s="106">
        <v>-118345.52000000002</v>
      </c>
      <c r="AO70" s="106">
        <v>-132047.37</v>
      </c>
      <c r="AP70" s="106">
        <v>-152398.12</v>
      </c>
      <c r="AQ70" s="106">
        <v>-152398.12</v>
      </c>
      <c r="AR70" s="106">
        <v>-168009.47999999998</v>
      </c>
      <c r="AS70" s="106">
        <v>-176661.69000000003</v>
      </c>
      <c r="AT70" s="106">
        <v>-88440.48</v>
      </c>
      <c r="AU70" s="106">
        <v>-67750.59</v>
      </c>
      <c r="AV70" s="106">
        <v>-81301.62</v>
      </c>
      <c r="AW70" s="106">
        <v>-97578.23</v>
      </c>
      <c r="AX70" s="106">
        <v>-114903.03</v>
      </c>
      <c r="AY70" s="106">
        <v>-130592.53</v>
      </c>
      <c r="AZ70" s="106">
        <v>-114588.87</v>
      </c>
      <c r="BA70" s="106">
        <v>-128327.36</v>
      </c>
      <c r="BB70" s="106">
        <v>-144419.28999999998</v>
      </c>
      <c r="BC70" s="106">
        <v>-163556.13999999998</v>
      </c>
      <c r="BD70" s="106">
        <v>-163556.13999999998</v>
      </c>
      <c r="BE70" s="106">
        <v>-170214.44999999998</v>
      </c>
      <c r="BF70" s="106">
        <v>-163684.43</v>
      </c>
      <c r="BG70" s="106">
        <v>-155589.64000000001</v>
      </c>
      <c r="BH70" s="106">
        <v>-147833.18999999994</v>
      </c>
      <c r="BI70" s="106">
        <v>-158407.20000000001</v>
      </c>
      <c r="BJ70" s="106">
        <v>-154859.89000000001</v>
      </c>
      <c r="BK70" s="106">
        <v>-152344.31000000006</v>
      </c>
      <c r="BL70" s="106">
        <v>-161252.81999999989</v>
      </c>
      <c r="BM70" s="106">
        <v>-154428.33999999997</v>
      </c>
      <c r="BN70" s="106">
        <v>-148391.71000000008</v>
      </c>
      <c r="BO70" s="106">
        <v>-145991.56000000006</v>
      </c>
      <c r="BP70" s="106">
        <v>-138520.63</v>
      </c>
      <c r="BQ70" s="106">
        <v>-138520.63</v>
      </c>
      <c r="BR70" s="106">
        <v>-172713.80000000005</v>
      </c>
      <c r="BS70" s="106">
        <v>-165962.83999999997</v>
      </c>
      <c r="BT70" s="106">
        <v>-157613.39000000001</v>
      </c>
      <c r="BU70" s="106">
        <v>-149605.09999999998</v>
      </c>
      <c r="BV70" s="106">
        <v>-160536.08999999985</v>
      </c>
      <c r="BW70" s="106">
        <v>-156863.94999999995</v>
      </c>
      <c r="BX70" s="106">
        <v>-154269.96999999997</v>
      </c>
      <c r="BY70" s="106">
        <v>-163455.95999999996</v>
      </c>
      <c r="BZ70" s="106">
        <v>-156404.82999999984</v>
      </c>
      <c r="CA70" s="106">
        <v>-150207.09999999986</v>
      </c>
      <c r="CB70" s="106">
        <v>-147719.40999999992</v>
      </c>
      <c r="CC70" s="106">
        <v>-140005.17999999993</v>
      </c>
      <c r="CD70" s="106">
        <v>-140005.17999999993</v>
      </c>
    </row>
    <row r="71" spans="1:82" ht="13.9" customHeight="1" x14ac:dyDescent="0.2">
      <c r="A71" s="54" t="s">
        <v>129</v>
      </c>
      <c r="B71" s="54" t="s">
        <v>308</v>
      </c>
      <c r="C71" s="54" t="s">
        <v>613</v>
      </c>
      <c r="D71" s="54" t="s">
        <v>614</v>
      </c>
      <c r="E71" s="106">
        <v>0</v>
      </c>
      <c r="F71" s="106">
        <v>0</v>
      </c>
      <c r="G71" s="106">
        <v>0</v>
      </c>
      <c r="H71" s="106">
        <v>0</v>
      </c>
      <c r="I71" s="106">
        <v>0</v>
      </c>
      <c r="J71" s="106">
        <v>0</v>
      </c>
      <c r="K71" s="106">
        <v>0</v>
      </c>
      <c r="L71" s="106">
        <v>-214.21</v>
      </c>
      <c r="M71" s="106">
        <v>-214.21</v>
      </c>
      <c r="N71" s="106">
        <v>0</v>
      </c>
      <c r="O71" s="106">
        <v>0</v>
      </c>
      <c r="P71" s="106">
        <v>0</v>
      </c>
      <c r="Q71" s="106">
        <v>0</v>
      </c>
      <c r="R71" s="106">
        <v>0</v>
      </c>
      <c r="S71" s="106">
        <v>0</v>
      </c>
      <c r="T71" s="106">
        <v>0</v>
      </c>
      <c r="U71" s="106">
        <v>0</v>
      </c>
      <c r="V71" s="106">
        <v>0</v>
      </c>
      <c r="W71" s="106">
        <v>0</v>
      </c>
      <c r="X71" s="106">
        <v>0</v>
      </c>
      <c r="Y71" s="106">
        <v>0</v>
      </c>
      <c r="Z71" s="106">
        <v>0</v>
      </c>
      <c r="AA71" s="106">
        <v>0</v>
      </c>
      <c r="AB71" s="106">
        <v>0</v>
      </c>
      <c r="AC71" s="106">
        <v>0</v>
      </c>
      <c r="AD71" s="106">
        <v>0</v>
      </c>
      <c r="AE71" s="106">
        <v>-2763.73</v>
      </c>
      <c r="AF71" s="106">
        <v>-550.42999999999984</v>
      </c>
      <c r="AG71" s="106">
        <v>0</v>
      </c>
      <c r="AH71" s="106">
        <v>0</v>
      </c>
      <c r="AI71" s="106">
        <v>-20.97</v>
      </c>
      <c r="AJ71" s="106">
        <v>-29.16</v>
      </c>
      <c r="AK71" s="106">
        <v>-41.81</v>
      </c>
      <c r="AL71" s="106">
        <v>-145.31</v>
      </c>
      <c r="AM71" s="106">
        <v>-53.879999999999995</v>
      </c>
      <c r="AN71" s="106">
        <v>-66.33</v>
      </c>
      <c r="AO71" s="106">
        <v>-142.06</v>
      </c>
      <c r="AP71" s="106">
        <v>-40.31</v>
      </c>
      <c r="AQ71" s="106">
        <v>-40.31</v>
      </c>
      <c r="AR71" s="106">
        <v>-2805.13</v>
      </c>
      <c r="AS71" s="106">
        <v>-7736.6500000000005</v>
      </c>
      <c r="AT71" s="106">
        <v>-60.139999999999418</v>
      </c>
      <c r="AU71" s="106">
        <v>-22.33</v>
      </c>
      <c r="AV71" s="106">
        <v>-27.56</v>
      </c>
      <c r="AW71" s="106">
        <v>0</v>
      </c>
      <c r="AX71" s="106">
        <v>0</v>
      </c>
      <c r="AY71" s="106">
        <v>-219.04</v>
      </c>
      <c r="AZ71" s="106">
        <v>-89.789999999999992</v>
      </c>
      <c r="BA71" s="106">
        <v>-46.240000000000009</v>
      </c>
      <c r="BB71" s="106">
        <v>-226.61</v>
      </c>
      <c r="BC71" s="106">
        <v>-94.700000000000017</v>
      </c>
      <c r="BD71" s="106">
        <v>-94.700000000000017</v>
      </c>
      <c r="BE71" s="106">
        <v>-2861.2326000000003</v>
      </c>
      <c r="BF71" s="106">
        <v>-7891.3830000000007</v>
      </c>
      <c r="BG71" s="106">
        <v>-61.342799999999443</v>
      </c>
      <c r="BH71" s="106">
        <v>-22.776600000000201</v>
      </c>
      <c r="BI71" s="106">
        <v>-28.111200000000196</v>
      </c>
      <c r="BJ71" s="106">
        <v>0</v>
      </c>
      <c r="BK71" s="106">
        <v>0</v>
      </c>
      <c r="BL71" s="106">
        <v>-223.42080000000021</v>
      </c>
      <c r="BM71" s="106">
        <v>-91.585800000000205</v>
      </c>
      <c r="BN71" s="106">
        <v>-47.164800000000206</v>
      </c>
      <c r="BO71" s="106">
        <v>-231.14220000000023</v>
      </c>
      <c r="BP71" s="106">
        <v>-96.594000000000221</v>
      </c>
      <c r="BQ71" s="106">
        <v>-96.594000000000221</v>
      </c>
      <c r="BR71" s="106">
        <v>-2918.4572520000002</v>
      </c>
      <c r="BS71" s="106">
        <v>-8049.2106600000006</v>
      </c>
      <c r="BT71" s="106">
        <v>-62.569655999999668</v>
      </c>
      <c r="BU71" s="106">
        <v>-23.232132000000206</v>
      </c>
      <c r="BV71" s="106">
        <v>-28.673424000000196</v>
      </c>
      <c r="BW71" s="106">
        <v>0</v>
      </c>
      <c r="BX71" s="106">
        <v>0</v>
      </c>
      <c r="BY71" s="106">
        <v>-227.88921600000015</v>
      </c>
      <c r="BZ71" s="106">
        <v>-93.417516000000205</v>
      </c>
      <c r="CA71" s="106">
        <v>-48.108096000000209</v>
      </c>
      <c r="CB71" s="106">
        <v>-235.76504400000024</v>
      </c>
      <c r="CC71" s="106">
        <v>-98.525880000000228</v>
      </c>
      <c r="CD71" s="106">
        <v>-98.525880000000228</v>
      </c>
    </row>
    <row r="72" spans="1:82" ht="13.9" customHeight="1" x14ac:dyDescent="0.2">
      <c r="A72" s="54" t="s">
        <v>129</v>
      </c>
      <c r="B72" s="54" t="s">
        <v>308</v>
      </c>
      <c r="C72" s="54" t="s">
        <v>615</v>
      </c>
      <c r="D72" s="54" t="s">
        <v>616</v>
      </c>
      <c r="E72" s="106">
        <v>0</v>
      </c>
      <c r="F72" s="106">
        <v>0</v>
      </c>
      <c r="G72" s="106">
        <v>0</v>
      </c>
      <c r="H72" s="106">
        <v>0</v>
      </c>
      <c r="I72" s="106">
        <v>0</v>
      </c>
      <c r="J72" s="106">
        <v>0</v>
      </c>
      <c r="K72" s="106">
        <v>0</v>
      </c>
      <c r="L72" s="106">
        <v>-41.63</v>
      </c>
      <c r="M72" s="106">
        <v>-41.63</v>
      </c>
      <c r="N72" s="106">
        <v>0</v>
      </c>
      <c r="O72" s="106">
        <v>0</v>
      </c>
      <c r="P72" s="106">
        <v>0</v>
      </c>
      <c r="Q72" s="106">
        <v>0</v>
      </c>
      <c r="R72" s="106">
        <v>0</v>
      </c>
      <c r="S72" s="106">
        <v>0</v>
      </c>
      <c r="T72" s="106">
        <v>0</v>
      </c>
      <c r="U72" s="106">
        <v>0</v>
      </c>
      <c r="V72" s="106">
        <v>0</v>
      </c>
      <c r="W72" s="106">
        <v>0</v>
      </c>
      <c r="X72" s="106">
        <v>0</v>
      </c>
      <c r="Y72" s="106">
        <v>0</v>
      </c>
      <c r="Z72" s="106">
        <v>0</v>
      </c>
      <c r="AA72" s="106">
        <v>0</v>
      </c>
      <c r="AB72" s="106">
        <v>0</v>
      </c>
      <c r="AC72" s="106">
        <v>0</v>
      </c>
      <c r="AD72" s="106">
        <v>0</v>
      </c>
      <c r="AE72" s="106">
        <v>0</v>
      </c>
      <c r="AF72" s="106">
        <v>0</v>
      </c>
      <c r="AG72" s="106">
        <v>0</v>
      </c>
      <c r="AH72" s="106">
        <v>0</v>
      </c>
      <c r="AI72" s="106">
        <v>0</v>
      </c>
      <c r="AJ72" s="106">
        <v>0</v>
      </c>
      <c r="AK72" s="106">
        <v>0</v>
      </c>
      <c r="AL72" s="106">
        <v>0</v>
      </c>
      <c r="AM72" s="106">
        <v>0</v>
      </c>
      <c r="AN72" s="106">
        <v>0</v>
      </c>
      <c r="AO72" s="106">
        <v>0</v>
      </c>
      <c r="AP72" s="106">
        <v>0</v>
      </c>
      <c r="AQ72" s="106">
        <v>0</v>
      </c>
      <c r="AR72" s="106">
        <v>0</v>
      </c>
      <c r="AS72" s="106">
        <v>0</v>
      </c>
      <c r="AT72" s="106">
        <v>0</v>
      </c>
      <c r="AU72" s="106">
        <v>0</v>
      </c>
      <c r="AV72" s="106">
        <v>0</v>
      </c>
      <c r="AW72" s="106">
        <v>0</v>
      </c>
      <c r="AX72" s="106">
        <v>0</v>
      </c>
      <c r="AY72" s="106">
        <v>0</v>
      </c>
      <c r="AZ72" s="106">
        <v>0</v>
      </c>
      <c r="BA72" s="106">
        <v>0</v>
      </c>
      <c r="BB72" s="106">
        <v>0</v>
      </c>
      <c r="BC72" s="106">
        <v>0</v>
      </c>
      <c r="BD72" s="106">
        <v>0</v>
      </c>
      <c r="BE72" s="106">
        <v>0</v>
      </c>
      <c r="BF72" s="106">
        <v>0</v>
      </c>
      <c r="BG72" s="106">
        <v>0</v>
      </c>
      <c r="BH72" s="106">
        <v>0</v>
      </c>
      <c r="BI72" s="106">
        <v>0</v>
      </c>
      <c r="BJ72" s="106">
        <v>0</v>
      </c>
      <c r="BK72" s="106">
        <v>0</v>
      </c>
      <c r="BL72" s="106">
        <v>0</v>
      </c>
      <c r="BM72" s="106">
        <v>0</v>
      </c>
      <c r="BN72" s="106">
        <v>0</v>
      </c>
      <c r="BO72" s="106">
        <v>0</v>
      </c>
      <c r="BP72" s="106">
        <v>0</v>
      </c>
      <c r="BQ72" s="106">
        <v>0</v>
      </c>
      <c r="BR72" s="106">
        <v>0</v>
      </c>
      <c r="BS72" s="106">
        <v>0</v>
      </c>
      <c r="BT72" s="106">
        <v>0</v>
      </c>
      <c r="BU72" s="106">
        <v>0</v>
      </c>
      <c r="BV72" s="106">
        <v>0</v>
      </c>
      <c r="BW72" s="106">
        <v>0</v>
      </c>
      <c r="BX72" s="106">
        <v>0</v>
      </c>
      <c r="BY72" s="106">
        <v>0</v>
      </c>
      <c r="BZ72" s="106">
        <v>0</v>
      </c>
      <c r="CA72" s="106">
        <v>0</v>
      </c>
      <c r="CB72" s="106">
        <v>0</v>
      </c>
      <c r="CC72" s="106">
        <v>0</v>
      </c>
      <c r="CD72" s="106">
        <v>0</v>
      </c>
    </row>
    <row r="73" spans="1:82" ht="13.9" customHeight="1" x14ac:dyDescent="0.2">
      <c r="A73" s="54" t="s">
        <v>129</v>
      </c>
      <c r="B73" s="54" t="s">
        <v>308</v>
      </c>
      <c r="C73" s="54" t="s">
        <v>617</v>
      </c>
      <c r="D73" s="54" t="s">
        <v>618</v>
      </c>
      <c r="E73" s="106">
        <v>0</v>
      </c>
      <c r="F73" s="106">
        <v>0</v>
      </c>
      <c r="G73" s="106">
        <v>0</v>
      </c>
      <c r="H73" s="106">
        <v>0</v>
      </c>
      <c r="I73" s="106">
        <v>0</v>
      </c>
      <c r="J73" s="106">
        <v>0</v>
      </c>
      <c r="K73" s="106">
        <v>0</v>
      </c>
      <c r="L73" s="106">
        <v>-11193.6</v>
      </c>
      <c r="M73" s="106">
        <v>187211.11</v>
      </c>
      <c r="N73" s="106">
        <v>187211.11</v>
      </c>
      <c r="O73" s="106">
        <v>0</v>
      </c>
      <c r="P73" s="106">
        <v>0</v>
      </c>
      <c r="Q73" s="106">
        <v>0</v>
      </c>
      <c r="R73" s="106">
        <v>0</v>
      </c>
      <c r="S73" s="106">
        <v>0</v>
      </c>
      <c r="T73" s="106">
        <v>0</v>
      </c>
      <c r="U73" s="106">
        <v>0</v>
      </c>
      <c r="V73" s="106">
        <v>0</v>
      </c>
      <c r="W73" s="106">
        <v>0</v>
      </c>
      <c r="X73" s="106">
        <v>0</v>
      </c>
      <c r="Y73" s="106">
        <v>0</v>
      </c>
      <c r="Z73" s="106">
        <v>0</v>
      </c>
      <c r="AA73" s="106">
        <v>0</v>
      </c>
      <c r="AB73" s="106">
        <v>0</v>
      </c>
      <c r="AC73" s="106">
        <v>0</v>
      </c>
      <c r="AD73" s="106">
        <v>0</v>
      </c>
      <c r="AE73" s="106">
        <v>0</v>
      </c>
      <c r="AF73" s="106">
        <v>0</v>
      </c>
      <c r="AG73" s="106">
        <v>0</v>
      </c>
      <c r="AH73" s="106">
        <v>0</v>
      </c>
      <c r="AI73" s="106">
        <v>0</v>
      </c>
      <c r="AJ73" s="106">
        <v>0</v>
      </c>
      <c r="AK73" s="106">
        <v>0</v>
      </c>
      <c r="AL73" s="106">
        <v>0</v>
      </c>
      <c r="AM73" s="106">
        <v>0</v>
      </c>
      <c r="AN73" s="106">
        <v>0</v>
      </c>
      <c r="AO73" s="106">
        <v>0</v>
      </c>
      <c r="AP73" s="106">
        <v>0</v>
      </c>
      <c r="AQ73" s="106">
        <v>0</v>
      </c>
      <c r="AR73" s="106">
        <v>0</v>
      </c>
      <c r="AS73" s="106">
        <v>0</v>
      </c>
      <c r="AT73" s="106">
        <v>0</v>
      </c>
      <c r="AU73" s="106">
        <v>0</v>
      </c>
      <c r="AV73" s="106">
        <v>0</v>
      </c>
      <c r="AW73" s="106">
        <v>0</v>
      </c>
      <c r="AX73" s="106">
        <v>0</v>
      </c>
      <c r="AY73" s="106">
        <v>0</v>
      </c>
      <c r="AZ73" s="106">
        <v>0</v>
      </c>
      <c r="BA73" s="106">
        <v>0</v>
      </c>
      <c r="BB73" s="106">
        <v>0</v>
      </c>
      <c r="BC73" s="106">
        <v>0</v>
      </c>
      <c r="BD73" s="106">
        <v>0</v>
      </c>
      <c r="BE73" s="106">
        <v>0</v>
      </c>
      <c r="BF73" s="106">
        <v>0</v>
      </c>
      <c r="BG73" s="106">
        <v>0</v>
      </c>
      <c r="BH73" s="106">
        <v>0</v>
      </c>
      <c r="BI73" s="106">
        <v>0</v>
      </c>
      <c r="BJ73" s="106">
        <v>0</v>
      </c>
      <c r="BK73" s="106">
        <v>0</v>
      </c>
      <c r="BL73" s="106">
        <v>0</v>
      </c>
      <c r="BM73" s="106">
        <v>0</v>
      </c>
      <c r="BN73" s="106">
        <v>0</v>
      </c>
      <c r="BO73" s="106">
        <v>0</v>
      </c>
      <c r="BP73" s="106">
        <v>0</v>
      </c>
      <c r="BQ73" s="106">
        <v>0</v>
      </c>
      <c r="BR73" s="106">
        <v>0</v>
      </c>
      <c r="BS73" s="106">
        <v>0</v>
      </c>
      <c r="BT73" s="106">
        <v>0</v>
      </c>
      <c r="BU73" s="106">
        <v>0</v>
      </c>
      <c r="BV73" s="106">
        <v>0</v>
      </c>
      <c r="BW73" s="106">
        <v>0</v>
      </c>
      <c r="BX73" s="106">
        <v>0</v>
      </c>
      <c r="BY73" s="106">
        <v>0</v>
      </c>
      <c r="BZ73" s="106">
        <v>0</v>
      </c>
      <c r="CA73" s="106">
        <v>0</v>
      </c>
      <c r="CB73" s="106">
        <v>0</v>
      </c>
      <c r="CC73" s="106">
        <v>0</v>
      </c>
      <c r="CD73" s="106">
        <v>0</v>
      </c>
    </row>
    <row r="74" spans="1:82" ht="13.9" customHeight="1" x14ac:dyDescent="0.2">
      <c r="A74" s="54" t="s">
        <v>129</v>
      </c>
      <c r="B74" s="54" t="s">
        <v>308</v>
      </c>
      <c r="C74" s="54" t="s">
        <v>619</v>
      </c>
      <c r="D74" s="54" t="s">
        <v>620</v>
      </c>
      <c r="E74" s="106">
        <v>0</v>
      </c>
      <c r="F74" s="106">
        <v>0</v>
      </c>
      <c r="G74" s="106">
        <v>0</v>
      </c>
      <c r="H74" s="106">
        <v>0</v>
      </c>
      <c r="I74" s="106">
        <v>0</v>
      </c>
      <c r="J74" s="106">
        <v>0</v>
      </c>
      <c r="K74" s="106">
        <v>0</v>
      </c>
      <c r="L74" s="106">
        <v>-858207.49</v>
      </c>
      <c r="M74" s="106">
        <v>-1565186</v>
      </c>
      <c r="N74" s="106">
        <v>-1725606.18</v>
      </c>
      <c r="O74" s="106">
        <v>-1626097.4999999998</v>
      </c>
      <c r="P74" s="106">
        <v>-2340358.5</v>
      </c>
      <c r="Q74" s="106">
        <v>-2340358.5</v>
      </c>
      <c r="R74" s="106">
        <v>-2115586.85</v>
      </c>
      <c r="S74" s="106">
        <v>-1943632.5700000003</v>
      </c>
      <c r="T74" s="106">
        <v>-1362817.78</v>
      </c>
      <c r="U74" s="106">
        <v>-2395003.69</v>
      </c>
      <c r="V74" s="106">
        <v>-2717953.2600000002</v>
      </c>
      <c r="W74" s="106">
        <v>-2431350.7799999998</v>
      </c>
      <c r="X74" s="106">
        <v>-1605814.7699999998</v>
      </c>
      <c r="Y74" s="106">
        <v>-2281400.3200000003</v>
      </c>
      <c r="Z74" s="106">
        <v>-2373210.84</v>
      </c>
      <c r="AA74" s="106">
        <v>-1602549.8499999999</v>
      </c>
      <c r="AB74" s="106">
        <v>-2224763.7100000004</v>
      </c>
      <c r="AC74" s="106">
        <v>-1682076.8000000003</v>
      </c>
      <c r="AD74" s="106">
        <v>-1682076.8000000003</v>
      </c>
      <c r="AE74" s="106">
        <v>-2172017.06</v>
      </c>
      <c r="AF74" s="106">
        <v>-1427057.51</v>
      </c>
      <c r="AG74" s="106">
        <v>-2273947.15</v>
      </c>
      <c r="AH74" s="106">
        <v>-1675736.04</v>
      </c>
      <c r="AI74" s="106">
        <v>-2320976.02</v>
      </c>
      <c r="AJ74" s="106">
        <v>-2979528.6</v>
      </c>
      <c r="AK74" s="106">
        <v>-3564752.27</v>
      </c>
      <c r="AL74" s="106">
        <v>-2342624.2799999998</v>
      </c>
      <c r="AM74" s="106">
        <v>-2586324.6799999997</v>
      </c>
      <c r="AN74" s="106">
        <v>-927142.40000000014</v>
      </c>
      <c r="AO74" s="106">
        <v>-450149.88</v>
      </c>
      <c r="AP74" s="106">
        <v>-1098895.8999999999</v>
      </c>
      <c r="AQ74" s="106">
        <v>-1098895.8999999999</v>
      </c>
      <c r="AR74" s="106">
        <v>-1107300.8399999999</v>
      </c>
      <c r="AS74" s="106">
        <v>-1315058.5700000003</v>
      </c>
      <c r="AT74" s="106">
        <v>-1277120.57</v>
      </c>
      <c r="AU74" s="106">
        <v>-992687.58000000019</v>
      </c>
      <c r="AV74" s="106">
        <v>-1191842.0899999999</v>
      </c>
      <c r="AW74" s="106">
        <v>-1092566.9000000001</v>
      </c>
      <c r="AX74" s="106">
        <v>-1033628.7299999999</v>
      </c>
      <c r="AY74" s="106">
        <v>-582743.62999999989</v>
      </c>
      <c r="AZ74" s="106">
        <v>-497328.22</v>
      </c>
      <c r="BA74" s="106">
        <v>-691476.57</v>
      </c>
      <c r="BB74" s="106">
        <v>-679907.92999999993</v>
      </c>
      <c r="BC74" s="106">
        <v>-783633.83000000007</v>
      </c>
      <c r="BD74" s="106">
        <v>-783633.83000000007</v>
      </c>
      <c r="BE74" s="106">
        <v>-740701.08000000007</v>
      </c>
      <c r="BF74" s="106">
        <v>-952613.96000000008</v>
      </c>
      <c r="BG74" s="106">
        <v>-913917.20000000007</v>
      </c>
      <c r="BH74" s="106">
        <v>-623795.55000000005</v>
      </c>
      <c r="BI74" s="106">
        <v>-826933.15</v>
      </c>
      <c r="BJ74" s="106">
        <v>-725672.46000000008</v>
      </c>
      <c r="BK74" s="106">
        <v>-665555.53</v>
      </c>
      <c r="BL74" s="106">
        <v>-592891.57000000007</v>
      </c>
      <c r="BM74" s="106">
        <v>-505767.85000000009</v>
      </c>
      <c r="BN74" s="106">
        <v>-703799.17000000016</v>
      </c>
      <c r="BO74" s="106">
        <v>-691999.16000000015</v>
      </c>
      <c r="BP74" s="106">
        <v>-722452.55000000016</v>
      </c>
      <c r="BQ74" s="106">
        <v>-722452.55000000016</v>
      </c>
      <c r="BR74" s="106">
        <v>-678661.14000000013</v>
      </c>
      <c r="BS74" s="106">
        <v>-894812.28000000014</v>
      </c>
      <c r="BT74" s="106">
        <v>-855341.58000000019</v>
      </c>
      <c r="BU74" s="106">
        <v>-559417.50000000012</v>
      </c>
      <c r="BV74" s="106">
        <v>-766617.85000000009</v>
      </c>
      <c r="BW74" s="106">
        <v>-663331.94000000006</v>
      </c>
      <c r="BX74" s="106">
        <v>-602012.67000000016</v>
      </c>
      <c r="BY74" s="106">
        <v>-527895.43000000017</v>
      </c>
      <c r="BZ74" s="106">
        <v>-439029.24000000017</v>
      </c>
      <c r="CA74" s="106">
        <v>-641021.18000000005</v>
      </c>
      <c r="CB74" s="106">
        <v>-628985.17000000016</v>
      </c>
      <c r="CC74" s="106">
        <v>-736901.60000000009</v>
      </c>
      <c r="CD74" s="106">
        <v>-736901.60000000009</v>
      </c>
    </row>
    <row r="75" spans="1:82" ht="13.9" customHeight="1" x14ac:dyDescent="0.2">
      <c r="A75" s="54" t="s">
        <v>129</v>
      </c>
      <c r="B75" s="54" t="s">
        <v>308</v>
      </c>
      <c r="C75" s="54" t="s">
        <v>621</v>
      </c>
      <c r="D75" s="54" t="s">
        <v>622</v>
      </c>
      <c r="E75" s="106">
        <v>0</v>
      </c>
      <c r="F75" s="106">
        <v>0</v>
      </c>
      <c r="G75" s="106">
        <v>0</v>
      </c>
      <c r="H75" s="106">
        <v>0</v>
      </c>
      <c r="I75" s="106">
        <v>0</v>
      </c>
      <c r="J75" s="106">
        <v>0</v>
      </c>
      <c r="K75" s="106">
        <v>0</v>
      </c>
      <c r="L75" s="106">
        <v>-500000</v>
      </c>
      <c r="M75" s="106">
        <v>-1016000</v>
      </c>
      <c r="N75" s="106">
        <v>-1146131.32</v>
      </c>
      <c r="O75" s="106">
        <v>-2385108</v>
      </c>
      <c r="P75" s="106">
        <v>-2786003.27</v>
      </c>
      <c r="Q75" s="106">
        <v>-2786003.27</v>
      </c>
      <c r="R75" s="106">
        <v>-764524.77</v>
      </c>
      <c r="S75" s="106">
        <v>-372742</v>
      </c>
      <c r="T75" s="106">
        <v>-624494</v>
      </c>
      <c r="U75" s="106">
        <v>-112258</v>
      </c>
      <c r="V75" s="106">
        <v>0</v>
      </c>
      <c r="W75" s="106">
        <v>-377274.32</v>
      </c>
      <c r="X75" s="106">
        <v>-377274.32</v>
      </c>
      <c r="Y75" s="106">
        <v>-406890</v>
      </c>
      <c r="Z75" s="106">
        <v>-406890</v>
      </c>
      <c r="AA75" s="106">
        <v>-406890</v>
      </c>
      <c r="AB75" s="106">
        <v>0</v>
      </c>
      <c r="AC75" s="106">
        <v>0</v>
      </c>
      <c r="AD75" s="106">
        <v>0</v>
      </c>
      <c r="AE75" s="106">
        <v>-932481</v>
      </c>
      <c r="AF75" s="106">
        <v>-305911</v>
      </c>
      <c r="AG75" s="106">
        <v>-305911</v>
      </c>
      <c r="AH75" s="106">
        <v>-1156691</v>
      </c>
      <c r="AI75" s="106">
        <v>-1508331</v>
      </c>
      <c r="AJ75" s="106">
        <v>-2561445.04</v>
      </c>
      <c r="AK75" s="106">
        <v>-33679</v>
      </c>
      <c r="AL75" s="106">
        <v>0</v>
      </c>
      <c r="AM75" s="106">
        <v>-15075.5</v>
      </c>
      <c r="AN75" s="106">
        <v>0</v>
      </c>
      <c r="AO75" s="106">
        <v>0</v>
      </c>
      <c r="AP75" s="106">
        <v>0</v>
      </c>
      <c r="AQ75" s="106">
        <v>0</v>
      </c>
      <c r="AR75" s="106">
        <v>0</v>
      </c>
      <c r="AS75" s="106">
        <v>0</v>
      </c>
      <c r="AT75" s="106">
        <v>0</v>
      </c>
      <c r="AU75" s="106">
        <v>0</v>
      </c>
      <c r="AV75" s="106">
        <v>-28000</v>
      </c>
      <c r="AW75" s="106">
        <v>0</v>
      </c>
      <c r="AX75" s="106">
        <v>0</v>
      </c>
      <c r="AY75" s="106">
        <v>0</v>
      </c>
      <c r="AZ75" s="106">
        <v>0</v>
      </c>
      <c r="BA75" s="106">
        <v>0</v>
      </c>
      <c r="BB75" s="106">
        <v>0</v>
      </c>
      <c r="BC75" s="106">
        <v>0</v>
      </c>
      <c r="BD75" s="106">
        <v>0</v>
      </c>
      <c r="BE75" s="106">
        <v>0</v>
      </c>
      <c r="BF75" s="106">
        <v>0</v>
      </c>
      <c r="BG75" s="106">
        <v>0</v>
      </c>
      <c r="BH75" s="106">
        <v>0</v>
      </c>
      <c r="BI75" s="106">
        <v>0</v>
      </c>
      <c r="BJ75" s="106">
        <v>0</v>
      </c>
      <c r="BK75" s="106">
        <v>0</v>
      </c>
      <c r="BL75" s="106">
        <v>0</v>
      </c>
      <c r="BM75" s="106">
        <v>0</v>
      </c>
      <c r="BN75" s="106">
        <v>0</v>
      </c>
      <c r="BO75" s="106">
        <v>0</v>
      </c>
      <c r="BP75" s="106">
        <v>0</v>
      </c>
      <c r="BQ75" s="106">
        <v>0</v>
      </c>
      <c r="BR75" s="106">
        <v>0</v>
      </c>
      <c r="BS75" s="106">
        <v>0</v>
      </c>
      <c r="BT75" s="106">
        <v>0</v>
      </c>
      <c r="BU75" s="106">
        <v>0</v>
      </c>
      <c r="BV75" s="106">
        <v>0</v>
      </c>
      <c r="BW75" s="106">
        <v>0</v>
      </c>
      <c r="BX75" s="106">
        <v>0</v>
      </c>
      <c r="BY75" s="106">
        <v>0</v>
      </c>
      <c r="BZ75" s="106">
        <v>0</v>
      </c>
      <c r="CA75" s="106">
        <v>0</v>
      </c>
      <c r="CB75" s="106">
        <v>0</v>
      </c>
      <c r="CC75" s="106">
        <v>0</v>
      </c>
      <c r="CD75" s="106">
        <v>0</v>
      </c>
    </row>
    <row r="76" spans="1:82" ht="13.9" customHeight="1" x14ac:dyDescent="0.2">
      <c r="A76" s="54" t="s">
        <v>129</v>
      </c>
      <c r="B76" s="54" t="s">
        <v>308</v>
      </c>
      <c r="C76" s="54" t="s">
        <v>623</v>
      </c>
      <c r="D76" s="54" t="s">
        <v>624</v>
      </c>
      <c r="E76" s="106">
        <v>0</v>
      </c>
      <c r="F76" s="106">
        <v>0</v>
      </c>
      <c r="G76" s="106">
        <v>0</v>
      </c>
      <c r="H76" s="106">
        <v>0</v>
      </c>
      <c r="I76" s="106">
        <v>0</v>
      </c>
      <c r="J76" s="106">
        <v>0</v>
      </c>
      <c r="K76" s="106">
        <v>0</v>
      </c>
      <c r="L76" s="106">
        <v>-3266142.79</v>
      </c>
      <c r="M76" s="106">
        <v>-3244630.54</v>
      </c>
      <c r="N76" s="106">
        <v>-3214863.95</v>
      </c>
      <c r="O76" s="106">
        <v>-3198092.47</v>
      </c>
      <c r="P76" s="106">
        <v>-3201447.2800000003</v>
      </c>
      <c r="Q76" s="106">
        <v>-3201447.2800000003</v>
      </c>
      <c r="R76" s="106">
        <v>-3176768.63</v>
      </c>
      <c r="S76" s="106">
        <v>-3164749.61</v>
      </c>
      <c r="T76" s="106">
        <v>-3137289.23</v>
      </c>
      <c r="U76" s="106">
        <v>-3112207.02</v>
      </c>
      <c r="V76" s="106">
        <v>-3083016.12</v>
      </c>
      <c r="W76" s="106">
        <v>-3068193.6</v>
      </c>
      <c r="X76" s="106">
        <v>-3049477.14</v>
      </c>
      <c r="Y76" s="106">
        <v>-3041846.33</v>
      </c>
      <c r="Z76" s="106">
        <v>-3022599.4</v>
      </c>
      <c r="AA76" s="106">
        <v>-3008043.9</v>
      </c>
      <c r="AB76" s="106">
        <v>-2999789.37</v>
      </c>
      <c r="AC76" s="106">
        <v>-2978769.87</v>
      </c>
      <c r="AD76" s="106">
        <v>-2978769.87</v>
      </c>
      <c r="AE76" s="106">
        <v>-2961675.79</v>
      </c>
      <c r="AF76" s="106">
        <v>-2973882.57</v>
      </c>
      <c r="AG76" s="106">
        <v>-2939947.52</v>
      </c>
      <c r="AH76" s="106">
        <v>-2928422.3</v>
      </c>
      <c r="AI76" s="106">
        <v>-2844573.73</v>
      </c>
      <c r="AJ76" s="106">
        <v>-2963052.92</v>
      </c>
      <c r="AK76" s="106">
        <v>-2966529.77</v>
      </c>
      <c r="AL76" s="106">
        <v>-2981741.14</v>
      </c>
      <c r="AM76" s="106">
        <v>-2969776.73</v>
      </c>
      <c r="AN76" s="106">
        <v>-2997438.8</v>
      </c>
      <c r="AO76" s="106">
        <v>-3435693</v>
      </c>
      <c r="AP76" s="106">
        <v>-3468498.22</v>
      </c>
      <c r="AQ76" s="106">
        <v>-3468498.22</v>
      </c>
      <c r="AR76" s="106">
        <v>-3494212.0900000003</v>
      </c>
      <c r="AS76" s="106">
        <v>-3528348.15</v>
      </c>
      <c r="AT76" s="106">
        <v>-3586499.09</v>
      </c>
      <c r="AU76" s="106">
        <v>-3518079</v>
      </c>
      <c r="AV76" s="106">
        <v>-3533383.35</v>
      </c>
      <c r="AW76" s="106">
        <v>-3578809.0500000003</v>
      </c>
      <c r="AX76" s="106">
        <v>-3615990.28</v>
      </c>
      <c r="AY76" s="106">
        <v>-3638209.17</v>
      </c>
      <c r="AZ76" s="106">
        <v>-3665204.64</v>
      </c>
      <c r="BA76" s="106">
        <v>-3713142.7800000003</v>
      </c>
      <c r="BB76" s="106">
        <v>-3773394.6399999997</v>
      </c>
      <c r="BC76" s="106">
        <v>-3820141.6100000003</v>
      </c>
      <c r="BD76" s="106">
        <v>-3820141.6100000003</v>
      </c>
      <c r="BE76" s="106">
        <v>-3732743.89</v>
      </c>
      <c r="BF76" s="106">
        <v>-3788830.73</v>
      </c>
      <c r="BG76" s="106">
        <v>-3841412.0500000003</v>
      </c>
      <c r="BH76" s="106">
        <v>-3841536.72</v>
      </c>
      <c r="BI76" s="106">
        <v>-3846918.66</v>
      </c>
      <c r="BJ76" s="106">
        <v>-3829878.8400000003</v>
      </c>
      <c r="BK76" s="106">
        <v>-3811028.2500000005</v>
      </c>
      <c r="BL76" s="106">
        <v>-3809981.4500000007</v>
      </c>
      <c r="BM76" s="106">
        <v>-3579086.64</v>
      </c>
      <c r="BN76" s="106">
        <v>-3579616.6</v>
      </c>
      <c r="BO76" s="106">
        <v>-3587091.58</v>
      </c>
      <c r="BP76" s="106">
        <v>-3559851.5400000005</v>
      </c>
      <c r="BQ76" s="106">
        <v>-3559851.5400000005</v>
      </c>
      <c r="BR76" s="106">
        <v>-3600418.9900000007</v>
      </c>
      <c r="BS76" s="106">
        <v>-3650376.58</v>
      </c>
      <c r="BT76" s="106">
        <v>-3685850.1900000004</v>
      </c>
      <c r="BU76" s="106">
        <v>-3739706.8300000005</v>
      </c>
      <c r="BV76" s="106">
        <v>-3794565.4900000007</v>
      </c>
      <c r="BW76" s="106">
        <v>-3853461.02</v>
      </c>
      <c r="BX76" s="106">
        <v>-3919345.6200000006</v>
      </c>
      <c r="BY76" s="106">
        <v>-3985941.8800000004</v>
      </c>
      <c r="BZ76" s="106">
        <v>-4056510.1300000004</v>
      </c>
      <c r="CA76" s="106">
        <v>-4130380.1000000006</v>
      </c>
      <c r="CB76" s="106">
        <v>-4200331.8000000007</v>
      </c>
      <c r="CC76" s="106">
        <v>-4279774.4700000007</v>
      </c>
      <c r="CD76" s="106">
        <v>-4279774.4700000007</v>
      </c>
    </row>
    <row r="77" spans="1:82" ht="13.9" customHeight="1" x14ac:dyDescent="0.2">
      <c r="A77" s="54" t="s">
        <v>129</v>
      </c>
      <c r="B77" s="54" t="s">
        <v>308</v>
      </c>
      <c r="C77" s="54" t="s">
        <v>625</v>
      </c>
      <c r="D77" s="54" t="s">
        <v>626</v>
      </c>
      <c r="E77" s="106">
        <v>0</v>
      </c>
      <c r="F77" s="106">
        <v>0</v>
      </c>
      <c r="G77" s="106">
        <v>0</v>
      </c>
      <c r="H77" s="106">
        <v>0</v>
      </c>
      <c r="I77" s="106">
        <v>0</v>
      </c>
      <c r="J77" s="106">
        <v>0</v>
      </c>
      <c r="K77" s="106">
        <v>0</v>
      </c>
      <c r="L77" s="106">
        <v>0</v>
      </c>
      <c r="M77" s="106">
        <v>0</v>
      </c>
      <c r="N77" s="106">
        <v>0</v>
      </c>
      <c r="O77" s="106">
        <v>0</v>
      </c>
      <c r="P77" s="106">
        <v>0</v>
      </c>
      <c r="Q77" s="106">
        <v>0</v>
      </c>
      <c r="R77" s="106">
        <v>0</v>
      </c>
      <c r="S77" s="106">
        <v>0</v>
      </c>
      <c r="T77" s="106">
        <v>0</v>
      </c>
      <c r="U77" s="106">
        <v>0</v>
      </c>
      <c r="V77" s="106">
        <v>0</v>
      </c>
      <c r="W77" s="106">
        <v>0</v>
      </c>
      <c r="X77" s="106">
        <v>0</v>
      </c>
      <c r="Y77" s="106">
        <v>0</v>
      </c>
      <c r="Z77" s="106">
        <v>0</v>
      </c>
      <c r="AA77" s="106">
        <v>0</v>
      </c>
      <c r="AB77" s="106">
        <v>0</v>
      </c>
      <c r="AC77" s="106">
        <v>0</v>
      </c>
      <c r="AD77" s="106">
        <v>0</v>
      </c>
      <c r="AE77" s="106">
        <v>0</v>
      </c>
      <c r="AF77" s="106">
        <v>0</v>
      </c>
      <c r="AG77" s="106">
        <v>0</v>
      </c>
      <c r="AH77" s="106">
        <v>0</v>
      </c>
      <c r="AI77" s="106">
        <v>0</v>
      </c>
      <c r="AJ77" s="106">
        <v>0</v>
      </c>
      <c r="AK77" s="106">
        <v>0</v>
      </c>
      <c r="AL77" s="106">
        <v>0</v>
      </c>
      <c r="AM77" s="106">
        <v>0</v>
      </c>
      <c r="AN77" s="106">
        <v>0</v>
      </c>
      <c r="AO77" s="106">
        <v>0</v>
      </c>
      <c r="AP77" s="106">
        <v>-152419.04999999999</v>
      </c>
      <c r="AQ77" s="106">
        <v>-152419.04999999999</v>
      </c>
      <c r="AR77" s="106">
        <v>-146491.72999999998</v>
      </c>
      <c r="AS77" s="106">
        <v>-231815.67</v>
      </c>
      <c r="AT77" s="106">
        <v>-1631387.03</v>
      </c>
      <c r="AU77" s="106">
        <v>-1628776.36</v>
      </c>
      <c r="AV77" s="106">
        <v>-1730698.02</v>
      </c>
      <c r="AW77" s="106">
        <v>-1705216.17</v>
      </c>
      <c r="AX77" s="106">
        <v>-1628792.23</v>
      </c>
      <c r="AY77" s="106">
        <v>-1576086.8599999999</v>
      </c>
      <c r="AZ77" s="106">
        <v>-1603306.82</v>
      </c>
      <c r="BA77" s="106">
        <v>-1618196.97</v>
      </c>
      <c r="BB77" s="106">
        <v>-2002995.85</v>
      </c>
      <c r="BC77" s="106">
        <v>-2343462.29</v>
      </c>
      <c r="BD77" s="106">
        <v>-2343462.29</v>
      </c>
      <c r="BE77" s="106">
        <v>0</v>
      </c>
      <c r="BF77" s="106">
        <v>0</v>
      </c>
      <c r="BG77" s="106">
        <v>0</v>
      </c>
      <c r="BH77" s="106">
        <v>0</v>
      </c>
      <c r="BI77" s="106">
        <v>0</v>
      </c>
      <c r="BJ77" s="106">
        <v>0</v>
      </c>
      <c r="BK77" s="106">
        <v>0</v>
      </c>
      <c r="BL77" s="106">
        <v>0</v>
      </c>
      <c r="BM77" s="106">
        <v>0</v>
      </c>
      <c r="BN77" s="106">
        <v>0</v>
      </c>
      <c r="BO77" s="106">
        <v>0</v>
      </c>
      <c r="BP77" s="106">
        <v>0</v>
      </c>
      <c r="BQ77" s="106">
        <v>0</v>
      </c>
      <c r="BR77" s="106">
        <v>0</v>
      </c>
      <c r="BS77" s="106">
        <v>0</v>
      </c>
      <c r="BT77" s="106">
        <v>0</v>
      </c>
      <c r="BU77" s="106">
        <v>0</v>
      </c>
      <c r="BV77" s="106">
        <v>0</v>
      </c>
      <c r="BW77" s="106">
        <v>0</v>
      </c>
      <c r="BX77" s="106">
        <v>0</v>
      </c>
      <c r="BY77" s="106">
        <v>0</v>
      </c>
      <c r="BZ77" s="106">
        <v>0</v>
      </c>
      <c r="CA77" s="106">
        <v>0</v>
      </c>
      <c r="CB77" s="106">
        <v>0</v>
      </c>
      <c r="CC77" s="106">
        <v>0</v>
      </c>
      <c r="CD77" s="106">
        <v>0</v>
      </c>
    </row>
    <row r="78" spans="1:82" ht="13.9" customHeight="1" x14ac:dyDescent="0.2">
      <c r="A78" s="54" t="s">
        <v>129</v>
      </c>
      <c r="B78" s="54" t="s">
        <v>308</v>
      </c>
      <c r="C78" s="54" t="s">
        <v>627</v>
      </c>
      <c r="D78" s="54" t="s">
        <v>628</v>
      </c>
      <c r="E78" s="106">
        <v>0</v>
      </c>
      <c r="F78" s="106">
        <v>0</v>
      </c>
      <c r="G78" s="106">
        <v>0</v>
      </c>
      <c r="H78" s="106">
        <v>0</v>
      </c>
      <c r="I78" s="106">
        <v>0</v>
      </c>
      <c r="J78" s="106">
        <v>0</v>
      </c>
      <c r="K78" s="106">
        <v>0</v>
      </c>
      <c r="L78" s="106">
        <v>-2107498</v>
      </c>
      <c r="M78" s="106">
        <v>-2102809.09</v>
      </c>
      <c r="N78" s="106">
        <v>-2083745.17</v>
      </c>
      <c r="O78" s="106">
        <v>-2074264.5899999999</v>
      </c>
      <c r="P78" s="106">
        <v>-2064784.01</v>
      </c>
      <c r="Q78" s="106">
        <v>-2064784.01</v>
      </c>
      <c r="R78" s="106">
        <v>-2055303.43</v>
      </c>
      <c r="S78" s="106">
        <v>-2045822.8499999999</v>
      </c>
      <c r="T78" s="106">
        <v>-2036342.27</v>
      </c>
      <c r="U78" s="106">
        <v>-2026861.69</v>
      </c>
      <c r="V78" s="106">
        <v>-2017381.1099999999</v>
      </c>
      <c r="W78" s="106">
        <v>-2007900.53</v>
      </c>
      <c r="X78" s="106">
        <v>-1998419.95</v>
      </c>
      <c r="Y78" s="106">
        <v>-1988939.3699999999</v>
      </c>
      <c r="Z78" s="106">
        <v>-199487.25</v>
      </c>
      <c r="AA78" s="106">
        <v>-189611.65</v>
      </c>
      <c r="AB78" s="106">
        <v>-180131.07</v>
      </c>
      <c r="AC78" s="106">
        <v>-170650.49000000002</v>
      </c>
      <c r="AD78" s="106">
        <v>-170650.49000000002</v>
      </c>
      <c r="AE78" s="106">
        <v>-161169.91</v>
      </c>
      <c r="AF78" s="106">
        <v>-151689.33000000002</v>
      </c>
      <c r="AG78" s="106">
        <v>-142208.75</v>
      </c>
      <c r="AH78" s="106">
        <v>-132728.17000000001</v>
      </c>
      <c r="AI78" s="106">
        <v>-123247.59</v>
      </c>
      <c r="AJ78" s="106">
        <v>-113766.97</v>
      </c>
      <c r="AK78" s="106">
        <v>-113766.97</v>
      </c>
      <c r="AL78" s="106">
        <v>-113766.97</v>
      </c>
      <c r="AM78" s="106">
        <v>-113766.97</v>
      </c>
      <c r="AN78" s="106">
        <v>-113766.97</v>
      </c>
      <c r="AO78" s="106">
        <v>-113766.97</v>
      </c>
      <c r="AP78" s="106">
        <v>-113766.97</v>
      </c>
      <c r="AQ78" s="106">
        <v>-113766.97</v>
      </c>
      <c r="AR78" s="106">
        <v>-113766.97</v>
      </c>
      <c r="AS78" s="106">
        <v>-113766.97</v>
      </c>
      <c r="AT78" s="106">
        <v>-28441.75</v>
      </c>
      <c r="AU78" s="106">
        <v>-18961.169999999998</v>
      </c>
      <c r="AV78" s="106">
        <v>-9480.5899999999983</v>
      </c>
      <c r="AW78" s="106">
        <v>-1.0000000000218279E-2</v>
      </c>
      <c r="AX78" s="106">
        <v>-0.01</v>
      </c>
      <c r="AY78" s="106">
        <v>-0.01</v>
      </c>
      <c r="AZ78" s="106">
        <v>-0.01</v>
      </c>
      <c r="BA78" s="106">
        <v>-0.01</v>
      </c>
      <c r="BB78" s="106">
        <v>-0.01</v>
      </c>
      <c r="BC78" s="106">
        <v>-0.01</v>
      </c>
      <c r="BD78" s="106">
        <v>-0.01</v>
      </c>
      <c r="BE78" s="106">
        <v>-0.01</v>
      </c>
      <c r="BF78" s="106">
        <v>-0.01</v>
      </c>
      <c r="BG78" s="106">
        <v>-0.01</v>
      </c>
      <c r="BH78" s="106">
        <v>-0.01</v>
      </c>
      <c r="BI78" s="106">
        <v>-0.01</v>
      </c>
      <c r="BJ78" s="106">
        <v>-0.01</v>
      </c>
      <c r="BK78" s="106">
        <v>-0.01</v>
      </c>
      <c r="BL78" s="106">
        <v>-0.01</v>
      </c>
      <c r="BM78" s="106">
        <v>-0.01</v>
      </c>
      <c r="BN78" s="106">
        <v>-0.01</v>
      </c>
      <c r="BO78" s="106">
        <v>-0.01</v>
      </c>
      <c r="BP78" s="106">
        <v>-0.01</v>
      </c>
      <c r="BQ78" s="106">
        <v>-0.01</v>
      </c>
      <c r="BR78" s="106">
        <v>-0.01</v>
      </c>
      <c r="BS78" s="106">
        <v>-0.01</v>
      </c>
      <c r="BT78" s="106">
        <v>-0.01</v>
      </c>
      <c r="BU78" s="106">
        <v>-0.01</v>
      </c>
      <c r="BV78" s="106">
        <v>-0.01</v>
      </c>
      <c r="BW78" s="106">
        <v>-0.01</v>
      </c>
      <c r="BX78" s="106">
        <v>-0.01</v>
      </c>
      <c r="BY78" s="106">
        <v>-0.01</v>
      </c>
      <c r="BZ78" s="106">
        <v>-0.01</v>
      </c>
      <c r="CA78" s="106">
        <v>-0.01</v>
      </c>
      <c r="CB78" s="106">
        <v>-0.01</v>
      </c>
      <c r="CC78" s="106">
        <v>-0.01</v>
      </c>
      <c r="CD78" s="106">
        <v>-0.01</v>
      </c>
    </row>
    <row r="79" spans="1:82" ht="13.9" customHeight="1" x14ac:dyDescent="0.2">
      <c r="A79" s="54" t="s">
        <v>129</v>
      </c>
      <c r="B79" s="54" t="s">
        <v>308</v>
      </c>
      <c r="C79" s="54" t="s">
        <v>629</v>
      </c>
      <c r="D79" s="54" t="s">
        <v>630</v>
      </c>
      <c r="E79" s="106">
        <v>0</v>
      </c>
      <c r="F79" s="106">
        <v>0</v>
      </c>
      <c r="G79" s="106">
        <v>0</v>
      </c>
      <c r="H79" s="106">
        <v>0</v>
      </c>
      <c r="I79" s="106">
        <v>0</v>
      </c>
      <c r="J79" s="106">
        <v>0</v>
      </c>
      <c r="K79" s="106">
        <v>0</v>
      </c>
      <c r="L79" s="106">
        <v>0</v>
      </c>
      <c r="M79" s="106">
        <v>0</v>
      </c>
      <c r="N79" s="106">
        <v>0</v>
      </c>
      <c r="O79" s="106">
        <v>0</v>
      </c>
      <c r="P79" s="106">
        <v>0</v>
      </c>
      <c r="Q79" s="106">
        <v>0</v>
      </c>
      <c r="R79" s="106">
        <v>0</v>
      </c>
      <c r="S79" s="106">
        <v>0</v>
      </c>
      <c r="T79" s="106">
        <v>0</v>
      </c>
      <c r="U79" s="106">
        <v>0</v>
      </c>
      <c r="V79" s="106">
        <v>0</v>
      </c>
      <c r="W79" s="106">
        <v>0</v>
      </c>
      <c r="X79" s="106">
        <v>0</v>
      </c>
      <c r="Y79" s="106">
        <v>0</v>
      </c>
      <c r="Z79" s="106">
        <v>-50000000</v>
      </c>
      <c r="AA79" s="106">
        <v>-50000000</v>
      </c>
      <c r="AB79" s="106">
        <v>-50000000</v>
      </c>
      <c r="AC79" s="106">
        <v>-50000000</v>
      </c>
      <c r="AD79" s="106">
        <v>-50000000</v>
      </c>
      <c r="AE79" s="106">
        <v>0</v>
      </c>
      <c r="AF79" s="106">
        <v>-80000000</v>
      </c>
      <c r="AG79" s="106">
        <v>-80000000</v>
      </c>
      <c r="AH79" s="106">
        <v>-80000000</v>
      </c>
      <c r="AI79" s="106">
        <v>-80000000</v>
      </c>
      <c r="AJ79" s="106">
        <v>-80000000</v>
      </c>
      <c r="AK79" s="106">
        <v>-80000000</v>
      </c>
      <c r="AL79" s="106">
        <v>-80000000</v>
      </c>
      <c r="AM79" s="106">
        <v>-80000000</v>
      </c>
      <c r="AN79" s="106">
        <v>-80000000</v>
      </c>
      <c r="AO79" s="106">
        <v>-90000000</v>
      </c>
      <c r="AP79" s="106">
        <v>-90000000</v>
      </c>
      <c r="AQ79" s="106">
        <v>-90000000</v>
      </c>
      <c r="AR79" s="106">
        <v>0</v>
      </c>
      <c r="AS79" s="106">
        <v>-90000000</v>
      </c>
      <c r="AT79" s="106">
        <v>-90000000</v>
      </c>
      <c r="AU79" s="106">
        <v>-90000000</v>
      </c>
      <c r="AV79" s="106">
        <v>-90000000</v>
      </c>
      <c r="AW79" s="106">
        <v>-90000000</v>
      </c>
      <c r="AX79" s="106">
        <v>-90000000</v>
      </c>
      <c r="AY79" s="106">
        <v>-90000000</v>
      </c>
      <c r="AZ79" s="106">
        <v>-90000000</v>
      </c>
      <c r="BA79" s="106">
        <v>-95000000</v>
      </c>
      <c r="BB79" s="106">
        <v>-95000000</v>
      </c>
      <c r="BC79" s="106">
        <v>-24375000</v>
      </c>
      <c r="BD79" s="106">
        <v>-24375000</v>
      </c>
      <c r="BE79" s="106">
        <v>0</v>
      </c>
      <c r="BF79" s="106">
        <v>-26801873.692033809</v>
      </c>
      <c r="BG79" s="106">
        <v>-25883454.455742914</v>
      </c>
      <c r="BH79" s="106">
        <v>-23032377.354033306</v>
      </c>
      <c r="BI79" s="106">
        <v>-25364575.627426617</v>
      </c>
      <c r="BJ79" s="106">
        <v>-22265038.92193668</v>
      </c>
      <c r="BK79" s="106">
        <v>-23929292.339211076</v>
      </c>
      <c r="BL79" s="106">
        <v>-23937665.368584253</v>
      </c>
      <c r="BM79" s="106">
        <v>-24019624.159130339</v>
      </c>
      <c r="BN79" s="106">
        <v>-29542370.532544505</v>
      </c>
      <c r="BO79" s="106">
        <v>-29937727.942951906</v>
      </c>
      <c r="BP79" s="106">
        <v>-28436862.178784594</v>
      </c>
      <c r="BQ79" s="106">
        <v>-28436862.178784594</v>
      </c>
      <c r="BR79" s="106">
        <v>0</v>
      </c>
      <c r="BS79" s="106">
        <v>-31573204.826704107</v>
      </c>
      <c r="BT79" s="106">
        <v>-31133187.977075875</v>
      </c>
      <c r="BU79" s="106">
        <v>-19213727.331108935</v>
      </c>
      <c r="BV79" s="106">
        <v>-19546265.430762142</v>
      </c>
      <c r="BW79" s="106">
        <v>-21018072.292855777</v>
      </c>
      <c r="BX79" s="106">
        <v>-19085446.19248585</v>
      </c>
      <c r="BY79" s="106">
        <v>-19699110.039156847</v>
      </c>
      <c r="BZ79" s="106">
        <v>-18737932.419600178</v>
      </c>
      <c r="CA79" s="106">
        <v>-19528206.778862067</v>
      </c>
      <c r="CB79" s="106">
        <v>-19453960.314062051</v>
      </c>
      <c r="CC79" s="106">
        <v>-20893651.584866755</v>
      </c>
      <c r="CD79" s="106">
        <v>-20893651.584866755</v>
      </c>
    </row>
    <row r="80" spans="1:82" ht="13.9" customHeight="1" x14ac:dyDescent="0.2">
      <c r="A80" s="54" t="s">
        <v>129</v>
      </c>
      <c r="B80" s="54" t="s">
        <v>308</v>
      </c>
      <c r="C80" s="54" t="s">
        <v>631</v>
      </c>
      <c r="D80" s="54" t="s">
        <v>632</v>
      </c>
      <c r="E80" s="106">
        <v>0</v>
      </c>
      <c r="F80" s="106">
        <v>0</v>
      </c>
      <c r="G80" s="106">
        <v>0</v>
      </c>
      <c r="H80" s="106">
        <v>0</v>
      </c>
      <c r="I80" s="106">
        <v>0</v>
      </c>
      <c r="J80" s="106">
        <v>0</v>
      </c>
      <c r="K80" s="106">
        <v>0</v>
      </c>
      <c r="L80" s="106">
        <v>0</v>
      </c>
      <c r="M80" s="106">
        <v>0</v>
      </c>
      <c r="N80" s="106">
        <v>0</v>
      </c>
      <c r="O80" s="106">
        <v>0</v>
      </c>
      <c r="P80" s="106">
        <v>0</v>
      </c>
      <c r="Q80" s="106">
        <v>0</v>
      </c>
      <c r="R80" s="106">
        <v>0</v>
      </c>
      <c r="S80" s="106">
        <v>0</v>
      </c>
      <c r="T80" s="106">
        <v>0</v>
      </c>
      <c r="U80" s="106">
        <v>0</v>
      </c>
      <c r="V80" s="106">
        <v>0</v>
      </c>
      <c r="W80" s="106">
        <v>0</v>
      </c>
      <c r="X80" s="106">
        <v>0</v>
      </c>
      <c r="Y80" s="106">
        <v>0</v>
      </c>
      <c r="Z80" s="106">
        <v>0</v>
      </c>
      <c r="AA80" s="106">
        <v>0</v>
      </c>
      <c r="AB80" s="106">
        <v>0</v>
      </c>
      <c r="AC80" s="106">
        <v>0</v>
      </c>
      <c r="AD80" s="106">
        <v>0</v>
      </c>
      <c r="AE80" s="106">
        <v>0</v>
      </c>
      <c r="AF80" s="106">
        <v>0</v>
      </c>
      <c r="AG80" s="106">
        <v>0</v>
      </c>
      <c r="AH80" s="106">
        <v>0</v>
      </c>
      <c r="AI80" s="106">
        <v>0</v>
      </c>
      <c r="AJ80" s="106">
        <v>0</v>
      </c>
      <c r="AK80" s="106">
        <v>0</v>
      </c>
      <c r="AL80" s="106">
        <v>0</v>
      </c>
      <c r="AM80" s="106">
        <v>0</v>
      </c>
      <c r="AN80" s="106">
        <v>0</v>
      </c>
      <c r="AO80" s="106">
        <v>0</v>
      </c>
      <c r="AP80" s="106">
        <v>0</v>
      </c>
      <c r="AQ80" s="106">
        <v>0</v>
      </c>
      <c r="AR80" s="106">
        <v>0</v>
      </c>
      <c r="AS80" s="106">
        <v>0</v>
      </c>
      <c r="AT80" s="106">
        <v>0</v>
      </c>
      <c r="AU80" s="106">
        <v>0</v>
      </c>
      <c r="AV80" s="106">
        <v>0</v>
      </c>
      <c r="AW80" s="106">
        <v>-532193.61</v>
      </c>
      <c r="AX80" s="106">
        <v>-532193.61</v>
      </c>
      <c r="AY80" s="106">
        <v>-535614.01</v>
      </c>
      <c r="AZ80" s="106">
        <v>-537332.43000000005</v>
      </c>
      <c r="BA80" s="106">
        <v>-539056.38</v>
      </c>
      <c r="BB80" s="106">
        <v>-540933</v>
      </c>
      <c r="BC80" s="106">
        <v>-542520.87</v>
      </c>
      <c r="BD80" s="106">
        <v>-542520.87</v>
      </c>
      <c r="BE80" s="106">
        <v>-542520.87</v>
      </c>
      <c r="BF80" s="106">
        <v>-542520.87</v>
      </c>
      <c r="BG80" s="106">
        <v>-542520.87</v>
      </c>
      <c r="BH80" s="106">
        <v>-542520.87</v>
      </c>
      <c r="BI80" s="106">
        <v>-542520.87</v>
      </c>
      <c r="BJ80" s="106">
        <v>-542520.87</v>
      </c>
      <c r="BK80" s="106">
        <v>-542520.87</v>
      </c>
      <c r="BL80" s="106">
        <v>-542520.87</v>
      </c>
      <c r="BM80" s="106">
        <v>-542520.87</v>
      </c>
      <c r="BN80" s="106">
        <v>-542520.87</v>
      </c>
      <c r="BO80" s="106">
        <v>-542520.87</v>
      </c>
      <c r="BP80" s="106">
        <v>-542520.87</v>
      </c>
      <c r="BQ80" s="106">
        <v>-542520.87</v>
      </c>
      <c r="BR80" s="106">
        <v>-542520.87</v>
      </c>
      <c r="BS80" s="106">
        <v>-542520.87</v>
      </c>
      <c r="BT80" s="106">
        <v>-542520.87</v>
      </c>
      <c r="BU80" s="106">
        <v>-542520.87</v>
      </c>
      <c r="BV80" s="106">
        <v>-542520.87</v>
      </c>
      <c r="BW80" s="106">
        <v>-542520.87</v>
      </c>
      <c r="BX80" s="106">
        <v>-542520.87</v>
      </c>
      <c r="BY80" s="106">
        <v>-542520.87</v>
      </c>
      <c r="BZ80" s="106">
        <v>-542520.87</v>
      </c>
      <c r="CA80" s="106">
        <v>-542520.87</v>
      </c>
      <c r="CB80" s="106">
        <v>-542520.87</v>
      </c>
      <c r="CC80" s="106">
        <v>-542520.87</v>
      </c>
      <c r="CD80" s="106">
        <v>-542520.87</v>
      </c>
    </row>
    <row r="81" spans="1:82" ht="13.9" customHeight="1" x14ac:dyDescent="0.2">
      <c r="A81" s="54" t="s">
        <v>129</v>
      </c>
      <c r="B81" s="54" t="s">
        <v>308</v>
      </c>
      <c r="C81" s="54" t="s">
        <v>633</v>
      </c>
      <c r="D81" s="54" t="s">
        <v>634</v>
      </c>
      <c r="E81" s="106">
        <v>0</v>
      </c>
      <c r="F81" s="106">
        <v>0</v>
      </c>
      <c r="G81" s="106">
        <v>0</v>
      </c>
      <c r="H81" s="106">
        <v>0</v>
      </c>
      <c r="I81" s="106">
        <v>0</v>
      </c>
      <c r="J81" s="106">
        <v>0</v>
      </c>
      <c r="K81" s="106">
        <v>0</v>
      </c>
      <c r="L81" s="106">
        <v>0</v>
      </c>
      <c r="M81" s="106">
        <v>0</v>
      </c>
      <c r="N81" s="106">
        <v>0</v>
      </c>
      <c r="O81" s="106">
        <v>0</v>
      </c>
      <c r="P81" s="106">
        <v>0</v>
      </c>
      <c r="Q81" s="106">
        <v>0</v>
      </c>
      <c r="R81" s="106">
        <v>0</v>
      </c>
      <c r="S81" s="106">
        <v>0</v>
      </c>
      <c r="T81" s="106">
        <v>-79351.5</v>
      </c>
      <c r="U81" s="106">
        <v>-79351.5</v>
      </c>
      <c r="V81" s="106">
        <v>-79351.5</v>
      </c>
      <c r="W81" s="106">
        <v>-67138.62</v>
      </c>
      <c r="X81" s="106">
        <v>-62390.189999999995</v>
      </c>
      <c r="Y81" s="106">
        <v>-54918.65</v>
      </c>
      <c r="Z81" s="106">
        <v>-50560.61</v>
      </c>
      <c r="AA81" s="106">
        <v>-43456.94</v>
      </c>
      <c r="AB81" s="106">
        <v>-36334.58</v>
      </c>
      <c r="AC81" s="106">
        <v>-29193.47</v>
      </c>
      <c r="AD81" s="106">
        <v>-29193.47</v>
      </c>
      <c r="AE81" s="106">
        <v>-11514.330000000002</v>
      </c>
      <c r="AF81" s="106">
        <v>-9480.18</v>
      </c>
      <c r="AG81" s="106">
        <v>-7440.67</v>
      </c>
      <c r="AH81" s="106">
        <v>-5395.79</v>
      </c>
      <c r="AI81" s="106">
        <v>-3644.43</v>
      </c>
      <c r="AJ81" s="106">
        <v>-1888.45</v>
      </c>
      <c r="AK81" s="106">
        <v>-497.57</v>
      </c>
      <c r="AL81" s="106">
        <v>0</v>
      </c>
      <c r="AM81" s="106">
        <v>0</v>
      </c>
      <c r="AN81" s="106">
        <v>0</v>
      </c>
      <c r="AO81" s="106">
        <v>0</v>
      </c>
      <c r="AP81" s="106">
        <v>0</v>
      </c>
      <c r="AQ81" s="106">
        <v>0</v>
      </c>
      <c r="AR81" s="106">
        <v>0</v>
      </c>
      <c r="AS81" s="106">
        <v>0</v>
      </c>
      <c r="AT81" s="106">
        <v>0</v>
      </c>
      <c r="AU81" s="106">
        <v>0</v>
      </c>
      <c r="AV81" s="106">
        <v>0</v>
      </c>
      <c r="AW81" s="106">
        <v>0</v>
      </c>
      <c r="AX81" s="106">
        <v>0</v>
      </c>
      <c r="AY81" s="106">
        <v>0</v>
      </c>
      <c r="AZ81" s="106">
        <v>0</v>
      </c>
      <c r="BA81" s="106">
        <v>0</v>
      </c>
      <c r="BB81" s="106">
        <v>0</v>
      </c>
      <c r="BC81" s="106">
        <v>0</v>
      </c>
      <c r="BD81" s="106">
        <v>0</v>
      </c>
      <c r="BE81" s="106">
        <v>0</v>
      </c>
      <c r="BF81" s="106">
        <v>0</v>
      </c>
      <c r="BG81" s="106">
        <v>0</v>
      </c>
      <c r="BH81" s="106">
        <v>0</v>
      </c>
      <c r="BI81" s="106">
        <v>0</v>
      </c>
      <c r="BJ81" s="106">
        <v>0</v>
      </c>
      <c r="BK81" s="106">
        <v>0</v>
      </c>
      <c r="BL81" s="106">
        <v>0</v>
      </c>
      <c r="BM81" s="106">
        <v>0</v>
      </c>
      <c r="BN81" s="106">
        <v>0</v>
      </c>
      <c r="BO81" s="106">
        <v>0</v>
      </c>
      <c r="BP81" s="106">
        <v>0</v>
      </c>
      <c r="BQ81" s="106">
        <v>0</v>
      </c>
      <c r="BR81" s="106">
        <v>0</v>
      </c>
      <c r="BS81" s="106">
        <v>0</v>
      </c>
      <c r="BT81" s="106">
        <v>0</v>
      </c>
      <c r="BU81" s="106">
        <v>0</v>
      </c>
      <c r="BV81" s="106">
        <v>0</v>
      </c>
      <c r="BW81" s="106">
        <v>0</v>
      </c>
      <c r="BX81" s="106">
        <v>0</v>
      </c>
      <c r="BY81" s="106">
        <v>0</v>
      </c>
      <c r="BZ81" s="106">
        <v>0</v>
      </c>
      <c r="CA81" s="106">
        <v>0</v>
      </c>
      <c r="CB81" s="106">
        <v>0</v>
      </c>
      <c r="CC81" s="106">
        <v>0</v>
      </c>
      <c r="CD81" s="106">
        <v>0</v>
      </c>
    </row>
    <row r="82" spans="1:82" ht="13.9" customHeight="1" x14ac:dyDescent="0.2">
      <c r="A82" s="54" t="s">
        <v>129</v>
      </c>
      <c r="B82" s="54" t="s">
        <v>308</v>
      </c>
      <c r="C82" s="54" t="s">
        <v>635</v>
      </c>
      <c r="D82" s="54" t="s">
        <v>224</v>
      </c>
      <c r="E82" s="106">
        <v>0</v>
      </c>
      <c r="F82" s="106">
        <v>0</v>
      </c>
      <c r="G82" s="106">
        <v>0</v>
      </c>
      <c r="H82" s="106">
        <v>0</v>
      </c>
      <c r="I82" s="106">
        <v>0</v>
      </c>
      <c r="J82" s="106">
        <v>0</v>
      </c>
      <c r="K82" s="106">
        <v>0</v>
      </c>
      <c r="L82" s="106">
        <v>-704022</v>
      </c>
      <c r="M82" s="106">
        <v>-693355</v>
      </c>
      <c r="N82" s="106">
        <v>-682413</v>
      </c>
      <c r="O82" s="106">
        <v>-675398</v>
      </c>
      <c r="P82" s="106">
        <v>-705186</v>
      </c>
      <c r="Q82" s="106">
        <v>-705186</v>
      </c>
      <c r="R82" s="106">
        <v>-612815</v>
      </c>
      <c r="S82" s="106">
        <v>-591434</v>
      </c>
      <c r="T82" s="106">
        <v>-616283</v>
      </c>
      <c r="U82" s="106">
        <v>-597513</v>
      </c>
      <c r="V82" s="106">
        <v>-567255</v>
      </c>
      <c r="W82" s="106">
        <v>-3422677</v>
      </c>
      <c r="X82" s="106">
        <v>-3720192</v>
      </c>
      <c r="Y82" s="106">
        <v>-3736761</v>
      </c>
      <c r="Z82" s="106">
        <v>-3545693</v>
      </c>
      <c r="AA82" s="106">
        <v>-3537388</v>
      </c>
      <c r="AB82" s="106">
        <v>-3713444</v>
      </c>
      <c r="AC82" s="106">
        <v>-3333526</v>
      </c>
      <c r="AD82" s="106">
        <v>-3333526</v>
      </c>
      <c r="AE82" s="106">
        <v>-3327091</v>
      </c>
      <c r="AF82" s="106">
        <v>-3132276</v>
      </c>
      <c r="AG82" s="106">
        <v>-3156303</v>
      </c>
      <c r="AH82" s="106">
        <v>-3208005</v>
      </c>
      <c r="AI82" s="106">
        <v>-3230465</v>
      </c>
      <c r="AJ82" s="106">
        <v>-3209791</v>
      </c>
      <c r="AK82" s="106">
        <v>-3221766</v>
      </c>
      <c r="AL82" s="106">
        <v>-3227525</v>
      </c>
      <c r="AM82" s="106">
        <v>-709428</v>
      </c>
      <c r="AN82" s="106">
        <v>-714314</v>
      </c>
      <c r="AO82" s="106">
        <v>-720592</v>
      </c>
      <c r="AP82" s="106">
        <v>-1299103</v>
      </c>
      <c r="AQ82" s="106">
        <v>-1299103</v>
      </c>
      <c r="AR82" s="106">
        <v>-1300336</v>
      </c>
      <c r="AS82" s="106">
        <v>-1310011</v>
      </c>
      <c r="AT82" s="106">
        <v>-1291909</v>
      </c>
      <c r="AU82" s="106">
        <v>-1297752</v>
      </c>
      <c r="AV82" s="106">
        <v>-1307728</v>
      </c>
      <c r="AW82" s="106">
        <v>-2922380</v>
      </c>
      <c r="AX82" s="106">
        <v>-2930965</v>
      </c>
      <c r="AY82" s="106">
        <v>-2921723</v>
      </c>
      <c r="AZ82" s="106">
        <v>-2888878</v>
      </c>
      <c r="BA82" s="106">
        <v>-2884978</v>
      </c>
      <c r="BB82" s="106">
        <v>-2888253</v>
      </c>
      <c r="BC82" s="106">
        <v>-2872193</v>
      </c>
      <c r="BD82" s="106">
        <v>-2872193</v>
      </c>
      <c r="BE82" s="106">
        <v>-2898421.5417288127</v>
      </c>
      <c r="BF82" s="106">
        <v>-2940030.315667626</v>
      </c>
      <c r="BG82" s="106">
        <v>-2997415.0966049396</v>
      </c>
      <c r="BH82" s="106">
        <v>-3054799.8775422517</v>
      </c>
      <c r="BI82" s="106">
        <v>-3103949.4438835648</v>
      </c>
      <c r="BJ82" s="106">
        <v>-3152792.4049748788</v>
      </c>
      <c r="BK82" s="106">
        <v>-3202627.6160661927</v>
      </c>
      <c r="BL82" s="106">
        <v>-3246906.5347550046</v>
      </c>
      <c r="BM82" s="106">
        <v>-3281362.6388478177</v>
      </c>
      <c r="BN82" s="106">
        <v>-3329671.2832366307</v>
      </c>
      <c r="BO82" s="106">
        <v>-3348769.0084334444</v>
      </c>
      <c r="BP82" s="106">
        <v>-3360127.4912277581</v>
      </c>
      <c r="BQ82" s="106">
        <v>-3360127.4912277581</v>
      </c>
      <c r="BR82" s="106">
        <v>-3372059.0934347757</v>
      </c>
      <c r="BS82" s="106">
        <v>-3383990.6956417947</v>
      </c>
      <c r="BT82" s="106">
        <v>-3397886.0102113127</v>
      </c>
      <c r="BU82" s="106">
        <v>-3411781.3247808306</v>
      </c>
      <c r="BV82" s="106">
        <v>-3425676.6393503486</v>
      </c>
      <c r="BW82" s="106">
        <v>-3439571.9539198666</v>
      </c>
      <c r="BX82" s="106">
        <v>-3453467.2684893846</v>
      </c>
      <c r="BY82" s="106">
        <v>-3467362.5830589025</v>
      </c>
      <c r="BZ82" s="106">
        <v>-3481257.8976284214</v>
      </c>
      <c r="CA82" s="106">
        <v>-3495729.5109979403</v>
      </c>
      <c r="CB82" s="106">
        <v>-3510201.1243674583</v>
      </c>
      <c r="CC82" s="106">
        <v>-3524672.7377369753</v>
      </c>
      <c r="CD82" s="106">
        <v>-3524672.7377369753</v>
      </c>
    </row>
    <row r="83" spans="1:82" ht="13.9" customHeight="1" x14ac:dyDescent="0.2">
      <c r="A83" s="54" t="s">
        <v>129</v>
      </c>
      <c r="B83" s="54" t="s">
        <v>308</v>
      </c>
      <c r="C83" s="54" t="s">
        <v>636</v>
      </c>
      <c r="D83" s="54" t="s">
        <v>222</v>
      </c>
      <c r="E83" s="106">
        <v>0</v>
      </c>
      <c r="F83" s="106">
        <v>0</v>
      </c>
      <c r="G83" s="106">
        <v>0</v>
      </c>
      <c r="H83" s="106">
        <v>0</v>
      </c>
      <c r="I83" s="106">
        <v>0</v>
      </c>
      <c r="J83" s="106">
        <v>0</v>
      </c>
      <c r="K83" s="106">
        <v>0</v>
      </c>
      <c r="L83" s="106">
        <v>-28296961.379999999</v>
      </c>
      <c r="M83" s="106">
        <v>-28571113.379999999</v>
      </c>
      <c r="N83" s="106">
        <v>-28529925.379999999</v>
      </c>
      <c r="O83" s="106">
        <v>-28487391.379999999</v>
      </c>
      <c r="P83" s="106">
        <v>-29130983.379999999</v>
      </c>
      <c r="Q83" s="106">
        <v>-29130983.379999999</v>
      </c>
      <c r="R83" s="106">
        <v>-29115930.379999999</v>
      </c>
      <c r="S83" s="106">
        <v>-29007910.379999999</v>
      </c>
      <c r="T83" s="106">
        <v>-29269977.379999999</v>
      </c>
      <c r="U83" s="106">
        <v>-29278094.379999999</v>
      </c>
      <c r="V83" s="106">
        <v>-29283115.379999999</v>
      </c>
      <c r="W83" s="106">
        <v>-29519593.379999999</v>
      </c>
      <c r="X83" s="106">
        <v>-29374023.379999999</v>
      </c>
      <c r="Y83" s="106">
        <v>-30180240.379999999</v>
      </c>
      <c r="Z83" s="106">
        <v>-30302329.379999999</v>
      </c>
      <c r="AA83" s="106">
        <v>-30422443.379999999</v>
      </c>
      <c r="AB83" s="106">
        <v>-30400639.379999999</v>
      </c>
      <c r="AC83" s="106">
        <v>-29703254.379999999</v>
      </c>
      <c r="AD83" s="106">
        <v>-29703254.379999999</v>
      </c>
      <c r="AE83" s="106">
        <v>-29736508.379999999</v>
      </c>
      <c r="AF83" s="106">
        <v>-29887523.379999999</v>
      </c>
      <c r="AG83" s="106">
        <v>-30063715.379999999</v>
      </c>
      <c r="AH83" s="106">
        <v>-30071232.379999999</v>
      </c>
      <c r="AI83" s="106">
        <v>-30308295.379999999</v>
      </c>
      <c r="AJ83" s="106">
        <v>-30458646.379999999</v>
      </c>
      <c r="AK83" s="106">
        <v>-30320055.379999999</v>
      </c>
      <c r="AL83" s="106">
        <v>-30282769.379999999</v>
      </c>
      <c r="AM83" s="106">
        <v>-30467170.379999999</v>
      </c>
      <c r="AN83" s="106">
        <v>-30371358.379999999</v>
      </c>
      <c r="AO83" s="106">
        <v>-30274568.379999999</v>
      </c>
      <c r="AP83" s="106">
        <v>-30470460.379999999</v>
      </c>
      <c r="AQ83" s="106">
        <v>-30470460.379999999</v>
      </c>
      <c r="AR83" s="106">
        <v>-30434905.379999999</v>
      </c>
      <c r="AS83" s="106">
        <v>-30574159.379999999</v>
      </c>
      <c r="AT83" s="106">
        <v>-30843409.379999999</v>
      </c>
      <c r="AU83" s="106">
        <v>-30794895.379999999</v>
      </c>
      <c r="AV83" s="106">
        <v>-30878838.379999999</v>
      </c>
      <c r="AW83" s="106">
        <v>-31076376.379999999</v>
      </c>
      <c r="AX83" s="106">
        <v>-31077293.379999999</v>
      </c>
      <c r="AY83" s="106">
        <v>-30906232.379999999</v>
      </c>
      <c r="AZ83" s="106">
        <v>-30767005.379999999</v>
      </c>
      <c r="BA83" s="106">
        <v>-30703124.379999999</v>
      </c>
      <c r="BB83" s="106">
        <v>-30771817.379999999</v>
      </c>
      <c r="BC83" s="106">
        <v>-31038200.379999999</v>
      </c>
      <c r="BD83" s="106">
        <v>-31038200.379999999</v>
      </c>
      <c r="BE83" s="106">
        <v>-31097765.456602339</v>
      </c>
      <c r="BF83" s="106">
        <v>-31139050.746710826</v>
      </c>
      <c r="BG83" s="106">
        <v>-31176760.791608553</v>
      </c>
      <c r="BH83" s="106">
        <v>-31216649.359171018</v>
      </c>
      <c r="BI83" s="106">
        <v>-31242277.910074759</v>
      </c>
      <c r="BJ83" s="106">
        <v>-31257659.452079479</v>
      </c>
      <c r="BK83" s="106">
        <v>-31262948.161624771</v>
      </c>
      <c r="BL83" s="106">
        <v>-31264745.296053581</v>
      </c>
      <c r="BM83" s="106">
        <v>-31324243.318853531</v>
      </c>
      <c r="BN83" s="106">
        <v>-31337860.97072643</v>
      </c>
      <c r="BO83" s="106">
        <v>-31347323.010641463</v>
      </c>
      <c r="BP83" s="106">
        <v>-31358481.512718342</v>
      </c>
      <c r="BQ83" s="106">
        <v>-31358481.512718342</v>
      </c>
      <c r="BR83" s="106">
        <v>-31434660.239353009</v>
      </c>
      <c r="BS83" s="106">
        <v>-31524305.240532976</v>
      </c>
      <c r="BT83" s="106">
        <v>-31559254.846592169</v>
      </c>
      <c r="BU83" s="106">
        <v>-31625015.583363425</v>
      </c>
      <c r="BV83" s="106">
        <v>-31681182.525548432</v>
      </c>
      <c r="BW83" s="106">
        <v>-31734489.76190865</v>
      </c>
      <c r="BX83" s="106">
        <v>-31782496.140780516</v>
      </c>
      <c r="BY83" s="106">
        <v>-31827871.799644537</v>
      </c>
      <c r="BZ83" s="106">
        <v>-31908831.11861179</v>
      </c>
      <c r="CA83" s="106">
        <v>-31964822.650918823</v>
      </c>
      <c r="CB83" s="106">
        <v>-32016913.904193293</v>
      </c>
      <c r="CC83" s="106">
        <v>-32066985.743151277</v>
      </c>
      <c r="CD83" s="106">
        <v>-32066985.743151277</v>
      </c>
    </row>
    <row r="84" spans="1:82" ht="13.9" customHeight="1" x14ac:dyDescent="0.2">
      <c r="A84" s="54" t="s">
        <v>129</v>
      </c>
      <c r="B84" s="54" t="s">
        <v>308</v>
      </c>
      <c r="C84" s="54" t="s">
        <v>637</v>
      </c>
      <c r="D84" s="54" t="s">
        <v>223</v>
      </c>
      <c r="E84" s="106">
        <v>0</v>
      </c>
      <c r="F84" s="106">
        <v>0</v>
      </c>
      <c r="G84" s="106">
        <v>0</v>
      </c>
      <c r="H84" s="106">
        <v>0</v>
      </c>
      <c r="I84" s="106">
        <v>0</v>
      </c>
      <c r="J84" s="106">
        <v>0</v>
      </c>
      <c r="K84" s="106">
        <v>0</v>
      </c>
      <c r="L84" s="106">
        <v>-4316126</v>
      </c>
      <c r="M84" s="106">
        <v>-4361920</v>
      </c>
      <c r="N84" s="106">
        <v>-4390760</v>
      </c>
      <c r="O84" s="106">
        <v>-4419229</v>
      </c>
      <c r="P84" s="106">
        <v>-4466051</v>
      </c>
      <c r="Q84" s="106">
        <v>-4466051</v>
      </c>
      <c r="R84" s="106">
        <v>-4513093</v>
      </c>
      <c r="S84" s="106">
        <v>-4534371</v>
      </c>
      <c r="T84" s="106">
        <v>-4588039</v>
      </c>
      <c r="U84" s="106">
        <v>-4641506</v>
      </c>
      <c r="V84" s="106">
        <v>-4694112</v>
      </c>
      <c r="W84" s="106">
        <v>-4740677</v>
      </c>
      <c r="X84" s="106">
        <v>-4841534</v>
      </c>
      <c r="Y84" s="106">
        <v>-5116189</v>
      </c>
      <c r="Z84" s="106">
        <v>-5131056</v>
      </c>
      <c r="AA84" s="106">
        <v>-5215558</v>
      </c>
      <c r="AB84" s="106">
        <v>-5262063</v>
      </c>
      <c r="AC84" s="106">
        <v>-5119965</v>
      </c>
      <c r="AD84" s="106">
        <v>-5119965</v>
      </c>
      <c r="AE84" s="106">
        <v>-5174334</v>
      </c>
      <c r="AF84" s="106">
        <v>-5215194</v>
      </c>
      <c r="AG84" s="106">
        <v>-5252201</v>
      </c>
      <c r="AH84" s="106">
        <v>-5295897</v>
      </c>
      <c r="AI84" s="106">
        <v>-5410352</v>
      </c>
      <c r="AJ84" s="106">
        <v>-5445486</v>
      </c>
      <c r="AK84" s="106">
        <v>-5460530</v>
      </c>
      <c r="AL84" s="106">
        <v>-5502644</v>
      </c>
      <c r="AM84" s="106">
        <v>-5531742</v>
      </c>
      <c r="AN84" s="106">
        <v>-5550309</v>
      </c>
      <c r="AO84" s="106">
        <v>-5569924</v>
      </c>
      <c r="AP84" s="106">
        <v>-5611373</v>
      </c>
      <c r="AQ84" s="106">
        <v>-5611373</v>
      </c>
      <c r="AR84" s="106">
        <v>-5647804</v>
      </c>
      <c r="AS84" s="106">
        <v>-5727555</v>
      </c>
      <c r="AT84" s="106">
        <v>-5789916</v>
      </c>
      <c r="AU84" s="106">
        <v>-5819391</v>
      </c>
      <c r="AV84" s="106">
        <v>-5888637</v>
      </c>
      <c r="AW84" s="106">
        <v>-5929660</v>
      </c>
      <c r="AX84" s="106">
        <v>-5979742</v>
      </c>
      <c r="AY84" s="106">
        <v>-5989855</v>
      </c>
      <c r="AZ84" s="106">
        <v>-5958753</v>
      </c>
      <c r="BA84" s="106">
        <v>-5991120</v>
      </c>
      <c r="BB84" s="106">
        <v>-6061448</v>
      </c>
      <c r="BC84" s="106">
        <v>-6133287</v>
      </c>
      <c r="BD84" s="106">
        <v>-6133287</v>
      </c>
      <c r="BE84" s="106">
        <v>-6180688.0730330348</v>
      </c>
      <c r="BF84" s="106">
        <v>-6227683.7131688856</v>
      </c>
      <c r="BG84" s="106">
        <v>-6274246.2363596214</v>
      </c>
      <c r="BH84" s="106">
        <v>-6320339.813350278</v>
      </c>
      <c r="BI84" s="106">
        <v>-6365940.2413363513</v>
      </c>
      <c r="BJ84" s="106">
        <v>-6411025.9806360528</v>
      </c>
      <c r="BK84" s="106">
        <v>-6455580.7383044865</v>
      </c>
      <c r="BL84" s="106">
        <v>-6499588.6365244156</v>
      </c>
      <c r="BM84" s="106">
        <v>-6543028.5475745853</v>
      </c>
      <c r="BN84" s="106">
        <v>-6585890.3860459486</v>
      </c>
      <c r="BO84" s="106">
        <v>-6628173.0775863994</v>
      </c>
      <c r="BP84" s="106">
        <v>-6669850.9638555795</v>
      </c>
      <c r="BQ84" s="106">
        <v>-6669850.9638555795</v>
      </c>
      <c r="BR84" s="106">
        <v>-6725271.5920164064</v>
      </c>
      <c r="BS84" s="106">
        <v>-6779990.3261867417</v>
      </c>
      <c r="BT84" s="106">
        <v>-6831277.547922804</v>
      </c>
      <c r="BU84" s="106">
        <v>-6879260.2386618191</v>
      </c>
      <c r="BV84" s="106">
        <v>-6926650.2532294132</v>
      </c>
      <c r="BW84" s="106">
        <v>-6973481.9526176453</v>
      </c>
      <c r="BX84" s="106">
        <v>-7019758.9963874426</v>
      </c>
      <c r="BY84" s="106">
        <v>-7065482.3137124693</v>
      </c>
      <c r="BZ84" s="106">
        <v>-7110647.5332538709</v>
      </c>
      <c r="CA84" s="106">
        <v>-7155241.7050333982</v>
      </c>
      <c r="CB84" s="106">
        <v>-7199254.1458090795</v>
      </c>
      <c r="CC84" s="106">
        <v>-7242686.2527504964</v>
      </c>
      <c r="CD84" s="106">
        <v>-7242686.2527504964</v>
      </c>
    </row>
    <row r="85" spans="1:82" ht="13.9" customHeight="1" x14ac:dyDescent="0.2">
      <c r="A85" s="54" t="s">
        <v>129</v>
      </c>
      <c r="B85" s="54" t="s">
        <v>308</v>
      </c>
      <c r="C85" s="54" t="s">
        <v>638</v>
      </c>
      <c r="D85" s="54" t="s">
        <v>225</v>
      </c>
      <c r="E85" s="106">
        <v>0</v>
      </c>
      <c r="F85" s="106">
        <v>0</v>
      </c>
      <c r="G85" s="106">
        <v>0</v>
      </c>
      <c r="H85" s="106">
        <v>0</v>
      </c>
      <c r="I85" s="106">
        <v>0</v>
      </c>
      <c r="J85" s="106">
        <v>0</v>
      </c>
      <c r="K85" s="106">
        <v>0</v>
      </c>
      <c r="L85" s="106">
        <v>-195118</v>
      </c>
      <c r="M85" s="106">
        <v>-192162</v>
      </c>
      <c r="N85" s="106">
        <v>-189129</v>
      </c>
      <c r="O85" s="106">
        <v>-187185</v>
      </c>
      <c r="P85" s="106">
        <v>-195440</v>
      </c>
      <c r="Q85" s="106">
        <v>-195440</v>
      </c>
      <c r="R85" s="106">
        <v>-175217</v>
      </c>
      <c r="S85" s="106">
        <v>-174670</v>
      </c>
      <c r="T85" s="106">
        <v>-170800</v>
      </c>
      <c r="U85" s="106">
        <v>-170976</v>
      </c>
      <c r="V85" s="106">
        <v>-167967</v>
      </c>
      <c r="W85" s="106">
        <v>-948586</v>
      </c>
      <c r="X85" s="106">
        <v>-954399</v>
      </c>
      <c r="Y85" s="106">
        <v>-957532</v>
      </c>
      <c r="Z85" s="106">
        <v>-982681</v>
      </c>
      <c r="AA85" s="106">
        <v>-978922</v>
      </c>
      <c r="AB85" s="106">
        <v>-980108</v>
      </c>
      <c r="AC85" s="106">
        <v>-877728</v>
      </c>
      <c r="AD85" s="106">
        <v>-877728</v>
      </c>
      <c r="AE85" s="106">
        <v>-874487</v>
      </c>
      <c r="AF85" s="106">
        <v>-865186</v>
      </c>
      <c r="AG85" s="106">
        <v>-874761</v>
      </c>
      <c r="AH85" s="106">
        <v>-887905</v>
      </c>
      <c r="AI85" s="106">
        <v>-892475</v>
      </c>
      <c r="AJ85" s="106">
        <v>-889585</v>
      </c>
      <c r="AK85" s="106">
        <v>-890981</v>
      </c>
      <c r="AL85" s="106">
        <v>-890733</v>
      </c>
      <c r="AM85" s="106">
        <v>-196617</v>
      </c>
      <c r="AN85" s="106">
        <v>-196698</v>
      </c>
      <c r="AO85" s="106">
        <v>-197063</v>
      </c>
      <c r="AP85" s="106">
        <v>-360044</v>
      </c>
      <c r="AQ85" s="106">
        <v>-360044</v>
      </c>
      <c r="AR85" s="106">
        <v>-358785</v>
      </c>
      <c r="AS85" s="106">
        <v>-360252</v>
      </c>
      <c r="AT85" s="106">
        <v>-358051</v>
      </c>
      <c r="AU85" s="106">
        <v>-358323</v>
      </c>
      <c r="AV85" s="106">
        <v>-359510</v>
      </c>
      <c r="AW85" s="106">
        <v>-809932</v>
      </c>
      <c r="AX85" s="106">
        <v>-810509</v>
      </c>
      <c r="AY85" s="106">
        <v>-806114</v>
      </c>
      <c r="AZ85" s="106">
        <v>-800648</v>
      </c>
      <c r="BA85" s="106">
        <v>-798267</v>
      </c>
      <c r="BB85" s="106">
        <v>-797765</v>
      </c>
      <c r="BC85" s="106">
        <v>-796025</v>
      </c>
      <c r="BD85" s="106">
        <v>-796025</v>
      </c>
      <c r="BE85" s="106">
        <v>-803294.18516041676</v>
      </c>
      <c r="BF85" s="106">
        <v>-814825.96932083345</v>
      </c>
      <c r="BG85" s="106">
        <v>-830730.04063125036</v>
      </c>
      <c r="BH85" s="106">
        <v>-846634.11194166727</v>
      </c>
      <c r="BI85" s="106">
        <v>-860255.81085208419</v>
      </c>
      <c r="BJ85" s="106">
        <v>-873792.53476250102</v>
      </c>
      <c r="BK85" s="106">
        <v>-887604.25867291784</v>
      </c>
      <c r="BL85" s="106">
        <v>-899876.06783333479</v>
      </c>
      <c r="BM85" s="106">
        <v>-909425.50459375163</v>
      </c>
      <c r="BN85" s="106">
        <v>-922814.14375416841</v>
      </c>
      <c r="BO85" s="106">
        <v>-928107.03811458533</v>
      </c>
      <c r="BP85" s="106">
        <v>-931255.01772500225</v>
      </c>
      <c r="BQ85" s="106">
        <v>-931255.01772500225</v>
      </c>
      <c r="BR85" s="106">
        <v>-934561.83617491915</v>
      </c>
      <c r="BS85" s="106">
        <v>-937868.65462483582</v>
      </c>
      <c r="BT85" s="106">
        <v>-941719.71182475274</v>
      </c>
      <c r="BU85" s="106">
        <v>-945570.76902466966</v>
      </c>
      <c r="BV85" s="106">
        <v>-949421.82622458646</v>
      </c>
      <c r="BW85" s="106">
        <v>-953272.88342450326</v>
      </c>
      <c r="BX85" s="106">
        <v>-957123.94062442007</v>
      </c>
      <c r="BY85" s="106">
        <v>-960974.9978243371</v>
      </c>
      <c r="BZ85" s="106">
        <v>-964826.05502425379</v>
      </c>
      <c r="CA85" s="106">
        <v>-968836.83222417068</v>
      </c>
      <c r="CB85" s="106">
        <v>-972847.60942408745</v>
      </c>
      <c r="CC85" s="106">
        <v>-976858.38662400434</v>
      </c>
      <c r="CD85" s="106">
        <v>-976858.38662400434</v>
      </c>
    </row>
    <row r="86" spans="1:82" ht="13.9" customHeight="1" x14ac:dyDescent="0.2">
      <c r="A86" s="54" t="s">
        <v>129</v>
      </c>
      <c r="B86" s="54" t="s">
        <v>308</v>
      </c>
      <c r="C86" s="54" t="s">
        <v>639</v>
      </c>
      <c r="D86" s="54" t="s">
        <v>227</v>
      </c>
      <c r="E86" s="106">
        <v>0</v>
      </c>
      <c r="F86" s="106">
        <v>0</v>
      </c>
      <c r="G86" s="106">
        <v>0</v>
      </c>
      <c r="H86" s="106">
        <v>0</v>
      </c>
      <c r="I86" s="106">
        <v>0</v>
      </c>
      <c r="J86" s="106">
        <v>0</v>
      </c>
      <c r="K86" s="106">
        <v>0</v>
      </c>
      <c r="L86" s="106">
        <v>-25031429</v>
      </c>
      <c r="M86" s="106">
        <v>-24691060</v>
      </c>
      <c r="N86" s="106">
        <v>-24691060</v>
      </c>
      <c r="O86" s="106">
        <v>-24691060</v>
      </c>
      <c r="P86" s="106">
        <v>-24098598</v>
      </c>
      <c r="Q86" s="106">
        <v>-24098598</v>
      </c>
      <c r="R86" s="106">
        <v>-24098598</v>
      </c>
      <c r="S86" s="106">
        <v>-24098598</v>
      </c>
      <c r="T86" s="106">
        <v>-23681450</v>
      </c>
      <c r="U86" s="106">
        <v>-23681450</v>
      </c>
      <c r="V86" s="106">
        <v>-23681450</v>
      </c>
      <c r="W86" s="106">
        <v>-23264302</v>
      </c>
      <c r="X86" s="106">
        <v>-21509353</v>
      </c>
      <c r="Y86" s="106">
        <v>-21509353</v>
      </c>
      <c r="Z86" s="106">
        <v>-21554697</v>
      </c>
      <c r="AA86" s="106">
        <v>-21554697</v>
      </c>
      <c r="AB86" s="106">
        <v>-21554697</v>
      </c>
      <c r="AC86" s="106">
        <v>-21871100</v>
      </c>
      <c r="AD86" s="106">
        <v>-21871100</v>
      </c>
      <c r="AE86" s="106">
        <v>-21871100</v>
      </c>
      <c r="AF86" s="106">
        <v>-21871100</v>
      </c>
      <c r="AG86" s="106">
        <v>-21616863</v>
      </c>
      <c r="AH86" s="106">
        <v>-21616863</v>
      </c>
      <c r="AI86" s="106">
        <v>-21616863</v>
      </c>
      <c r="AJ86" s="106">
        <v>-21348553</v>
      </c>
      <c r="AK86" s="106">
        <v>-21348553</v>
      </c>
      <c r="AL86" s="106">
        <v>-21348553</v>
      </c>
      <c r="AM86" s="106">
        <v>-21081630</v>
      </c>
      <c r="AN86" s="106">
        <v>-21081630</v>
      </c>
      <c r="AO86" s="106">
        <v>-21081630</v>
      </c>
      <c r="AP86" s="106">
        <v>-20960211</v>
      </c>
      <c r="AQ86" s="106">
        <v>-20960211</v>
      </c>
      <c r="AR86" s="106">
        <v>-20960211</v>
      </c>
      <c r="AS86" s="106">
        <v>-20960211</v>
      </c>
      <c r="AT86" s="106">
        <v>-20707504</v>
      </c>
      <c r="AU86" s="106">
        <v>-20707504</v>
      </c>
      <c r="AV86" s="106">
        <v>-20707504</v>
      </c>
      <c r="AW86" s="106">
        <v>-20422422</v>
      </c>
      <c r="AX86" s="106">
        <v>-20422422</v>
      </c>
      <c r="AY86" s="106">
        <v>-20422422</v>
      </c>
      <c r="AZ86" s="106">
        <v>-20204484</v>
      </c>
      <c r="BA86" s="106">
        <v>-20204484</v>
      </c>
      <c r="BB86" s="106">
        <v>-20204484</v>
      </c>
      <c r="BC86" s="106">
        <v>-19942752</v>
      </c>
      <c r="BD86" s="106">
        <v>-19942752</v>
      </c>
      <c r="BE86" s="106">
        <v>-19942752</v>
      </c>
      <c r="BF86" s="106">
        <v>-19942752</v>
      </c>
      <c r="BG86" s="106">
        <v>-19942752</v>
      </c>
      <c r="BH86" s="106">
        <v>-19942752</v>
      </c>
      <c r="BI86" s="106">
        <v>-19942752</v>
      </c>
      <c r="BJ86" s="106">
        <v>-19942752</v>
      </c>
      <c r="BK86" s="106">
        <v>-19942752</v>
      </c>
      <c r="BL86" s="106">
        <v>-19942752</v>
      </c>
      <c r="BM86" s="106">
        <v>-19942752</v>
      </c>
      <c r="BN86" s="106">
        <v>-19942752</v>
      </c>
      <c r="BO86" s="106">
        <v>-19942752</v>
      </c>
      <c r="BP86" s="106">
        <v>-19942752</v>
      </c>
      <c r="BQ86" s="106">
        <v>-19942752</v>
      </c>
      <c r="BR86" s="106">
        <v>-19942752</v>
      </c>
      <c r="BS86" s="106">
        <v>-19942752</v>
      </c>
      <c r="BT86" s="106">
        <v>-19942752</v>
      </c>
      <c r="BU86" s="106">
        <v>-19942752</v>
      </c>
      <c r="BV86" s="106">
        <v>-19942752</v>
      </c>
      <c r="BW86" s="106">
        <v>-19942752</v>
      </c>
      <c r="BX86" s="106">
        <v>-19942752</v>
      </c>
      <c r="BY86" s="106">
        <v>-19942752</v>
      </c>
      <c r="BZ86" s="106">
        <v>-19942752</v>
      </c>
      <c r="CA86" s="106">
        <v>-19942752</v>
      </c>
      <c r="CB86" s="106">
        <v>-19942752</v>
      </c>
      <c r="CC86" s="106">
        <v>-19942752</v>
      </c>
      <c r="CD86" s="106">
        <v>-19942752</v>
      </c>
    </row>
    <row r="87" spans="1:82" ht="13.9" customHeight="1" x14ac:dyDescent="0.2">
      <c r="A87" s="54" t="s">
        <v>129</v>
      </c>
      <c r="B87" s="54" t="s">
        <v>308</v>
      </c>
      <c r="C87" s="54" t="s">
        <v>640</v>
      </c>
      <c r="D87" s="54" t="s">
        <v>641</v>
      </c>
      <c r="E87" s="106">
        <v>0</v>
      </c>
      <c r="F87" s="106">
        <v>0</v>
      </c>
      <c r="G87" s="106">
        <v>0</v>
      </c>
      <c r="H87" s="106">
        <v>0</v>
      </c>
      <c r="I87" s="106">
        <v>0</v>
      </c>
      <c r="J87" s="106">
        <v>0</v>
      </c>
      <c r="K87" s="106">
        <v>0</v>
      </c>
      <c r="L87" s="106">
        <v>0</v>
      </c>
      <c r="M87" s="106">
        <v>0</v>
      </c>
      <c r="N87" s="106">
        <v>0</v>
      </c>
      <c r="O87" s="106">
        <v>0</v>
      </c>
      <c r="P87" s="106">
        <v>0</v>
      </c>
      <c r="Q87" s="106">
        <v>0</v>
      </c>
      <c r="R87" s="106">
        <v>0</v>
      </c>
      <c r="S87" s="106">
        <v>0</v>
      </c>
      <c r="T87" s="106">
        <v>0</v>
      </c>
      <c r="U87" s="106">
        <v>0</v>
      </c>
      <c r="V87" s="106">
        <v>0</v>
      </c>
      <c r="W87" s="106">
        <v>0</v>
      </c>
      <c r="X87" s="106">
        <v>0</v>
      </c>
      <c r="Y87" s="106">
        <v>0</v>
      </c>
      <c r="Z87" s="106">
        <v>0</v>
      </c>
      <c r="AA87" s="106">
        <v>0</v>
      </c>
      <c r="AB87" s="106">
        <v>0</v>
      </c>
      <c r="AC87" s="106">
        <v>0</v>
      </c>
      <c r="AD87" s="106">
        <v>0</v>
      </c>
      <c r="AE87" s="106">
        <v>0</v>
      </c>
      <c r="AF87" s="106">
        <v>0</v>
      </c>
      <c r="AG87" s="106">
        <v>0</v>
      </c>
      <c r="AH87" s="106">
        <v>0</v>
      </c>
      <c r="AI87" s="106">
        <v>0</v>
      </c>
      <c r="AJ87" s="106">
        <v>0</v>
      </c>
      <c r="AK87" s="106">
        <v>0</v>
      </c>
      <c r="AL87" s="106">
        <v>0</v>
      </c>
      <c r="AM87" s="106">
        <v>0</v>
      </c>
      <c r="AN87" s="106">
        <v>0</v>
      </c>
      <c r="AO87" s="106">
        <v>0</v>
      </c>
      <c r="AP87" s="106">
        <v>0</v>
      </c>
      <c r="AQ87" s="106">
        <v>0</v>
      </c>
      <c r="AR87" s="106">
        <v>0</v>
      </c>
      <c r="AS87" s="106">
        <v>0</v>
      </c>
      <c r="AT87" s="106">
        <v>0</v>
      </c>
      <c r="AU87" s="106">
        <v>0</v>
      </c>
      <c r="AV87" s="106">
        <v>0</v>
      </c>
      <c r="AW87" s="106">
        <v>-7705006.5800000001</v>
      </c>
      <c r="AX87" s="106">
        <v>-7705006.5800000001</v>
      </c>
      <c r="AY87" s="106">
        <v>-7614301.7599999998</v>
      </c>
      <c r="AZ87" s="106">
        <v>-7568730.9799999995</v>
      </c>
      <c r="BA87" s="106">
        <v>-7523013.9900000002</v>
      </c>
      <c r="BB87" s="106">
        <v>-7477003.1800000006</v>
      </c>
      <c r="BC87" s="106">
        <v>-7431139.5199999996</v>
      </c>
      <c r="BD87" s="106">
        <v>-7431139.5199999996</v>
      </c>
      <c r="BE87" s="106">
        <v>-7431139.5199999996</v>
      </c>
      <c r="BF87" s="106">
        <v>-7431139.5199999996</v>
      </c>
      <c r="BG87" s="106">
        <v>-7431139.5199999996</v>
      </c>
      <c r="BH87" s="106">
        <v>-7431139.5199999996</v>
      </c>
      <c r="BI87" s="106">
        <v>-7431139.5199999996</v>
      </c>
      <c r="BJ87" s="106">
        <v>-7431139.5199999996</v>
      </c>
      <c r="BK87" s="106">
        <v>-7431139.5199999996</v>
      </c>
      <c r="BL87" s="106">
        <v>-7431139.5199999996</v>
      </c>
      <c r="BM87" s="106">
        <v>-7431139.5199999996</v>
      </c>
      <c r="BN87" s="106">
        <v>-7431139.5199999996</v>
      </c>
      <c r="BO87" s="106">
        <v>-7431139.5199999996</v>
      </c>
      <c r="BP87" s="106">
        <v>-7431139.5199999996</v>
      </c>
      <c r="BQ87" s="106">
        <v>-7431139.5199999996</v>
      </c>
      <c r="BR87" s="106">
        <v>-7431139.5199999996</v>
      </c>
      <c r="BS87" s="106">
        <v>-7431139.5199999996</v>
      </c>
      <c r="BT87" s="106">
        <v>-7431139.5199999996</v>
      </c>
      <c r="BU87" s="106">
        <v>-7431139.5199999996</v>
      </c>
      <c r="BV87" s="106">
        <v>-7431139.5199999996</v>
      </c>
      <c r="BW87" s="106">
        <v>-7431139.5199999996</v>
      </c>
      <c r="BX87" s="106">
        <v>-7431139.5199999996</v>
      </c>
      <c r="BY87" s="106">
        <v>-7431139.5199999996</v>
      </c>
      <c r="BZ87" s="106">
        <v>-7431139.5199999996</v>
      </c>
      <c r="CA87" s="106">
        <v>-7431139.5199999996</v>
      </c>
      <c r="CB87" s="106">
        <v>-7431139.5199999996</v>
      </c>
      <c r="CC87" s="106">
        <v>-7431139.5199999996</v>
      </c>
      <c r="CD87" s="106">
        <v>-7431139.5199999996</v>
      </c>
    </row>
    <row r="88" spans="1:82" ht="13.9" customHeight="1" x14ac:dyDescent="0.2">
      <c r="A88" s="54" t="s">
        <v>129</v>
      </c>
      <c r="B88" s="54" t="s">
        <v>308</v>
      </c>
      <c r="C88" s="54" t="s">
        <v>642</v>
      </c>
      <c r="D88" s="54" t="s">
        <v>643</v>
      </c>
      <c r="E88" s="106">
        <v>0</v>
      </c>
      <c r="F88" s="106">
        <v>0</v>
      </c>
      <c r="G88" s="106">
        <v>0</v>
      </c>
      <c r="H88" s="106">
        <v>0</v>
      </c>
      <c r="I88" s="106">
        <v>0</v>
      </c>
      <c r="J88" s="106">
        <v>0</v>
      </c>
      <c r="K88" s="106">
        <v>0</v>
      </c>
      <c r="L88" s="106">
        <v>0</v>
      </c>
      <c r="M88" s="106">
        <v>0</v>
      </c>
      <c r="N88" s="106">
        <v>0</v>
      </c>
      <c r="O88" s="106">
        <v>0</v>
      </c>
      <c r="P88" s="106">
        <v>0</v>
      </c>
      <c r="Q88" s="106">
        <v>0</v>
      </c>
      <c r="R88" s="106">
        <v>0</v>
      </c>
      <c r="S88" s="106">
        <v>0</v>
      </c>
      <c r="T88" s="106">
        <v>-11668.67</v>
      </c>
      <c r="U88" s="106">
        <v>-14751.35</v>
      </c>
      <c r="V88" s="106">
        <v>-7338.4800000000005</v>
      </c>
      <c r="W88" s="106">
        <v>-7467.7699999999995</v>
      </c>
      <c r="X88" s="106">
        <v>-4764.25</v>
      </c>
      <c r="Y88" s="106">
        <v>-4764.25</v>
      </c>
      <c r="Z88" s="106">
        <v>-1635.7399999999998</v>
      </c>
      <c r="AA88" s="106">
        <v>-1228.42</v>
      </c>
      <c r="AB88" s="106">
        <v>-820.0200000000001</v>
      </c>
      <c r="AC88" s="106">
        <v>-410.54999999999995</v>
      </c>
      <c r="AD88" s="106">
        <v>-410.54999999999995</v>
      </c>
      <c r="AE88" s="106">
        <v>0</v>
      </c>
      <c r="AF88" s="106">
        <v>0</v>
      </c>
      <c r="AG88" s="106">
        <v>0</v>
      </c>
      <c r="AH88" s="106">
        <v>0</v>
      </c>
      <c r="AI88" s="106">
        <v>0</v>
      </c>
      <c r="AJ88" s="106">
        <v>0</v>
      </c>
      <c r="AK88" s="106">
        <v>0</v>
      </c>
      <c r="AL88" s="106">
        <v>0</v>
      </c>
      <c r="AM88" s="106">
        <v>0</v>
      </c>
      <c r="AN88" s="106">
        <v>0</v>
      </c>
      <c r="AO88" s="106">
        <v>0</v>
      </c>
      <c r="AP88" s="106">
        <v>0</v>
      </c>
      <c r="AQ88" s="106">
        <v>0</v>
      </c>
      <c r="AR88" s="106">
        <v>0</v>
      </c>
      <c r="AS88" s="106">
        <v>0</v>
      </c>
      <c r="AT88" s="106">
        <v>0</v>
      </c>
      <c r="AU88" s="106">
        <v>0</v>
      </c>
      <c r="AV88" s="106">
        <v>0</v>
      </c>
      <c r="AW88" s="106">
        <v>0</v>
      </c>
      <c r="AX88" s="106">
        <v>0</v>
      </c>
      <c r="AY88" s="106">
        <v>0</v>
      </c>
      <c r="AZ88" s="106">
        <v>0</v>
      </c>
      <c r="BA88" s="106">
        <v>0</v>
      </c>
      <c r="BB88" s="106">
        <v>0</v>
      </c>
      <c r="BC88" s="106">
        <v>0</v>
      </c>
      <c r="BD88" s="106">
        <v>0</v>
      </c>
      <c r="BE88" s="106">
        <v>0</v>
      </c>
      <c r="BF88" s="106">
        <v>0</v>
      </c>
      <c r="BG88" s="106">
        <v>0</v>
      </c>
      <c r="BH88" s="106">
        <v>0</v>
      </c>
      <c r="BI88" s="106">
        <v>0</v>
      </c>
      <c r="BJ88" s="106">
        <v>0</v>
      </c>
      <c r="BK88" s="106">
        <v>0</v>
      </c>
      <c r="BL88" s="106">
        <v>0</v>
      </c>
      <c r="BM88" s="106">
        <v>0</v>
      </c>
      <c r="BN88" s="106">
        <v>0</v>
      </c>
      <c r="BO88" s="106">
        <v>0</v>
      </c>
      <c r="BP88" s="106">
        <v>0</v>
      </c>
      <c r="BQ88" s="106">
        <v>0</v>
      </c>
      <c r="BR88" s="106">
        <v>0</v>
      </c>
      <c r="BS88" s="106">
        <v>0</v>
      </c>
      <c r="BT88" s="106">
        <v>0</v>
      </c>
      <c r="BU88" s="106">
        <v>0</v>
      </c>
      <c r="BV88" s="106">
        <v>0</v>
      </c>
      <c r="BW88" s="106">
        <v>0</v>
      </c>
      <c r="BX88" s="106">
        <v>0</v>
      </c>
      <c r="BY88" s="106">
        <v>0</v>
      </c>
      <c r="BZ88" s="106">
        <v>0</v>
      </c>
      <c r="CA88" s="106">
        <v>0</v>
      </c>
      <c r="CB88" s="106">
        <v>0</v>
      </c>
      <c r="CC88" s="106">
        <v>0</v>
      </c>
      <c r="CD88" s="106">
        <v>0</v>
      </c>
    </row>
    <row r="89" spans="1:82" ht="13.9" customHeight="1" x14ac:dyDescent="0.2">
      <c r="A89" s="54" t="s">
        <v>129</v>
      </c>
      <c r="B89" s="54" t="s">
        <v>308</v>
      </c>
      <c r="C89" s="54" t="s">
        <v>644</v>
      </c>
      <c r="D89" s="54" t="s">
        <v>645</v>
      </c>
      <c r="E89" s="106">
        <v>0</v>
      </c>
      <c r="F89" s="106">
        <v>0</v>
      </c>
      <c r="G89" s="106">
        <v>0</v>
      </c>
      <c r="H89" s="106">
        <v>0</v>
      </c>
      <c r="I89" s="106">
        <v>0</v>
      </c>
      <c r="J89" s="106">
        <v>0</v>
      </c>
      <c r="K89" s="106">
        <v>0</v>
      </c>
      <c r="L89" s="106">
        <v>0</v>
      </c>
      <c r="M89" s="106">
        <v>0</v>
      </c>
      <c r="N89" s="106">
        <v>0</v>
      </c>
      <c r="O89" s="106">
        <v>0</v>
      </c>
      <c r="P89" s="106">
        <v>0</v>
      </c>
      <c r="Q89" s="106">
        <v>0</v>
      </c>
      <c r="R89" s="106">
        <v>0</v>
      </c>
      <c r="S89" s="106">
        <v>0</v>
      </c>
      <c r="T89" s="106">
        <v>0</v>
      </c>
      <c r="U89" s="106">
        <v>0</v>
      </c>
      <c r="V89" s="106">
        <v>0</v>
      </c>
      <c r="W89" s="106">
        <v>0</v>
      </c>
      <c r="X89" s="106">
        <v>0</v>
      </c>
      <c r="Y89" s="106">
        <v>0</v>
      </c>
      <c r="Z89" s="106">
        <v>0</v>
      </c>
      <c r="AA89" s="106">
        <v>0</v>
      </c>
      <c r="AB89" s="106">
        <v>0</v>
      </c>
      <c r="AC89" s="106">
        <v>0</v>
      </c>
      <c r="AD89" s="106">
        <v>0</v>
      </c>
      <c r="AE89" s="106">
        <v>-56261.85</v>
      </c>
      <c r="AF89" s="106">
        <v>-56261.85</v>
      </c>
      <c r="AG89" s="106">
        <v>-56882.62</v>
      </c>
      <c r="AH89" s="106">
        <v>-56882.62</v>
      </c>
      <c r="AI89" s="106">
        <v>-56882.62</v>
      </c>
      <c r="AJ89" s="106">
        <v>-57390.39</v>
      </c>
      <c r="AK89" s="106">
        <v>-57390.39</v>
      </c>
      <c r="AL89" s="106">
        <v>-38222.92</v>
      </c>
      <c r="AM89" s="106">
        <v>-38541.81</v>
      </c>
      <c r="AN89" s="106">
        <v>-38541.81</v>
      </c>
      <c r="AO89" s="106">
        <v>-38541.81</v>
      </c>
      <c r="AP89" s="106">
        <v>-38857.53</v>
      </c>
      <c r="AQ89" s="106">
        <v>-38857.53</v>
      </c>
      <c r="AR89" s="106">
        <v>-38857.53</v>
      </c>
      <c r="AS89" s="106">
        <v>-38857.53</v>
      </c>
      <c r="AT89" s="106">
        <v>-39168.9</v>
      </c>
      <c r="AU89" s="106">
        <v>-39168.9</v>
      </c>
      <c r="AV89" s="106">
        <v>-39168.9</v>
      </c>
      <c r="AW89" s="106">
        <v>-39486.26</v>
      </c>
      <c r="AX89" s="106">
        <v>-39486.26</v>
      </c>
      <c r="AY89" s="106">
        <v>-19686.480000000003</v>
      </c>
      <c r="AZ89" s="106">
        <v>-19902.55</v>
      </c>
      <c r="BA89" s="106">
        <v>-19902.55</v>
      </c>
      <c r="BB89" s="106">
        <v>-19902.55</v>
      </c>
      <c r="BC89" s="106">
        <v>-20065.579999999998</v>
      </c>
      <c r="BD89" s="106">
        <v>-20065.579999999998</v>
      </c>
      <c r="BE89" s="106">
        <v>-20065.579999999998</v>
      </c>
      <c r="BF89" s="106">
        <v>-20065.579999999998</v>
      </c>
      <c r="BG89" s="106">
        <v>-20065.579999999998</v>
      </c>
      <c r="BH89" s="106">
        <v>-20065.579999999998</v>
      </c>
      <c r="BI89" s="106">
        <v>-20065.579999999998</v>
      </c>
      <c r="BJ89" s="106">
        <v>-20065.579999999998</v>
      </c>
      <c r="BK89" s="106">
        <v>-20065.579999999998</v>
      </c>
      <c r="BL89" s="106">
        <v>0</v>
      </c>
      <c r="BM89" s="106">
        <v>0</v>
      </c>
      <c r="BN89" s="106">
        <v>0</v>
      </c>
      <c r="BO89" s="106">
        <v>0</v>
      </c>
      <c r="BP89" s="106">
        <v>0</v>
      </c>
      <c r="BQ89" s="106">
        <v>0</v>
      </c>
      <c r="BR89" s="106">
        <v>0</v>
      </c>
      <c r="BS89" s="106">
        <v>0</v>
      </c>
      <c r="BT89" s="106">
        <v>0</v>
      </c>
      <c r="BU89" s="106">
        <v>0</v>
      </c>
      <c r="BV89" s="106">
        <v>0</v>
      </c>
      <c r="BW89" s="106">
        <v>0</v>
      </c>
      <c r="BX89" s="106">
        <v>0</v>
      </c>
      <c r="BY89" s="106">
        <v>0</v>
      </c>
      <c r="BZ89" s="106">
        <v>0</v>
      </c>
      <c r="CA89" s="106">
        <v>0</v>
      </c>
      <c r="CB89" s="106">
        <v>0</v>
      </c>
      <c r="CC89" s="106">
        <v>0</v>
      </c>
      <c r="CD89" s="106">
        <v>0</v>
      </c>
    </row>
    <row r="90" spans="1:82" ht="13.9" customHeight="1" x14ac:dyDescent="0.2">
      <c r="A90" s="54" t="s">
        <v>129</v>
      </c>
      <c r="B90" s="54" t="s">
        <v>308</v>
      </c>
      <c r="C90" s="54" t="s">
        <v>646</v>
      </c>
      <c r="D90" s="54" t="s">
        <v>647</v>
      </c>
      <c r="E90" s="106">
        <v>0</v>
      </c>
      <c r="F90" s="106">
        <v>0</v>
      </c>
      <c r="G90" s="106">
        <v>0</v>
      </c>
      <c r="H90" s="106">
        <v>0</v>
      </c>
      <c r="I90" s="106">
        <v>0</v>
      </c>
      <c r="J90" s="106">
        <v>0</v>
      </c>
      <c r="K90" s="106">
        <v>0</v>
      </c>
      <c r="L90" s="106">
        <v>-167802.32</v>
      </c>
      <c r="M90" s="106">
        <v>-167802.32</v>
      </c>
      <c r="N90" s="106">
        <v>-171005.43</v>
      </c>
      <c r="O90" s="106">
        <v>-171005.43</v>
      </c>
      <c r="P90" s="106">
        <v>-171005.43</v>
      </c>
      <c r="Q90" s="106">
        <v>-171005.43</v>
      </c>
      <c r="R90" s="106">
        <v>-171005.43</v>
      </c>
      <c r="S90" s="106">
        <v>-40945.589999999997</v>
      </c>
      <c r="T90" s="106">
        <v>-36836.259999999995</v>
      </c>
      <c r="U90" s="106">
        <v>-36836.26</v>
      </c>
      <c r="V90" s="106">
        <v>-36371.03</v>
      </c>
      <c r="W90" s="106">
        <v>-41836.259999999995</v>
      </c>
      <c r="X90" s="106">
        <v>-38286.26</v>
      </c>
      <c r="Y90" s="106">
        <v>-46000</v>
      </c>
      <c r="Z90" s="106">
        <v>-46000</v>
      </c>
      <c r="AA90" s="106">
        <v>-96000</v>
      </c>
      <c r="AB90" s="106">
        <v>-21000</v>
      </c>
      <c r="AC90" s="106">
        <v>-41000</v>
      </c>
      <c r="AD90" s="106">
        <v>-41000</v>
      </c>
      <c r="AE90" s="106">
        <v>-21000</v>
      </c>
      <c r="AF90" s="106">
        <v>-21000</v>
      </c>
      <c r="AG90" s="106">
        <v>-41000</v>
      </c>
      <c r="AH90" s="106">
        <v>-41000</v>
      </c>
      <c r="AI90" s="106">
        <v>-46000</v>
      </c>
      <c r="AJ90" s="106">
        <v>-41000</v>
      </c>
      <c r="AK90" s="106">
        <v>-46000</v>
      </c>
      <c r="AL90" s="106">
        <v>-71000</v>
      </c>
      <c r="AM90" s="106">
        <v>-71000</v>
      </c>
      <c r="AN90" s="106">
        <v>-36000</v>
      </c>
      <c r="AO90" s="106">
        <v>-61000</v>
      </c>
      <c r="AP90" s="106">
        <v>-61000</v>
      </c>
      <c r="AQ90" s="106">
        <v>-61000</v>
      </c>
      <c r="AR90" s="106">
        <v>-61000</v>
      </c>
      <c r="AS90" s="106">
        <v>-81000</v>
      </c>
      <c r="AT90" s="106">
        <v>-81000</v>
      </c>
      <c r="AU90" s="106">
        <v>-98500</v>
      </c>
      <c r="AV90" s="106">
        <v>-98500</v>
      </c>
      <c r="AW90" s="106">
        <v>-98500</v>
      </c>
      <c r="AX90" s="106">
        <v>-76000</v>
      </c>
      <c r="AY90" s="106">
        <v>-76000</v>
      </c>
      <c r="AZ90" s="106">
        <v>-76000</v>
      </c>
      <c r="BA90" s="106">
        <v>-76000</v>
      </c>
      <c r="BB90" s="106">
        <v>-76000</v>
      </c>
      <c r="BC90" s="106">
        <v>-76000</v>
      </c>
      <c r="BD90" s="106">
        <v>-76000</v>
      </c>
      <c r="BE90" s="106">
        <v>-76000</v>
      </c>
      <c r="BF90" s="106">
        <v>-76000</v>
      </c>
      <c r="BG90" s="106">
        <v>-76000</v>
      </c>
      <c r="BH90" s="106">
        <v>-76000</v>
      </c>
      <c r="BI90" s="106">
        <v>-76000</v>
      </c>
      <c r="BJ90" s="106">
        <v>-76000</v>
      </c>
      <c r="BK90" s="106">
        <v>-76000</v>
      </c>
      <c r="BL90" s="106">
        <v>-76000</v>
      </c>
      <c r="BM90" s="106">
        <v>-76000</v>
      </c>
      <c r="BN90" s="106">
        <v>-76000</v>
      </c>
      <c r="BO90" s="106">
        <v>-76000</v>
      </c>
      <c r="BP90" s="106">
        <v>-76000</v>
      </c>
      <c r="BQ90" s="106">
        <v>-76000</v>
      </c>
      <c r="BR90" s="106">
        <v>-77500</v>
      </c>
      <c r="BS90" s="106">
        <v>-79000</v>
      </c>
      <c r="BT90" s="106">
        <v>-80500</v>
      </c>
      <c r="BU90" s="106">
        <v>-82000</v>
      </c>
      <c r="BV90" s="106">
        <v>-83500</v>
      </c>
      <c r="BW90" s="106">
        <v>-85000</v>
      </c>
      <c r="BX90" s="106">
        <v>-86500</v>
      </c>
      <c r="BY90" s="106">
        <v>-88000</v>
      </c>
      <c r="BZ90" s="106">
        <v>-89500</v>
      </c>
      <c r="CA90" s="106">
        <v>-91000</v>
      </c>
      <c r="CB90" s="106">
        <v>-92500</v>
      </c>
      <c r="CC90" s="106">
        <v>-94000</v>
      </c>
      <c r="CD90" s="106">
        <v>-94000</v>
      </c>
    </row>
    <row r="91" spans="1:82" ht="13.9" customHeight="1" x14ac:dyDescent="0.2">
      <c r="A91" s="54" t="s">
        <v>129</v>
      </c>
      <c r="B91" s="54" t="s">
        <v>308</v>
      </c>
      <c r="C91" s="54" t="s">
        <v>648</v>
      </c>
      <c r="D91" s="54" t="s">
        <v>649</v>
      </c>
      <c r="E91" s="106">
        <v>0</v>
      </c>
      <c r="F91" s="106">
        <v>0</v>
      </c>
      <c r="G91" s="106">
        <v>0</v>
      </c>
      <c r="H91" s="106">
        <v>0</v>
      </c>
      <c r="I91" s="106">
        <v>0</v>
      </c>
      <c r="J91" s="106">
        <v>0</v>
      </c>
      <c r="K91" s="106">
        <v>0</v>
      </c>
      <c r="L91" s="106">
        <v>0</v>
      </c>
      <c r="M91" s="106">
        <v>0</v>
      </c>
      <c r="N91" s="106">
        <v>0</v>
      </c>
      <c r="O91" s="106">
        <v>0</v>
      </c>
      <c r="P91" s="106">
        <v>-9000</v>
      </c>
      <c r="Q91" s="106">
        <v>-9000</v>
      </c>
      <c r="R91" s="106">
        <v>-9083.33</v>
      </c>
      <c r="S91" s="106">
        <v>-9166.66</v>
      </c>
      <c r="T91" s="106">
        <v>-9249.99</v>
      </c>
      <c r="U91" s="106">
        <v>-9333.32</v>
      </c>
      <c r="V91" s="106">
        <v>-9416.65</v>
      </c>
      <c r="W91" s="106">
        <v>-9499.98</v>
      </c>
      <c r="X91" s="106">
        <v>-9083.32</v>
      </c>
      <c r="Y91" s="106">
        <v>-8666.66</v>
      </c>
      <c r="Z91" s="106">
        <v>-8250</v>
      </c>
      <c r="AA91" s="106">
        <v>-7833.34</v>
      </c>
      <c r="AB91" s="106">
        <v>-128416.66</v>
      </c>
      <c r="AC91" s="106">
        <v>-137999.98000000001</v>
      </c>
      <c r="AD91" s="106">
        <v>-137999.98000000001</v>
      </c>
      <c r="AE91" s="106">
        <v>-135999.98000000001</v>
      </c>
      <c r="AF91" s="106">
        <v>-135999.98000000001</v>
      </c>
      <c r="AG91" s="106">
        <v>-135999.98000000001</v>
      </c>
      <c r="AH91" s="106">
        <v>-135999.98000000001</v>
      </c>
      <c r="AI91" s="106">
        <v>-135999.98000000001</v>
      </c>
      <c r="AJ91" s="106">
        <v>-10999.98</v>
      </c>
      <c r="AK91" s="106">
        <v>-10999.98</v>
      </c>
      <c r="AL91" s="106">
        <v>-10999.98</v>
      </c>
      <c r="AM91" s="106">
        <v>-10999.98</v>
      </c>
      <c r="AN91" s="106">
        <v>-10999.98</v>
      </c>
      <c r="AO91" s="106">
        <v>-10999.98</v>
      </c>
      <c r="AP91" s="106">
        <v>-11999.98</v>
      </c>
      <c r="AQ91" s="106">
        <v>-11999.98</v>
      </c>
      <c r="AR91" s="106">
        <v>-11999.98</v>
      </c>
      <c r="AS91" s="106">
        <v>-11999.98</v>
      </c>
      <c r="AT91" s="106">
        <v>-11999.98</v>
      </c>
      <c r="AU91" s="106">
        <v>-11999.98</v>
      </c>
      <c r="AV91" s="106">
        <v>-11999.98</v>
      </c>
      <c r="AW91" s="106">
        <v>-7999.98</v>
      </c>
      <c r="AX91" s="106">
        <v>-7999.98</v>
      </c>
      <c r="AY91" s="106">
        <v>-7999.98</v>
      </c>
      <c r="AZ91" s="106">
        <v>-7999.98</v>
      </c>
      <c r="BA91" s="106">
        <v>-7999.98</v>
      </c>
      <c r="BB91" s="106">
        <v>-10999.98</v>
      </c>
      <c r="BC91" s="106">
        <v>-10999.98</v>
      </c>
      <c r="BD91" s="106">
        <v>-10999.98</v>
      </c>
      <c r="BE91" s="106">
        <v>-12239.979600000001</v>
      </c>
      <c r="BF91" s="106">
        <v>-12239.979600000001</v>
      </c>
      <c r="BG91" s="106">
        <v>-12239.979600000001</v>
      </c>
      <c r="BH91" s="106">
        <v>-12239.979600000001</v>
      </c>
      <c r="BI91" s="106">
        <v>-12239.979600000001</v>
      </c>
      <c r="BJ91" s="106">
        <v>-8159.9795999999997</v>
      </c>
      <c r="BK91" s="106">
        <v>-8159.9795999999997</v>
      </c>
      <c r="BL91" s="106">
        <v>-8159.9795999999997</v>
      </c>
      <c r="BM91" s="106">
        <v>-8159.9795999999997</v>
      </c>
      <c r="BN91" s="106">
        <v>-8159.9795999999997</v>
      </c>
      <c r="BO91" s="106">
        <v>-11219.979599999999</v>
      </c>
      <c r="BP91" s="106">
        <v>-11219.979600000001</v>
      </c>
      <c r="BQ91" s="106">
        <v>-11219.979600000001</v>
      </c>
      <c r="BR91" s="106">
        <v>-12484.779192</v>
      </c>
      <c r="BS91" s="106">
        <v>-12484.779192</v>
      </c>
      <c r="BT91" s="106">
        <v>-12484.779192</v>
      </c>
      <c r="BU91" s="106">
        <v>-12484.779192</v>
      </c>
      <c r="BV91" s="106">
        <v>-12484.779192</v>
      </c>
      <c r="BW91" s="106">
        <v>-8323.1791919999996</v>
      </c>
      <c r="BX91" s="106">
        <v>-8323.1791919999996</v>
      </c>
      <c r="BY91" s="106">
        <v>-8323.1791919999996</v>
      </c>
      <c r="BZ91" s="106">
        <v>-8323.1791919999996</v>
      </c>
      <c r="CA91" s="106">
        <v>-8323.1791919999996</v>
      </c>
      <c r="CB91" s="106">
        <v>-11444.379192</v>
      </c>
      <c r="CC91" s="106">
        <v>-11444.379192</v>
      </c>
      <c r="CD91" s="106">
        <v>-11444.379192</v>
      </c>
    </row>
    <row r="92" spans="1:82" ht="13.9" customHeight="1" x14ac:dyDescent="0.2">
      <c r="A92" s="54" t="s">
        <v>129</v>
      </c>
      <c r="B92" s="54" t="s">
        <v>308</v>
      </c>
      <c r="C92" s="54" t="s">
        <v>650</v>
      </c>
      <c r="D92" s="54" t="s">
        <v>651</v>
      </c>
      <c r="E92" s="106">
        <v>0</v>
      </c>
      <c r="F92" s="106">
        <v>0</v>
      </c>
      <c r="G92" s="106">
        <v>0</v>
      </c>
      <c r="H92" s="106">
        <v>0</v>
      </c>
      <c r="I92" s="106">
        <v>0</v>
      </c>
      <c r="J92" s="106">
        <v>0</v>
      </c>
      <c r="K92" s="106">
        <v>0</v>
      </c>
      <c r="L92" s="106">
        <v>0</v>
      </c>
      <c r="M92" s="106">
        <v>0</v>
      </c>
      <c r="N92" s="106">
        <v>0</v>
      </c>
      <c r="O92" s="106">
        <v>0</v>
      </c>
      <c r="P92" s="106">
        <v>0</v>
      </c>
      <c r="Q92" s="106">
        <v>0</v>
      </c>
      <c r="R92" s="106">
        <v>0</v>
      </c>
      <c r="S92" s="106">
        <v>0</v>
      </c>
      <c r="T92" s="106">
        <v>0</v>
      </c>
      <c r="U92" s="106">
        <v>0</v>
      </c>
      <c r="V92" s="106">
        <v>0</v>
      </c>
      <c r="W92" s="106">
        <v>0</v>
      </c>
      <c r="X92" s="106">
        <v>0</v>
      </c>
      <c r="Y92" s="106">
        <v>0</v>
      </c>
      <c r="Z92" s="106">
        <v>0</v>
      </c>
      <c r="AA92" s="106">
        <v>0</v>
      </c>
      <c r="AB92" s="106">
        <v>0</v>
      </c>
      <c r="AC92" s="106">
        <v>0</v>
      </c>
      <c r="AD92" s="106">
        <v>0</v>
      </c>
      <c r="AE92" s="106">
        <v>1300</v>
      </c>
      <c r="AF92" s="106">
        <v>0</v>
      </c>
      <c r="AG92" s="106">
        <v>0</v>
      </c>
      <c r="AH92" s="106">
        <v>0</v>
      </c>
      <c r="AI92" s="106">
        <v>0</v>
      </c>
      <c r="AJ92" s="106">
        <v>0</v>
      </c>
      <c r="AK92" s="106">
        <v>0</v>
      </c>
      <c r="AL92" s="106">
        <v>0</v>
      </c>
      <c r="AM92" s="106">
        <v>0</v>
      </c>
      <c r="AN92" s="106">
        <v>0</v>
      </c>
      <c r="AO92" s="106">
        <v>0</v>
      </c>
      <c r="AP92" s="106">
        <v>0</v>
      </c>
      <c r="AQ92" s="106">
        <v>0</v>
      </c>
      <c r="AR92" s="106">
        <v>0</v>
      </c>
      <c r="AS92" s="106">
        <v>0</v>
      </c>
      <c r="AT92" s="106">
        <v>0</v>
      </c>
      <c r="AU92" s="106">
        <v>0</v>
      </c>
      <c r="AV92" s="106">
        <v>0</v>
      </c>
      <c r="AW92" s="106">
        <v>0</v>
      </c>
      <c r="AX92" s="106">
        <v>0</v>
      </c>
      <c r="AY92" s="106">
        <v>0</v>
      </c>
      <c r="AZ92" s="106">
        <v>0</v>
      </c>
      <c r="BA92" s="106">
        <v>0</v>
      </c>
      <c r="BB92" s="106">
        <v>0</v>
      </c>
      <c r="BC92" s="106">
        <v>0</v>
      </c>
      <c r="BD92" s="106">
        <v>0</v>
      </c>
      <c r="BE92" s="106">
        <v>0</v>
      </c>
      <c r="BF92" s="106">
        <v>0</v>
      </c>
      <c r="BG92" s="106">
        <v>0</v>
      </c>
      <c r="BH92" s="106">
        <v>0</v>
      </c>
      <c r="BI92" s="106">
        <v>0</v>
      </c>
      <c r="BJ92" s="106">
        <v>0</v>
      </c>
      <c r="BK92" s="106">
        <v>0</v>
      </c>
      <c r="BL92" s="106">
        <v>0</v>
      </c>
      <c r="BM92" s="106">
        <v>0</v>
      </c>
      <c r="BN92" s="106">
        <v>0</v>
      </c>
      <c r="BO92" s="106">
        <v>0</v>
      </c>
      <c r="BP92" s="106">
        <v>0</v>
      </c>
      <c r="BQ92" s="106">
        <v>0</v>
      </c>
      <c r="BR92" s="106">
        <v>0</v>
      </c>
      <c r="BS92" s="106">
        <v>0</v>
      </c>
      <c r="BT92" s="106">
        <v>0</v>
      </c>
      <c r="BU92" s="106">
        <v>0</v>
      </c>
      <c r="BV92" s="106">
        <v>0</v>
      </c>
      <c r="BW92" s="106">
        <v>0</v>
      </c>
      <c r="BX92" s="106">
        <v>-711.31333329999995</v>
      </c>
      <c r="BY92" s="106">
        <v>-3198.3966663000001</v>
      </c>
      <c r="BZ92" s="106">
        <v>-5685.4799992999997</v>
      </c>
      <c r="CA92" s="106">
        <v>-8172.5633323000002</v>
      </c>
      <c r="CB92" s="106">
        <v>-10659.646665300001</v>
      </c>
      <c r="CC92" s="106">
        <v>-13146.729998300001</v>
      </c>
      <c r="CD92" s="106">
        <v>-13146.729998300001</v>
      </c>
    </row>
    <row r="93" spans="1:82" ht="13.9" customHeight="1" x14ac:dyDescent="0.2">
      <c r="A93" s="54" t="s">
        <v>129</v>
      </c>
      <c r="B93" s="54" t="s">
        <v>308</v>
      </c>
      <c r="C93" s="54" t="s">
        <v>652</v>
      </c>
      <c r="D93" s="54" t="s">
        <v>653</v>
      </c>
      <c r="E93" s="106">
        <v>0</v>
      </c>
      <c r="F93" s="106">
        <v>0</v>
      </c>
      <c r="G93" s="106">
        <v>0</v>
      </c>
      <c r="H93" s="106">
        <v>0</v>
      </c>
      <c r="I93" s="106">
        <v>0</v>
      </c>
      <c r="J93" s="106">
        <v>0</v>
      </c>
      <c r="K93" s="106">
        <v>0</v>
      </c>
      <c r="L93" s="106">
        <v>0</v>
      </c>
      <c r="M93" s="106">
        <v>0</v>
      </c>
      <c r="N93" s="106">
        <v>-23958.35</v>
      </c>
      <c r="O93" s="106">
        <v>-28750.019999999997</v>
      </c>
      <c r="P93" s="106">
        <v>-33541.69</v>
      </c>
      <c r="Q93" s="106">
        <v>-33541.69</v>
      </c>
      <c r="R93" s="106">
        <v>-38333.360000000001</v>
      </c>
      <c r="S93" s="106">
        <v>-43125.03</v>
      </c>
      <c r="T93" s="106">
        <v>-47916.7</v>
      </c>
      <c r="U93" s="106">
        <v>-52708.369999999995</v>
      </c>
      <c r="V93" s="106">
        <v>-57500.04</v>
      </c>
      <c r="W93" s="106">
        <v>-62291.71</v>
      </c>
      <c r="X93" s="106">
        <v>-67083.38</v>
      </c>
      <c r="Y93" s="106">
        <v>-71875.05</v>
      </c>
      <c r="Z93" s="106">
        <v>-76666.720000000001</v>
      </c>
      <c r="AA93" s="106">
        <v>-81458.39</v>
      </c>
      <c r="AB93" s="106">
        <v>-86250.06</v>
      </c>
      <c r="AC93" s="106">
        <v>-91041.73</v>
      </c>
      <c r="AD93" s="106">
        <v>-91041.73</v>
      </c>
      <c r="AE93" s="106">
        <v>-47206.95</v>
      </c>
      <c r="AF93" s="106">
        <v>-51998.619999999995</v>
      </c>
      <c r="AG93" s="106">
        <v>-56790.29</v>
      </c>
      <c r="AH93" s="106">
        <v>-61581.96</v>
      </c>
      <c r="AI93" s="106">
        <v>-66373.63</v>
      </c>
      <c r="AJ93" s="106">
        <v>-71165.3</v>
      </c>
      <c r="AK93" s="106">
        <v>-75956.97</v>
      </c>
      <c r="AL93" s="106">
        <v>-80748.639999999999</v>
      </c>
      <c r="AM93" s="106">
        <v>-85540.31</v>
      </c>
      <c r="AN93" s="106">
        <v>-90331.98</v>
      </c>
      <c r="AO93" s="106">
        <v>-95123.65</v>
      </c>
      <c r="AP93" s="106">
        <v>-99915.319999999992</v>
      </c>
      <c r="AQ93" s="106">
        <v>-99915.319999999992</v>
      </c>
      <c r="AR93" s="106">
        <v>-104706.99</v>
      </c>
      <c r="AS93" s="106">
        <v>-109498.66</v>
      </c>
      <c r="AT93" s="106">
        <v>-114290.33</v>
      </c>
      <c r="AU93" s="106">
        <v>-119082</v>
      </c>
      <c r="AV93" s="106">
        <v>-123873.67</v>
      </c>
      <c r="AW93" s="106">
        <v>-128665.34</v>
      </c>
      <c r="AX93" s="106">
        <v>-133457.01</v>
      </c>
      <c r="AY93" s="106">
        <v>0</v>
      </c>
      <c r="AZ93" s="106">
        <v>0</v>
      </c>
      <c r="BA93" s="106">
        <v>0</v>
      </c>
      <c r="BB93" s="106">
        <v>0</v>
      </c>
      <c r="BC93" s="106">
        <v>0</v>
      </c>
      <c r="BD93" s="106">
        <v>0</v>
      </c>
      <c r="BE93" s="106">
        <v>0</v>
      </c>
      <c r="BF93" s="106">
        <v>0</v>
      </c>
      <c r="BG93" s="106">
        <v>0</v>
      </c>
      <c r="BH93" s="106">
        <v>0</v>
      </c>
      <c r="BI93" s="106">
        <v>0</v>
      </c>
      <c r="BJ93" s="106">
        <v>0</v>
      </c>
      <c r="BK93" s="106">
        <v>0</v>
      </c>
      <c r="BL93" s="106">
        <v>0</v>
      </c>
      <c r="BM93" s="106">
        <v>0</v>
      </c>
      <c r="BN93" s="106">
        <v>0</v>
      </c>
      <c r="BO93" s="106">
        <v>0</v>
      </c>
      <c r="BP93" s="106">
        <v>0</v>
      </c>
      <c r="BQ93" s="106">
        <v>0</v>
      </c>
      <c r="BR93" s="106">
        <v>0</v>
      </c>
      <c r="BS93" s="106">
        <v>0</v>
      </c>
      <c r="BT93" s="106">
        <v>0</v>
      </c>
      <c r="BU93" s="106">
        <v>0</v>
      </c>
      <c r="BV93" s="106">
        <v>0</v>
      </c>
      <c r="BW93" s="106">
        <v>0</v>
      </c>
      <c r="BX93" s="106">
        <v>0</v>
      </c>
      <c r="BY93" s="106">
        <v>0</v>
      </c>
      <c r="BZ93" s="106">
        <v>0</v>
      </c>
      <c r="CA93" s="106">
        <v>0</v>
      </c>
      <c r="CB93" s="106">
        <v>0</v>
      </c>
      <c r="CC93" s="106">
        <v>0</v>
      </c>
      <c r="CD93" s="106">
        <v>0</v>
      </c>
    </row>
    <row r="94" spans="1:82" ht="13.9" customHeight="1" x14ac:dyDescent="0.2">
      <c r="A94" s="54" t="s">
        <v>129</v>
      </c>
      <c r="B94" s="54" t="s">
        <v>308</v>
      </c>
      <c r="C94" s="54" t="s">
        <v>652</v>
      </c>
      <c r="D94" s="54" t="s">
        <v>654</v>
      </c>
      <c r="E94" s="106">
        <v>0</v>
      </c>
      <c r="F94" s="106">
        <v>0</v>
      </c>
      <c r="G94" s="106">
        <v>0</v>
      </c>
      <c r="H94" s="106">
        <v>0</v>
      </c>
      <c r="I94" s="106">
        <v>0</v>
      </c>
      <c r="J94" s="106">
        <v>0</v>
      </c>
      <c r="K94" s="106">
        <v>0</v>
      </c>
      <c r="L94" s="106">
        <v>0</v>
      </c>
      <c r="M94" s="106">
        <v>0</v>
      </c>
      <c r="N94" s="106">
        <v>0</v>
      </c>
      <c r="O94" s="106">
        <v>0</v>
      </c>
      <c r="P94" s="106">
        <v>0</v>
      </c>
      <c r="Q94" s="106">
        <v>0</v>
      </c>
      <c r="R94" s="106">
        <v>0</v>
      </c>
      <c r="S94" s="106">
        <v>0</v>
      </c>
      <c r="T94" s="106">
        <v>0</v>
      </c>
      <c r="U94" s="106">
        <v>0</v>
      </c>
      <c r="V94" s="106">
        <v>0</v>
      </c>
      <c r="W94" s="106">
        <v>0</v>
      </c>
      <c r="X94" s="106">
        <v>0</v>
      </c>
      <c r="Y94" s="106">
        <v>0</v>
      </c>
      <c r="Z94" s="106">
        <v>0</v>
      </c>
      <c r="AA94" s="106">
        <v>0</v>
      </c>
      <c r="AB94" s="106">
        <v>0</v>
      </c>
      <c r="AC94" s="106">
        <v>0</v>
      </c>
      <c r="AD94" s="106">
        <v>0</v>
      </c>
      <c r="AE94" s="106">
        <v>0</v>
      </c>
      <c r="AF94" s="106">
        <v>0</v>
      </c>
      <c r="AG94" s="106">
        <v>0</v>
      </c>
      <c r="AH94" s="106">
        <v>0</v>
      </c>
      <c r="AI94" s="106">
        <v>0</v>
      </c>
      <c r="AJ94" s="106">
        <v>0</v>
      </c>
      <c r="AK94" s="106">
        <v>0</v>
      </c>
      <c r="AL94" s="106">
        <v>0</v>
      </c>
      <c r="AM94" s="106">
        <v>0</v>
      </c>
      <c r="AN94" s="106">
        <v>0</v>
      </c>
      <c r="AO94" s="106">
        <v>0</v>
      </c>
      <c r="AP94" s="106">
        <v>0</v>
      </c>
      <c r="AQ94" s="106">
        <v>0</v>
      </c>
      <c r="AR94" s="106">
        <v>0</v>
      </c>
      <c r="AS94" s="106">
        <v>0</v>
      </c>
      <c r="AT94" s="106">
        <v>0</v>
      </c>
      <c r="AU94" s="106">
        <v>0</v>
      </c>
      <c r="AV94" s="106">
        <v>0</v>
      </c>
      <c r="AW94" s="106">
        <v>0</v>
      </c>
      <c r="AX94" s="106">
        <v>0</v>
      </c>
      <c r="AY94" s="106">
        <v>-128748.61</v>
      </c>
      <c r="AZ94" s="106">
        <v>-133540.28</v>
      </c>
      <c r="BA94" s="106">
        <v>-138331.95000000001</v>
      </c>
      <c r="BB94" s="106">
        <v>-143123.62000000002</v>
      </c>
      <c r="BC94" s="106">
        <v>-147915.29</v>
      </c>
      <c r="BD94" s="106">
        <v>-147915.29</v>
      </c>
      <c r="BE94" s="106">
        <v>-152706.96000000002</v>
      </c>
      <c r="BF94" s="106">
        <v>-157498.63000000003</v>
      </c>
      <c r="BG94" s="106">
        <v>-162290.30000000002</v>
      </c>
      <c r="BH94" s="106">
        <v>-167081.97000000003</v>
      </c>
      <c r="BI94" s="106">
        <v>-171873.64</v>
      </c>
      <c r="BJ94" s="106">
        <v>-176665.31000000003</v>
      </c>
      <c r="BK94" s="106">
        <v>-181456.98</v>
      </c>
      <c r="BL94" s="106">
        <v>-186248.65000000002</v>
      </c>
      <c r="BM94" s="106">
        <v>-191040.32</v>
      </c>
      <c r="BN94" s="106">
        <v>-195831.99000000002</v>
      </c>
      <c r="BO94" s="106">
        <v>-200623.66</v>
      </c>
      <c r="BP94" s="106">
        <v>-205415.33000000002</v>
      </c>
      <c r="BQ94" s="106">
        <v>-205415.33000000002</v>
      </c>
      <c r="BR94" s="106">
        <v>-210207</v>
      </c>
      <c r="BS94" s="106">
        <v>-214998.67</v>
      </c>
      <c r="BT94" s="106">
        <v>-219790.34000000003</v>
      </c>
      <c r="BU94" s="106">
        <v>-224582.01</v>
      </c>
      <c r="BV94" s="106">
        <v>-229373.68</v>
      </c>
      <c r="BW94" s="106">
        <v>-234165.35</v>
      </c>
      <c r="BX94" s="106">
        <v>-238957.02000000002</v>
      </c>
      <c r="BY94" s="106">
        <v>-243748.69</v>
      </c>
      <c r="BZ94" s="106">
        <v>-248540.36</v>
      </c>
      <c r="CA94" s="106">
        <v>-253332.03</v>
      </c>
      <c r="CB94" s="106">
        <v>-258123.7</v>
      </c>
      <c r="CC94" s="106">
        <v>-262915.37</v>
      </c>
      <c r="CD94" s="106">
        <v>-262915.37</v>
      </c>
    </row>
    <row r="95" spans="1:82" ht="13.9" customHeight="1" x14ac:dyDescent="0.2">
      <c r="A95" s="54" t="s">
        <v>129</v>
      </c>
      <c r="B95" s="54" t="s">
        <v>308</v>
      </c>
      <c r="C95" s="54" t="s">
        <v>655</v>
      </c>
      <c r="D95" s="54" t="s">
        <v>656</v>
      </c>
      <c r="E95" s="106">
        <v>0</v>
      </c>
      <c r="F95" s="106">
        <v>0</v>
      </c>
      <c r="G95" s="106">
        <v>0</v>
      </c>
      <c r="H95" s="106">
        <v>0</v>
      </c>
      <c r="I95" s="106">
        <v>0</v>
      </c>
      <c r="J95" s="106">
        <v>0</v>
      </c>
      <c r="K95" s="106">
        <v>0</v>
      </c>
      <c r="L95" s="106">
        <v>0</v>
      </c>
      <c r="M95" s="106">
        <v>0</v>
      </c>
      <c r="N95" s="106">
        <v>0</v>
      </c>
      <c r="O95" s="106">
        <v>0</v>
      </c>
      <c r="P95" s="106">
        <v>0</v>
      </c>
      <c r="Q95" s="106">
        <v>0</v>
      </c>
      <c r="R95" s="106">
        <v>0</v>
      </c>
      <c r="S95" s="106">
        <v>-180000000</v>
      </c>
      <c r="T95" s="106">
        <v>-180000000</v>
      </c>
      <c r="U95" s="106">
        <v>-180000000</v>
      </c>
      <c r="V95" s="106">
        <v>-180000000</v>
      </c>
      <c r="W95" s="106">
        <v>-180000000</v>
      </c>
      <c r="X95" s="106">
        <v>-180000000</v>
      </c>
      <c r="Y95" s="106">
        <v>-180000000</v>
      </c>
      <c r="Z95" s="106">
        <v>-180000000</v>
      </c>
      <c r="AA95" s="106">
        <v>-180000000</v>
      </c>
      <c r="AB95" s="106">
        <v>-180000000</v>
      </c>
      <c r="AC95" s="106">
        <v>-180000000</v>
      </c>
      <c r="AD95" s="106">
        <v>-180000000</v>
      </c>
      <c r="AE95" s="106">
        <v>-180000000</v>
      </c>
      <c r="AF95" s="106">
        <v>-80000000</v>
      </c>
      <c r="AG95" s="106">
        <v>-80000000</v>
      </c>
      <c r="AH95" s="106">
        <v>-80000000</v>
      </c>
      <c r="AI95" s="106">
        <v>-80000000</v>
      </c>
      <c r="AJ95" s="106">
        <v>-80000000</v>
      </c>
      <c r="AK95" s="106">
        <v>-80000000</v>
      </c>
      <c r="AL95" s="106">
        <v>-80000000</v>
      </c>
      <c r="AM95" s="106">
        <v>-80000000</v>
      </c>
      <c r="AN95" s="106">
        <v>-80000000</v>
      </c>
      <c r="AO95" s="106">
        <v>-80000000</v>
      </c>
      <c r="AP95" s="106">
        <v>-80000000</v>
      </c>
      <c r="AQ95" s="106">
        <v>-80000000</v>
      </c>
      <c r="AR95" s="106">
        <v>-170000000</v>
      </c>
      <c r="AS95" s="106">
        <v>-80000000</v>
      </c>
      <c r="AT95" s="106">
        <v>-80000000</v>
      </c>
      <c r="AU95" s="106">
        <v>-80000000</v>
      </c>
      <c r="AV95" s="106">
        <v>-80000000</v>
      </c>
      <c r="AW95" s="106">
        <v>-80000000</v>
      </c>
      <c r="AX95" s="106">
        <v>-80000000</v>
      </c>
      <c r="AY95" s="106">
        <v>-80000000</v>
      </c>
      <c r="AZ95" s="106">
        <v>-80000000</v>
      </c>
      <c r="BA95" s="106">
        <v>-95000000</v>
      </c>
      <c r="BB95" s="106">
        <v>-95000000</v>
      </c>
      <c r="BC95" s="106">
        <v>-170625000</v>
      </c>
      <c r="BD95" s="106">
        <v>-170625000</v>
      </c>
      <c r="BE95" s="106">
        <v>-193259576.88521048</v>
      </c>
      <c r="BF95" s="106">
        <v>-170625000</v>
      </c>
      <c r="BG95" s="106">
        <v>-175625000</v>
      </c>
      <c r="BH95" s="106">
        <v>-155625000</v>
      </c>
      <c r="BI95" s="106">
        <v>-155625000</v>
      </c>
      <c r="BJ95" s="106">
        <v>-160625000</v>
      </c>
      <c r="BK95" s="106">
        <v>-165625000</v>
      </c>
      <c r="BL95" s="106">
        <v>-170625000</v>
      </c>
      <c r="BM95" s="106">
        <v>-180625000</v>
      </c>
      <c r="BN95" s="106">
        <v>-180625000</v>
      </c>
      <c r="BO95" s="106">
        <v>-187625000</v>
      </c>
      <c r="BP95" s="106">
        <v>-195625000</v>
      </c>
      <c r="BQ95" s="106">
        <v>-195625000</v>
      </c>
      <c r="BR95" s="106">
        <v>-227831857.97646523</v>
      </c>
      <c r="BS95" s="106">
        <v>-199918188.0057838</v>
      </c>
      <c r="BT95" s="106">
        <v>-204918188.0057838</v>
      </c>
      <c r="BU95" s="106">
        <v>-129918188.00578383</v>
      </c>
      <c r="BV95" s="106">
        <v>-129918188.00578383</v>
      </c>
      <c r="BW95" s="106">
        <v>-129918188.00578383</v>
      </c>
      <c r="BX95" s="106">
        <v>-132418188.00578383</v>
      </c>
      <c r="BY95" s="106">
        <v>-132418188.00578383</v>
      </c>
      <c r="BZ95" s="106">
        <v>-137418188.0057838</v>
      </c>
      <c r="CA95" s="106">
        <v>-137418188.0057838</v>
      </c>
      <c r="CB95" s="106">
        <v>-143918188.0057838</v>
      </c>
      <c r="CC95" s="106">
        <v>-146418188.0057838</v>
      </c>
      <c r="CD95" s="106">
        <v>-146418188.0057838</v>
      </c>
    </row>
    <row r="96" spans="1:82" ht="13.9" customHeight="1" x14ac:dyDescent="0.2">
      <c r="A96" s="54" t="s">
        <v>129</v>
      </c>
      <c r="B96" s="54" t="s">
        <v>308</v>
      </c>
      <c r="C96" s="54" t="s">
        <v>657</v>
      </c>
      <c r="D96" s="54" t="s">
        <v>658</v>
      </c>
      <c r="E96" s="106">
        <v>0</v>
      </c>
      <c r="F96" s="106">
        <v>0</v>
      </c>
      <c r="G96" s="106">
        <v>0</v>
      </c>
      <c r="H96" s="106">
        <v>0</v>
      </c>
      <c r="I96" s="106">
        <v>0</v>
      </c>
      <c r="J96" s="106">
        <v>0</v>
      </c>
      <c r="K96" s="106">
        <v>0</v>
      </c>
      <c r="L96" s="106">
        <v>0</v>
      </c>
      <c r="M96" s="106">
        <v>0</v>
      </c>
      <c r="N96" s="106">
        <v>0</v>
      </c>
      <c r="O96" s="106">
        <v>0</v>
      </c>
      <c r="P96" s="106">
        <v>0</v>
      </c>
      <c r="Q96" s="106">
        <v>0</v>
      </c>
      <c r="R96" s="106">
        <v>0</v>
      </c>
      <c r="S96" s="106">
        <v>0</v>
      </c>
      <c r="T96" s="106">
        <v>0</v>
      </c>
      <c r="U96" s="106">
        <v>0</v>
      </c>
      <c r="V96" s="106">
        <v>0</v>
      </c>
      <c r="W96" s="106">
        <v>0</v>
      </c>
      <c r="X96" s="106">
        <v>0</v>
      </c>
      <c r="Y96" s="106">
        <v>0</v>
      </c>
      <c r="Z96" s="106">
        <v>0</v>
      </c>
      <c r="AA96" s="106">
        <v>0</v>
      </c>
      <c r="AB96" s="106">
        <v>0</v>
      </c>
      <c r="AC96" s="106">
        <v>40000000</v>
      </c>
      <c r="AD96" s="106">
        <v>40000000</v>
      </c>
      <c r="AE96" s="106">
        <v>0</v>
      </c>
      <c r="AF96" s="106">
        <v>0</v>
      </c>
      <c r="AG96" s="106">
        <v>0</v>
      </c>
      <c r="AH96" s="106">
        <v>0</v>
      </c>
      <c r="AI96" s="106">
        <v>0</v>
      </c>
      <c r="AJ96" s="106">
        <v>0</v>
      </c>
      <c r="AK96" s="106">
        <v>0</v>
      </c>
      <c r="AL96" s="106">
        <v>0</v>
      </c>
      <c r="AM96" s="106">
        <v>0</v>
      </c>
      <c r="AN96" s="106">
        <v>0</v>
      </c>
      <c r="AO96" s="106">
        <v>0</v>
      </c>
      <c r="AP96" s="106">
        <v>0</v>
      </c>
      <c r="AQ96" s="106">
        <v>0</v>
      </c>
      <c r="AR96" s="106">
        <v>0</v>
      </c>
      <c r="AS96" s="106">
        <v>0</v>
      </c>
      <c r="AT96" s="106">
        <v>0</v>
      </c>
      <c r="AU96" s="106">
        <v>0</v>
      </c>
      <c r="AV96" s="106">
        <v>0</v>
      </c>
      <c r="AW96" s="106">
        <v>0</v>
      </c>
      <c r="AX96" s="106">
        <v>0</v>
      </c>
      <c r="AY96" s="106">
        <v>0</v>
      </c>
      <c r="AZ96" s="106">
        <v>0</v>
      </c>
      <c r="BA96" s="106">
        <v>0</v>
      </c>
      <c r="BB96" s="106">
        <v>0</v>
      </c>
      <c r="BC96" s="106">
        <v>20000000</v>
      </c>
      <c r="BD96" s="106">
        <v>20000000</v>
      </c>
      <c r="BE96" s="106">
        <v>20000000</v>
      </c>
      <c r="BF96" s="106">
        <v>20000000</v>
      </c>
      <c r="BG96" s="106">
        <v>20000000</v>
      </c>
      <c r="BH96" s="106">
        <v>20000000</v>
      </c>
      <c r="BI96" s="106">
        <v>20000000</v>
      </c>
      <c r="BJ96" s="106">
        <v>20000000</v>
      </c>
      <c r="BK96" s="106">
        <v>20000000</v>
      </c>
      <c r="BL96" s="106">
        <v>20000000</v>
      </c>
      <c r="BM96" s="106">
        <v>20000000</v>
      </c>
      <c r="BN96" s="106">
        <v>20000000</v>
      </c>
      <c r="BO96" s="106">
        <v>20000000</v>
      </c>
      <c r="BP96" s="106">
        <v>20000000</v>
      </c>
      <c r="BQ96" s="106">
        <v>20000000</v>
      </c>
      <c r="BR96" s="106">
        <v>20000000</v>
      </c>
      <c r="BS96" s="106">
        <v>20000000</v>
      </c>
      <c r="BT96" s="106">
        <v>20000000</v>
      </c>
      <c r="BU96" s="106">
        <v>20000000</v>
      </c>
      <c r="BV96" s="106">
        <v>20000000</v>
      </c>
      <c r="BW96" s="106">
        <v>20000000</v>
      </c>
      <c r="BX96" s="106">
        <v>20000000</v>
      </c>
      <c r="BY96" s="106">
        <v>20000000</v>
      </c>
      <c r="BZ96" s="106">
        <v>20000000</v>
      </c>
      <c r="CA96" s="106">
        <v>20000000</v>
      </c>
      <c r="CB96" s="106">
        <v>20000000</v>
      </c>
      <c r="CC96" s="106">
        <v>20000000</v>
      </c>
      <c r="CD96" s="106">
        <v>20000000</v>
      </c>
    </row>
    <row r="97" spans="1:82" ht="13.9" customHeight="1" x14ac:dyDescent="0.2">
      <c r="A97" s="54" t="s">
        <v>129</v>
      </c>
      <c r="B97" s="54" t="s">
        <v>308</v>
      </c>
      <c r="C97" s="54" t="s">
        <v>659</v>
      </c>
      <c r="D97" s="54" t="s">
        <v>660</v>
      </c>
      <c r="E97" s="106">
        <v>0</v>
      </c>
      <c r="F97" s="106">
        <v>0</v>
      </c>
      <c r="G97" s="106">
        <v>0</v>
      </c>
      <c r="H97" s="106">
        <v>0</v>
      </c>
      <c r="I97" s="106">
        <v>0</v>
      </c>
      <c r="J97" s="106">
        <v>0</v>
      </c>
      <c r="K97" s="106">
        <v>0</v>
      </c>
      <c r="L97" s="106">
        <v>-291395792.60000002</v>
      </c>
      <c r="M97" s="106">
        <v>-291842563.10000002</v>
      </c>
      <c r="N97" s="106">
        <v>-291839829.63999999</v>
      </c>
      <c r="O97" s="106">
        <v>-292463533.15999901</v>
      </c>
      <c r="P97" s="106">
        <v>-292426874.51999998</v>
      </c>
      <c r="Q97" s="106">
        <v>-292426874.51999998</v>
      </c>
      <c r="R97" s="106">
        <v>-292426874.51999998</v>
      </c>
      <c r="S97" s="106">
        <v>-113291417.999999</v>
      </c>
      <c r="T97" s="106">
        <v>-113291418</v>
      </c>
      <c r="U97" s="106">
        <v>-70237068.719999999</v>
      </c>
      <c r="V97" s="106">
        <v>-70237068.719999999</v>
      </c>
      <c r="W97" s="106">
        <v>-70237068.719999999</v>
      </c>
      <c r="X97" s="106">
        <v>-71670916.719999999</v>
      </c>
      <c r="Y97" s="106">
        <v>-71392217.719999999</v>
      </c>
      <c r="Z97" s="106">
        <v>-71392217.719999999</v>
      </c>
      <c r="AA97" s="106">
        <v>-71392217.719999999</v>
      </c>
      <c r="AB97" s="106">
        <v>-71392217.719999999</v>
      </c>
      <c r="AC97" s="106">
        <v>-81815764.099999994</v>
      </c>
      <c r="AD97" s="106">
        <v>-81815764.099999994</v>
      </c>
      <c r="AE97" s="106">
        <v>-131815764.09999999</v>
      </c>
      <c r="AF97" s="106">
        <v>-151815764.09999999</v>
      </c>
      <c r="AG97" s="106">
        <v>-151790042.43000001</v>
      </c>
      <c r="AH97" s="106">
        <v>-151790042.43000001</v>
      </c>
      <c r="AI97" s="106">
        <v>-151815764.09999999</v>
      </c>
      <c r="AJ97" s="106">
        <v>-151723356.62</v>
      </c>
      <c r="AK97" s="106">
        <v>-150951220.62</v>
      </c>
      <c r="AL97" s="106">
        <v>-150951220.62</v>
      </c>
      <c r="AM97" s="106">
        <v>-151380644</v>
      </c>
      <c r="AN97" s="106">
        <v>-151380644</v>
      </c>
      <c r="AO97" s="106">
        <v>-151380644</v>
      </c>
      <c r="AP97" s="106">
        <v>-151380644</v>
      </c>
      <c r="AQ97" s="106">
        <v>-151380644</v>
      </c>
      <c r="AR97" s="106">
        <v>-151380644</v>
      </c>
      <c r="AS97" s="106">
        <v>-151380644</v>
      </c>
      <c r="AT97" s="106">
        <v>-151380644</v>
      </c>
      <c r="AU97" s="106">
        <v>-151380644</v>
      </c>
      <c r="AV97" s="106">
        <v>-151380644</v>
      </c>
      <c r="AW97" s="106">
        <v>-151380644</v>
      </c>
      <c r="AX97" s="106">
        <v>-151380644</v>
      </c>
      <c r="AY97" s="106">
        <v>-151380644</v>
      </c>
      <c r="AZ97" s="106">
        <v>-151380644</v>
      </c>
      <c r="BA97" s="106">
        <v>-151380644</v>
      </c>
      <c r="BB97" s="106">
        <v>-151380644</v>
      </c>
      <c r="BC97" s="106">
        <v>-151380644</v>
      </c>
      <c r="BD97" s="106">
        <v>-151380644</v>
      </c>
      <c r="BE97" s="106">
        <v>-151380644</v>
      </c>
      <c r="BF97" s="106">
        <v>-151380644</v>
      </c>
      <c r="BG97" s="106">
        <v>-151380644</v>
      </c>
      <c r="BH97" s="106">
        <v>-178425900.49956775</v>
      </c>
      <c r="BI97" s="106">
        <v>-178425900.49956775</v>
      </c>
      <c r="BJ97" s="106">
        <v>-178425900.49956775</v>
      </c>
      <c r="BK97" s="106">
        <v>-178425900.49956775</v>
      </c>
      <c r="BL97" s="106">
        <v>-178425900.49956775</v>
      </c>
      <c r="BM97" s="106">
        <v>-178425900.49956775</v>
      </c>
      <c r="BN97" s="106">
        <v>-178425900.49956775</v>
      </c>
      <c r="BO97" s="106">
        <v>-178425900.49956775</v>
      </c>
      <c r="BP97" s="106">
        <v>-178425900.49956775</v>
      </c>
      <c r="BQ97" s="106">
        <v>-178425900.49956775</v>
      </c>
      <c r="BR97" s="106">
        <v>-178425900.49956775</v>
      </c>
      <c r="BS97" s="106">
        <v>-178425900.49956775</v>
      </c>
      <c r="BT97" s="106">
        <v>-178425900.49956775</v>
      </c>
      <c r="BU97" s="106">
        <v>-267361783.25886261</v>
      </c>
      <c r="BV97" s="106">
        <v>-267361783.25886264</v>
      </c>
      <c r="BW97" s="106">
        <v>-267361783.25886264</v>
      </c>
      <c r="BX97" s="106">
        <v>-267361783.25886264</v>
      </c>
      <c r="BY97" s="106">
        <v>-267361783.25886264</v>
      </c>
      <c r="BZ97" s="106">
        <v>-267361783.25886264</v>
      </c>
      <c r="CA97" s="106">
        <v>-267361783.25886264</v>
      </c>
      <c r="CB97" s="106">
        <v>-267361783.25886264</v>
      </c>
      <c r="CC97" s="106">
        <v>-267361783.25886264</v>
      </c>
      <c r="CD97" s="106">
        <v>-267361783.25886264</v>
      </c>
    </row>
    <row r="98" spans="1:82" ht="13.9" customHeight="1" x14ac:dyDescent="0.2">
      <c r="A98" s="54" t="s">
        <v>129</v>
      </c>
      <c r="B98" s="54" t="s">
        <v>308</v>
      </c>
      <c r="C98" s="54" t="s">
        <v>661</v>
      </c>
      <c r="D98" s="54" t="s">
        <v>662</v>
      </c>
      <c r="E98" s="106">
        <v>0</v>
      </c>
      <c r="F98" s="106">
        <v>0</v>
      </c>
      <c r="G98" s="106">
        <v>0</v>
      </c>
      <c r="H98" s="106">
        <v>0</v>
      </c>
      <c r="I98" s="106">
        <v>0</v>
      </c>
      <c r="J98" s="106">
        <v>0</v>
      </c>
      <c r="K98" s="106">
        <v>0</v>
      </c>
      <c r="L98" s="106">
        <v>0</v>
      </c>
      <c r="M98" s="106">
        <v>0</v>
      </c>
      <c r="N98" s="106">
        <v>0</v>
      </c>
      <c r="O98" s="106">
        <v>0</v>
      </c>
      <c r="P98" s="106">
        <v>0</v>
      </c>
      <c r="Q98" s="106">
        <v>0</v>
      </c>
      <c r="R98" s="106">
        <v>0</v>
      </c>
      <c r="S98" s="106">
        <v>-6574346.1200000001</v>
      </c>
      <c r="T98" s="106">
        <v>-6574346.1200000001</v>
      </c>
      <c r="U98" s="106">
        <v>-49628695.399999999</v>
      </c>
      <c r="V98" s="106">
        <v>-49628695.399999999</v>
      </c>
      <c r="W98" s="106">
        <v>-49628695.399999999</v>
      </c>
      <c r="X98" s="106">
        <v>-49628695.399999999</v>
      </c>
      <c r="Y98" s="106">
        <v>-49628695.399999999</v>
      </c>
      <c r="Z98" s="106">
        <v>-49628695.399999999</v>
      </c>
      <c r="AA98" s="106">
        <v>-49628695.399999999</v>
      </c>
      <c r="AB98" s="106">
        <v>-49628695.399999999</v>
      </c>
      <c r="AC98" s="106">
        <v>-39205149.019999996</v>
      </c>
      <c r="AD98" s="106">
        <v>-39205149.019999996</v>
      </c>
      <c r="AE98" s="106">
        <v>-39205149.020000003</v>
      </c>
      <c r="AF98" s="106">
        <v>-4527253.07</v>
      </c>
      <c r="AG98" s="106">
        <v>-4527253.07</v>
      </c>
      <c r="AH98" s="106">
        <v>-4527253.07</v>
      </c>
      <c r="AI98" s="106">
        <v>-4527253.07</v>
      </c>
      <c r="AJ98" s="106">
        <v>-4527253.07</v>
      </c>
      <c r="AK98" s="106">
        <v>-4527253.07</v>
      </c>
      <c r="AL98" s="106">
        <v>-4527253.07</v>
      </c>
      <c r="AM98" s="106">
        <v>-4527253.07</v>
      </c>
      <c r="AN98" s="106">
        <v>-4527253.07</v>
      </c>
      <c r="AO98" s="106">
        <v>-4527253.07</v>
      </c>
      <c r="AP98" s="106">
        <v>-4527253.07</v>
      </c>
      <c r="AQ98" s="106">
        <v>-4527253.07</v>
      </c>
      <c r="AR98" s="106">
        <v>-4527253.07</v>
      </c>
      <c r="AS98" s="106">
        <v>-11602366.310000001</v>
      </c>
      <c r="AT98" s="106">
        <v>-11602366.310000001</v>
      </c>
      <c r="AU98" s="106">
        <v>-11602366.310000001</v>
      </c>
      <c r="AV98" s="106">
        <v>-11602366.310000001</v>
      </c>
      <c r="AW98" s="106">
        <v>-11602366.310000001</v>
      </c>
      <c r="AX98" s="106">
        <v>-11602366.310000001</v>
      </c>
      <c r="AY98" s="106">
        <v>-11602366.310000001</v>
      </c>
      <c r="AZ98" s="106">
        <v>-11602366.310000001</v>
      </c>
      <c r="BA98" s="106">
        <v>-11602366.310000001</v>
      </c>
      <c r="BB98" s="106">
        <v>-11602366.310000001</v>
      </c>
      <c r="BC98" s="106">
        <v>-11602564.360000001</v>
      </c>
      <c r="BD98" s="106">
        <v>-11602564.360000001</v>
      </c>
      <c r="BE98" s="106">
        <v>-11602564.360000001</v>
      </c>
      <c r="BF98" s="106">
        <v>-11602564.360000001</v>
      </c>
      <c r="BG98" s="106">
        <v>-11602564.360000001</v>
      </c>
      <c r="BH98" s="106">
        <v>-11602564.360000001</v>
      </c>
      <c r="BI98" s="106">
        <v>-11602564.360000001</v>
      </c>
      <c r="BJ98" s="106">
        <v>-11602564.360000001</v>
      </c>
      <c r="BK98" s="106">
        <v>-11602564.360000001</v>
      </c>
      <c r="BL98" s="106">
        <v>-11602564.360000001</v>
      </c>
      <c r="BM98" s="106">
        <v>-11602564.360000001</v>
      </c>
      <c r="BN98" s="106">
        <v>-11602564.360000001</v>
      </c>
      <c r="BO98" s="106">
        <v>-11602564.360000001</v>
      </c>
      <c r="BP98" s="106">
        <v>-11602564.360000001</v>
      </c>
      <c r="BQ98" s="106">
        <v>-11602564.360000001</v>
      </c>
      <c r="BR98" s="106">
        <v>-11602564.360000001</v>
      </c>
      <c r="BS98" s="106">
        <v>-11602564.360000001</v>
      </c>
      <c r="BT98" s="106">
        <v>-11602564.360000001</v>
      </c>
      <c r="BU98" s="106">
        <v>-11602564.360000001</v>
      </c>
      <c r="BV98" s="106">
        <v>-11602564.360000001</v>
      </c>
      <c r="BW98" s="106">
        <v>-11602564.360000001</v>
      </c>
      <c r="BX98" s="106">
        <v>-11602564.360000001</v>
      </c>
      <c r="BY98" s="106">
        <v>-11602564.360000001</v>
      </c>
      <c r="BZ98" s="106">
        <v>-11602564.360000001</v>
      </c>
      <c r="CA98" s="106">
        <v>-11602564.360000001</v>
      </c>
      <c r="CB98" s="106">
        <v>-11602564.360000001</v>
      </c>
      <c r="CC98" s="106">
        <v>-11602564.360000001</v>
      </c>
      <c r="CD98" s="106">
        <v>-11602564.360000001</v>
      </c>
    </row>
    <row r="99" spans="1:82" ht="13.9" customHeight="1" x14ac:dyDescent="0.2">
      <c r="A99" s="54" t="s">
        <v>129</v>
      </c>
      <c r="B99" s="54" t="s">
        <v>308</v>
      </c>
      <c r="C99" s="54" t="s">
        <v>663</v>
      </c>
      <c r="D99" s="54" t="s">
        <v>664</v>
      </c>
      <c r="E99" s="106">
        <v>0</v>
      </c>
      <c r="F99" s="106">
        <v>0</v>
      </c>
      <c r="G99" s="106">
        <v>0</v>
      </c>
      <c r="H99" s="106">
        <v>0</v>
      </c>
      <c r="I99" s="106">
        <v>0</v>
      </c>
      <c r="J99" s="106">
        <v>0</v>
      </c>
      <c r="K99" s="106">
        <v>0</v>
      </c>
      <c r="L99" s="106">
        <v>-1189064.1499999999</v>
      </c>
      <c r="M99" s="106">
        <v>-2705641</v>
      </c>
      <c r="N99" s="106">
        <v>-3777234.63</v>
      </c>
      <c r="O99" s="106">
        <v>-4892344.54</v>
      </c>
      <c r="P99" s="106">
        <v>-6574346.1200000001</v>
      </c>
      <c r="Q99" s="106">
        <v>-6574346.1200000001</v>
      </c>
      <c r="R99" s="106">
        <v>-8694987.4499999993</v>
      </c>
      <c r="S99" s="106">
        <v>-4098909.93</v>
      </c>
      <c r="T99" s="106">
        <v>-5272100</v>
      </c>
      <c r="U99" s="106">
        <v>-6051559.5999999996</v>
      </c>
      <c r="V99" s="106">
        <v>-7062673.1699999999</v>
      </c>
      <c r="W99" s="106">
        <v>-7323389.6900000004</v>
      </c>
      <c r="X99" s="106">
        <v>-7607877.1900000004</v>
      </c>
      <c r="Y99" s="106">
        <v>-8415209.0399999991</v>
      </c>
      <c r="Z99" s="106">
        <v>-9201061.1500000004</v>
      </c>
      <c r="AA99" s="106">
        <v>-9448277.8300000001</v>
      </c>
      <c r="AB99" s="106">
        <v>-9225218.9700000007</v>
      </c>
      <c r="AC99" s="106">
        <v>-5322104.05</v>
      </c>
      <c r="AD99" s="106">
        <v>-5322104.05</v>
      </c>
      <c r="AE99" s="106">
        <v>-6344818.6399999997</v>
      </c>
      <c r="AF99" s="106">
        <v>-1989019.37</v>
      </c>
      <c r="AG99" s="106">
        <v>-2829318.55</v>
      </c>
      <c r="AH99" s="106">
        <v>-3394605.34</v>
      </c>
      <c r="AI99" s="106">
        <v>-3401180.53</v>
      </c>
      <c r="AJ99" s="106">
        <v>-3835594.94</v>
      </c>
      <c r="AK99" s="106">
        <v>-4398910.8099999996</v>
      </c>
      <c r="AL99" s="106">
        <v>-5297930.79</v>
      </c>
      <c r="AM99" s="106">
        <v>-5610149.1200000001</v>
      </c>
      <c r="AN99" s="106">
        <v>-5815317.9500000002</v>
      </c>
      <c r="AO99" s="106">
        <v>-6730793.3300000001</v>
      </c>
      <c r="AP99" s="106">
        <v>-7075113.2400000002</v>
      </c>
      <c r="AQ99" s="106">
        <v>-7075113.2400000002</v>
      </c>
      <c r="AR99" s="106">
        <v>-8243740.7599999998</v>
      </c>
      <c r="AS99" s="106">
        <v>-2594672.92</v>
      </c>
      <c r="AT99" s="106">
        <v>-3927352.08</v>
      </c>
      <c r="AU99" s="106">
        <v>-5067340.04</v>
      </c>
      <c r="AV99" s="106">
        <v>-6151809.8799999999</v>
      </c>
      <c r="AW99" s="106">
        <v>-7120624.6200000001</v>
      </c>
      <c r="AX99" s="106">
        <v>-8322814.5800000001</v>
      </c>
      <c r="AY99" s="106">
        <v>-9480123.6500000004</v>
      </c>
      <c r="AZ99" s="106">
        <v>-10591876.35</v>
      </c>
      <c r="BA99" s="106">
        <v>-11746598.029999999</v>
      </c>
      <c r="BB99" s="106">
        <v>-13281739.560000001</v>
      </c>
      <c r="BC99" s="106">
        <v>-14622890.33</v>
      </c>
      <c r="BD99" s="106">
        <v>-14622890.33</v>
      </c>
      <c r="BE99" s="106">
        <v>-15715615.259984808</v>
      </c>
      <c r="BF99" s="106">
        <v>-16863552.901303478</v>
      </c>
      <c r="BG99" s="106">
        <v>-17761023.510321829</v>
      </c>
      <c r="BH99" s="106">
        <v>-18807457.612529919</v>
      </c>
      <c r="BI99" s="106">
        <v>-19820808.810812131</v>
      </c>
      <c r="BJ99" s="106">
        <v>-20665327.701633021</v>
      </c>
      <c r="BK99" s="106">
        <v>-21427199.434974566</v>
      </c>
      <c r="BL99" s="106">
        <v>-22249272.885852441</v>
      </c>
      <c r="BM99" s="106">
        <v>-23000292.936216414</v>
      </c>
      <c r="BN99" s="106">
        <v>-24043931.151251748</v>
      </c>
      <c r="BO99" s="106">
        <v>-25001967.941698179</v>
      </c>
      <c r="BP99" s="106">
        <v>-26214615.887877941</v>
      </c>
      <c r="BQ99" s="106">
        <v>-26214615.887877941</v>
      </c>
      <c r="BR99" s="106">
        <v>-27108048.709914044</v>
      </c>
      <c r="BS99" s="106">
        <v>-28085315.065184101</v>
      </c>
      <c r="BT99" s="106">
        <v>-28784135.515800089</v>
      </c>
      <c r="BU99" s="106">
        <v>-29578436.736800909</v>
      </c>
      <c r="BV99" s="106">
        <v>-30335040.930046141</v>
      </c>
      <c r="BW99" s="106">
        <v>-30983488.989599794</v>
      </c>
      <c r="BX99" s="106">
        <v>-31594064.080715835</v>
      </c>
      <c r="BY99" s="106">
        <v>-32235804.985411644</v>
      </c>
      <c r="BZ99" s="106">
        <v>-32889558.570639938</v>
      </c>
      <c r="CA99" s="106">
        <v>-33814872.336037099</v>
      </c>
      <c r="CB99" s="106">
        <v>-34613896.255842805</v>
      </c>
      <c r="CC99" s="106">
        <v>-35760528.021308661</v>
      </c>
      <c r="CD99" s="106">
        <v>-35760528.021308661</v>
      </c>
    </row>
    <row r="100" spans="1:82" ht="13.9" customHeight="1" x14ac:dyDescent="0.2">
      <c r="A100" s="54" t="s">
        <v>129</v>
      </c>
      <c r="B100" s="54" t="s">
        <v>432</v>
      </c>
      <c r="C100" s="54" t="s">
        <v>665</v>
      </c>
      <c r="D100" s="54" t="s">
        <v>666</v>
      </c>
      <c r="E100" s="106">
        <v>0</v>
      </c>
      <c r="F100" s="106">
        <v>0</v>
      </c>
      <c r="G100" s="106">
        <v>0</v>
      </c>
      <c r="H100" s="106">
        <v>0</v>
      </c>
      <c r="I100" s="106">
        <v>0</v>
      </c>
      <c r="J100" s="106">
        <v>0</v>
      </c>
      <c r="K100" s="106">
        <v>0</v>
      </c>
      <c r="L100" s="106">
        <v>0</v>
      </c>
      <c r="M100" s="106">
        <v>0</v>
      </c>
      <c r="N100" s="106">
        <v>0</v>
      </c>
      <c r="O100" s="106">
        <v>0</v>
      </c>
      <c r="P100" s="106">
        <v>0</v>
      </c>
      <c r="Q100" s="106">
        <v>0</v>
      </c>
      <c r="R100" s="106">
        <v>0</v>
      </c>
      <c r="S100" s="106">
        <v>0</v>
      </c>
      <c r="T100" s="106">
        <v>0</v>
      </c>
      <c r="U100" s="106">
        <v>0</v>
      </c>
      <c r="V100" s="106">
        <v>0</v>
      </c>
      <c r="W100" s="106">
        <v>0</v>
      </c>
      <c r="X100" s="106">
        <v>0</v>
      </c>
      <c r="Y100" s="106">
        <v>41027.49</v>
      </c>
      <c r="Z100" s="106">
        <v>549916.16000000003</v>
      </c>
      <c r="AA100" s="106">
        <v>502721.18000000005</v>
      </c>
      <c r="AB100" s="106">
        <v>536758.52</v>
      </c>
      <c r="AC100" s="106">
        <v>635802.91</v>
      </c>
      <c r="AD100" s="106">
        <v>635802.91</v>
      </c>
      <c r="AE100" s="106">
        <v>559477.45000000007</v>
      </c>
      <c r="AF100" s="106">
        <v>476069.11999999994</v>
      </c>
      <c r="AG100" s="106">
        <v>635244.99</v>
      </c>
      <c r="AH100" s="106">
        <v>692811.83</v>
      </c>
      <c r="AI100" s="106">
        <v>915126.23</v>
      </c>
      <c r="AJ100" s="106">
        <v>952201.79</v>
      </c>
      <c r="AK100" s="106">
        <v>1145605</v>
      </c>
      <c r="AL100" s="106">
        <v>1178549.45</v>
      </c>
      <c r="AM100" s="106">
        <v>1293964.28</v>
      </c>
      <c r="AN100" s="106">
        <v>1356319.04</v>
      </c>
      <c r="AO100" s="106">
        <v>1768819.12</v>
      </c>
      <c r="AP100" s="106">
        <v>1283353.06</v>
      </c>
      <c r="AQ100" s="106">
        <v>1283353.06</v>
      </c>
      <c r="AR100" s="106">
        <v>951296.85000000009</v>
      </c>
      <c r="AS100" s="106">
        <v>599619.56999999995</v>
      </c>
      <c r="AT100" s="106">
        <v>440980.82999999996</v>
      </c>
      <c r="AU100" s="106">
        <v>483779.98000000004</v>
      </c>
      <c r="AV100" s="106">
        <v>447192.79</v>
      </c>
      <c r="AW100" s="106">
        <v>614416.56999999995</v>
      </c>
      <c r="AX100" s="106">
        <v>752090.2</v>
      </c>
      <c r="AY100" s="106">
        <v>748005.41999999993</v>
      </c>
      <c r="AZ100" s="106">
        <v>815847.41</v>
      </c>
      <c r="BA100" s="106">
        <v>871002.42</v>
      </c>
      <c r="BB100" s="106">
        <v>788712.65</v>
      </c>
      <c r="BC100" s="106">
        <v>1291668.95</v>
      </c>
      <c r="BD100" s="106">
        <v>1291668.95</v>
      </c>
      <c r="BE100" s="106">
        <v>1152304.95</v>
      </c>
      <c r="BF100" s="106">
        <v>1035225.95</v>
      </c>
      <c r="BG100" s="106">
        <v>943024.95</v>
      </c>
      <c r="BH100" s="106">
        <v>892567.95</v>
      </c>
      <c r="BI100" s="106">
        <v>875287.95</v>
      </c>
      <c r="BJ100" s="106">
        <v>893693.95</v>
      </c>
      <c r="BK100" s="106">
        <v>937712.95</v>
      </c>
      <c r="BL100" s="106">
        <v>976982.95</v>
      </c>
      <c r="BM100" s="106">
        <v>1025501.95</v>
      </c>
      <c r="BN100" s="106">
        <v>1040774.95</v>
      </c>
      <c r="BO100" s="106">
        <v>1044453.95</v>
      </c>
      <c r="BP100" s="106">
        <v>947515.95</v>
      </c>
      <c r="BQ100" s="106">
        <v>947515.95</v>
      </c>
      <c r="BR100" s="106">
        <v>815757.95</v>
      </c>
      <c r="BS100" s="106">
        <v>705949.95</v>
      </c>
      <c r="BT100" s="106">
        <v>621530.94999999995</v>
      </c>
      <c r="BU100" s="106">
        <v>579271.94999999995</v>
      </c>
      <c r="BV100" s="106">
        <v>570179.94999999995</v>
      </c>
      <c r="BW100" s="106">
        <v>597783.94999999995</v>
      </c>
      <c r="BX100" s="106">
        <v>651358.94999999995</v>
      </c>
      <c r="BY100" s="106">
        <v>699770.95</v>
      </c>
      <c r="BZ100" s="106">
        <v>757340.95</v>
      </c>
      <c r="CA100" s="106">
        <v>782053.95</v>
      </c>
      <c r="CB100" s="106">
        <v>795683.95</v>
      </c>
      <c r="CC100" s="106">
        <v>707224.95</v>
      </c>
      <c r="CD100" s="106">
        <v>707224.95</v>
      </c>
    </row>
    <row r="101" spans="1:82" ht="13.9" customHeight="1" x14ac:dyDescent="0.2">
      <c r="A101" s="54" t="s">
        <v>129</v>
      </c>
      <c r="B101" s="54" t="s">
        <v>432</v>
      </c>
      <c r="C101" s="54" t="s">
        <v>667</v>
      </c>
      <c r="D101" s="54" t="s">
        <v>668</v>
      </c>
      <c r="E101" s="106">
        <v>0</v>
      </c>
      <c r="F101" s="106">
        <v>0</v>
      </c>
      <c r="G101" s="106">
        <v>0</v>
      </c>
      <c r="H101" s="106">
        <v>0</v>
      </c>
      <c r="I101" s="106">
        <v>0</v>
      </c>
      <c r="J101" s="106">
        <v>0</v>
      </c>
      <c r="K101" s="106">
        <v>0</v>
      </c>
      <c r="L101" s="106">
        <v>0</v>
      </c>
      <c r="M101" s="106">
        <v>0</v>
      </c>
      <c r="N101" s="106">
        <v>0</v>
      </c>
      <c r="O101" s="106">
        <v>0</v>
      </c>
      <c r="P101" s="106">
        <v>0</v>
      </c>
      <c r="Q101" s="106">
        <v>0</v>
      </c>
      <c r="R101" s="106">
        <v>0</v>
      </c>
      <c r="S101" s="106">
        <v>0</v>
      </c>
      <c r="T101" s="106">
        <v>0</v>
      </c>
      <c r="U101" s="106">
        <v>0</v>
      </c>
      <c r="V101" s="106">
        <v>0</v>
      </c>
      <c r="W101" s="106">
        <v>-33964.93</v>
      </c>
      <c r="X101" s="106">
        <v>-55877.78</v>
      </c>
      <c r="Y101" s="106">
        <v>0</v>
      </c>
      <c r="Z101" s="106">
        <v>0</v>
      </c>
      <c r="AA101" s="106">
        <v>0</v>
      </c>
      <c r="AB101" s="106">
        <v>0</v>
      </c>
      <c r="AC101" s="106">
        <v>0</v>
      </c>
      <c r="AD101" s="106">
        <v>0</v>
      </c>
      <c r="AE101" s="106">
        <v>0</v>
      </c>
      <c r="AF101" s="106">
        <v>0</v>
      </c>
      <c r="AG101" s="106">
        <v>0</v>
      </c>
      <c r="AH101" s="106">
        <v>0</v>
      </c>
      <c r="AI101" s="106">
        <v>0</v>
      </c>
      <c r="AJ101" s="106">
        <v>0</v>
      </c>
      <c r="AK101" s="106">
        <v>0</v>
      </c>
      <c r="AL101" s="106">
        <v>0</v>
      </c>
      <c r="AM101" s="106">
        <v>0</v>
      </c>
      <c r="AN101" s="106">
        <v>0</v>
      </c>
      <c r="AO101" s="106">
        <v>0</v>
      </c>
      <c r="AP101" s="106">
        <v>0</v>
      </c>
      <c r="AQ101" s="106">
        <v>0</v>
      </c>
      <c r="AR101" s="106">
        <v>0</v>
      </c>
      <c r="AS101" s="106">
        <v>0</v>
      </c>
      <c r="AT101" s="106">
        <v>0</v>
      </c>
      <c r="AU101" s="106">
        <v>0</v>
      </c>
      <c r="AV101" s="106">
        <v>0</v>
      </c>
      <c r="AW101" s="106">
        <v>0</v>
      </c>
      <c r="AX101" s="106">
        <v>0</v>
      </c>
      <c r="AY101" s="106">
        <v>0</v>
      </c>
      <c r="AZ101" s="106">
        <v>0</v>
      </c>
      <c r="BA101" s="106">
        <v>0</v>
      </c>
      <c r="BB101" s="106">
        <v>0</v>
      </c>
      <c r="BC101" s="106">
        <v>0</v>
      </c>
      <c r="BD101" s="106">
        <v>0</v>
      </c>
      <c r="BE101" s="106">
        <v>0</v>
      </c>
      <c r="BF101" s="106">
        <v>0</v>
      </c>
      <c r="BG101" s="106">
        <v>0</v>
      </c>
      <c r="BH101" s="106">
        <v>0</v>
      </c>
      <c r="BI101" s="106">
        <v>0</v>
      </c>
      <c r="BJ101" s="106">
        <v>0</v>
      </c>
      <c r="BK101" s="106">
        <v>0</v>
      </c>
      <c r="BL101" s="106">
        <v>0</v>
      </c>
      <c r="BM101" s="106">
        <v>0</v>
      </c>
      <c r="BN101" s="106">
        <v>0</v>
      </c>
      <c r="BO101" s="106">
        <v>0</v>
      </c>
      <c r="BP101" s="106">
        <v>0</v>
      </c>
      <c r="BQ101" s="106">
        <v>0</v>
      </c>
      <c r="BR101" s="106">
        <v>0</v>
      </c>
      <c r="BS101" s="106">
        <v>0</v>
      </c>
      <c r="BT101" s="106">
        <v>0</v>
      </c>
      <c r="BU101" s="106">
        <v>0</v>
      </c>
      <c r="BV101" s="106">
        <v>0</v>
      </c>
      <c r="BW101" s="106">
        <v>0</v>
      </c>
      <c r="BX101" s="106">
        <v>0</v>
      </c>
      <c r="BY101" s="106">
        <v>0</v>
      </c>
      <c r="BZ101" s="106">
        <v>0</v>
      </c>
      <c r="CA101" s="106">
        <v>0</v>
      </c>
      <c r="CB101" s="106">
        <v>0</v>
      </c>
      <c r="CC101" s="106">
        <v>0</v>
      </c>
      <c r="CD101" s="106">
        <v>0</v>
      </c>
    </row>
    <row r="102" spans="1:82" ht="13.9" customHeight="1" x14ac:dyDescent="0.2">
      <c r="A102" s="54" t="s">
        <v>129</v>
      </c>
      <c r="B102" s="54" t="s">
        <v>441</v>
      </c>
      <c r="C102" s="54" t="s">
        <v>669</v>
      </c>
      <c r="D102" s="54" t="s">
        <v>670</v>
      </c>
      <c r="E102" s="106">
        <v>0</v>
      </c>
      <c r="F102" s="106">
        <v>0</v>
      </c>
      <c r="G102" s="106">
        <v>0</v>
      </c>
      <c r="H102" s="106">
        <v>0</v>
      </c>
      <c r="I102" s="106">
        <v>0</v>
      </c>
      <c r="J102" s="106">
        <v>0</v>
      </c>
      <c r="K102" s="106">
        <v>0</v>
      </c>
      <c r="L102" s="106">
        <v>0</v>
      </c>
      <c r="M102" s="106">
        <v>0</v>
      </c>
      <c r="N102" s="106">
        <v>0</v>
      </c>
      <c r="O102" s="106">
        <v>0</v>
      </c>
      <c r="P102" s="106">
        <v>0</v>
      </c>
      <c r="Q102" s="106">
        <v>0</v>
      </c>
      <c r="R102" s="106">
        <v>0</v>
      </c>
      <c r="S102" s="106">
        <v>0</v>
      </c>
      <c r="T102" s="106">
        <v>0</v>
      </c>
      <c r="U102" s="106">
        <v>0</v>
      </c>
      <c r="V102" s="106">
        <v>0</v>
      </c>
      <c r="W102" s="106">
        <v>0</v>
      </c>
      <c r="X102" s="106">
        <v>0</v>
      </c>
      <c r="Y102" s="106">
        <v>0</v>
      </c>
      <c r="Z102" s="106">
        <v>0</v>
      </c>
      <c r="AA102" s="106">
        <v>0</v>
      </c>
      <c r="AB102" s="106">
        <v>0</v>
      </c>
      <c r="AC102" s="106">
        <v>0</v>
      </c>
      <c r="AD102" s="106">
        <v>0</v>
      </c>
      <c r="AE102" s="106">
        <v>47974.29</v>
      </c>
      <c r="AF102" s="106">
        <v>0</v>
      </c>
      <c r="AG102" s="106">
        <v>85290.9</v>
      </c>
      <c r="AH102" s="106">
        <v>0</v>
      </c>
      <c r="AI102" s="106">
        <v>0</v>
      </c>
      <c r="AJ102" s="106">
        <v>0</v>
      </c>
      <c r="AK102" s="106">
        <v>0</v>
      </c>
      <c r="AL102" s="106">
        <v>0</v>
      </c>
      <c r="AM102" s="106">
        <v>0</v>
      </c>
      <c r="AN102" s="106">
        <v>0</v>
      </c>
      <c r="AO102" s="106">
        <v>0</v>
      </c>
      <c r="AP102" s="106">
        <v>285258.78000000003</v>
      </c>
      <c r="AQ102" s="106">
        <v>285258.78000000003</v>
      </c>
      <c r="AR102" s="106">
        <v>529090.51</v>
      </c>
      <c r="AS102" s="106">
        <v>1796417.97</v>
      </c>
      <c r="AT102" s="106">
        <v>2389149.5300000003</v>
      </c>
      <c r="AU102" s="106">
        <v>1688787.0099999998</v>
      </c>
      <c r="AV102" s="106">
        <v>1507231.36</v>
      </c>
      <c r="AW102" s="106">
        <v>920542.64000000013</v>
      </c>
      <c r="AX102" s="106">
        <v>843808.98</v>
      </c>
      <c r="AY102" s="106">
        <v>447252.44</v>
      </c>
      <c r="AZ102" s="106">
        <v>124294.16999999998</v>
      </c>
      <c r="BA102" s="106">
        <v>138464.18</v>
      </c>
      <c r="BB102" s="106">
        <v>2151947.9</v>
      </c>
      <c r="BC102" s="106">
        <v>2889782.83</v>
      </c>
      <c r="BD102" s="106">
        <v>2889782.83</v>
      </c>
      <c r="BE102" s="106">
        <v>2771959.83</v>
      </c>
      <c r="BF102" s="106">
        <v>2478950.83</v>
      </c>
      <c r="BG102" s="106">
        <v>2359456.83</v>
      </c>
      <c r="BH102" s="106">
        <v>1609156.83</v>
      </c>
      <c r="BI102" s="106">
        <v>850320.83000000007</v>
      </c>
      <c r="BJ102" s="106">
        <v>206953.83000000007</v>
      </c>
      <c r="BK102" s="106">
        <v>-0.16999999992549419</v>
      </c>
      <c r="BL102" s="106">
        <v>-0.16999999992549419</v>
      </c>
      <c r="BM102" s="106">
        <v>-0.16999999992549419</v>
      </c>
      <c r="BN102" s="106">
        <v>-0.16999999992549419</v>
      </c>
      <c r="BO102" s="106">
        <v>-0.16999999992549419</v>
      </c>
      <c r="BP102" s="106">
        <v>-0.16999999992549419</v>
      </c>
      <c r="BQ102" s="106">
        <v>-0.16999999992549419</v>
      </c>
      <c r="BR102" s="106">
        <v>-0.16999999992549419</v>
      </c>
      <c r="BS102" s="106">
        <v>-0.16999999992549419</v>
      </c>
      <c r="BT102" s="106">
        <v>-0.16999999992549419</v>
      </c>
      <c r="BU102" s="106">
        <v>-0.16999999992549419</v>
      </c>
      <c r="BV102" s="106">
        <v>-0.16999999992549419</v>
      </c>
      <c r="BW102" s="106">
        <v>-0.16999999992549419</v>
      </c>
      <c r="BX102" s="106">
        <v>-0.16999999992549419</v>
      </c>
      <c r="BY102" s="106">
        <v>-0.16999999992549419</v>
      </c>
      <c r="BZ102" s="106">
        <v>-0.16999999992549419</v>
      </c>
      <c r="CA102" s="106">
        <v>-0.16999999992549419</v>
      </c>
      <c r="CB102" s="106">
        <v>-0.16999999992549419</v>
      </c>
      <c r="CC102" s="106">
        <v>-0.16999999992549419</v>
      </c>
      <c r="CD102" s="106">
        <v>-0.16999999992549419</v>
      </c>
    </row>
    <row r="103" spans="1:82" ht="13.9" customHeight="1" x14ac:dyDescent="0.2">
      <c r="A103" s="54" t="s">
        <v>129</v>
      </c>
      <c r="B103" s="54" t="s">
        <v>441</v>
      </c>
      <c r="C103" s="54" t="s">
        <v>671</v>
      </c>
      <c r="D103" s="54" t="s">
        <v>672</v>
      </c>
      <c r="E103" s="106">
        <v>0</v>
      </c>
      <c r="F103" s="106">
        <v>0</v>
      </c>
      <c r="G103" s="106">
        <v>0</v>
      </c>
      <c r="H103" s="106">
        <v>0</v>
      </c>
      <c r="I103" s="106">
        <v>0</v>
      </c>
      <c r="J103" s="106">
        <v>0</v>
      </c>
      <c r="K103" s="106">
        <v>0</v>
      </c>
      <c r="L103" s="106">
        <v>0</v>
      </c>
      <c r="M103" s="106">
        <v>0</v>
      </c>
      <c r="N103" s="106">
        <v>0</v>
      </c>
      <c r="O103" s="106">
        <v>0</v>
      </c>
      <c r="P103" s="106">
        <v>0</v>
      </c>
      <c r="Q103" s="106">
        <v>0</v>
      </c>
      <c r="R103" s="106">
        <v>0</v>
      </c>
      <c r="S103" s="106">
        <v>0</v>
      </c>
      <c r="T103" s="106">
        <v>0</v>
      </c>
      <c r="U103" s="106">
        <v>0</v>
      </c>
      <c r="V103" s="106">
        <v>0</v>
      </c>
      <c r="W103" s="106">
        <v>-799039.51</v>
      </c>
      <c r="X103" s="106">
        <v>-996430.96</v>
      </c>
      <c r="Y103" s="106">
        <v>-1510316.53</v>
      </c>
      <c r="Z103" s="106">
        <v>-1939419.88</v>
      </c>
      <c r="AA103" s="106">
        <v>-1605897.23</v>
      </c>
      <c r="AB103" s="106">
        <v>-774309.87</v>
      </c>
      <c r="AC103" s="106">
        <v>-205606.38</v>
      </c>
      <c r="AD103" s="106">
        <v>-205606.38</v>
      </c>
      <c r="AE103" s="106">
        <v>0</v>
      </c>
      <c r="AF103" s="106">
        <v>-48029.02</v>
      </c>
      <c r="AG103" s="106">
        <v>0</v>
      </c>
      <c r="AH103" s="106">
        <v>-192035.65</v>
      </c>
      <c r="AI103" s="106">
        <v>-532765.18000000005</v>
      </c>
      <c r="AJ103" s="106">
        <v>-883940.05</v>
      </c>
      <c r="AK103" s="106">
        <v>-1615093.16</v>
      </c>
      <c r="AL103" s="106">
        <v>-1938878.75999999</v>
      </c>
      <c r="AM103" s="106">
        <v>-1845623.94</v>
      </c>
      <c r="AN103" s="106">
        <v>-1736847.23</v>
      </c>
      <c r="AO103" s="106">
        <v>-836571.11</v>
      </c>
      <c r="AP103" s="106">
        <v>0</v>
      </c>
      <c r="AQ103" s="106">
        <v>0</v>
      </c>
      <c r="AR103" s="106">
        <v>0</v>
      </c>
      <c r="AS103" s="106">
        <v>0</v>
      </c>
      <c r="AT103" s="106">
        <v>0</v>
      </c>
      <c r="AU103" s="106">
        <v>0</v>
      </c>
      <c r="AV103" s="106">
        <v>0</v>
      </c>
      <c r="AW103" s="106">
        <v>0</v>
      </c>
      <c r="AX103" s="106">
        <v>0</v>
      </c>
      <c r="AY103" s="106">
        <v>0</v>
      </c>
      <c r="AZ103" s="106">
        <v>0</v>
      </c>
      <c r="BA103" s="106">
        <v>0</v>
      </c>
      <c r="BB103" s="106">
        <v>0</v>
      </c>
      <c r="BC103" s="106">
        <v>0</v>
      </c>
      <c r="BD103" s="106">
        <v>0</v>
      </c>
      <c r="BE103" s="106">
        <v>0</v>
      </c>
      <c r="BF103" s="106">
        <v>0</v>
      </c>
      <c r="BG103" s="106">
        <v>0</v>
      </c>
      <c r="BH103" s="106">
        <v>0</v>
      </c>
      <c r="BI103" s="106">
        <v>0</v>
      </c>
      <c r="BJ103" s="106">
        <v>0</v>
      </c>
      <c r="BK103" s="106">
        <v>-290408</v>
      </c>
      <c r="BL103" s="106">
        <v>-813681</v>
      </c>
      <c r="BM103" s="106">
        <v>-1304028</v>
      </c>
      <c r="BN103" s="106">
        <v>-1541326</v>
      </c>
      <c r="BO103" s="106">
        <v>-1458475</v>
      </c>
      <c r="BP103" s="106">
        <v>-1656026</v>
      </c>
      <c r="BQ103" s="106">
        <v>-1656026</v>
      </c>
      <c r="BR103" s="106">
        <v>-1054090</v>
      </c>
      <c r="BS103" s="106">
        <v>-594419</v>
      </c>
      <c r="BT103" s="106">
        <v>-105170</v>
      </c>
      <c r="BU103" s="106">
        <v>-484973</v>
      </c>
      <c r="BV103" s="106">
        <v>-919006</v>
      </c>
      <c r="BW103" s="106">
        <v>-1304202</v>
      </c>
      <c r="BX103" s="106">
        <v>-1587690</v>
      </c>
      <c r="BY103" s="106">
        <v>-1876898</v>
      </c>
      <c r="BZ103" s="106">
        <v>-2174588</v>
      </c>
      <c r="CA103" s="106">
        <v>-2192722</v>
      </c>
      <c r="CB103" s="106">
        <v>-1798481</v>
      </c>
      <c r="CC103" s="106">
        <v>-1469815</v>
      </c>
      <c r="CD103" s="106">
        <v>-1469815</v>
      </c>
    </row>
    <row r="104" spans="1:82" ht="13.9" customHeight="1" x14ac:dyDescent="0.2">
      <c r="A104" s="54" t="s">
        <v>129</v>
      </c>
      <c r="B104" s="54" t="s">
        <v>473</v>
      </c>
      <c r="C104" s="54" t="s">
        <v>673</v>
      </c>
      <c r="D104" s="54" t="s">
        <v>674</v>
      </c>
      <c r="E104" s="106">
        <v>0</v>
      </c>
      <c r="F104" s="106">
        <v>0</v>
      </c>
      <c r="G104" s="106">
        <v>0</v>
      </c>
      <c r="H104" s="106">
        <v>0</v>
      </c>
      <c r="I104" s="106">
        <v>0</v>
      </c>
      <c r="J104" s="106">
        <v>0</v>
      </c>
      <c r="K104" s="106">
        <v>0</v>
      </c>
      <c r="L104" s="106">
        <v>11381627.43</v>
      </c>
      <c r="M104" s="106">
        <v>-288999.5</v>
      </c>
      <c r="N104" s="106">
        <v>-288999.5</v>
      </c>
      <c r="O104" s="106">
        <v>-288999.5</v>
      </c>
      <c r="P104" s="106">
        <v>-288999.5</v>
      </c>
      <c r="Q104" s="106">
        <v>-288999.5</v>
      </c>
      <c r="R104" s="106">
        <v>0</v>
      </c>
      <c r="S104" s="106">
        <v>0</v>
      </c>
      <c r="T104" s="106">
        <v>0</v>
      </c>
      <c r="U104" s="106">
        <v>0</v>
      </c>
      <c r="V104" s="106">
        <v>0</v>
      </c>
      <c r="W104" s="106">
        <v>0</v>
      </c>
      <c r="X104" s="106">
        <v>0</v>
      </c>
      <c r="Y104" s="106">
        <v>0</v>
      </c>
      <c r="Z104" s="106">
        <v>0</v>
      </c>
      <c r="AA104" s="106">
        <v>0</v>
      </c>
      <c r="AB104" s="106">
        <v>0</v>
      </c>
      <c r="AC104" s="106">
        <v>0</v>
      </c>
      <c r="AD104" s="106">
        <v>0</v>
      </c>
      <c r="AE104" s="106">
        <v>0</v>
      </c>
      <c r="AF104" s="106">
        <v>0</v>
      </c>
      <c r="AG104" s="106">
        <v>0</v>
      </c>
      <c r="AH104" s="106">
        <v>0</v>
      </c>
      <c r="AI104" s="106">
        <v>0</v>
      </c>
      <c r="AJ104" s="106">
        <v>0</v>
      </c>
      <c r="AK104" s="106">
        <v>0</v>
      </c>
      <c r="AL104" s="106">
        <v>0</v>
      </c>
      <c r="AM104" s="106">
        <v>0</v>
      </c>
      <c r="AN104" s="106">
        <v>0</v>
      </c>
      <c r="AO104" s="106">
        <v>0</v>
      </c>
      <c r="AP104" s="106">
        <v>0</v>
      </c>
      <c r="AQ104" s="106">
        <v>0</v>
      </c>
      <c r="AR104" s="106">
        <v>0</v>
      </c>
      <c r="AS104" s="106">
        <v>0</v>
      </c>
      <c r="AT104" s="106">
        <v>0</v>
      </c>
      <c r="AU104" s="106">
        <v>0</v>
      </c>
      <c r="AV104" s="106">
        <v>0</v>
      </c>
      <c r="AW104" s="106">
        <v>0</v>
      </c>
      <c r="AX104" s="106">
        <v>0</v>
      </c>
      <c r="AY104" s="106">
        <v>0</v>
      </c>
      <c r="AZ104" s="106">
        <v>0</v>
      </c>
      <c r="BA104" s="106">
        <v>0</v>
      </c>
      <c r="BB104" s="106">
        <v>0</v>
      </c>
      <c r="BC104" s="106">
        <v>0</v>
      </c>
      <c r="BD104" s="106">
        <v>0</v>
      </c>
      <c r="BE104" s="106">
        <v>0</v>
      </c>
      <c r="BF104" s="106">
        <v>0</v>
      </c>
      <c r="BG104" s="106">
        <v>0</v>
      </c>
      <c r="BH104" s="106">
        <v>0</v>
      </c>
      <c r="BI104" s="106">
        <v>0</v>
      </c>
      <c r="BJ104" s="106">
        <v>0</v>
      </c>
      <c r="BK104" s="106">
        <v>0</v>
      </c>
      <c r="BL104" s="106">
        <v>0</v>
      </c>
      <c r="BM104" s="106">
        <v>0</v>
      </c>
      <c r="BN104" s="106">
        <v>0</v>
      </c>
      <c r="BO104" s="106">
        <v>0</v>
      </c>
      <c r="BP104" s="106">
        <v>0</v>
      </c>
      <c r="BQ104" s="106">
        <v>0</v>
      </c>
      <c r="BR104" s="106">
        <v>0</v>
      </c>
      <c r="BS104" s="106">
        <v>0</v>
      </c>
      <c r="BT104" s="106">
        <v>0</v>
      </c>
      <c r="BU104" s="106">
        <v>0</v>
      </c>
      <c r="BV104" s="106">
        <v>0</v>
      </c>
      <c r="BW104" s="106">
        <v>0</v>
      </c>
      <c r="BX104" s="106">
        <v>0</v>
      </c>
      <c r="BY104" s="106">
        <v>0</v>
      </c>
      <c r="BZ104" s="106">
        <v>0</v>
      </c>
      <c r="CA104" s="106">
        <v>0</v>
      </c>
      <c r="CB104" s="106">
        <v>0</v>
      </c>
      <c r="CC104" s="106">
        <v>0</v>
      </c>
      <c r="CD104" s="106">
        <v>0</v>
      </c>
    </row>
    <row r="105" spans="1:82" ht="13.9" customHeight="1" x14ac:dyDescent="0.2">
      <c r="A105" s="54" t="s">
        <v>129</v>
      </c>
      <c r="B105" s="54" t="s">
        <v>480</v>
      </c>
      <c r="C105" s="54" t="s">
        <v>675</v>
      </c>
      <c r="D105" s="54" t="s">
        <v>676</v>
      </c>
      <c r="E105" s="106">
        <v>0</v>
      </c>
      <c r="F105" s="106">
        <v>0</v>
      </c>
      <c r="G105" s="106">
        <v>0</v>
      </c>
      <c r="H105" s="106">
        <v>0</v>
      </c>
      <c r="I105" s="106">
        <v>0</v>
      </c>
      <c r="J105" s="106">
        <v>0</v>
      </c>
      <c r="K105" s="106">
        <v>0</v>
      </c>
      <c r="L105" s="106">
        <v>0</v>
      </c>
      <c r="M105" s="106">
        <v>0</v>
      </c>
      <c r="N105" s="106">
        <v>0</v>
      </c>
      <c r="O105" s="106">
        <v>0</v>
      </c>
      <c r="P105" s="106">
        <v>0</v>
      </c>
      <c r="Q105" s="106">
        <v>0</v>
      </c>
      <c r="R105" s="106">
        <v>0</v>
      </c>
      <c r="S105" s="106">
        <v>0</v>
      </c>
      <c r="T105" s="106">
        <v>0</v>
      </c>
      <c r="U105" s="106">
        <v>0</v>
      </c>
      <c r="V105" s="106">
        <v>0</v>
      </c>
      <c r="W105" s="106">
        <v>12357614.859999999</v>
      </c>
      <c r="X105" s="106">
        <v>12312268.32</v>
      </c>
      <c r="Y105" s="106">
        <v>12264810.42</v>
      </c>
      <c r="Z105" s="106">
        <v>12215032.380000001</v>
      </c>
      <c r="AA105" s="106">
        <v>12171907.140000001</v>
      </c>
      <c r="AB105" s="106">
        <v>12098901.790000001</v>
      </c>
      <c r="AC105" s="106">
        <v>10122851.25</v>
      </c>
      <c r="AD105" s="106">
        <v>10122851.25</v>
      </c>
      <c r="AE105" s="106">
        <v>10030981.109999999</v>
      </c>
      <c r="AF105" s="106">
        <v>9945126.3899999987</v>
      </c>
      <c r="AG105" s="106">
        <v>9861338.0199999996</v>
      </c>
      <c r="AH105" s="106">
        <v>9778242.6299999896</v>
      </c>
      <c r="AI105" s="106">
        <v>9711617.3000000007</v>
      </c>
      <c r="AJ105" s="106">
        <v>9653081.4399999995</v>
      </c>
      <c r="AK105" s="106">
        <v>9595536.7699999996</v>
      </c>
      <c r="AL105" s="106">
        <v>9547948.0999999996</v>
      </c>
      <c r="AM105" s="106">
        <v>9494245.379999999</v>
      </c>
      <c r="AN105" s="106">
        <v>9456885.4199999999</v>
      </c>
      <c r="AO105" s="106">
        <v>9405593.7400000002</v>
      </c>
      <c r="AP105" s="106">
        <v>9366456.1899999995</v>
      </c>
      <c r="AQ105" s="106">
        <v>9366456.1899999995</v>
      </c>
      <c r="AR105" s="106">
        <v>9302964.1699999999</v>
      </c>
      <c r="AS105" s="106">
        <v>9243550.1799999997</v>
      </c>
      <c r="AT105" s="106">
        <v>9192481.9399999995</v>
      </c>
      <c r="AU105" s="106">
        <v>9139409.9000000004</v>
      </c>
      <c r="AV105" s="106">
        <v>9087535.1500000004</v>
      </c>
      <c r="AW105" s="106">
        <v>9039166.540000001</v>
      </c>
      <c r="AX105" s="106">
        <v>9002037.9299999997</v>
      </c>
      <c r="AY105" s="106">
        <v>8962507.1199999992</v>
      </c>
      <c r="AZ105" s="106">
        <v>2282757.5699999994</v>
      </c>
      <c r="BA105" s="106">
        <v>2241585.4499999997</v>
      </c>
      <c r="BB105" s="106">
        <v>2200167.4300000002</v>
      </c>
      <c r="BC105" s="106">
        <v>2151256.8000000003</v>
      </c>
      <c r="BD105" s="106">
        <v>2151256.8000000003</v>
      </c>
      <c r="BE105" s="106">
        <v>2094656.8000000003</v>
      </c>
      <c r="BF105" s="106">
        <v>2038056.8000000003</v>
      </c>
      <c r="BG105" s="106">
        <v>1981456.8000000003</v>
      </c>
      <c r="BH105" s="106">
        <v>1924856.8000000003</v>
      </c>
      <c r="BI105" s="106">
        <v>1868256.8000000003</v>
      </c>
      <c r="BJ105" s="106">
        <v>1811656.8000000003</v>
      </c>
      <c r="BK105" s="106">
        <v>1755056.8000000003</v>
      </c>
      <c r="BL105" s="106">
        <v>1698456.8000000003</v>
      </c>
      <c r="BM105" s="106">
        <v>1641856.8000000003</v>
      </c>
      <c r="BN105" s="106">
        <v>1585256.8000000003</v>
      </c>
      <c r="BO105" s="106">
        <v>1528656.8000000003</v>
      </c>
      <c r="BP105" s="106">
        <v>1472056.8000000003</v>
      </c>
      <c r="BQ105" s="106">
        <v>1472056.8000000003</v>
      </c>
      <c r="BR105" s="106">
        <v>1415456.8000000003</v>
      </c>
      <c r="BS105" s="106">
        <v>1358856.8000000003</v>
      </c>
      <c r="BT105" s="106">
        <v>1302256.8000000003</v>
      </c>
      <c r="BU105" s="106">
        <v>1245656.8000000003</v>
      </c>
      <c r="BV105" s="106">
        <v>1189056.8000000003</v>
      </c>
      <c r="BW105" s="106">
        <v>1132456.8000000003</v>
      </c>
      <c r="BX105" s="106">
        <v>1075856.8000000003</v>
      </c>
      <c r="BY105" s="106">
        <v>1019256.8000000003</v>
      </c>
      <c r="BZ105" s="106">
        <v>962656.80000000028</v>
      </c>
      <c r="CA105" s="106">
        <v>906056.80000000028</v>
      </c>
      <c r="CB105" s="106">
        <v>849456.80000000028</v>
      </c>
      <c r="CC105" s="106">
        <v>792856.80000000028</v>
      </c>
      <c r="CD105" s="106">
        <v>792856.80000000028</v>
      </c>
    </row>
    <row r="106" spans="1:82" ht="13.9" customHeight="1" x14ac:dyDescent="0.2">
      <c r="A106" s="54" t="s">
        <v>129</v>
      </c>
      <c r="B106" s="54" t="s">
        <v>486</v>
      </c>
      <c r="C106" s="54" t="s">
        <v>677</v>
      </c>
      <c r="D106" s="54" t="s">
        <v>678</v>
      </c>
      <c r="E106" s="106">
        <v>0</v>
      </c>
      <c r="F106" s="106">
        <v>0</v>
      </c>
      <c r="G106" s="106">
        <v>0</v>
      </c>
      <c r="H106" s="106">
        <v>0</v>
      </c>
      <c r="I106" s="106">
        <v>0</v>
      </c>
      <c r="J106" s="106">
        <v>0</v>
      </c>
      <c r="K106" s="106">
        <v>0</v>
      </c>
      <c r="L106" s="106">
        <v>0</v>
      </c>
      <c r="M106" s="106">
        <v>0</v>
      </c>
      <c r="N106" s="106">
        <v>0</v>
      </c>
      <c r="O106" s="106">
        <v>0</v>
      </c>
      <c r="P106" s="106">
        <v>0</v>
      </c>
      <c r="Q106" s="106">
        <v>0</v>
      </c>
      <c r="R106" s="106">
        <v>-310205.59999999998</v>
      </c>
      <c r="S106" s="106">
        <v>-374952.01999999996</v>
      </c>
      <c r="T106" s="106">
        <v>-390561.38</v>
      </c>
      <c r="U106" s="106">
        <v>-386027.31</v>
      </c>
      <c r="V106" s="106">
        <v>-439373.36</v>
      </c>
      <c r="W106" s="106">
        <v>0</v>
      </c>
      <c r="X106" s="106">
        <v>0</v>
      </c>
      <c r="Y106" s="106">
        <v>0</v>
      </c>
      <c r="Z106" s="106">
        <v>0</v>
      </c>
      <c r="AA106" s="106">
        <v>0</v>
      </c>
      <c r="AB106" s="106">
        <v>0</v>
      </c>
      <c r="AC106" s="106">
        <v>0</v>
      </c>
      <c r="AD106" s="106">
        <v>0</v>
      </c>
      <c r="AE106" s="106">
        <v>0</v>
      </c>
      <c r="AF106" s="106">
        <v>0</v>
      </c>
      <c r="AG106" s="106">
        <v>0</v>
      </c>
      <c r="AH106" s="106">
        <v>0</v>
      </c>
      <c r="AI106" s="106">
        <v>0</v>
      </c>
      <c r="AJ106" s="106">
        <v>0</v>
      </c>
      <c r="AK106" s="106">
        <v>0</v>
      </c>
      <c r="AL106" s="106">
        <v>0</v>
      </c>
      <c r="AM106" s="106">
        <v>0</v>
      </c>
      <c r="AN106" s="106">
        <v>0</v>
      </c>
      <c r="AO106" s="106">
        <v>0</v>
      </c>
      <c r="AP106" s="106">
        <v>0</v>
      </c>
      <c r="AQ106" s="106">
        <v>0</v>
      </c>
      <c r="AR106" s="106">
        <v>0</v>
      </c>
      <c r="AS106" s="106">
        <v>0</v>
      </c>
      <c r="AT106" s="106">
        <v>0</v>
      </c>
      <c r="AU106" s="106">
        <v>0</v>
      </c>
      <c r="AV106" s="106">
        <v>0</v>
      </c>
      <c r="AW106" s="106">
        <v>25196.959999999999</v>
      </c>
      <c r="AX106" s="106">
        <v>74711.44</v>
      </c>
      <c r="AY106" s="106">
        <v>133413.64000000001</v>
      </c>
      <c r="AZ106" s="106">
        <v>192470.42</v>
      </c>
      <c r="BA106" s="106">
        <v>269611.75</v>
      </c>
      <c r="BB106" s="106">
        <v>372621.95</v>
      </c>
      <c r="BC106" s="106">
        <v>466194.4</v>
      </c>
      <c r="BD106" s="106">
        <v>466194.4</v>
      </c>
      <c r="BE106" s="106">
        <v>431157.4</v>
      </c>
      <c r="BF106" s="106">
        <v>400660.4</v>
      </c>
      <c r="BG106" s="106">
        <v>377106.4</v>
      </c>
      <c r="BH106" s="106">
        <v>361268.4</v>
      </c>
      <c r="BI106" s="106">
        <v>353124.4</v>
      </c>
      <c r="BJ106" s="106">
        <v>353669.4</v>
      </c>
      <c r="BK106" s="106">
        <v>362452.4</v>
      </c>
      <c r="BL106" s="106">
        <v>379747.4</v>
      </c>
      <c r="BM106" s="106">
        <v>407375.4</v>
      </c>
      <c r="BN106" s="106">
        <v>443136.4</v>
      </c>
      <c r="BO106" s="106">
        <v>483851.4</v>
      </c>
      <c r="BP106" s="106">
        <v>527623.4</v>
      </c>
      <c r="BQ106" s="106">
        <v>527623.4</v>
      </c>
      <c r="BR106" s="106">
        <v>655043.4</v>
      </c>
      <c r="BS106" s="106">
        <v>791795.4</v>
      </c>
      <c r="BT106" s="106">
        <v>937910.4</v>
      </c>
      <c r="BU106" s="106">
        <v>1093624.3999999999</v>
      </c>
      <c r="BV106" s="106">
        <v>1259253.3999999999</v>
      </c>
      <c r="BW106" s="106">
        <v>1434654.4</v>
      </c>
      <c r="BX106" s="106">
        <v>1619841.4</v>
      </c>
      <c r="BY106" s="106">
        <v>1814775.4</v>
      </c>
      <c r="BZ106" s="106">
        <v>2019533.4</v>
      </c>
      <c r="CA106" s="106">
        <v>2234168.4</v>
      </c>
      <c r="CB106" s="106">
        <v>2458528.4</v>
      </c>
      <c r="CC106" s="106">
        <v>2692573.4</v>
      </c>
      <c r="CD106" s="106">
        <v>2692573.4</v>
      </c>
    </row>
    <row r="107" spans="1:82" ht="13.9" customHeight="1" x14ac:dyDescent="0.2">
      <c r="A107" s="54" t="s">
        <v>129</v>
      </c>
      <c r="B107" s="54" t="s">
        <v>486</v>
      </c>
      <c r="C107" s="54" t="s">
        <v>679</v>
      </c>
      <c r="D107" s="54" t="s">
        <v>680</v>
      </c>
      <c r="E107" s="106">
        <v>0</v>
      </c>
      <c r="F107" s="106">
        <v>0</v>
      </c>
      <c r="G107" s="106">
        <v>0</v>
      </c>
      <c r="H107" s="106">
        <v>0</v>
      </c>
      <c r="I107" s="106">
        <v>0</v>
      </c>
      <c r="J107" s="106">
        <v>0</v>
      </c>
      <c r="K107" s="106">
        <v>0</v>
      </c>
      <c r="L107" s="106">
        <v>0</v>
      </c>
      <c r="M107" s="106">
        <v>0</v>
      </c>
      <c r="N107" s="106">
        <v>0</v>
      </c>
      <c r="O107" s="106">
        <v>0</v>
      </c>
      <c r="P107" s="106">
        <v>0</v>
      </c>
      <c r="Q107" s="106">
        <v>0</v>
      </c>
      <c r="R107" s="106">
        <v>0</v>
      </c>
      <c r="S107" s="106">
        <v>0</v>
      </c>
      <c r="T107" s="106">
        <v>143499.04</v>
      </c>
      <c r="U107" s="106">
        <v>181521.92000000001</v>
      </c>
      <c r="V107" s="106">
        <v>251400.41000000003</v>
      </c>
      <c r="W107" s="106">
        <v>263247.53999999998</v>
      </c>
      <c r="X107" s="106">
        <v>397938.30999999994</v>
      </c>
      <c r="Y107" s="106">
        <v>441000.81</v>
      </c>
      <c r="Z107" s="106">
        <v>428229.05</v>
      </c>
      <c r="AA107" s="106">
        <v>412153.5</v>
      </c>
      <c r="AB107" s="106">
        <v>394222.14</v>
      </c>
      <c r="AC107" s="106">
        <v>380063.52</v>
      </c>
      <c r="AD107" s="106">
        <v>380063.52</v>
      </c>
      <c r="AE107" s="106">
        <v>363505.36000000004</v>
      </c>
      <c r="AF107" s="106">
        <v>339420.07</v>
      </c>
      <c r="AG107" s="106">
        <v>312594.42</v>
      </c>
      <c r="AH107" s="106">
        <v>283303.93</v>
      </c>
      <c r="AI107" s="106">
        <v>253312.4</v>
      </c>
      <c r="AJ107" s="106">
        <v>222684.46</v>
      </c>
      <c r="AK107" s="106">
        <v>191741.88</v>
      </c>
      <c r="AL107" s="106">
        <v>160239.66</v>
      </c>
      <c r="AM107" s="106">
        <v>127789.44</v>
      </c>
      <c r="AN107" s="106">
        <v>99339.05</v>
      </c>
      <c r="AO107" s="106">
        <v>107313.78</v>
      </c>
      <c r="AP107" s="106">
        <v>586842.39</v>
      </c>
      <c r="AQ107" s="106">
        <v>586842.39</v>
      </c>
      <c r="AR107" s="106">
        <v>573820.23</v>
      </c>
      <c r="AS107" s="106">
        <v>543090.46</v>
      </c>
      <c r="AT107" s="106">
        <v>846986.8</v>
      </c>
      <c r="AU107" s="106">
        <v>804086.22000000009</v>
      </c>
      <c r="AV107" s="106">
        <v>751603.86</v>
      </c>
      <c r="AW107" s="106">
        <v>-692324.6</v>
      </c>
      <c r="AX107" s="106">
        <v>-751008.11</v>
      </c>
      <c r="AY107" s="106">
        <v>-814101.83</v>
      </c>
      <c r="AZ107" s="106">
        <v>-878408.80999999994</v>
      </c>
      <c r="BA107" s="106">
        <v>-945029.92</v>
      </c>
      <c r="BB107" s="106">
        <v>-1015085.56</v>
      </c>
      <c r="BC107" s="106">
        <v>-1089136.1400000001</v>
      </c>
      <c r="BD107" s="106">
        <v>-1089136.1400000001</v>
      </c>
      <c r="BE107" s="106">
        <v>-1165331.357536088</v>
      </c>
      <c r="BF107" s="106">
        <v>-1242029.5482245334</v>
      </c>
      <c r="BG107" s="106">
        <v>-1319619.3565129803</v>
      </c>
      <c r="BH107" s="106">
        <v>-1398428.206953425</v>
      </c>
      <c r="BI107" s="106">
        <v>-1478686.1403369377</v>
      </c>
      <c r="BJ107" s="106">
        <v>-1560631.491602734</v>
      </c>
      <c r="BK107" s="106">
        <v>-1644415.5882311896</v>
      </c>
      <c r="BL107" s="106">
        <v>-1730183.1939250398</v>
      </c>
      <c r="BM107" s="106">
        <v>-1818152.3859962285</v>
      </c>
      <c r="BN107" s="106">
        <v>-1908348.3141543122</v>
      </c>
      <c r="BO107" s="106">
        <v>-2000591.6538887871</v>
      </c>
      <c r="BP107" s="106">
        <v>-2094623.3734524597</v>
      </c>
      <c r="BQ107" s="106">
        <v>-2094623.3734524597</v>
      </c>
      <c r="BR107" s="106">
        <v>-2190339.2534114067</v>
      </c>
      <c r="BS107" s="106">
        <v>-2287813.0572904428</v>
      </c>
      <c r="BT107" s="106">
        <v>-2387103.7959094183</v>
      </c>
      <c r="BU107" s="106">
        <v>-2488258.6779242139</v>
      </c>
      <c r="BV107" s="106">
        <v>-2591315.4702595356</v>
      </c>
      <c r="BW107" s="106">
        <v>-2696304.3864551447</v>
      </c>
      <c r="BX107" s="106">
        <v>-2803249.5973428539</v>
      </c>
      <c r="BY107" s="106">
        <v>-2912170.4395881118</v>
      </c>
      <c r="BZ107" s="106">
        <v>-3023082.3825232778</v>
      </c>
      <c r="CA107" s="106">
        <v>-3135997.801614237</v>
      </c>
      <c r="CB107" s="106">
        <v>-3250926.5972337015</v>
      </c>
      <c r="CC107" s="106">
        <v>-3367876.6896798401</v>
      </c>
      <c r="CD107" s="106">
        <v>-3367876.6896798401</v>
      </c>
    </row>
    <row r="108" spans="1:82" ht="13.9" customHeight="1" x14ac:dyDescent="0.2">
      <c r="A108" s="54" t="s">
        <v>129</v>
      </c>
      <c r="B108" s="54" t="s">
        <v>486</v>
      </c>
      <c r="C108" s="54" t="s">
        <v>681</v>
      </c>
      <c r="D108" s="54" t="s">
        <v>682</v>
      </c>
      <c r="E108" s="106">
        <v>0</v>
      </c>
      <c r="F108" s="106">
        <v>0</v>
      </c>
      <c r="G108" s="106">
        <v>0</v>
      </c>
      <c r="H108" s="106">
        <v>0</v>
      </c>
      <c r="I108" s="106">
        <v>0</v>
      </c>
      <c r="J108" s="106">
        <v>0</v>
      </c>
      <c r="K108" s="106">
        <v>0</v>
      </c>
      <c r="L108" s="106">
        <v>0</v>
      </c>
      <c r="M108" s="106">
        <v>0</v>
      </c>
      <c r="N108" s="106">
        <v>0</v>
      </c>
      <c r="O108" s="106">
        <v>0</v>
      </c>
      <c r="P108" s="106">
        <v>0</v>
      </c>
      <c r="Q108" s="106">
        <v>0</v>
      </c>
      <c r="R108" s="106">
        <v>0</v>
      </c>
      <c r="S108" s="106">
        <v>0</v>
      </c>
      <c r="T108" s="106">
        <v>0</v>
      </c>
      <c r="U108" s="106">
        <v>0</v>
      </c>
      <c r="V108" s="106">
        <v>0</v>
      </c>
      <c r="W108" s="106">
        <v>-406302.37</v>
      </c>
      <c r="X108" s="106">
        <v>-382378.96</v>
      </c>
      <c r="Y108" s="106">
        <v>-350682.86000000004</v>
      </c>
      <c r="Z108" s="106">
        <v>-329400.37</v>
      </c>
      <c r="AA108" s="106">
        <v>-281530.70999999996</v>
      </c>
      <c r="AB108" s="106">
        <v>-267679.67000000004</v>
      </c>
      <c r="AC108" s="106">
        <v>-216493.27</v>
      </c>
      <c r="AD108" s="106">
        <v>-216493.27</v>
      </c>
      <c r="AE108" s="106">
        <v>-277098.03999999998</v>
      </c>
      <c r="AF108" s="106">
        <v>-274737.52999999997</v>
      </c>
      <c r="AG108" s="106">
        <v>-285161.46999999997</v>
      </c>
      <c r="AH108" s="106">
        <v>-284610.73</v>
      </c>
      <c r="AI108" s="106">
        <v>-278753.07</v>
      </c>
      <c r="AJ108" s="106">
        <v>-276050.69</v>
      </c>
      <c r="AK108" s="106">
        <v>-266832.65999999997</v>
      </c>
      <c r="AL108" s="106">
        <v>-264103.31</v>
      </c>
      <c r="AM108" s="106">
        <v>-235540.51</v>
      </c>
      <c r="AN108" s="106">
        <v>-191652.35</v>
      </c>
      <c r="AO108" s="106">
        <v>-144272.95000000001</v>
      </c>
      <c r="AP108" s="106">
        <v>-89484.150000000009</v>
      </c>
      <c r="AQ108" s="106">
        <v>-89484.150000000009</v>
      </c>
      <c r="AR108" s="106">
        <v>-122140.72</v>
      </c>
      <c r="AS108" s="106">
        <v>-94530.790000000008</v>
      </c>
      <c r="AT108" s="106">
        <v>-72131.799999999988</v>
      </c>
      <c r="AU108" s="106">
        <v>-65000.9</v>
      </c>
      <c r="AV108" s="106">
        <v>-24045.82</v>
      </c>
      <c r="AW108" s="106">
        <v>0</v>
      </c>
      <c r="AX108" s="106">
        <v>0</v>
      </c>
      <c r="AY108" s="106">
        <v>0</v>
      </c>
      <c r="AZ108" s="106">
        <v>0</v>
      </c>
      <c r="BA108" s="106">
        <v>0</v>
      </c>
      <c r="BB108" s="106">
        <v>0</v>
      </c>
      <c r="BC108" s="106">
        <v>0</v>
      </c>
      <c r="BD108" s="106">
        <v>0</v>
      </c>
      <c r="BE108" s="106">
        <v>0</v>
      </c>
      <c r="BF108" s="106">
        <v>0</v>
      </c>
      <c r="BG108" s="106">
        <v>0</v>
      </c>
      <c r="BH108" s="106">
        <v>0</v>
      </c>
      <c r="BI108" s="106">
        <v>0</v>
      </c>
      <c r="BJ108" s="106">
        <v>0</v>
      </c>
      <c r="BK108" s="106">
        <v>0</v>
      </c>
      <c r="BL108" s="106">
        <v>0</v>
      </c>
      <c r="BM108" s="106">
        <v>0</v>
      </c>
      <c r="BN108" s="106">
        <v>0</v>
      </c>
      <c r="BO108" s="106">
        <v>0</v>
      </c>
      <c r="BP108" s="106">
        <v>0</v>
      </c>
      <c r="BQ108" s="106">
        <v>0</v>
      </c>
      <c r="BR108" s="106">
        <v>0</v>
      </c>
      <c r="BS108" s="106">
        <v>0</v>
      </c>
      <c r="BT108" s="106">
        <v>0</v>
      </c>
      <c r="BU108" s="106">
        <v>0</v>
      </c>
      <c r="BV108" s="106">
        <v>0</v>
      </c>
      <c r="BW108" s="106">
        <v>0</v>
      </c>
      <c r="BX108" s="106">
        <v>0</v>
      </c>
      <c r="BY108" s="106">
        <v>0</v>
      </c>
      <c r="BZ108" s="106">
        <v>0</v>
      </c>
      <c r="CA108" s="106">
        <v>0</v>
      </c>
      <c r="CB108" s="106">
        <v>0</v>
      </c>
      <c r="CC108" s="106">
        <v>0</v>
      </c>
      <c r="CD108" s="106">
        <v>0</v>
      </c>
    </row>
    <row r="109" spans="1:82" ht="13.9" customHeight="1" x14ac:dyDescent="0.2">
      <c r="A109" s="54" t="s">
        <v>129</v>
      </c>
      <c r="B109" s="54" t="s">
        <v>319</v>
      </c>
      <c r="C109" s="54" t="s">
        <v>524</v>
      </c>
      <c r="D109" s="54" t="s">
        <v>683</v>
      </c>
      <c r="E109" s="106">
        <v>0</v>
      </c>
      <c r="F109" s="106">
        <v>0</v>
      </c>
      <c r="G109" s="106">
        <v>0</v>
      </c>
      <c r="H109" s="106">
        <v>0</v>
      </c>
      <c r="I109" s="106">
        <v>0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6">
        <v>0</v>
      </c>
      <c r="R109" s="106">
        <v>0</v>
      </c>
      <c r="S109" s="106">
        <v>0</v>
      </c>
      <c r="T109" s="106">
        <v>0</v>
      </c>
      <c r="U109" s="106">
        <v>0</v>
      </c>
      <c r="V109" s="106">
        <v>0</v>
      </c>
      <c r="W109" s="106">
        <v>1501789.43</v>
      </c>
      <c r="X109" s="106">
        <v>1566978.19</v>
      </c>
      <c r="Y109" s="106">
        <v>1629970.31</v>
      </c>
      <c r="Z109" s="106">
        <v>1685677.57</v>
      </c>
      <c r="AA109" s="106">
        <v>1692198.3</v>
      </c>
      <c r="AB109" s="106">
        <v>1749814.1700000002</v>
      </c>
      <c r="AC109" s="106">
        <v>1806535.97</v>
      </c>
      <c r="AD109" s="106">
        <v>1806535.97</v>
      </c>
      <c r="AE109" s="106">
        <v>1870872.64</v>
      </c>
      <c r="AF109" s="106">
        <v>1917190.3099999998</v>
      </c>
      <c r="AG109" s="106">
        <v>1961609.16</v>
      </c>
      <c r="AH109" s="106">
        <v>2015480.27</v>
      </c>
      <c r="AI109" s="106">
        <v>2006653.96</v>
      </c>
      <c r="AJ109" s="106">
        <v>925458.39</v>
      </c>
      <c r="AK109" s="106">
        <v>703527.9</v>
      </c>
      <c r="AL109" s="106">
        <v>703614.79</v>
      </c>
      <c r="AM109" s="106">
        <v>708333.11</v>
      </c>
      <c r="AN109" s="106">
        <v>705150.36</v>
      </c>
      <c r="AO109" s="106">
        <v>700292.89</v>
      </c>
      <c r="AP109" s="106">
        <v>703374.27</v>
      </c>
      <c r="AQ109" s="106">
        <v>703374.27</v>
      </c>
      <c r="AR109" s="106">
        <v>679142.22</v>
      </c>
      <c r="AS109" s="106">
        <v>655896.25</v>
      </c>
      <c r="AT109" s="106">
        <v>689043.9</v>
      </c>
      <c r="AU109" s="106">
        <v>668935.05000000005</v>
      </c>
      <c r="AV109" s="106">
        <v>657771.02</v>
      </c>
      <c r="AW109" s="106">
        <v>646103.83000000007</v>
      </c>
      <c r="AX109" s="106">
        <v>633095.90999999992</v>
      </c>
      <c r="AY109" s="106">
        <v>675744.56</v>
      </c>
      <c r="AZ109" s="106">
        <v>683518.16</v>
      </c>
      <c r="BA109" s="106">
        <v>684885.56</v>
      </c>
      <c r="BB109" s="106">
        <v>697313.7300000001</v>
      </c>
      <c r="BC109" s="106">
        <v>690621.15</v>
      </c>
      <c r="BD109" s="106">
        <v>690621.15</v>
      </c>
      <c r="BE109" s="106">
        <v>682537.93110000005</v>
      </c>
      <c r="BF109" s="106">
        <v>659175.73125000007</v>
      </c>
      <c r="BG109" s="106">
        <v>692489.11950000003</v>
      </c>
      <c r="BH109" s="106">
        <v>672279.72525000002</v>
      </c>
      <c r="BI109" s="106">
        <v>661059.87510000006</v>
      </c>
      <c r="BJ109" s="106">
        <v>649334.34915000002</v>
      </c>
      <c r="BK109" s="106">
        <v>636261.38955000008</v>
      </c>
      <c r="BL109" s="106">
        <v>679123.28279999993</v>
      </c>
      <c r="BM109" s="106">
        <v>686935.75080000004</v>
      </c>
      <c r="BN109" s="106">
        <v>688309.9878</v>
      </c>
      <c r="BO109" s="106">
        <v>700800.29865000001</v>
      </c>
      <c r="BP109" s="106">
        <v>694074.25575000001</v>
      </c>
      <c r="BQ109" s="106">
        <v>694074.25575000001</v>
      </c>
      <c r="BR109" s="106">
        <v>632320.48600000003</v>
      </c>
      <c r="BS109" s="106">
        <v>571856.17564000003</v>
      </c>
      <c r="BT109" s="106">
        <v>511618.83788000001</v>
      </c>
      <c r="BU109" s="106">
        <v>453805.35814000003</v>
      </c>
      <c r="BV109" s="106">
        <v>396445.12467000005</v>
      </c>
      <c r="BW109" s="106">
        <v>340628.89669000002</v>
      </c>
      <c r="BX109" s="106">
        <v>285262.45892999996</v>
      </c>
      <c r="BY109" s="106">
        <v>230213.64605999994</v>
      </c>
      <c r="BZ109" s="106">
        <v>175219.91086999991</v>
      </c>
      <c r="CA109" s="106">
        <v>118362.96944999992</v>
      </c>
      <c r="CB109" s="106">
        <v>60690.780870000017</v>
      </c>
      <c r="CC109" s="106">
        <v>9.9999597296118736E-6</v>
      </c>
      <c r="CD109" s="106">
        <v>9.9999597296118736E-6</v>
      </c>
    </row>
    <row r="110" spans="1:82" ht="13.9" customHeight="1" x14ac:dyDescent="0.2">
      <c r="A110" s="54" t="s">
        <v>129</v>
      </c>
      <c r="B110" s="54" t="s">
        <v>319</v>
      </c>
      <c r="C110" s="54" t="s">
        <v>603</v>
      </c>
      <c r="D110" s="54" t="s">
        <v>684</v>
      </c>
      <c r="E110" s="106">
        <v>0</v>
      </c>
      <c r="F110" s="106">
        <v>0</v>
      </c>
      <c r="G110" s="106">
        <v>0</v>
      </c>
      <c r="H110" s="106">
        <v>0</v>
      </c>
      <c r="I110" s="106">
        <v>0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6">
        <v>0</v>
      </c>
      <c r="R110" s="106">
        <v>0</v>
      </c>
      <c r="S110" s="106">
        <v>0</v>
      </c>
      <c r="T110" s="106">
        <v>0</v>
      </c>
      <c r="U110" s="106">
        <v>0</v>
      </c>
      <c r="V110" s="106">
        <v>0</v>
      </c>
      <c r="W110" s="106">
        <v>0</v>
      </c>
      <c r="X110" s="106">
        <v>0</v>
      </c>
      <c r="Y110" s="106">
        <v>0</v>
      </c>
      <c r="Z110" s="106">
        <v>0</v>
      </c>
      <c r="AA110" s="106">
        <v>0</v>
      </c>
      <c r="AB110" s="106">
        <v>0</v>
      </c>
      <c r="AC110" s="106">
        <v>0</v>
      </c>
      <c r="AD110" s="106">
        <v>0</v>
      </c>
      <c r="AE110" s="106">
        <v>67054.41</v>
      </c>
      <c r="AF110" s="106">
        <v>68394.92</v>
      </c>
      <c r="AG110" s="106">
        <v>68394.92</v>
      </c>
      <c r="AH110" s="106">
        <v>68394.92</v>
      </c>
      <c r="AI110" s="106">
        <v>68394.92</v>
      </c>
      <c r="AJ110" s="106">
        <v>68394.92</v>
      </c>
      <c r="AK110" s="106">
        <v>98612.92</v>
      </c>
      <c r="AL110" s="106">
        <v>98612.92</v>
      </c>
      <c r="AM110" s="106">
        <v>98612.92</v>
      </c>
      <c r="AN110" s="106">
        <v>98612.92</v>
      </c>
      <c r="AO110" s="106">
        <v>98612.92</v>
      </c>
      <c r="AP110" s="106">
        <v>0</v>
      </c>
      <c r="AQ110" s="106">
        <v>0</v>
      </c>
      <c r="AR110" s="106">
        <v>0</v>
      </c>
      <c r="AS110" s="106">
        <v>0</v>
      </c>
      <c r="AT110" s="106">
        <v>0</v>
      </c>
      <c r="AU110" s="106">
        <v>0</v>
      </c>
      <c r="AV110" s="106">
        <v>0</v>
      </c>
      <c r="AW110" s="106">
        <v>0</v>
      </c>
      <c r="AX110" s="106">
        <v>0</v>
      </c>
      <c r="AY110" s="106">
        <v>0</v>
      </c>
      <c r="AZ110" s="106">
        <v>0</v>
      </c>
      <c r="BA110" s="106">
        <v>0</v>
      </c>
      <c r="BB110" s="106">
        <v>0</v>
      </c>
      <c r="BC110" s="106">
        <v>0</v>
      </c>
      <c r="BD110" s="106">
        <v>0</v>
      </c>
      <c r="BE110" s="106">
        <v>0</v>
      </c>
      <c r="BF110" s="106">
        <v>0</v>
      </c>
      <c r="BG110" s="106">
        <v>0</v>
      </c>
      <c r="BH110" s="106">
        <v>0</v>
      </c>
      <c r="BI110" s="106">
        <v>0</v>
      </c>
      <c r="BJ110" s="106">
        <v>0</v>
      </c>
      <c r="BK110" s="106">
        <v>0</v>
      </c>
      <c r="BL110" s="106">
        <v>0</v>
      </c>
      <c r="BM110" s="106">
        <v>0</v>
      </c>
      <c r="BN110" s="106">
        <v>0</v>
      </c>
      <c r="BO110" s="106">
        <v>0</v>
      </c>
      <c r="BP110" s="106">
        <v>0</v>
      </c>
      <c r="BQ110" s="106">
        <v>0</v>
      </c>
      <c r="BR110" s="106">
        <v>0</v>
      </c>
      <c r="BS110" s="106">
        <v>0</v>
      </c>
      <c r="BT110" s="106">
        <v>0</v>
      </c>
      <c r="BU110" s="106">
        <v>0</v>
      </c>
      <c r="BV110" s="106">
        <v>0</v>
      </c>
      <c r="BW110" s="106">
        <v>0</v>
      </c>
      <c r="BX110" s="106">
        <v>0</v>
      </c>
      <c r="BY110" s="106">
        <v>0</v>
      </c>
      <c r="BZ110" s="106">
        <v>0</v>
      </c>
      <c r="CA110" s="106">
        <v>0</v>
      </c>
      <c r="CB110" s="106">
        <v>0</v>
      </c>
      <c r="CC110" s="106">
        <v>0</v>
      </c>
      <c r="CD110" s="106">
        <v>0</v>
      </c>
    </row>
  </sheetData>
  <autoFilter ref="A6:CD110" xr:uid="{A3975F1C-9D23-4F89-9C3B-338DB148FFAB}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3C052-FF78-4C2F-989F-8E368843B48A}">
  <sheetPr>
    <tabColor rgb="FFFFFFCC"/>
  </sheetPr>
  <dimension ref="A1:A2"/>
  <sheetViews>
    <sheetView workbookViewId="0"/>
  </sheetViews>
  <sheetFormatPr defaultRowHeight="12.75" x14ac:dyDescent="0.2"/>
  <sheetData>
    <row r="1" spans="1:1" x14ac:dyDescent="0.2">
      <c r="A1" s="241" t="s">
        <v>912</v>
      </c>
    </row>
    <row r="2" spans="1:1" x14ac:dyDescent="0.2">
      <c r="A2" s="241" t="s">
        <v>910</v>
      </c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5DE46-7685-4D3F-8835-F1CEF24E3C73}">
  <sheetPr>
    <tabColor rgb="FFFFFFCC"/>
  </sheetPr>
  <dimension ref="A1:H80"/>
  <sheetViews>
    <sheetView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ColWidth="8.85546875" defaultRowHeight="15" customHeight="1" x14ac:dyDescent="0.2"/>
  <cols>
    <col min="1" max="1" width="33.7109375" style="56" bestFit="1" customWidth="1"/>
    <col min="2" max="3" width="11.42578125" style="56" customWidth="1"/>
    <col min="4" max="4" width="9.85546875" style="56" customWidth="1"/>
    <col min="5" max="8" width="11.42578125" style="56" customWidth="1"/>
    <col min="9" max="16384" width="8.85546875" style="56"/>
  </cols>
  <sheetData>
    <row r="1" spans="1:8" ht="15" customHeight="1" x14ac:dyDescent="0.2">
      <c r="A1" s="241" t="s">
        <v>913</v>
      </c>
    </row>
    <row r="2" spans="1:8" ht="15" customHeight="1" x14ac:dyDescent="0.2">
      <c r="A2" s="241" t="s">
        <v>910</v>
      </c>
    </row>
    <row r="3" spans="1:8" ht="15" customHeight="1" x14ac:dyDescent="0.2">
      <c r="A3" s="211" t="s">
        <v>142</v>
      </c>
    </row>
    <row r="4" spans="1:8" ht="15" customHeight="1" x14ac:dyDescent="0.2">
      <c r="A4" s="211" t="s">
        <v>902</v>
      </c>
    </row>
    <row r="5" spans="1:8" ht="15" customHeight="1" x14ac:dyDescent="0.2">
      <c r="E5" s="174">
        <v>0.21</v>
      </c>
      <c r="F5" s="165"/>
      <c r="H5" s="175">
        <v>5.5E-2</v>
      </c>
    </row>
    <row r="6" spans="1:8" ht="15" customHeight="1" x14ac:dyDescent="0.2">
      <c r="B6" s="240" t="s">
        <v>794</v>
      </c>
      <c r="C6" s="240"/>
      <c r="E6" s="240" t="s">
        <v>795</v>
      </c>
      <c r="F6" s="240"/>
      <c r="G6" s="240"/>
      <c r="H6" s="240"/>
    </row>
    <row r="7" spans="1:8" ht="15" customHeight="1" thickBot="1" x14ac:dyDescent="0.25">
      <c r="A7" s="169" t="s">
        <v>797</v>
      </c>
      <c r="B7" s="169" t="s">
        <v>36</v>
      </c>
      <c r="C7" s="169" t="s">
        <v>32</v>
      </c>
      <c r="D7" s="169"/>
      <c r="E7" s="169" t="s">
        <v>36</v>
      </c>
      <c r="F7" s="169" t="s">
        <v>37</v>
      </c>
      <c r="G7" s="169" t="s">
        <v>796</v>
      </c>
      <c r="H7" s="169" t="s">
        <v>32</v>
      </c>
    </row>
    <row r="8" spans="1:8" ht="15" customHeight="1" x14ac:dyDescent="0.2">
      <c r="A8" s="56" t="s">
        <v>708</v>
      </c>
      <c r="B8" s="58">
        <f>-'  PTBI &amp; Net Income'!C61</f>
        <v>16762125.337274924</v>
      </c>
      <c r="C8" s="58">
        <f>B8</f>
        <v>16762125.337274924</v>
      </c>
      <c r="E8" s="58"/>
      <c r="F8" s="58"/>
      <c r="G8" s="58"/>
      <c r="H8" s="58"/>
    </row>
    <row r="9" spans="1:8" ht="15" customHeight="1" x14ac:dyDescent="0.2">
      <c r="A9" s="56" t="s">
        <v>852</v>
      </c>
      <c r="B9" s="58">
        <f>'  PTBI &amp; Net Income'!C71</f>
        <v>2680908.9067598269</v>
      </c>
      <c r="C9" s="58">
        <f>B9</f>
        <v>2680908.9067598269</v>
      </c>
      <c r="E9" s="58"/>
      <c r="F9" s="58"/>
      <c r="G9" s="58"/>
      <c r="H9" s="58"/>
    </row>
    <row r="10" spans="1:8" ht="15" customHeight="1" x14ac:dyDescent="0.2">
      <c r="A10" s="56" t="s">
        <v>855</v>
      </c>
      <c r="B10" s="58">
        <f>-'  PTBI &amp; Net Income'!C54</f>
        <v>-7208713.2038442204</v>
      </c>
      <c r="C10" s="58">
        <f>B10</f>
        <v>-7208713.2038442204</v>
      </c>
    </row>
    <row r="11" spans="1:8" ht="15" customHeight="1" x14ac:dyDescent="0.2">
      <c r="A11" s="176" t="s">
        <v>712</v>
      </c>
      <c r="B11" s="168">
        <f>SUM(B8:B10)</f>
        <v>12234321.040190533</v>
      </c>
      <c r="C11" s="168">
        <f>SUM(C8:C10)</f>
        <v>12234321.040190533</v>
      </c>
    </row>
    <row r="12" spans="1:8" ht="15" customHeight="1" x14ac:dyDescent="0.2">
      <c r="B12" s="58"/>
    </row>
    <row r="13" spans="1:8" ht="15" customHeight="1" x14ac:dyDescent="0.2">
      <c r="A13" s="177" t="s">
        <v>856</v>
      </c>
    </row>
    <row r="14" spans="1:8" ht="15" customHeight="1" x14ac:dyDescent="0.2">
      <c r="A14" s="65" t="s">
        <v>799</v>
      </c>
      <c r="B14" s="58">
        <f>SUMIF('  Monthly Tax Provision'!$B:$B,$A14,'  Monthly Tax Provision'!AB:AB)</f>
        <v>142140</v>
      </c>
      <c r="C14" s="58">
        <f>B14</f>
        <v>142140</v>
      </c>
    </row>
    <row r="15" spans="1:8" ht="15" customHeight="1" x14ac:dyDescent="0.2">
      <c r="A15" s="65" t="s">
        <v>800</v>
      </c>
      <c r="B15" s="58">
        <f>SUMIF('  Monthly Tax Provision'!$B:$B,$A15,'  Monthly Tax Provision'!AB:AB)</f>
        <v>20712</v>
      </c>
      <c r="C15" s="58">
        <f t="shared" ref="C15:C18" si="0">B15</f>
        <v>20712</v>
      </c>
    </row>
    <row r="16" spans="1:8" ht="15" customHeight="1" x14ac:dyDescent="0.2">
      <c r="A16" s="65" t="s">
        <v>819</v>
      </c>
      <c r="B16" s="58">
        <f>SUMIF('  Monthly Tax Provision'!$B:$B,$A16,'  Monthly Tax Provision'!AB:AB)</f>
        <v>0</v>
      </c>
      <c r="C16" s="58">
        <f t="shared" si="0"/>
        <v>0</v>
      </c>
    </row>
    <row r="17" spans="1:8" ht="15" customHeight="1" x14ac:dyDescent="0.2">
      <c r="A17" s="65" t="s">
        <v>870</v>
      </c>
      <c r="B17" s="58">
        <f>SUMIF('  Monthly Tax Provision'!$B:$B,$A17,'  Monthly Tax Provision'!AB:AB)</f>
        <v>0</v>
      </c>
      <c r="C17" s="58">
        <f t="shared" ref="C17" si="1">B17</f>
        <v>0</v>
      </c>
    </row>
    <row r="18" spans="1:8" ht="15" customHeight="1" x14ac:dyDescent="0.2">
      <c r="A18" s="65" t="s">
        <v>906</v>
      </c>
      <c r="B18" s="58">
        <v>-7500</v>
      </c>
      <c r="C18" s="58">
        <f t="shared" si="0"/>
        <v>-7500</v>
      </c>
    </row>
    <row r="19" spans="1:8" ht="15" customHeight="1" x14ac:dyDescent="0.2">
      <c r="A19" s="67" t="s">
        <v>859</v>
      </c>
      <c r="B19" s="168">
        <f>SUM(B14:B18)</f>
        <v>155352</v>
      </c>
      <c r="C19" s="168">
        <f>SUM(C14:C18)</f>
        <v>155352</v>
      </c>
    </row>
    <row r="20" spans="1:8" ht="15" customHeight="1" x14ac:dyDescent="0.2">
      <c r="A20" s="67"/>
      <c r="B20" s="185"/>
      <c r="C20" s="185"/>
    </row>
    <row r="21" spans="1:8" ht="15" customHeight="1" x14ac:dyDescent="0.2">
      <c r="A21" s="56" t="s">
        <v>25</v>
      </c>
      <c r="B21" s="185">
        <f>-C55</f>
        <v>-60212.839229008459</v>
      </c>
      <c r="C21" s="185"/>
    </row>
    <row r="23" spans="1:8" ht="15" customHeight="1" x14ac:dyDescent="0.2">
      <c r="A23" s="177" t="s">
        <v>857</v>
      </c>
    </row>
    <row r="24" spans="1:8" ht="15" customHeight="1" x14ac:dyDescent="0.2">
      <c r="A24" s="186" t="s">
        <v>791</v>
      </c>
      <c r="B24" s="58">
        <f>SUMIF('  Monthly Tax Provision'!$B:$B,$A24,'  Monthly Tax Provision'!AB:AB)</f>
        <v>-23364074.661779251</v>
      </c>
      <c r="C24" s="58">
        <f>B24+'  Monthly Tax Provision'!AB60</f>
        <v>-27289798.104249489</v>
      </c>
      <c r="E24" s="58">
        <f>B24*$E$5</f>
        <v>-4906455.6789736422</v>
      </c>
      <c r="F24" s="58">
        <f>-H24*$E$5</f>
        <v>315197.16810408159</v>
      </c>
      <c r="G24" s="58">
        <f>E24+F24</f>
        <v>-4591258.5108695608</v>
      </c>
      <c r="H24" s="58">
        <f>C24*$H$5</f>
        <v>-1500938.8957337218</v>
      </c>
    </row>
    <row r="25" spans="1:8" ht="15" customHeight="1" x14ac:dyDescent="0.2">
      <c r="A25" s="186" t="s">
        <v>792</v>
      </c>
      <c r="B25" s="58">
        <f>SUMIF('  Monthly Tax Provision'!$B:$B,$A25,'  Monthly Tax Provision'!AB:AB)</f>
        <v>18575243.703628518</v>
      </c>
      <c r="C25" s="58">
        <f>B25</f>
        <v>18575243.703628518</v>
      </c>
      <c r="E25" s="58">
        <f>B25*$E$5</f>
        <v>3900801.1777619887</v>
      </c>
      <c r="F25" s="58">
        <f>-H25*$E$5</f>
        <v>-214544.06477690936</v>
      </c>
      <c r="G25" s="58">
        <f>E25+F25</f>
        <v>3686257.1129850792</v>
      </c>
      <c r="H25" s="58">
        <f>C25*$H$5</f>
        <v>1021638.4036995685</v>
      </c>
    </row>
    <row r="26" spans="1:8" ht="15" customHeight="1" x14ac:dyDescent="0.2">
      <c r="A26" s="176" t="s">
        <v>858</v>
      </c>
      <c r="B26" s="168">
        <f>SUM(B24:B25)</f>
        <v>-4788830.9581507333</v>
      </c>
      <c r="C26" s="168">
        <f>SUM(C24:C25)</f>
        <v>-8714554.4006209709</v>
      </c>
      <c r="E26" s="168">
        <f t="shared" ref="E26:H26" si="2">SUM(E24:E25)</f>
        <v>-1005654.5012116535</v>
      </c>
      <c r="F26" s="168">
        <f t="shared" si="2"/>
        <v>100653.10332717223</v>
      </c>
      <c r="G26" s="168">
        <f t="shared" si="2"/>
        <v>-905001.39788448159</v>
      </c>
      <c r="H26" s="168">
        <f t="shared" si="2"/>
        <v>-479300.49203415331</v>
      </c>
    </row>
    <row r="28" spans="1:8" ht="15" customHeight="1" x14ac:dyDescent="0.2">
      <c r="A28" s="56" t="s">
        <v>793</v>
      </c>
    </row>
    <row r="29" spans="1:8" ht="15" customHeight="1" x14ac:dyDescent="0.2">
      <c r="A29" s="35" t="s">
        <v>817</v>
      </c>
      <c r="B29" s="58">
        <f>SUMIF('  Monthly Tax Provision'!$B:$B,$A29,'  Monthly Tax Provision'!AB:AB)</f>
        <v>450769.04499996034</v>
      </c>
      <c r="C29" s="58">
        <f>B29</f>
        <v>450769.04499996034</v>
      </c>
      <c r="E29" s="58">
        <f t="shared" ref="E29:E40" si="3">B29*$E$5</f>
        <v>94661.499449991665</v>
      </c>
      <c r="F29" s="58">
        <f t="shared" ref="F29:F40" si="4">-H29*$E$5</f>
        <v>-5206.382469749542</v>
      </c>
      <c r="G29" s="58">
        <f t="shared" ref="G29:G40" si="5">E29+F29</f>
        <v>89455.116980242121</v>
      </c>
      <c r="H29" s="58">
        <f t="shared" ref="H29:H40" si="6">C29*$H$5</f>
        <v>24792.29747499782</v>
      </c>
    </row>
    <row r="30" spans="1:8" ht="15" customHeight="1" x14ac:dyDescent="0.2">
      <c r="A30" s="65" t="s">
        <v>802</v>
      </c>
      <c r="B30" s="58">
        <f>SUMIF('  Monthly Tax Provision'!$B:$B,$A30,'  Monthly Tax Provision'!AB:AB)</f>
        <v>-156412.0487690001</v>
      </c>
      <c r="C30" s="58">
        <f t="shared" ref="C30:C39" si="7">B30</f>
        <v>-156412.0487690001</v>
      </c>
      <c r="E30" s="58">
        <f t="shared" si="3"/>
        <v>-32846.530241490022</v>
      </c>
      <c r="F30" s="58">
        <f t="shared" si="4"/>
        <v>1806.5591632819512</v>
      </c>
      <c r="G30" s="58">
        <f t="shared" si="5"/>
        <v>-31039.971078208069</v>
      </c>
      <c r="H30" s="58">
        <f t="shared" si="6"/>
        <v>-8602.6626822950057</v>
      </c>
    </row>
    <row r="31" spans="1:8" ht="15" customHeight="1" x14ac:dyDescent="0.2">
      <c r="A31" s="35" t="s">
        <v>811</v>
      </c>
      <c r="B31" s="58">
        <f>SUMIF('  Monthly Tax Provision'!$B:$B,$A31,'  Monthly Tax Provision'!AB:AB)</f>
        <v>0</v>
      </c>
      <c r="C31" s="58">
        <f t="shared" si="7"/>
        <v>0</v>
      </c>
      <c r="E31" s="58">
        <f t="shared" si="3"/>
        <v>0</v>
      </c>
      <c r="F31" s="58">
        <f t="shared" si="4"/>
        <v>0</v>
      </c>
      <c r="G31" s="58">
        <f t="shared" si="5"/>
        <v>0</v>
      </c>
      <c r="H31" s="58">
        <f t="shared" si="6"/>
        <v>0</v>
      </c>
    </row>
    <row r="32" spans="1:8" ht="15" customHeight="1" x14ac:dyDescent="0.2">
      <c r="A32" s="35" t="s">
        <v>814</v>
      </c>
      <c r="B32" s="58">
        <f>SUMIF('  Monthly Tax Provision'!$B:$B,$A32,'  Monthly Tax Provision'!AB:AB)</f>
        <v>1968744</v>
      </c>
      <c r="C32" s="58">
        <f t="shared" si="7"/>
        <v>1968744</v>
      </c>
      <c r="E32" s="58">
        <f t="shared" si="3"/>
        <v>413436.24</v>
      </c>
      <c r="F32" s="58">
        <f t="shared" si="4"/>
        <v>-22738.993199999997</v>
      </c>
      <c r="G32" s="58">
        <f t="shared" si="5"/>
        <v>390697.24679999996</v>
      </c>
      <c r="H32" s="58">
        <f t="shared" si="6"/>
        <v>108280.92</v>
      </c>
    </row>
    <row r="33" spans="1:8" ht="15" customHeight="1" x14ac:dyDescent="0.2">
      <c r="A33" s="35" t="s">
        <v>805</v>
      </c>
      <c r="B33" s="58">
        <f>SUMIF('  Monthly Tax Provision'!$B:$B,$A33,'  Monthly Tax Provision'!AB:AB)</f>
        <v>-1550449.9850000003</v>
      </c>
      <c r="C33" s="58">
        <f t="shared" si="7"/>
        <v>-1550449.9850000003</v>
      </c>
      <c r="E33" s="58">
        <f t="shared" si="3"/>
        <v>-325594.49685000005</v>
      </c>
      <c r="F33" s="58">
        <f t="shared" si="4"/>
        <v>17907.697326750003</v>
      </c>
      <c r="G33" s="58">
        <f t="shared" si="5"/>
        <v>-307686.79952325003</v>
      </c>
      <c r="H33" s="58">
        <f t="shared" si="6"/>
        <v>-85274.749175000019</v>
      </c>
    </row>
    <row r="34" spans="1:8" ht="15" customHeight="1" x14ac:dyDescent="0.2">
      <c r="A34" s="35" t="s">
        <v>816</v>
      </c>
      <c r="B34" s="58">
        <f>SUMIF('  Monthly Tax Provision'!$B:$B,$A34,'  Monthly Tax Provision'!AB:AB)</f>
        <v>0</v>
      </c>
      <c r="C34" s="58">
        <f t="shared" si="7"/>
        <v>0</v>
      </c>
      <c r="E34" s="58">
        <f t="shared" si="3"/>
        <v>0</v>
      </c>
      <c r="F34" s="58">
        <f t="shared" si="4"/>
        <v>0</v>
      </c>
      <c r="G34" s="58">
        <f t="shared" si="5"/>
        <v>0</v>
      </c>
      <c r="H34" s="58">
        <f t="shared" si="6"/>
        <v>0</v>
      </c>
    </row>
    <row r="35" spans="1:8" ht="15" customHeight="1" x14ac:dyDescent="0.2">
      <c r="A35" s="35" t="s">
        <v>810</v>
      </c>
      <c r="B35" s="58">
        <f>SUMIF('  Monthly Tax Provision'!$B:$B,$A35,'  Monthly Tax Provision'!AB:AB)</f>
        <v>-1109585.6672096991</v>
      </c>
      <c r="C35" s="58">
        <f t="shared" si="7"/>
        <v>-1109585.6672096991</v>
      </c>
      <c r="E35" s="58">
        <f t="shared" si="3"/>
        <v>-233012.9901140368</v>
      </c>
      <c r="F35" s="58">
        <f t="shared" si="4"/>
        <v>12815.714456272024</v>
      </c>
      <c r="G35" s="58">
        <f t="shared" si="5"/>
        <v>-220197.27565776478</v>
      </c>
      <c r="H35" s="58">
        <f t="shared" si="6"/>
        <v>-61027.21169653345</v>
      </c>
    </row>
    <row r="36" spans="1:8" ht="15" customHeight="1" x14ac:dyDescent="0.2">
      <c r="A36" s="35" t="s">
        <v>804</v>
      </c>
      <c r="B36" s="58">
        <f>SUMIF('  Monthly Tax Provision'!$B:$B,$A36,'  Monthly Tax Provision'!AB:AB)</f>
        <v>0</v>
      </c>
      <c r="C36" s="58">
        <f t="shared" si="7"/>
        <v>0</v>
      </c>
      <c r="E36" s="58">
        <f t="shared" si="3"/>
        <v>0</v>
      </c>
      <c r="F36" s="58">
        <f t="shared" si="4"/>
        <v>0</v>
      </c>
      <c r="G36" s="58">
        <f t="shared" si="5"/>
        <v>0</v>
      </c>
      <c r="H36" s="58">
        <f t="shared" si="6"/>
        <v>0</v>
      </c>
    </row>
    <row r="37" spans="1:8" ht="15" customHeight="1" x14ac:dyDescent="0.2">
      <c r="A37" s="65" t="s">
        <v>815</v>
      </c>
      <c r="B37" s="58">
        <f>SUMIF('  Monthly Tax Provision'!$B:$B,$A37,'  Monthly Tax Provision'!AB:AB)</f>
        <v>0</v>
      </c>
      <c r="C37" s="58">
        <f t="shared" si="7"/>
        <v>0</v>
      </c>
      <c r="E37" s="58">
        <f t="shared" si="3"/>
        <v>0</v>
      </c>
      <c r="F37" s="58">
        <f t="shared" si="4"/>
        <v>0</v>
      </c>
      <c r="G37" s="58">
        <f t="shared" si="5"/>
        <v>0</v>
      </c>
      <c r="H37" s="58">
        <f t="shared" si="6"/>
        <v>0</v>
      </c>
    </row>
    <row r="38" spans="1:8" ht="15" customHeight="1" x14ac:dyDescent="0.2">
      <c r="A38" s="35" t="s">
        <v>803</v>
      </c>
      <c r="B38" s="58">
        <f>SUMIF('  Monthly Tax Provision'!$B:$B,$A38,'  Monthly Tax Provision'!AB:AB)</f>
        <v>-1533903</v>
      </c>
      <c r="C38" s="58">
        <f t="shared" si="7"/>
        <v>-1533903</v>
      </c>
      <c r="E38" s="58">
        <f t="shared" si="3"/>
        <v>-322119.63</v>
      </c>
      <c r="F38" s="58">
        <f t="shared" si="4"/>
        <v>17716.57965</v>
      </c>
      <c r="G38" s="58">
        <f t="shared" si="5"/>
        <v>-304403.05035000003</v>
      </c>
      <c r="H38" s="58">
        <f t="shared" si="6"/>
        <v>-84364.664999999994</v>
      </c>
    </row>
    <row r="39" spans="1:8" ht="15" customHeight="1" x14ac:dyDescent="0.2">
      <c r="A39" s="35" t="s">
        <v>818</v>
      </c>
      <c r="B39" s="58">
        <f>SUMIF('  Monthly Tax Provision'!$B:$B,$A39,'  Monthly Tax Provision'!AB:AB)</f>
        <v>57500.039999999979</v>
      </c>
      <c r="C39" s="58">
        <f t="shared" si="7"/>
        <v>57500.039999999979</v>
      </c>
      <c r="E39" s="58">
        <f t="shared" si="3"/>
        <v>12075.008399999995</v>
      </c>
      <c r="F39" s="58">
        <f t="shared" si="4"/>
        <v>-664.12546199999974</v>
      </c>
      <c r="G39" s="58">
        <f t="shared" si="5"/>
        <v>11410.882937999995</v>
      </c>
      <c r="H39" s="58">
        <f t="shared" si="6"/>
        <v>3162.502199999999</v>
      </c>
    </row>
    <row r="40" spans="1:8" ht="15" customHeight="1" x14ac:dyDescent="0.2">
      <c r="A40" s="35" t="s">
        <v>812</v>
      </c>
      <c r="B40" s="58">
        <f>SUMIF('  Monthly Tax Provision'!$B:$B,$A40,'  Monthly Tax Provision'!AB:AB)</f>
        <v>-351127.83787287673</v>
      </c>
      <c r="C40" s="58">
        <f>B40+'  Monthly Tax Provision'!AB61</f>
        <v>-707002.12851794192</v>
      </c>
      <c r="E40" s="58">
        <f t="shared" si="3"/>
        <v>-73736.845953304117</v>
      </c>
      <c r="F40" s="58">
        <f t="shared" si="4"/>
        <v>8165.8745843822289</v>
      </c>
      <c r="G40" s="58">
        <f t="shared" si="5"/>
        <v>-65570.971368921892</v>
      </c>
      <c r="H40" s="58">
        <f t="shared" si="6"/>
        <v>-38885.117068486805</v>
      </c>
    </row>
    <row r="41" spans="1:8" ht="15" customHeight="1" x14ac:dyDescent="0.2">
      <c r="B41" s="168">
        <f>SUM(B29:B40)</f>
        <v>-2224465.4538516155</v>
      </c>
      <c r="C41" s="168">
        <f>SUM(C29:C40)</f>
        <v>-2580339.7444966808</v>
      </c>
      <c r="E41" s="168">
        <f t="shared" ref="E41:H41" si="8">SUM(E29:E40)</f>
        <v>-467137.74530883937</v>
      </c>
      <c r="F41" s="168">
        <f t="shared" si="8"/>
        <v>29802.924048936668</v>
      </c>
      <c r="G41" s="168">
        <f t="shared" si="8"/>
        <v>-437334.82125990267</v>
      </c>
      <c r="H41" s="168">
        <f t="shared" si="8"/>
        <v>-141918.68594731746</v>
      </c>
    </row>
    <row r="43" spans="1:8" ht="15" customHeight="1" x14ac:dyDescent="0.2">
      <c r="A43" s="67" t="s">
        <v>860</v>
      </c>
      <c r="B43" s="58">
        <f>B26+B41</f>
        <v>-7013296.4120023493</v>
      </c>
      <c r="C43" s="58">
        <f>C26+C41</f>
        <v>-11294894.145117652</v>
      </c>
      <c r="D43" s="58"/>
      <c r="E43" s="58">
        <f t="shared" ref="E43:H43" si="9">E26+E41</f>
        <v>-1472792.2465204927</v>
      </c>
      <c r="F43" s="58">
        <f t="shared" si="9"/>
        <v>130456.02737610889</v>
      </c>
      <c r="G43" s="58">
        <f t="shared" si="9"/>
        <v>-1342336.2191443844</v>
      </c>
      <c r="H43" s="58">
        <f t="shared" si="9"/>
        <v>-621219.17798147071</v>
      </c>
    </row>
    <row r="46" spans="1:8" ht="15" customHeight="1" x14ac:dyDescent="0.2">
      <c r="A46" s="178" t="s">
        <v>723</v>
      </c>
      <c r="B46" s="58">
        <f>B11+B19+B21+B43</f>
        <v>5316163.7889591753</v>
      </c>
      <c r="C46" s="58">
        <f>C11+C19+C43</f>
        <v>1094778.8950728811</v>
      </c>
    </row>
    <row r="47" spans="1:8" ht="15" customHeight="1" x14ac:dyDescent="0.2">
      <c r="A47" s="178" t="s">
        <v>20</v>
      </c>
      <c r="B47" s="165">
        <v>0.21</v>
      </c>
      <c r="C47" s="187">
        <v>5.5E-2</v>
      </c>
    </row>
    <row r="48" spans="1:8" ht="15" customHeight="1" x14ac:dyDescent="0.2">
      <c r="A48" s="178" t="s">
        <v>861</v>
      </c>
      <c r="B48" s="168">
        <f>B46*B47</f>
        <v>1116394.3956814269</v>
      </c>
      <c r="C48" s="168">
        <f>C46*C47</f>
        <v>60212.839229008459</v>
      </c>
    </row>
    <row r="49" spans="1:8" ht="15" customHeight="1" x14ac:dyDescent="0.2">
      <c r="B49" s="58"/>
    </row>
    <row r="50" spans="1:8" ht="15" customHeight="1" x14ac:dyDescent="0.2">
      <c r="A50" s="178" t="s">
        <v>862</v>
      </c>
      <c r="B50" s="58"/>
      <c r="E50" s="58"/>
    </row>
    <row r="51" spans="1:8" ht="15" customHeight="1" x14ac:dyDescent="0.2">
      <c r="A51" s="179" t="s">
        <v>863</v>
      </c>
      <c r="B51" s="58">
        <v>0</v>
      </c>
      <c r="C51" s="58">
        <v>0</v>
      </c>
    </row>
    <row r="52" spans="1:8" ht="15" customHeight="1" x14ac:dyDescent="0.2">
      <c r="A52" s="179" t="s">
        <v>864</v>
      </c>
      <c r="B52" s="58">
        <v>0</v>
      </c>
      <c r="C52" s="58">
        <v>0</v>
      </c>
    </row>
    <row r="53" spans="1:8" ht="15" customHeight="1" x14ac:dyDescent="0.2">
      <c r="B53" s="168">
        <f>SUM(B51:B52)</f>
        <v>0</v>
      </c>
      <c r="C53" s="168">
        <f>SUM(C51:C52)</f>
        <v>0</v>
      </c>
      <c r="E53" s="58"/>
    </row>
    <row r="55" spans="1:8" ht="15" customHeight="1" thickBot="1" x14ac:dyDescent="0.25">
      <c r="A55" s="180" t="s">
        <v>865</v>
      </c>
      <c r="B55" s="181">
        <f>B48+B53</f>
        <v>1116394.3956814269</v>
      </c>
      <c r="C55" s="181">
        <f>C48+C53</f>
        <v>60212.839229008459</v>
      </c>
      <c r="D55" s="190">
        <f>SUM(B55:C55)</f>
        <v>1176607.2349104353</v>
      </c>
      <c r="F55" s="215"/>
    </row>
    <row r="56" spans="1:8" ht="15" customHeight="1" thickTop="1" x14ac:dyDescent="0.2">
      <c r="B56" s="188">
        <f>'  ADIT &amp; Tax Exp'!AD45-B55</f>
        <v>-4.8894435167312622E-9</v>
      </c>
      <c r="C56" s="188">
        <f>'  ADIT &amp; Tax Exp'!AD55-C55</f>
        <v>-1.4333636499941349E-9</v>
      </c>
      <c r="F56" s="215"/>
    </row>
    <row r="57" spans="1:8" ht="15" customHeight="1" x14ac:dyDescent="0.2">
      <c r="B57" s="58"/>
      <c r="C57" s="58"/>
      <c r="G57" s="58"/>
    </row>
    <row r="59" spans="1:8" ht="15" customHeight="1" x14ac:dyDescent="0.2">
      <c r="A59" s="178" t="s">
        <v>767</v>
      </c>
      <c r="B59" s="182">
        <f>B43</f>
        <v>-7013296.4120023493</v>
      </c>
      <c r="C59" s="182">
        <f>C43</f>
        <v>-11294894.145117652</v>
      </c>
      <c r="F59" s="58"/>
      <c r="G59" s="58"/>
      <c r="H59" s="58"/>
    </row>
    <row r="60" spans="1:8" ht="15" customHeight="1" x14ac:dyDescent="0.2">
      <c r="A60" s="178" t="s">
        <v>20</v>
      </c>
      <c r="B60" s="183">
        <v>0.21</v>
      </c>
      <c r="C60" s="189">
        <v>5.5E-2</v>
      </c>
    </row>
    <row r="61" spans="1:8" ht="15" customHeight="1" x14ac:dyDescent="0.2">
      <c r="A61" s="178"/>
      <c r="B61" s="184">
        <f>B59*-B60</f>
        <v>1472792.2465204932</v>
      </c>
      <c r="C61" s="184">
        <f>C59*-C60</f>
        <v>621219.17798147083</v>
      </c>
      <c r="F61" s="58"/>
      <c r="G61" s="58"/>
      <c r="H61" s="58"/>
    </row>
    <row r="62" spans="1:8" ht="15" customHeight="1" x14ac:dyDescent="0.2">
      <c r="A62" s="178" t="s">
        <v>37</v>
      </c>
      <c r="B62" s="182">
        <f>-C61*B60</f>
        <v>-130456.02737610888</v>
      </c>
      <c r="C62" s="182"/>
    </row>
    <row r="63" spans="1:8" ht="15" customHeight="1" x14ac:dyDescent="0.2">
      <c r="A63" s="178" t="s">
        <v>866</v>
      </c>
      <c r="B63" s="184">
        <f>B61+B62</f>
        <v>1342336.2191443844</v>
      </c>
      <c r="C63" s="184">
        <f>C61+C62</f>
        <v>621219.17798147083</v>
      </c>
      <c r="E63" s="58"/>
    </row>
    <row r="64" spans="1:8" ht="15" customHeight="1" x14ac:dyDescent="0.2">
      <c r="A64" s="178"/>
      <c r="B64" s="182"/>
      <c r="C64" s="182"/>
      <c r="E64" s="58"/>
    </row>
    <row r="65" spans="1:4" ht="15" customHeight="1" x14ac:dyDescent="0.2">
      <c r="A65" s="178" t="s">
        <v>867</v>
      </c>
      <c r="B65" s="182"/>
      <c r="C65" s="182"/>
    </row>
    <row r="66" spans="1:4" ht="15" customHeight="1" x14ac:dyDescent="0.2">
      <c r="A66" s="179" t="s">
        <v>868</v>
      </c>
      <c r="B66" s="182">
        <f>'  Monthly Tax Provision'!AB95</f>
        <v>-459253.81089373096</v>
      </c>
      <c r="C66" s="182">
        <v>0</v>
      </c>
    </row>
    <row r="67" spans="1:4" ht="15" customHeight="1" x14ac:dyDescent="0.2">
      <c r="A67" s="179" t="s">
        <v>33</v>
      </c>
      <c r="B67" s="182">
        <v>0</v>
      </c>
      <c r="C67" s="182">
        <v>0</v>
      </c>
    </row>
    <row r="68" spans="1:4" ht="15" customHeight="1" x14ac:dyDescent="0.2">
      <c r="A68" s="179" t="s">
        <v>863</v>
      </c>
      <c r="B68" s="58">
        <v>0</v>
      </c>
      <c r="C68" s="58">
        <v>0</v>
      </c>
    </row>
    <row r="69" spans="1:4" ht="15" customHeight="1" x14ac:dyDescent="0.2">
      <c r="A69" s="179"/>
      <c r="B69" s="168">
        <f>SUM(B66:B68)</f>
        <v>-459253.81089373096</v>
      </c>
      <c r="C69" s="168">
        <f>SUM(C66:C68)</f>
        <v>0</v>
      </c>
    </row>
    <row r="71" spans="1:4" ht="15" customHeight="1" thickBot="1" x14ac:dyDescent="0.25">
      <c r="A71" s="180" t="s">
        <v>869</v>
      </c>
      <c r="B71" s="181">
        <f>B63+B69</f>
        <v>883082.40825065342</v>
      </c>
      <c r="C71" s="181">
        <f>C63+C69</f>
        <v>621219.17798147083</v>
      </c>
      <c r="D71" s="190">
        <f>SUM(B71:C71)</f>
        <v>1504301.5862321244</v>
      </c>
    </row>
    <row r="72" spans="1:4" ht="15" customHeight="1" thickTop="1" x14ac:dyDescent="0.2">
      <c r="A72" s="178"/>
      <c r="B72" s="188">
        <f>'  ADIT &amp; Tax Exp'!AD51-B71</f>
        <v>-1.3969838619232178E-9</v>
      </c>
      <c r="C72" s="188">
        <f>'  ADIT &amp; Tax Exp'!AD61-C71</f>
        <v>8.5617275442928076E-2</v>
      </c>
    </row>
    <row r="73" spans="1:4" ht="15" customHeight="1" x14ac:dyDescent="0.2">
      <c r="A73" s="178"/>
      <c r="B73" s="178"/>
    </row>
    <row r="74" spans="1:4" ht="15" customHeight="1" thickBot="1" x14ac:dyDescent="0.25">
      <c r="A74" s="180" t="s">
        <v>871</v>
      </c>
      <c r="B74" s="181">
        <f>B55+B71</f>
        <v>1999476.8039320803</v>
      </c>
      <c r="C74" s="181">
        <f>C55+C71</f>
        <v>681432.01721047924</v>
      </c>
      <c r="D74" s="190">
        <f>SUM(B74:C74)</f>
        <v>2680908.8211425594</v>
      </c>
    </row>
    <row r="75" spans="1:4" ht="15" customHeight="1" thickTop="1" x14ac:dyDescent="0.2">
      <c r="D75" s="188">
        <f>'  ADIT &amp; Tax Exp'!AD70-D74</f>
        <v>8.5617267526686192E-2</v>
      </c>
    </row>
    <row r="79" spans="1:4" ht="15" customHeight="1" x14ac:dyDescent="0.2">
      <c r="B79" s="58"/>
      <c r="C79" s="58"/>
    </row>
    <row r="80" spans="1:4" ht="15" customHeight="1" x14ac:dyDescent="0.2">
      <c r="B80" s="58"/>
      <c r="C80" s="58"/>
    </row>
  </sheetData>
  <sortState xmlns:xlrd2="http://schemas.microsoft.com/office/spreadsheetml/2017/richdata2" ref="A30:B40">
    <sortCondition ref="A29:A40"/>
  </sortState>
  <mergeCells count="2">
    <mergeCell ref="B6:C6"/>
    <mergeCell ref="E6:H6"/>
  </mergeCells>
  <pageMargins left="0.7" right="0.7" top="0.75" bottom="0.75" header="0.3" footer="0.3"/>
  <pageSetup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C9644-E3FD-4684-B93E-2D6DB0BAF3BD}">
  <sheetPr>
    <tabColor rgb="FFFFFFCC"/>
  </sheetPr>
  <dimension ref="A1:C62"/>
  <sheetViews>
    <sheetView workbookViewId="0"/>
  </sheetViews>
  <sheetFormatPr defaultColWidth="8.85546875" defaultRowHeight="15" customHeight="1" x14ac:dyDescent="0.2"/>
  <cols>
    <col min="1" max="1" width="21.5703125" style="56" customWidth="1"/>
    <col min="2" max="3" width="15.5703125" style="56" customWidth="1"/>
    <col min="4" max="16384" width="8.85546875" style="56"/>
  </cols>
  <sheetData>
    <row r="1" spans="1:3" ht="15" customHeight="1" x14ac:dyDescent="0.2">
      <c r="A1" s="241" t="s">
        <v>914</v>
      </c>
    </row>
    <row r="2" spans="1:3" ht="15" customHeight="1" x14ac:dyDescent="0.2">
      <c r="A2" s="241" t="s">
        <v>910</v>
      </c>
    </row>
    <row r="3" spans="1:3" ht="15" customHeight="1" x14ac:dyDescent="0.2">
      <c r="A3" s="1" t="s">
        <v>0</v>
      </c>
    </row>
    <row r="4" spans="1:3" ht="15" customHeight="1" x14ac:dyDescent="0.2">
      <c r="A4" s="57"/>
    </row>
    <row r="5" spans="1:3" ht="15" customHeight="1" x14ac:dyDescent="0.2">
      <c r="A5" s="57"/>
    </row>
    <row r="6" spans="1:3" ht="15" customHeight="1" x14ac:dyDescent="0.2">
      <c r="A6" s="57"/>
    </row>
    <row r="7" spans="1:3" ht="15" customHeight="1" thickBot="1" x14ac:dyDescent="0.25"/>
    <row r="8" spans="1:3" ht="15" customHeight="1" thickBot="1" x14ac:dyDescent="0.25">
      <c r="A8" s="144" t="s">
        <v>765</v>
      </c>
      <c r="B8" s="158">
        <v>2022</v>
      </c>
      <c r="C8" s="158">
        <v>2023</v>
      </c>
    </row>
    <row r="9" spans="1:3" ht="15" customHeight="1" x14ac:dyDescent="0.2">
      <c r="A9" s="145" t="s">
        <v>712</v>
      </c>
      <c r="B9" s="146">
        <f>'  Monthly Tax Provision'!O12</f>
        <v>14849266.920419257</v>
      </c>
      <c r="C9" s="146">
        <f>'  Monthly Tax Provision'!AB12</f>
        <v>12226821.040190533</v>
      </c>
    </row>
    <row r="10" spans="1:3" ht="15" customHeight="1" x14ac:dyDescent="0.2">
      <c r="A10" s="145" t="s">
        <v>766</v>
      </c>
      <c r="B10" s="146">
        <f>'  Monthly Tax Provision'!O20+'  Monthly Tax Provision'!O25</f>
        <v>391393</v>
      </c>
      <c r="C10" s="146">
        <f>'  Monthly Tax Provision'!AB20+'  Monthly Tax Provision'!AB25</f>
        <v>162852</v>
      </c>
    </row>
    <row r="11" spans="1:3" ht="15" customHeight="1" x14ac:dyDescent="0.2">
      <c r="A11" s="145" t="s">
        <v>767</v>
      </c>
      <c r="B11" s="146">
        <f>'  Monthly Tax Provision'!O57</f>
        <v>-7454999.021196492</v>
      </c>
      <c r="C11" s="146">
        <f>'  Monthly Tax Provision'!AB57</f>
        <v>-7013296.4120023493</v>
      </c>
    </row>
    <row r="12" spans="1:3" ht="15" customHeight="1" x14ac:dyDescent="0.2">
      <c r="A12" s="147" t="s">
        <v>26</v>
      </c>
      <c r="B12" s="148">
        <f t="shared" ref="B12:C12" si="0">SUM(B9:B11)</f>
        <v>7785660.8992227651</v>
      </c>
      <c r="C12" s="148">
        <f t="shared" si="0"/>
        <v>5376376.6281881835</v>
      </c>
    </row>
    <row r="13" spans="1:3" ht="15" customHeight="1" x14ac:dyDescent="0.2">
      <c r="A13" s="145" t="s">
        <v>25</v>
      </c>
      <c r="B13" s="146">
        <f>'  Monthly Tax Provision'!O75</f>
        <v>-163547.36004367983</v>
      </c>
      <c r="C13" s="146">
        <f>'  Monthly Tax Provision'!AB75</f>
        <v>-60212.839229008358</v>
      </c>
    </row>
    <row r="14" spans="1:3" ht="15" customHeight="1" x14ac:dyDescent="0.2">
      <c r="A14" s="145" t="s">
        <v>768</v>
      </c>
      <c r="B14" s="146"/>
      <c r="C14" s="146"/>
    </row>
    <row r="15" spans="1:3" ht="15" customHeight="1" x14ac:dyDescent="0.2">
      <c r="A15" s="145" t="s">
        <v>769</v>
      </c>
      <c r="B15" s="146"/>
      <c r="C15" s="146"/>
    </row>
    <row r="16" spans="1:3" ht="15" customHeight="1" thickBot="1" x14ac:dyDescent="0.25">
      <c r="A16" s="149" t="s">
        <v>24</v>
      </c>
      <c r="B16" s="150">
        <f>SUM(B12:B15)</f>
        <v>7622113.5391790848</v>
      </c>
      <c r="C16" s="150">
        <f t="shared" ref="C16" si="1">SUM(C12:C15)</f>
        <v>5316163.7889591753</v>
      </c>
    </row>
    <row r="17" spans="1:3" ht="15" customHeight="1" thickTop="1" x14ac:dyDescent="0.2">
      <c r="A17" s="160" t="s">
        <v>49</v>
      </c>
      <c r="B17" s="159">
        <f>'  Federal Taxable Income'!BN19-B16</f>
        <v>0</v>
      </c>
      <c r="C17" s="159">
        <f>'  Federal Taxable Income'!CA19-C16</f>
        <v>-2.2351741790771484E-8</v>
      </c>
    </row>
    <row r="19" spans="1:3" ht="15" customHeight="1" thickBot="1" x14ac:dyDescent="0.25"/>
    <row r="20" spans="1:3" ht="15" customHeight="1" thickBot="1" x14ac:dyDescent="0.25">
      <c r="A20" s="144" t="s">
        <v>765</v>
      </c>
      <c r="B20" s="144">
        <f>B8</f>
        <v>2022</v>
      </c>
      <c r="C20" s="144">
        <f>C8</f>
        <v>2023</v>
      </c>
    </row>
    <row r="21" spans="1:3" ht="15" customHeight="1" x14ac:dyDescent="0.2">
      <c r="A21" s="151" t="s">
        <v>24</v>
      </c>
      <c r="B21" s="152">
        <f>B16</f>
        <v>7622113.5391790848</v>
      </c>
      <c r="C21" s="152">
        <f t="shared" ref="C21" si="2">C16</f>
        <v>5316163.7889591753</v>
      </c>
    </row>
    <row r="22" spans="1:3" ht="15" customHeight="1" x14ac:dyDescent="0.2">
      <c r="A22" s="151" t="s">
        <v>20</v>
      </c>
      <c r="B22" s="153">
        <v>0.21</v>
      </c>
      <c r="C22" s="153">
        <v>0.21</v>
      </c>
    </row>
    <row r="23" spans="1:3" ht="15" customHeight="1" x14ac:dyDescent="0.2">
      <c r="A23" s="151" t="s">
        <v>770</v>
      </c>
      <c r="B23" s="148">
        <f>B21*B22</f>
        <v>1600643.8432276077</v>
      </c>
      <c r="C23" s="148">
        <f t="shared" ref="C23" si="3">C21*C22</f>
        <v>1116394.3956814269</v>
      </c>
    </row>
    <row r="24" spans="1:3" ht="15" customHeight="1" x14ac:dyDescent="0.2">
      <c r="A24" s="151" t="s">
        <v>771</v>
      </c>
      <c r="B24" s="146">
        <v>0</v>
      </c>
      <c r="C24" s="146">
        <v>0</v>
      </c>
    </row>
    <row r="25" spans="1:3" ht="15" customHeight="1" x14ac:dyDescent="0.2">
      <c r="A25" s="151" t="s">
        <v>772</v>
      </c>
      <c r="B25" s="148">
        <f>B23+B24</f>
        <v>1600643.8432276077</v>
      </c>
      <c r="C25" s="148">
        <f t="shared" ref="C25" si="4">C23+C24</f>
        <v>1116394.3956814269</v>
      </c>
    </row>
    <row r="26" spans="1:3" ht="15" customHeight="1" x14ac:dyDescent="0.2">
      <c r="A26" s="151" t="s">
        <v>778</v>
      </c>
      <c r="B26" s="154"/>
      <c r="C26" s="154"/>
    </row>
    <row r="27" spans="1:3" ht="15" customHeight="1" thickBot="1" x14ac:dyDescent="0.25">
      <c r="A27" s="155" t="s">
        <v>773</v>
      </c>
      <c r="B27" s="156">
        <f>SUM(B25:B26)</f>
        <v>1600643.8432276077</v>
      </c>
      <c r="C27" s="156">
        <f t="shared" ref="C27" si="5">SUM(C25:C26)</f>
        <v>1116394.3956814269</v>
      </c>
    </row>
    <row r="28" spans="1:3" ht="15" customHeight="1" thickTop="1" x14ac:dyDescent="0.2">
      <c r="B28" s="58"/>
    </row>
    <row r="30" spans="1:3" ht="15" customHeight="1" thickBot="1" x14ac:dyDescent="0.25"/>
    <row r="31" spans="1:3" ht="15" customHeight="1" thickBot="1" x14ac:dyDescent="0.25">
      <c r="A31" s="144" t="s">
        <v>774</v>
      </c>
      <c r="B31" s="144">
        <f>B20</f>
        <v>2022</v>
      </c>
      <c r="C31" s="144">
        <f>C20</f>
        <v>2023</v>
      </c>
    </row>
    <row r="32" spans="1:3" ht="15" customHeight="1" x14ac:dyDescent="0.2">
      <c r="A32" s="145" t="s">
        <v>712</v>
      </c>
      <c r="B32" s="132">
        <f>B9</f>
        <v>14849266.920419257</v>
      </c>
      <c r="C32" s="132">
        <f>C9</f>
        <v>12226821.040190533</v>
      </c>
    </row>
    <row r="33" spans="1:3" ht="15" customHeight="1" x14ac:dyDescent="0.2">
      <c r="A33" s="145" t="s">
        <v>766</v>
      </c>
      <c r="B33" s="132">
        <f>'  Monthly Tax Provision'!O20</f>
        <v>391393</v>
      </c>
      <c r="C33" s="132">
        <f>'  Monthly Tax Provision'!AB20</f>
        <v>162852</v>
      </c>
    </row>
    <row r="34" spans="1:3" ht="15" customHeight="1" x14ac:dyDescent="0.2">
      <c r="A34" s="145" t="s">
        <v>767</v>
      </c>
      <c r="B34" s="132">
        <f>'  Monthly Tax Provision'!O57+'  Monthly Tax Provision'!O62</f>
        <v>-12267071.555988714</v>
      </c>
      <c r="C34" s="132">
        <f>'  Monthly Tax Provision'!AB57+'  Monthly Tax Provision'!AB62</f>
        <v>-11294894.145117654</v>
      </c>
    </row>
    <row r="35" spans="1:3" ht="15" customHeight="1" x14ac:dyDescent="0.2">
      <c r="A35" s="149" t="s">
        <v>26</v>
      </c>
      <c r="B35" s="133">
        <f t="shared" ref="B35:C35" si="6">SUM(B32:B34)</f>
        <v>2973588.364430543</v>
      </c>
      <c r="C35" s="133">
        <f t="shared" si="6"/>
        <v>1094778.8950728793</v>
      </c>
    </row>
    <row r="36" spans="1:3" ht="15" customHeight="1" x14ac:dyDescent="0.2">
      <c r="A36" s="145" t="s">
        <v>775</v>
      </c>
      <c r="B36" s="132"/>
      <c r="C36" s="132"/>
    </row>
    <row r="37" spans="1:3" ht="15" customHeight="1" x14ac:dyDescent="0.2">
      <c r="A37" s="145" t="s">
        <v>776</v>
      </c>
      <c r="B37" s="132"/>
      <c r="C37" s="132"/>
    </row>
    <row r="38" spans="1:3" ht="15" customHeight="1" x14ac:dyDescent="0.2">
      <c r="A38" s="149" t="s">
        <v>777</v>
      </c>
      <c r="B38" s="133">
        <f t="shared" ref="B38:C38" si="7">SUM(B35:B37)</f>
        <v>2973588.364430543</v>
      </c>
      <c r="C38" s="133">
        <f t="shared" si="7"/>
        <v>1094778.8950728793</v>
      </c>
    </row>
    <row r="39" spans="1:3" ht="15" customHeight="1" x14ac:dyDescent="0.2">
      <c r="A39" s="145" t="s">
        <v>20</v>
      </c>
      <c r="B39" s="157">
        <v>5.5E-2</v>
      </c>
      <c r="C39" s="157">
        <v>5.5E-2</v>
      </c>
    </row>
    <row r="40" spans="1:3" ht="15" customHeight="1" x14ac:dyDescent="0.2">
      <c r="A40" s="149" t="s">
        <v>26</v>
      </c>
      <c r="B40" s="133">
        <f t="shared" ref="B40:C40" si="8">B38*B39</f>
        <v>163547.36004367986</v>
      </c>
      <c r="C40" s="133">
        <f t="shared" si="8"/>
        <v>60212.839229008358</v>
      </c>
    </row>
    <row r="41" spans="1:3" ht="15" customHeight="1" x14ac:dyDescent="0.2">
      <c r="A41" s="145" t="s">
        <v>778</v>
      </c>
      <c r="B41" s="132"/>
      <c r="C41" s="132"/>
    </row>
    <row r="42" spans="1:3" ht="15" customHeight="1" thickBot="1" x14ac:dyDescent="0.25">
      <c r="A42" s="155" t="s">
        <v>779</v>
      </c>
      <c r="B42" s="134">
        <f t="shared" ref="B42:C42" si="9">SUM(B40:B41)</f>
        <v>163547.36004367986</v>
      </c>
      <c r="C42" s="134">
        <f t="shared" si="9"/>
        <v>60212.839229008358</v>
      </c>
    </row>
    <row r="43" spans="1:3" ht="15" customHeight="1" thickTop="1" x14ac:dyDescent="0.2"/>
    <row r="47" spans="1:3" ht="15" customHeight="1" x14ac:dyDescent="0.2">
      <c r="A47" s="135" t="s">
        <v>780</v>
      </c>
      <c r="B47" s="39"/>
      <c r="C47" s="136"/>
    </row>
    <row r="48" spans="1:3" ht="15" customHeight="1" x14ac:dyDescent="0.2">
      <c r="A48" s="137" t="s">
        <v>781</v>
      </c>
      <c r="B48" s="39"/>
      <c r="C48" s="136"/>
    </row>
    <row r="49" spans="1:3" ht="15" customHeight="1" x14ac:dyDescent="0.2">
      <c r="A49" s="138" t="s">
        <v>762</v>
      </c>
      <c r="B49" s="139" t="e">
        <f>#REF!</f>
        <v>#REF!</v>
      </c>
      <c r="C49" s="139" t="e">
        <f>#REF!</f>
        <v>#REF!</v>
      </c>
    </row>
    <row r="50" spans="1:3" ht="15" customHeight="1" x14ac:dyDescent="0.2">
      <c r="A50" s="138" t="s">
        <v>763</v>
      </c>
      <c r="B50" s="139" t="e">
        <f>#REF!</f>
        <v>#REF!</v>
      </c>
      <c r="C50" s="139" t="e">
        <f>#REF!</f>
        <v>#REF!</v>
      </c>
    </row>
    <row r="51" spans="1:3" ht="15" customHeight="1" x14ac:dyDescent="0.2">
      <c r="A51" s="138" t="s">
        <v>782</v>
      </c>
      <c r="B51" s="139" t="e">
        <f>#REF!</f>
        <v>#REF!</v>
      </c>
      <c r="C51" s="139" t="e">
        <f>#REF!</f>
        <v>#REF!</v>
      </c>
    </row>
    <row r="52" spans="1:3" ht="15" customHeight="1" x14ac:dyDescent="0.2">
      <c r="A52" s="138" t="s">
        <v>783</v>
      </c>
      <c r="B52" s="139" t="e">
        <f>#REF!</f>
        <v>#REF!</v>
      </c>
      <c r="C52" s="139" t="e">
        <f>#REF!</f>
        <v>#REF!</v>
      </c>
    </row>
    <row r="53" spans="1:3" ht="15" customHeight="1" thickBot="1" x14ac:dyDescent="0.25">
      <c r="A53" s="140" t="s">
        <v>773</v>
      </c>
      <c r="B53" s="141" t="e">
        <f>SUM(B49:B52)</f>
        <v>#REF!</v>
      </c>
      <c r="C53" s="141" t="e">
        <f t="shared" ref="C53" si="10">SUM(C49:C52)</f>
        <v>#REF!</v>
      </c>
    </row>
    <row r="54" spans="1:3" ht="15" customHeight="1" thickTop="1" x14ac:dyDescent="0.2">
      <c r="A54" s="39"/>
      <c r="B54" s="136"/>
      <c r="C54" s="136"/>
    </row>
    <row r="55" spans="1:3" ht="15" customHeight="1" x14ac:dyDescent="0.2">
      <c r="A55" s="137" t="s">
        <v>784</v>
      </c>
      <c r="B55" s="136"/>
      <c r="C55" s="136"/>
    </row>
    <row r="56" spans="1:3" ht="15" customHeight="1" x14ac:dyDescent="0.2">
      <c r="A56" s="138" t="s">
        <v>762</v>
      </c>
      <c r="B56" s="139" t="e">
        <f>#REF!</f>
        <v>#REF!</v>
      </c>
      <c r="C56" s="139" t="e">
        <f>#REF!</f>
        <v>#REF!</v>
      </c>
    </row>
    <row r="57" spans="1:3" ht="15" customHeight="1" x14ac:dyDescent="0.2">
      <c r="A57" s="138" t="s">
        <v>763</v>
      </c>
      <c r="B57" s="139" t="e">
        <f>#REF!</f>
        <v>#REF!</v>
      </c>
      <c r="C57" s="139" t="e">
        <f>#REF!</f>
        <v>#REF!</v>
      </c>
    </row>
    <row r="58" spans="1:3" ht="15" customHeight="1" x14ac:dyDescent="0.2">
      <c r="A58" s="138" t="s">
        <v>782</v>
      </c>
      <c r="B58" s="139" t="e">
        <f>#REF!</f>
        <v>#REF!</v>
      </c>
      <c r="C58" s="139" t="e">
        <f>#REF!</f>
        <v>#REF!</v>
      </c>
    </row>
    <row r="59" spans="1:3" ht="15" customHeight="1" x14ac:dyDescent="0.2">
      <c r="A59" s="138" t="s">
        <v>783</v>
      </c>
      <c r="B59" s="139" t="e">
        <f>#REF!</f>
        <v>#REF!</v>
      </c>
      <c r="C59" s="139" t="e">
        <f>#REF!</f>
        <v>#REF!</v>
      </c>
    </row>
    <row r="60" spans="1:3" ht="15" customHeight="1" thickBot="1" x14ac:dyDescent="0.25">
      <c r="A60" s="140" t="s">
        <v>785</v>
      </c>
      <c r="B60" s="141" t="e">
        <f>SUM(B56:B59)</f>
        <v>#REF!</v>
      </c>
      <c r="C60" s="141" t="e">
        <f t="shared" ref="C60" si="11">SUM(C56:C59)</f>
        <v>#REF!</v>
      </c>
    </row>
    <row r="61" spans="1:3" ht="15" customHeight="1" thickTop="1" x14ac:dyDescent="0.2">
      <c r="A61" s="39"/>
      <c r="B61" s="136"/>
      <c r="C61" s="136"/>
    </row>
    <row r="62" spans="1:3" ht="15" customHeight="1" x14ac:dyDescent="0.2">
      <c r="A62" s="142" t="s">
        <v>764</v>
      </c>
      <c r="B62" s="143" t="e">
        <f>B53+B60</f>
        <v>#REF!</v>
      </c>
      <c r="C62" s="143" t="e">
        <f t="shared" ref="C62" si="12">C53+C60</f>
        <v>#REF!</v>
      </c>
    </row>
  </sheetData>
  <phoneticPr fontId="46" type="noConversion"/>
  <pageMargins left="0.7" right="0.7" top="0.75" bottom="0.75" header="0.3" footer="0.3"/>
  <pageSetup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B3DC4-89B1-4F6D-96E1-F9F3871FEB0C}">
  <sheetPr>
    <tabColor rgb="FFFFFFCC"/>
  </sheetPr>
  <dimension ref="A1:AB118"/>
  <sheetViews>
    <sheetView workbookViewId="0">
      <pane xSplit="2" ySplit="8" topLeftCell="C9" activePane="bottomRight" state="frozen"/>
      <selection pane="topRight"/>
      <selection pane="bottomLeft"/>
      <selection pane="bottomRight"/>
    </sheetView>
  </sheetViews>
  <sheetFormatPr defaultRowHeight="15" customHeight="1" outlineLevelCol="1" x14ac:dyDescent="0.2"/>
  <cols>
    <col min="1" max="1" width="45.42578125" bestFit="1" customWidth="1"/>
    <col min="2" max="2" width="31.28515625" customWidth="1"/>
    <col min="3" max="14" width="8.85546875" hidden="1" customWidth="1" outlineLevel="1"/>
    <col min="15" max="15" width="11.28515625" customWidth="1" collapsed="1"/>
    <col min="16" max="27" width="8.85546875" hidden="1" customWidth="1" outlineLevel="1"/>
    <col min="28" max="28" width="11.28515625" customWidth="1" collapsed="1"/>
  </cols>
  <sheetData>
    <row r="1" spans="1:28" ht="15" customHeight="1" x14ac:dyDescent="0.2">
      <c r="A1" s="241" t="s">
        <v>915</v>
      </c>
    </row>
    <row r="2" spans="1:28" ht="15" customHeight="1" x14ac:dyDescent="0.2">
      <c r="A2" s="241" t="s">
        <v>910</v>
      </c>
    </row>
    <row r="3" spans="1:28" ht="15" customHeight="1" x14ac:dyDescent="0.2">
      <c r="A3" s="1" t="s">
        <v>0</v>
      </c>
      <c r="B3" s="1"/>
    </row>
    <row r="4" spans="1:28" ht="15" customHeight="1" x14ac:dyDescent="0.2">
      <c r="A4" s="1" t="s">
        <v>1</v>
      </c>
      <c r="B4" s="1"/>
    </row>
    <row r="5" spans="1:28" ht="15" customHeight="1" x14ac:dyDescent="0.2">
      <c r="A5" s="79"/>
      <c r="B5" s="79"/>
    </row>
    <row r="6" spans="1:28" ht="15" customHeight="1" x14ac:dyDescent="0.2">
      <c r="A6" s="79"/>
      <c r="B6" s="79"/>
    </row>
    <row r="7" spans="1:28" ht="15" customHeight="1" x14ac:dyDescent="0.2">
      <c r="A7" s="3"/>
      <c r="B7" s="3"/>
    </row>
    <row r="8" spans="1:28" ht="15" customHeight="1" x14ac:dyDescent="0.2">
      <c r="A8" s="167" t="s">
        <v>797</v>
      </c>
      <c r="B8" s="167" t="s">
        <v>821</v>
      </c>
      <c r="C8" s="82" t="s">
        <v>103</v>
      </c>
      <c r="D8" s="82" t="s">
        <v>104</v>
      </c>
      <c r="E8" s="82" t="s">
        <v>105</v>
      </c>
      <c r="F8" s="82" t="s">
        <v>106</v>
      </c>
      <c r="G8" s="82" t="s">
        <v>107</v>
      </c>
      <c r="H8" s="82" t="s">
        <v>108</v>
      </c>
      <c r="I8" s="82" t="s">
        <v>109</v>
      </c>
      <c r="J8" s="82" t="s">
        <v>110</v>
      </c>
      <c r="K8" s="82" t="s">
        <v>111</v>
      </c>
      <c r="L8" s="82" t="s">
        <v>112</v>
      </c>
      <c r="M8" s="82" t="s">
        <v>113</v>
      </c>
      <c r="N8" s="82" t="s">
        <v>114</v>
      </c>
      <c r="O8" s="164" t="s">
        <v>115</v>
      </c>
      <c r="P8" s="82" t="s">
        <v>116</v>
      </c>
      <c r="Q8" s="82" t="s">
        <v>117</v>
      </c>
      <c r="R8" s="82" t="s">
        <v>118</v>
      </c>
      <c r="S8" s="82" t="s">
        <v>119</v>
      </c>
      <c r="T8" s="82" t="s">
        <v>120</v>
      </c>
      <c r="U8" s="82" t="s">
        <v>121</v>
      </c>
      <c r="V8" s="82" t="s">
        <v>122</v>
      </c>
      <c r="W8" s="82" t="s">
        <v>123</v>
      </c>
      <c r="X8" s="82" t="s">
        <v>124</v>
      </c>
      <c r="Y8" s="82" t="s">
        <v>125</v>
      </c>
      <c r="Z8" s="82" t="s">
        <v>126</v>
      </c>
      <c r="AA8" s="82" t="s">
        <v>127</v>
      </c>
      <c r="AB8" s="164" t="s">
        <v>128</v>
      </c>
    </row>
    <row r="9" spans="1:28" ht="15" customHeight="1" x14ac:dyDescent="0.2">
      <c r="A9" s="5" t="s">
        <v>2</v>
      </c>
      <c r="B9" s="5"/>
      <c r="C9" s="2">
        <f>'  PTBI'!BB11</f>
        <v>1433034.9266491793</v>
      </c>
      <c r="D9" s="2">
        <f>'  PTBI'!BC11</f>
        <v>1487506.7695309063</v>
      </c>
      <c r="E9" s="2">
        <f>'  PTBI'!BD11</f>
        <v>1147791.1240809956</v>
      </c>
      <c r="F9" s="2">
        <f>'  PTBI'!BE11</f>
        <v>1352511.5828576463</v>
      </c>
      <c r="G9" s="2">
        <f>'  PTBI'!BF11</f>
        <v>1291479.4380904019</v>
      </c>
      <c r="H9" s="2">
        <f>'  PTBI'!BG11</f>
        <v>1061591.1521082991</v>
      </c>
      <c r="I9" s="2">
        <f>'  PTBI'!BH11</f>
        <v>976940.50499986543</v>
      </c>
      <c r="J9" s="2">
        <f>'  PTBI'!BI11</f>
        <v>1011038.7113332086</v>
      </c>
      <c r="K9" s="2">
        <f>'  PTBI'!BJ11</f>
        <v>995898.23983222363</v>
      </c>
      <c r="L9" s="2">
        <f>'  PTBI'!BK11</f>
        <v>1329196.1977126496</v>
      </c>
      <c r="M9" s="2">
        <f>'  PTBI'!BL11</f>
        <v>1211766.1945652526</v>
      </c>
      <c r="N9" s="2">
        <f>'  PTBI'!BM11</f>
        <v>1558012.0786586287</v>
      </c>
      <c r="O9" s="2">
        <f>'  PTBI'!BN11</f>
        <v>14856766.920419257</v>
      </c>
      <c r="P9" s="2">
        <f>'  PTBI'!BO11</f>
        <v>1135907.0632162658</v>
      </c>
      <c r="Q9" s="2">
        <f>'  PTBI'!BP11</f>
        <v>1269632.0048406224</v>
      </c>
      <c r="R9" s="2">
        <f>'  PTBI'!BQ11</f>
        <v>839975.93003072951</v>
      </c>
      <c r="S9" s="2">
        <f>'  PTBI'!BR11</f>
        <v>1025114.5182637613</v>
      </c>
      <c r="T9" s="2">
        <f>'  PTBI'!BS11</f>
        <v>964633.19410429639</v>
      </c>
      <c r="U9" s="2">
        <f>'  PTBI'!BT11</f>
        <v>826126.44825836527</v>
      </c>
      <c r="V9" s="2">
        <f>'  PTBI'!BU11</f>
        <v>763476.05675936921</v>
      </c>
      <c r="W9" s="2">
        <f>'  PTBI'!BV11</f>
        <v>804374.91123098158</v>
      </c>
      <c r="X9" s="2">
        <f>'  PTBI'!BW11</f>
        <v>870827.2943425416</v>
      </c>
      <c r="Y9" s="2">
        <f>'  PTBI'!BX11</f>
        <v>1203896.5560661708</v>
      </c>
      <c r="Z9" s="2">
        <f>'  PTBI'!BY11</f>
        <v>1032319.1240850938</v>
      </c>
      <c r="AA9" s="2">
        <f>'  PTBI'!BZ11</f>
        <v>1498037.9389923285</v>
      </c>
      <c r="AB9" s="2">
        <f>'  PTBI'!CA11</f>
        <v>12234321.040190533</v>
      </c>
    </row>
    <row r="10" spans="1:28" ht="15" customHeight="1" x14ac:dyDescent="0.2">
      <c r="A10" s="5" t="s">
        <v>3</v>
      </c>
      <c r="B10" s="5"/>
      <c r="C10" s="2">
        <f>'  PTBI'!BB16</f>
        <v>0</v>
      </c>
      <c r="D10" s="2">
        <f>'  PTBI'!BC16</f>
        <v>0</v>
      </c>
      <c r="E10" s="2">
        <f>'  PTBI'!BD16</f>
        <v>0</v>
      </c>
      <c r="F10" s="2">
        <f>'  PTBI'!BE16</f>
        <v>0</v>
      </c>
      <c r="G10" s="2">
        <f>'  PTBI'!BF16</f>
        <v>0</v>
      </c>
      <c r="H10" s="2">
        <f>'  PTBI'!BG16</f>
        <v>-7500</v>
      </c>
      <c r="I10" s="2">
        <f>'  PTBI'!BH16</f>
        <v>0</v>
      </c>
      <c r="J10" s="2">
        <f>'  PTBI'!BI16</f>
        <v>0</v>
      </c>
      <c r="K10" s="2">
        <f>'  PTBI'!BJ16</f>
        <v>0</v>
      </c>
      <c r="L10" s="2">
        <f>'  PTBI'!BK16</f>
        <v>0</v>
      </c>
      <c r="M10" s="2">
        <f>'  PTBI'!BL16</f>
        <v>0</v>
      </c>
      <c r="N10" s="2">
        <f>'  PTBI'!BM16</f>
        <v>0</v>
      </c>
      <c r="O10" s="2">
        <f>'  PTBI'!BN16</f>
        <v>-7500</v>
      </c>
      <c r="P10" s="2">
        <f>'  PTBI'!BO16</f>
        <v>0</v>
      </c>
      <c r="Q10" s="2">
        <f>'  PTBI'!BP16</f>
        <v>0</v>
      </c>
      <c r="R10" s="2">
        <f>'  PTBI'!BQ16</f>
        <v>0</v>
      </c>
      <c r="S10" s="2">
        <f>'  PTBI'!BR16</f>
        <v>0</v>
      </c>
      <c r="T10" s="2">
        <f>'  PTBI'!BS16</f>
        <v>0</v>
      </c>
      <c r="U10" s="2">
        <f>'  PTBI'!BT16</f>
        <v>-7500</v>
      </c>
      <c r="V10" s="2">
        <f>'  PTBI'!BU16</f>
        <v>0</v>
      </c>
      <c r="W10" s="2">
        <f>'  PTBI'!BV16</f>
        <v>0</v>
      </c>
      <c r="X10" s="2">
        <f>'  PTBI'!BW16</f>
        <v>0</v>
      </c>
      <c r="Y10" s="2">
        <f>'  PTBI'!BX16</f>
        <v>0</v>
      </c>
      <c r="Z10" s="2">
        <f>'  PTBI'!BY16</f>
        <v>0</v>
      </c>
      <c r="AA10" s="2">
        <f>'  PTBI'!BZ16</f>
        <v>0</v>
      </c>
      <c r="AB10" s="2">
        <f>'  PTBI'!CA16</f>
        <v>-7500</v>
      </c>
    </row>
    <row r="11" spans="1:28" ht="15" customHeight="1" x14ac:dyDescent="0.2">
      <c r="A11" s="5" t="s">
        <v>689</v>
      </c>
      <c r="B11" s="5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>
        <f>SUM(C11:N11)</f>
        <v>0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>
        <f>SUM(P11:AA11)</f>
        <v>0</v>
      </c>
    </row>
    <row r="12" spans="1:28" ht="15" customHeight="1" x14ac:dyDescent="0.2">
      <c r="A12" s="6" t="s">
        <v>4</v>
      </c>
      <c r="B12" s="6"/>
      <c r="C12" s="7">
        <f t="shared" ref="C12:N12" si="0">SUM(C9:C11)</f>
        <v>1433034.9266491793</v>
      </c>
      <c r="D12" s="7">
        <f t="shared" si="0"/>
        <v>1487506.7695309063</v>
      </c>
      <c r="E12" s="7">
        <f t="shared" si="0"/>
        <v>1147791.1240809956</v>
      </c>
      <c r="F12" s="7">
        <f t="shared" si="0"/>
        <v>1352511.5828576463</v>
      </c>
      <c r="G12" s="7">
        <f t="shared" si="0"/>
        <v>1291479.4380904019</v>
      </c>
      <c r="H12" s="7">
        <f t="shared" si="0"/>
        <v>1054091.1521082991</v>
      </c>
      <c r="I12" s="7">
        <f t="shared" si="0"/>
        <v>976940.50499986543</v>
      </c>
      <c r="J12" s="7">
        <f t="shared" si="0"/>
        <v>1011038.7113332086</v>
      </c>
      <c r="K12" s="7">
        <f t="shared" si="0"/>
        <v>995898.23983222363</v>
      </c>
      <c r="L12" s="7">
        <f t="shared" si="0"/>
        <v>1329196.1977126496</v>
      </c>
      <c r="M12" s="7">
        <f t="shared" si="0"/>
        <v>1211766.1945652526</v>
      </c>
      <c r="N12" s="7">
        <f t="shared" si="0"/>
        <v>1558012.0786586287</v>
      </c>
      <c r="O12" s="7">
        <f t="shared" ref="O12:AB12" si="1">SUM(O9:O11)</f>
        <v>14849266.920419257</v>
      </c>
      <c r="P12" s="7">
        <f t="shared" si="1"/>
        <v>1135907.0632162658</v>
      </c>
      <c r="Q12" s="7">
        <f t="shared" si="1"/>
        <v>1269632.0048406224</v>
      </c>
      <c r="R12" s="7">
        <f t="shared" si="1"/>
        <v>839975.93003072951</v>
      </c>
      <c r="S12" s="7">
        <f t="shared" si="1"/>
        <v>1025114.5182637613</v>
      </c>
      <c r="T12" s="7">
        <f t="shared" si="1"/>
        <v>964633.19410429639</v>
      </c>
      <c r="U12" s="7">
        <f t="shared" si="1"/>
        <v>818626.44825836527</v>
      </c>
      <c r="V12" s="7">
        <f t="shared" si="1"/>
        <v>763476.05675936921</v>
      </c>
      <c r="W12" s="7">
        <f t="shared" si="1"/>
        <v>804374.91123098158</v>
      </c>
      <c r="X12" s="7">
        <f t="shared" si="1"/>
        <v>870827.2943425416</v>
      </c>
      <c r="Y12" s="7">
        <f t="shared" si="1"/>
        <v>1203896.5560661708</v>
      </c>
      <c r="Z12" s="7">
        <f t="shared" si="1"/>
        <v>1032319.1240850938</v>
      </c>
      <c r="AA12" s="7">
        <f t="shared" si="1"/>
        <v>1498037.9389923285</v>
      </c>
      <c r="AB12" s="7">
        <f t="shared" si="1"/>
        <v>12226821.040190533</v>
      </c>
    </row>
    <row r="13" spans="1:28" ht="15" customHeight="1" x14ac:dyDescent="0.2">
      <c r="A13" s="4"/>
      <c r="B13" s="4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5" customHeight="1" x14ac:dyDescent="0.2">
      <c r="A14" s="8" t="s">
        <v>5</v>
      </c>
      <c r="B14" s="8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5" customHeight="1" x14ac:dyDescent="0.2">
      <c r="A15" s="5" t="s">
        <v>6</v>
      </c>
      <c r="B15" s="65" t="s">
        <v>799</v>
      </c>
      <c r="C15" s="2">
        <f>SUMIFS('  Sched Ms'!BH:BH,'  Sched Ms'!$B:$B,"FED: Federal",'  Sched Ms'!$G:$G,$A15)</f>
        <v>15487</v>
      </c>
      <c r="D15" s="2">
        <f>SUMIFS('  Sched Ms'!BI:BI,'  Sched Ms'!$B:$B,"FED: Federal",'  Sched Ms'!$G:$G,$A15)</f>
        <v>24444</v>
      </c>
      <c r="E15" s="2">
        <f>SUMIFS('  Sched Ms'!BJ:BJ,'  Sched Ms'!$B:$B,"FED: Federal",'  Sched Ms'!$G:$G,$A15)</f>
        <v>19965</v>
      </c>
      <c r="F15" s="2">
        <f>SUMIFS('  Sched Ms'!BK:BK,'  Sched Ms'!$B:$B,"FED: Federal",'  Sched Ms'!$G:$G,$A15)</f>
        <v>19965</v>
      </c>
      <c r="G15" s="2">
        <f>SUMIFS('  Sched Ms'!BL:BL,'  Sched Ms'!$B:$B,"FED: Federal",'  Sched Ms'!$G:$G,$A15)</f>
        <v>19965</v>
      </c>
      <c r="H15" s="2">
        <f>SUMIFS('  Sched Ms'!BM:BM,'  Sched Ms'!$B:$B,"FED: Federal",'  Sched Ms'!$G:$G,$A15)</f>
        <v>19965</v>
      </c>
      <c r="I15" s="2">
        <f>SUMIFS('  Sched Ms'!BN:BN,'  Sched Ms'!$B:$B,"FED: Federal",'  Sched Ms'!$G:$G,$A15)</f>
        <v>151065</v>
      </c>
      <c r="J15" s="2">
        <f>SUMIFS('  Sched Ms'!BO:BO,'  Sched Ms'!$B:$B,"FED: Federal",'  Sched Ms'!$G:$G,$A15)</f>
        <v>19965</v>
      </c>
      <c r="K15" s="2">
        <f>SUMIFS('  Sched Ms'!BP:BP,'  Sched Ms'!$B:$B,"FED: Federal",'  Sched Ms'!$G:$G,$A15)</f>
        <v>19965</v>
      </c>
      <c r="L15" s="2">
        <f>SUMIFS('  Sched Ms'!BQ:BQ,'  Sched Ms'!$B:$B,"FED: Federal",'  Sched Ms'!$G:$G,$A15)</f>
        <v>19965</v>
      </c>
      <c r="M15" s="2">
        <f>SUMIFS('  Sched Ms'!BR:BR,'  Sched Ms'!$B:$B,"FED: Federal",'  Sched Ms'!$G:$G,$A15)</f>
        <v>19965</v>
      </c>
      <c r="N15" s="2">
        <f>SUMIFS('  Sched Ms'!BS:BS,'  Sched Ms'!$B:$B,"FED: Federal",'  Sched Ms'!$G:$G,$A15)</f>
        <v>19965</v>
      </c>
      <c r="O15" s="2">
        <f>SUMIFS('  Sched Ms'!BT:BT,'  Sched Ms'!$B:$B,"FED: Federal",'  Sched Ms'!$G:$G,$A15)</f>
        <v>370681</v>
      </c>
      <c r="P15" s="2">
        <f>SUMIFS('  Sched Ms'!BU:BU,'  Sched Ms'!$B:$B,"FED: Federal",'  Sched Ms'!$G:$G,$A15)</f>
        <v>11845</v>
      </c>
      <c r="Q15" s="2">
        <f>SUMIFS('  Sched Ms'!BV:BV,'  Sched Ms'!$B:$B,"FED: Federal",'  Sched Ms'!$G:$G,$A15)</f>
        <v>11845</v>
      </c>
      <c r="R15" s="2">
        <f>SUMIFS('  Sched Ms'!BW:BW,'  Sched Ms'!$B:$B,"FED: Federal",'  Sched Ms'!$G:$G,$A15)</f>
        <v>11845</v>
      </c>
      <c r="S15" s="2">
        <f>SUMIFS('  Sched Ms'!BX:BX,'  Sched Ms'!$B:$B,"FED: Federal",'  Sched Ms'!$G:$G,$A15)</f>
        <v>11845</v>
      </c>
      <c r="T15" s="2">
        <f>SUMIFS('  Sched Ms'!BY:BY,'  Sched Ms'!$B:$B,"FED: Federal",'  Sched Ms'!$G:$G,$A15)</f>
        <v>11845</v>
      </c>
      <c r="U15" s="2">
        <f>SUMIFS('  Sched Ms'!BZ:BZ,'  Sched Ms'!$B:$B,"FED: Federal",'  Sched Ms'!$G:$G,$A15)</f>
        <v>11845</v>
      </c>
      <c r="V15" s="2">
        <f>SUMIFS('  Sched Ms'!CA:CA,'  Sched Ms'!$B:$B,"FED: Federal",'  Sched Ms'!$G:$G,$A15)</f>
        <v>11845</v>
      </c>
      <c r="W15" s="2">
        <f>SUMIFS('  Sched Ms'!CB:CB,'  Sched Ms'!$B:$B,"FED: Federal",'  Sched Ms'!$G:$G,$A15)</f>
        <v>11845</v>
      </c>
      <c r="X15" s="2">
        <f>SUMIFS('  Sched Ms'!CC:CC,'  Sched Ms'!$B:$B,"FED: Federal",'  Sched Ms'!$G:$G,$A15)</f>
        <v>11845</v>
      </c>
      <c r="Y15" s="2">
        <f>SUMIFS('  Sched Ms'!CD:CD,'  Sched Ms'!$B:$B,"FED: Federal",'  Sched Ms'!$G:$G,$A15)</f>
        <v>11845</v>
      </c>
      <c r="Z15" s="2">
        <f>SUMIFS('  Sched Ms'!CE:CE,'  Sched Ms'!$B:$B,"FED: Federal",'  Sched Ms'!$G:$G,$A15)</f>
        <v>11845</v>
      </c>
      <c r="AA15" s="2">
        <f>SUMIFS('  Sched Ms'!CF:CF,'  Sched Ms'!$B:$B,"FED: Federal",'  Sched Ms'!$G:$G,$A15)</f>
        <v>11845</v>
      </c>
      <c r="AB15" s="2">
        <f>SUMIFS('  Sched Ms'!CG:CG,'  Sched Ms'!$B:$B,"FED: Federal",'  Sched Ms'!$G:$G,$A15)</f>
        <v>142140</v>
      </c>
    </row>
    <row r="16" spans="1:28" ht="15" customHeight="1" x14ac:dyDescent="0.2">
      <c r="A16" s="5" t="s">
        <v>7</v>
      </c>
      <c r="B16" s="65" t="s">
        <v>800</v>
      </c>
      <c r="C16" s="2">
        <f>SUMIFS('  Sched Ms'!BH:BH,'  Sched Ms'!$B:$B,"FED: Federal",'  Sched Ms'!$G:$G,$A16)</f>
        <v>1726</v>
      </c>
      <c r="D16" s="2">
        <f>SUMIFS('  Sched Ms'!BI:BI,'  Sched Ms'!$B:$B,"FED: Federal",'  Sched Ms'!$G:$G,$A16)</f>
        <v>1726</v>
      </c>
      <c r="E16" s="2">
        <f>SUMIFS('  Sched Ms'!BJ:BJ,'  Sched Ms'!$B:$B,"FED: Federal",'  Sched Ms'!$G:$G,$A16)</f>
        <v>1726</v>
      </c>
      <c r="F16" s="2">
        <f>SUMIFS('  Sched Ms'!BK:BK,'  Sched Ms'!$B:$B,"FED: Federal",'  Sched Ms'!$G:$G,$A16)</f>
        <v>1726</v>
      </c>
      <c r="G16" s="2">
        <f>SUMIFS('  Sched Ms'!BL:BL,'  Sched Ms'!$B:$B,"FED: Federal",'  Sched Ms'!$G:$G,$A16)</f>
        <v>1726</v>
      </c>
      <c r="H16" s="2">
        <f>SUMIFS('  Sched Ms'!BM:BM,'  Sched Ms'!$B:$B,"FED: Federal",'  Sched Ms'!$G:$G,$A16)</f>
        <v>1726</v>
      </c>
      <c r="I16" s="2">
        <f>SUMIFS('  Sched Ms'!BN:BN,'  Sched Ms'!$B:$B,"FED: Federal",'  Sched Ms'!$G:$G,$A16)</f>
        <v>1726</v>
      </c>
      <c r="J16" s="2">
        <f>SUMIFS('  Sched Ms'!BO:BO,'  Sched Ms'!$B:$B,"FED: Federal",'  Sched Ms'!$G:$G,$A16)</f>
        <v>1726</v>
      </c>
      <c r="K16" s="2">
        <f>SUMIFS('  Sched Ms'!BP:BP,'  Sched Ms'!$B:$B,"FED: Federal",'  Sched Ms'!$G:$G,$A16)</f>
        <v>1726</v>
      </c>
      <c r="L16" s="2">
        <f>SUMIFS('  Sched Ms'!BQ:BQ,'  Sched Ms'!$B:$B,"FED: Federal",'  Sched Ms'!$G:$G,$A16)</f>
        <v>1726</v>
      </c>
      <c r="M16" s="2">
        <f>SUMIFS('  Sched Ms'!BR:BR,'  Sched Ms'!$B:$B,"FED: Federal",'  Sched Ms'!$G:$G,$A16)</f>
        <v>1726</v>
      </c>
      <c r="N16" s="2">
        <f>SUMIFS('  Sched Ms'!BS:BS,'  Sched Ms'!$B:$B,"FED: Federal",'  Sched Ms'!$G:$G,$A16)</f>
        <v>1726</v>
      </c>
      <c r="O16" s="2">
        <f>SUMIFS('  Sched Ms'!BT:BT,'  Sched Ms'!$B:$B,"FED: Federal",'  Sched Ms'!$G:$G,$A16)</f>
        <v>20712</v>
      </c>
      <c r="P16" s="2">
        <f>SUMIFS('  Sched Ms'!BU:BU,'  Sched Ms'!$B:$B,"FED: Federal",'  Sched Ms'!$G:$G,$A16)</f>
        <v>1726</v>
      </c>
      <c r="Q16" s="2">
        <f>SUMIFS('  Sched Ms'!BV:BV,'  Sched Ms'!$B:$B,"FED: Federal",'  Sched Ms'!$G:$G,$A16)</f>
        <v>1726</v>
      </c>
      <c r="R16" s="2">
        <f>SUMIFS('  Sched Ms'!BW:BW,'  Sched Ms'!$B:$B,"FED: Federal",'  Sched Ms'!$G:$G,$A16)</f>
        <v>1726</v>
      </c>
      <c r="S16" s="2">
        <f>SUMIFS('  Sched Ms'!BX:BX,'  Sched Ms'!$B:$B,"FED: Federal",'  Sched Ms'!$G:$G,$A16)</f>
        <v>1726</v>
      </c>
      <c r="T16" s="2">
        <f>SUMIFS('  Sched Ms'!BY:BY,'  Sched Ms'!$B:$B,"FED: Federal",'  Sched Ms'!$G:$G,$A16)</f>
        <v>1726</v>
      </c>
      <c r="U16" s="2">
        <f>SUMIFS('  Sched Ms'!BZ:BZ,'  Sched Ms'!$B:$B,"FED: Federal",'  Sched Ms'!$G:$G,$A16)</f>
        <v>1726</v>
      </c>
      <c r="V16" s="2">
        <f>SUMIFS('  Sched Ms'!CA:CA,'  Sched Ms'!$B:$B,"FED: Federal",'  Sched Ms'!$G:$G,$A16)</f>
        <v>1726</v>
      </c>
      <c r="W16" s="2">
        <f>SUMIFS('  Sched Ms'!CB:CB,'  Sched Ms'!$B:$B,"FED: Federal",'  Sched Ms'!$G:$G,$A16)</f>
        <v>1726</v>
      </c>
      <c r="X16" s="2">
        <f>SUMIFS('  Sched Ms'!CC:CC,'  Sched Ms'!$B:$B,"FED: Federal",'  Sched Ms'!$G:$G,$A16)</f>
        <v>1726</v>
      </c>
      <c r="Y16" s="2">
        <f>SUMIFS('  Sched Ms'!CD:CD,'  Sched Ms'!$B:$B,"FED: Federal",'  Sched Ms'!$G:$G,$A16)</f>
        <v>1726</v>
      </c>
      <c r="Z16" s="2">
        <f>SUMIFS('  Sched Ms'!CE:CE,'  Sched Ms'!$B:$B,"FED: Federal",'  Sched Ms'!$G:$G,$A16)</f>
        <v>1726</v>
      </c>
      <c r="AA16" s="2">
        <f>SUMIFS('  Sched Ms'!CF:CF,'  Sched Ms'!$B:$B,"FED: Federal",'  Sched Ms'!$G:$G,$A16)</f>
        <v>1726</v>
      </c>
      <c r="AB16" s="2">
        <f>SUMIFS('  Sched Ms'!CG:CG,'  Sched Ms'!$B:$B,"FED: Federal",'  Sched Ms'!$G:$G,$A16)</f>
        <v>20712</v>
      </c>
    </row>
    <row r="17" spans="1:28" ht="15" customHeight="1" x14ac:dyDescent="0.2">
      <c r="A17" s="5" t="s">
        <v>8</v>
      </c>
      <c r="B17" s="65"/>
      <c r="C17" s="2">
        <f>SUMIFS('  Sched Ms'!BH:BH,'  Sched Ms'!$B:$B,"FED: Federal",'  Sched Ms'!$G:$G,$A17)</f>
        <v>0</v>
      </c>
      <c r="D17" s="2">
        <f>SUMIFS('  Sched Ms'!BI:BI,'  Sched Ms'!$B:$B,"FED: Federal",'  Sched Ms'!$G:$G,$A17)</f>
        <v>0</v>
      </c>
      <c r="E17" s="2">
        <f>SUMIFS('  Sched Ms'!BJ:BJ,'  Sched Ms'!$B:$B,"FED: Federal",'  Sched Ms'!$G:$G,$A17)</f>
        <v>0</v>
      </c>
      <c r="F17" s="2">
        <f>SUMIFS('  Sched Ms'!BK:BK,'  Sched Ms'!$B:$B,"FED: Federal",'  Sched Ms'!$G:$G,$A17)</f>
        <v>0</v>
      </c>
      <c r="G17" s="2">
        <f>SUMIFS('  Sched Ms'!BL:BL,'  Sched Ms'!$B:$B,"FED: Federal",'  Sched Ms'!$G:$G,$A17)</f>
        <v>0</v>
      </c>
      <c r="H17" s="2">
        <f>SUMIFS('  Sched Ms'!BM:BM,'  Sched Ms'!$B:$B,"FED: Federal",'  Sched Ms'!$G:$G,$A17)</f>
        <v>0</v>
      </c>
      <c r="I17" s="2">
        <f>SUMIFS('  Sched Ms'!BN:BN,'  Sched Ms'!$B:$B,"FED: Federal",'  Sched Ms'!$G:$G,$A17)</f>
        <v>0</v>
      </c>
      <c r="J17" s="2">
        <f>SUMIFS('  Sched Ms'!BO:BO,'  Sched Ms'!$B:$B,"FED: Federal",'  Sched Ms'!$G:$G,$A17)</f>
        <v>0</v>
      </c>
      <c r="K17" s="2">
        <f>SUMIFS('  Sched Ms'!BP:BP,'  Sched Ms'!$B:$B,"FED: Federal",'  Sched Ms'!$G:$G,$A17)</f>
        <v>0</v>
      </c>
      <c r="L17" s="2">
        <f>SUMIFS('  Sched Ms'!BQ:BQ,'  Sched Ms'!$B:$B,"FED: Federal",'  Sched Ms'!$G:$G,$A17)</f>
        <v>0</v>
      </c>
      <c r="M17" s="2">
        <f>SUMIFS('  Sched Ms'!BR:BR,'  Sched Ms'!$B:$B,"FED: Federal",'  Sched Ms'!$G:$G,$A17)</f>
        <v>0</v>
      </c>
      <c r="N17" s="2">
        <f>SUMIFS('  Sched Ms'!BS:BS,'  Sched Ms'!$B:$B,"FED: Federal",'  Sched Ms'!$G:$G,$A17)</f>
        <v>0</v>
      </c>
      <c r="O17" s="2">
        <f>SUMIFS('  Sched Ms'!BT:BT,'  Sched Ms'!$B:$B,"FED: Federal",'  Sched Ms'!$G:$G,$A17)</f>
        <v>0</v>
      </c>
      <c r="P17" s="2">
        <f>SUMIFS('  Sched Ms'!BU:BU,'  Sched Ms'!$B:$B,"FED: Federal",'  Sched Ms'!$G:$G,$A17)</f>
        <v>0</v>
      </c>
      <c r="Q17" s="2">
        <f>SUMIFS('  Sched Ms'!BV:BV,'  Sched Ms'!$B:$B,"FED: Federal",'  Sched Ms'!$G:$G,$A17)</f>
        <v>0</v>
      </c>
      <c r="R17" s="2">
        <f>SUMIFS('  Sched Ms'!BW:BW,'  Sched Ms'!$B:$B,"FED: Federal",'  Sched Ms'!$G:$G,$A17)</f>
        <v>0</v>
      </c>
      <c r="S17" s="2">
        <f>SUMIFS('  Sched Ms'!BX:BX,'  Sched Ms'!$B:$B,"FED: Federal",'  Sched Ms'!$G:$G,$A17)</f>
        <v>0</v>
      </c>
      <c r="T17" s="2">
        <f>SUMIFS('  Sched Ms'!BY:BY,'  Sched Ms'!$B:$B,"FED: Federal",'  Sched Ms'!$G:$G,$A17)</f>
        <v>0</v>
      </c>
      <c r="U17" s="2">
        <f>SUMIFS('  Sched Ms'!BZ:BZ,'  Sched Ms'!$B:$B,"FED: Federal",'  Sched Ms'!$G:$G,$A17)</f>
        <v>0</v>
      </c>
      <c r="V17" s="2">
        <f>SUMIFS('  Sched Ms'!CA:CA,'  Sched Ms'!$B:$B,"FED: Federal",'  Sched Ms'!$G:$G,$A17)</f>
        <v>0</v>
      </c>
      <c r="W17" s="2">
        <f>SUMIFS('  Sched Ms'!CB:CB,'  Sched Ms'!$B:$B,"FED: Federal",'  Sched Ms'!$G:$G,$A17)</f>
        <v>0</v>
      </c>
      <c r="X17" s="2">
        <f>SUMIFS('  Sched Ms'!CC:CC,'  Sched Ms'!$B:$B,"FED: Federal",'  Sched Ms'!$G:$G,$A17)</f>
        <v>0</v>
      </c>
      <c r="Y17" s="2">
        <f>SUMIFS('  Sched Ms'!CD:CD,'  Sched Ms'!$B:$B,"FED: Federal",'  Sched Ms'!$G:$G,$A17)</f>
        <v>0</v>
      </c>
      <c r="Z17" s="2">
        <f>SUMIFS('  Sched Ms'!CE:CE,'  Sched Ms'!$B:$B,"FED: Federal",'  Sched Ms'!$G:$G,$A17)</f>
        <v>0</v>
      </c>
      <c r="AA17" s="2">
        <f>SUMIFS('  Sched Ms'!CF:CF,'  Sched Ms'!$B:$B,"FED: Federal",'  Sched Ms'!$G:$G,$A17)</f>
        <v>0</v>
      </c>
      <c r="AB17" s="2">
        <f>SUMIFS('  Sched Ms'!CG:CG,'  Sched Ms'!$B:$B,"FED: Federal",'  Sched Ms'!$G:$G,$A17)</f>
        <v>0</v>
      </c>
    </row>
    <row r="18" spans="1:28" ht="15" customHeight="1" x14ac:dyDescent="0.2">
      <c r="A18" s="5" t="s">
        <v>9</v>
      </c>
      <c r="B18" s="65" t="s">
        <v>870</v>
      </c>
      <c r="C18" s="2">
        <f>SUMIFS('  Sched Ms'!BH:BH,'  Sched Ms'!$B:$B,"FED: Federal",'  Sched Ms'!$G:$G,$A18)</f>
        <v>0</v>
      </c>
      <c r="D18" s="2">
        <f>SUMIFS('  Sched Ms'!BI:BI,'  Sched Ms'!$B:$B,"FED: Federal",'  Sched Ms'!$G:$G,$A18)</f>
        <v>0</v>
      </c>
      <c r="E18" s="2">
        <f>SUMIFS('  Sched Ms'!BJ:BJ,'  Sched Ms'!$B:$B,"FED: Federal",'  Sched Ms'!$G:$G,$A18)</f>
        <v>0</v>
      </c>
      <c r="F18" s="2">
        <f>SUMIFS('  Sched Ms'!BK:BK,'  Sched Ms'!$B:$B,"FED: Federal",'  Sched Ms'!$G:$G,$A18)</f>
        <v>0</v>
      </c>
      <c r="G18" s="2">
        <f>SUMIFS('  Sched Ms'!BL:BL,'  Sched Ms'!$B:$B,"FED: Federal",'  Sched Ms'!$G:$G,$A18)</f>
        <v>0</v>
      </c>
      <c r="H18" s="2">
        <f>SUMIFS('  Sched Ms'!BM:BM,'  Sched Ms'!$B:$B,"FED: Federal",'  Sched Ms'!$G:$G,$A18)</f>
        <v>0</v>
      </c>
      <c r="I18" s="2">
        <f>SUMIFS('  Sched Ms'!BN:BN,'  Sched Ms'!$B:$B,"FED: Federal",'  Sched Ms'!$G:$G,$A18)</f>
        <v>0</v>
      </c>
      <c r="J18" s="2">
        <f>SUMIFS('  Sched Ms'!BO:BO,'  Sched Ms'!$B:$B,"FED: Federal",'  Sched Ms'!$G:$G,$A18)</f>
        <v>0</v>
      </c>
      <c r="K18" s="2">
        <f>SUMIFS('  Sched Ms'!BP:BP,'  Sched Ms'!$B:$B,"FED: Federal",'  Sched Ms'!$G:$G,$A18)</f>
        <v>0</v>
      </c>
      <c r="L18" s="2">
        <f>SUMIFS('  Sched Ms'!BQ:BQ,'  Sched Ms'!$B:$B,"FED: Federal",'  Sched Ms'!$G:$G,$A18)</f>
        <v>0</v>
      </c>
      <c r="M18" s="2">
        <f>SUMIFS('  Sched Ms'!BR:BR,'  Sched Ms'!$B:$B,"FED: Federal",'  Sched Ms'!$G:$G,$A18)</f>
        <v>0</v>
      </c>
      <c r="N18" s="2">
        <f>SUMIFS('  Sched Ms'!BS:BS,'  Sched Ms'!$B:$B,"FED: Federal",'  Sched Ms'!$G:$G,$A18)</f>
        <v>0</v>
      </c>
      <c r="O18" s="2">
        <f>SUMIFS('  Sched Ms'!BT:BT,'  Sched Ms'!$B:$B,"FED: Federal",'  Sched Ms'!$G:$G,$A18)</f>
        <v>0</v>
      </c>
      <c r="P18" s="2">
        <f>SUMIFS('  Sched Ms'!BU:BU,'  Sched Ms'!$B:$B,"FED: Federal",'  Sched Ms'!$G:$G,$A18)</f>
        <v>0</v>
      </c>
      <c r="Q18" s="2">
        <f>SUMIFS('  Sched Ms'!BV:BV,'  Sched Ms'!$B:$B,"FED: Federal",'  Sched Ms'!$G:$G,$A18)</f>
        <v>0</v>
      </c>
      <c r="R18" s="2">
        <f>SUMIFS('  Sched Ms'!BW:BW,'  Sched Ms'!$B:$B,"FED: Federal",'  Sched Ms'!$G:$G,$A18)</f>
        <v>0</v>
      </c>
      <c r="S18" s="2">
        <f>SUMIFS('  Sched Ms'!BX:BX,'  Sched Ms'!$B:$B,"FED: Federal",'  Sched Ms'!$G:$G,$A18)</f>
        <v>0</v>
      </c>
      <c r="T18" s="2">
        <f>SUMIFS('  Sched Ms'!BY:BY,'  Sched Ms'!$B:$B,"FED: Federal",'  Sched Ms'!$G:$G,$A18)</f>
        <v>0</v>
      </c>
      <c r="U18" s="2">
        <f>SUMIFS('  Sched Ms'!BZ:BZ,'  Sched Ms'!$B:$B,"FED: Federal",'  Sched Ms'!$G:$G,$A18)</f>
        <v>0</v>
      </c>
      <c r="V18" s="2">
        <f>SUMIFS('  Sched Ms'!CA:CA,'  Sched Ms'!$B:$B,"FED: Federal",'  Sched Ms'!$G:$G,$A18)</f>
        <v>0</v>
      </c>
      <c r="W18" s="2">
        <f>SUMIFS('  Sched Ms'!CB:CB,'  Sched Ms'!$B:$B,"FED: Federal",'  Sched Ms'!$G:$G,$A18)</f>
        <v>0</v>
      </c>
      <c r="X18" s="2">
        <f>SUMIFS('  Sched Ms'!CC:CC,'  Sched Ms'!$B:$B,"FED: Federal",'  Sched Ms'!$G:$G,$A18)</f>
        <v>0</v>
      </c>
      <c r="Y18" s="2">
        <f>SUMIFS('  Sched Ms'!CD:CD,'  Sched Ms'!$B:$B,"FED: Federal",'  Sched Ms'!$G:$G,$A18)</f>
        <v>0</v>
      </c>
      <c r="Z18" s="2">
        <f>SUMIFS('  Sched Ms'!CE:CE,'  Sched Ms'!$B:$B,"FED: Federal",'  Sched Ms'!$G:$G,$A18)</f>
        <v>0</v>
      </c>
      <c r="AA18" s="2">
        <f>SUMIFS('  Sched Ms'!CF:CF,'  Sched Ms'!$B:$B,"FED: Federal",'  Sched Ms'!$G:$G,$A18)</f>
        <v>0</v>
      </c>
      <c r="AB18" s="2">
        <f>SUMIFS('  Sched Ms'!CG:CG,'  Sched Ms'!$B:$B,"FED: Federal",'  Sched Ms'!$G:$G,$A18)</f>
        <v>0</v>
      </c>
    </row>
    <row r="19" spans="1:28" ht="15" customHeight="1" x14ac:dyDescent="0.2">
      <c r="A19" s="5" t="s">
        <v>10</v>
      </c>
      <c r="B19" s="65" t="s">
        <v>819</v>
      </c>
      <c r="C19" s="2">
        <f>SUMIFS('  Sched Ms'!BH:BH,'  Sched Ms'!$B:$B,"FED: Federal",'  Sched Ms'!$G:$G,$A19)</f>
        <v>0</v>
      </c>
      <c r="D19" s="2">
        <f>SUMIFS('  Sched Ms'!BI:BI,'  Sched Ms'!$B:$B,"FED: Federal",'  Sched Ms'!$G:$G,$A19)</f>
        <v>0</v>
      </c>
      <c r="E19" s="2">
        <f>SUMIFS('  Sched Ms'!BJ:BJ,'  Sched Ms'!$B:$B,"FED: Federal",'  Sched Ms'!$G:$G,$A19)</f>
        <v>0</v>
      </c>
      <c r="F19" s="2">
        <f>SUMIFS('  Sched Ms'!BK:BK,'  Sched Ms'!$B:$B,"FED: Federal",'  Sched Ms'!$G:$G,$A19)</f>
        <v>0</v>
      </c>
      <c r="G19" s="2">
        <f>SUMIFS('  Sched Ms'!BL:BL,'  Sched Ms'!$B:$B,"FED: Federal",'  Sched Ms'!$G:$G,$A19)</f>
        <v>0</v>
      </c>
      <c r="H19" s="2">
        <f>SUMIFS('  Sched Ms'!BM:BM,'  Sched Ms'!$B:$B,"FED: Federal",'  Sched Ms'!$G:$G,$A19)</f>
        <v>0</v>
      </c>
      <c r="I19" s="2">
        <f>SUMIFS('  Sched Ms'!BN:BN,'  Sched Ms'!$B:$B,"FED: Federal",'  Sched Ms'!$G:$G,$A19)</f>
        <v>0</v>
      </c>
      <c r="J19" s="2">
        <f>SUMIFS('  Sched Ms'!BO:BO,'  Sched Ms'!$B:$B,"FED: Federal",'  Sched Ms'!$G:$G,$A19)</f>
        <v>0</v>
      </c>
      <c r="K19" s="2">
        <f>SUMIFS('  Sched Ms'!BP:BP,'  Sched Ms'!$B:$B,"FED: Federal",'  Sched Ms'!$G:$G,$A19)</f>
        <v>0</v>
      </c>
      <c r="L19" s="2">
        <f>SUMIFS('  Sched Ms'!BQ:BQ,'  Sched Ms'!$B:$B,"FED: Federal",'  Sched Ms'!$G:$G,$A19)</f>
        <v>0</v>
      </c>
      <c r="M19" s="2">
        <f>SUMIFS('  Sched Ms'!BR:BR,'  Sched Ms'!$B:$B,"FED: Federal",'  Sched Ms'!$G:$G,$A19)</f>
        <v>0</v>
      </c>
      <c r="N19" s="2">
        <f>SUMIFS('  Sched Ms'!BS:BS,'  Sched Ms'!$B:$B,"FED: Federal",'  Sched Ms'!$G:$G,$A19)</f>
        <v>0</v>
      </c>
      <c r="O19" s="2">
        <f>SUMIFS('  Sched Ms'!BT:BT,'  Sched Ms'!$B:$B,"FED: Federal",'  Sched Ms'!$G:$G,$A19)</f>
        <v>0</v>
      </c>
      <c r="P19" s="2">
        <f>SUMIFS('  Sched Ms'!BU:BU,'  Sched Ms'!$B:$B,"FED: Federal",'  Sched Ms'!$G:$G,$A19)</f>
        <v>0</v>
      </c>
      <c r="Q19" s="2">
        <f>SUMIFS('  Sched Ms'!BV:BV,'  Sched Ms'!$B:$B,"FED: Federal",'  Sched Ms'!$G:$G,$A19)</f>
        <v>0</v>
      </c>
      <c r="R19" s="2">
        <f>SUMIFS('  Sched Ms'!BW:BW,'  Sched Ms'!$B:$B,"FED: Federal",'  Sched Ms'!$G:$G,$A19)</f>
        <v>0</v>
      </c>
      <c r="S19" s="2">
        <f>SUMIFS('  Sched Ms'!BX:BX,'  Sched Ms'!$B:$B,"FED: Federal",'  Sched Ms'!$G:$G,$A19)</f>
        <v>0</v>
      </c>
      <c r="T19" s="2">
        <f>SUMIFS('  Sched Ms'!BY:BY,'  Sched Ms'!$B:$B,"FED: Federal",'  Sched Ms'!$G:$G,$A19)</f>
        <v>0</v>
      </c>
      <c r="U19" s="2">
        <f>SUMIFS('  Sched Ms'!BZ:BZ,'  Sched Ms'!$B:$B,"FED: Federal",'  Sched Ms'!$G:$G,$A19)</f>
        <v>0</v>
      </c>
      <c r="V19" s="2">
        <f>SUMIFS('  Sched Ms'!CA:CA,'  Sched Ms'!$B:$B,"FED: Federal",'  Sched Ms'!$G:$G,$A19)</f>
        <v>0</v>
      </c>
      <c r="W19" s="2">
        <f>SUMIFS('  Sched Ms'!CB:CB,'  Sched Ms'!$B:$B,"FED: Federal",'  Sched Ms'!$G:$G,$A19)</f>
        <v>0</v>
      </c>
      <c r="X19" s="2">
        <f>SUMIFS('  Sched Ms'!CC:CC,'  Sched Ms'!$B:$B,"FED: Federal",'  Sched Ms'!$G:$G,$A19)</f>
        <v>0</v>
      </c>
      <c r="Y19" s="2">
        <f>SUMIFS('  Sched Ms'!CD:CD,'  Sched Ms'!$B:$B,"FED: Federal",'  Sched Ms'!$G:$G,$A19)</f>
        <v>0</v>
      </c>
      <c r="Z19" s="2">
        <f>SUMIFS('  Sched Ms'!CE:CE,'  Sched Ms'!$B:$B,"FED: Federal",'  Sched Ms'!$G:$G,$A19)</f>
        <v>0</v>
      </c>
      <c r="AA19" s="2">
        <f>SUMIFS('  Sched Ms'!CF:CF,'  Sched Ms'!$B:$B,"FED: Federal",'  Sched Ms'!$G:$G,$A19)</f>
        <v>0</v>
      </c>
      <c r="AB19" s="2">
        <f>SUMIFS('  Sched Ms'!CG:CG,'  Sched Ms'!$B:$B,"FED: Federal",'  Sched Ms'!$G:$G,$A19)</f>
        <v>0</v>
      </c>
    </row>
    <row r="20" spans="1:28" ht="15" customHeight="1" x14ac:dyDescent="0.2">
      <c r="A20" s="9" t="s">
        <v>5</v>
      </c>
      <c r="B20" s="65"/>
      <c r="C20" s="7">
        <f t="shared" ref="C20:AB20" si="2">SUM(C15:C19)</f>
        <v>17213</v>
      </c>
      <c r="D20" s="7">
        <f t="shared" si="2"/>
        <v>26170</v>
      </c>
      <c r="E20" s="7">
        <f t="shared" si="2"/>
        <v>21691</v>
      </c>
      <c r="F20" s="7">
        <f t="shared" si="2"/>
        <v>21691</v>
      </c>
      <c r="G20" s="7">
        <f t="shared" si="2"/>
        <v>21691</v>
      </c>
      <c r="H20" s="7">
        <f t="shared" si="2"/>
        <v>21691</v>
      </c>
      <c r="I20" s="7">
        <f t="shared" si="2"/>
        <v>152791</v>
      </c>
      <c r="J20" s="7">
        <f t="shared" si="2"/>
        <v>21691</v>
      </c>
      <c r="K20" s="7">
        <f t="shared" si="2"/>
        <v>21691</v>
      </c>
      <c r="L20" s="7">
        <f t="shared" si="2"/>
        <v>21691</v>
      </c>
      <c r="M20" s="7">
        <f t="shared" si="2"/>
        <v>21691</v>
      </c>
      <c r="N20" s="7">
        <f t="shared" si="2"/>
        <v>21691</v>
      </c>
      <c r="O20" s="7">
        <f t="shared" si="2"/>
        <v>391393</v>
      </c>
      <c r="P20" s="7">
        <f t="shared" si="2"/>
        <v>13571</v>
      </c>
      <c r="Q20" s="7">
        <f t="shared" si="2"/>
        <v>13571</v>
      </c>
      <c r="R20" s="7">
        <f t="shared" si="2"/>
        <v>13571</v>
      </c>
      <c r="S20" s="7">
        <f t="shared" si="2"/>
        <v>13571</v>
      </c>
      <c r="T20" s="7">
        <f t="shared" si="2"/>
        <v>13571</v>
      </c>
      <c r="U20" s="7">
        <f t="shared" si="2"/>
        <v>13571</v>
      </c>
      <c r="V20" s="7">
        <f t="shared" si="2"/>
        <v>13571</v>
      </c>
      <c r="W20" s="7">
        <f t="shared" si="2"/>
        <v>13571</v>
      </c>
      <c r="X20" s="7">
        <f t="shared" si="2"/>
        <v>13571</v>
      </c>
      <c r="Y20" s="7">
        <f t="shared" si="2"/>
        <v>13571</v>
      </c>
      <c r="Z20" s="7">
        <f t="shared" si="2"/>
        <v>13571</v>
      </c>
      <c r="AA20" s="7">
        <f t="shared" si="2"/>
        <v>13571</v>
      </c>
      <c r="AB20" s="7">
        <f t="shared" si="2"/>
        <v>162852</v>
      </c>
    </row>
    <row r="21" spans="1:28" ht="15" customHeight="1" x14ac:dyDescent="0.2">
      <c r="A21" s="9"/>
      <c r="B21" s="65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5" customHeight="1" x14ac:dyDescent="0.2">
      <c r="A22" s="10" t="s">
        <v>11</v>
      </c>
      <c r="B22" s="10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5" customHeight="1" x14ac:dyDescent="0.2">
      <c r="A23" s="11" t="s">
        <v>12</v>
      </c>
      <c r="B23" s="65" t="s">
        <v>801</v>
      </c>
      <c r="C23" s="2">
        <f>SUMIFS('  Sched Ms'!BH:BH,'  Sched Ms'!$B:$B,"FED: Federal",'  Sched Ms'!$G:$G,$A23)</f>
        <v>0</v>
      </c>
      <c r="D23" s="2">
        <f>SUMIFS('  Sched Ms'!BI:BI,'  Sched Ms'!$B:$B,"FED: Federal",'  Sched Ms'!$G:$G,$A23)</f>
        <v>0</v>
      </c>
      <c r="E23" s="2">
        <f>SUMIFS('  Sched Ms'!BJ:BJ,'  Sched Ms'!$B:$B,"FED: Federal",'  Sched Ms'!$G:$G,$A23)</f>
        <v>0</v>
      </c>
      <c r="F23" s="2">
        <f>SUMIFS('  Sched Ms'!BK:BK,'  Sched Ms'!$B:$B,"FED: Federal",'  Sched Ms'!$G:$G,$A23)</f>
        <v>0</v>
      </c>
      <c r="G23" s="2">
        <f>SUMIFS('  Sched Ms'!BL:BL,'  Sched Ms'!$B:$B,"FED: Federal",'  Sched Ms'!$G:$G,$A23)</f>
        <v>0</v>
      </c>
      <c r="H23" s="2">
        <f>SUMIFS('  Sched Ms'!BM:BM,'  Sched Ms'!$B:$B,"FED: Federal",'  Sched Ms'!$G:$G,$A23)</f>
        <v>0</v>
      </c>
      <c r="I23" s="2">
        <f>SUMIFS('  Sched Ms'!BN:BN,'  Sched Ms'!$B:$B,"FED: Federal",'  Sched Ms'!$G:$G,$A23)</f>
        <v>0</v>
      </c>
      <c r="J23" s="2">
        <f>SUMIFS('  Sched Ms'!BO:BO,'  Sched Ms'!$B:$B,"FED: Federal",'  Sched Ms'!$G:$G,$A23)</f>
        <v>0</v>
      </c>
      <c r="K23" s="2">
        <f>SUMIFS('  Sched Ms'!BP:BP,'  Sched Ms'!$B:$B,"FED: Federal",'  Sched Ms'!$G:$G,$A23)</f>
        <v>0</v>
      </c>
      <c r="L23" s="2">
        <f>SUMIFS('  Sched Ms'!BQ:BQ,'  Sched Ms'!$B:$B,"FED: Federal",'  Sched Ms'!$G:$G,$A23)</f>
        <v>0</v>
      </c>
      <c r="M23" s="2">
        <f>SUMIFS('  Sched Ms'!BR:BR,'  Sched Ms'!$B:$B,"FED: Federal",'  Sched Ms'!$G:$G,$A23)</f>
        <v>0</v>
      </c>
      <c r="N23" s="2">
        <f>SUMIFS('  Sched Ms'!BS:BS,'  Sched Ms'!$B:$B,"FED: Federal",'  Sched Ms'!$G:$G,$A23)</f>
        <v>0</v>
      </c>
      <c r="O23" s="2">
        <f>SUMIFS('  Sched Ms'!BT:BT,'  Sched Ms'!$B:$B,"FED: Federal",'  Sched Ms'!$G:$G,$A23)</f>
        <v>0</v>
      </c>
      <c r="P23" s="2">
        <f>SUMIFS('  Sched Ms'!BU:BU,'  Sched Ms'!$B:$B,"FED: Federal",'  Sched Ms'!$G:$G,$A23)</f>
        <v>0</v>
      </c>
      <c r="Q23" s="2">
        <f>SUMIFS('  Sched Ms'!BV:BV,'  Sched Ms'!$B:$B,"FED: Federal",'  Sched Ms'!$G:$G,$A23)</f>
        <v>0</v>
      </c>
      <c r="R23" s="2">
        <f>SUMIFS('  Sched Ms'!BW:BW,'  Sched Ms'!$B:$B,"FED: Federal",'  Sched Ms'!$G:$G,$A23)</f>
        <v>0</v>
      </c>
      <c r="S23" s="2">
        <f>SUMIFS('  Sched Ms'!BX:BX,'  Sched Ms'!$B:$B,"FED: Federal",'  Sched Ms'!$G:$G,$A23)</f>
        <v>0</v>
      </c>
      <c r="T23" s="2">
        <f>SUMIFS('  Sched Ms'!BY:BY,'  Sched Ms'!$B:$B,"FED: Federal",'  Sched Ms'!$G:$G,$A23)</f>
        <v>0</v>
      </c>
      <c r="U23" s="2">
        <f>SUMIFS('  Sched Ms'!BZ:BZ,'  Sched Ms'!$B:$B,"FED: Federal",'  Sched Ms'!$G:$G,$A23)</f>
        <v>0</v>
      </c>
      <c r="V23" s="2">
        <f>SUMIFS('  Sched Ms'!CA:CA,'  Sched Ms'!$B:$B,"FED: Federal",'  Sched Ms'!$G:$G,$A23)</f>
        <v>0</v>
      </c>
      <c r="W23" s="2">
        <f>SUMIFS('  Sched Ms'!CB:CB,'  Sched Ms'!$B:$B,"FED: Federal",'  Sched Ms'!$G:$G,$A23)</f>
        <v>0</v>
      </c>
      <c r="X23" s="2">
        <f>SUMIFS('  Sched Ms'!CC:CC,'  Sched Ms'!$B:$B,"FED: Federal",'  Sched Ms'!$G:$G,$A23)</f>
        <v>0</v>
      </c>
      <c r="Y23" s="2">
        <f>SUMIFS('  Sched Ms'!CD:CD,'  Sched Ms'!$B:$B,"FED: Federal",'  Sched Ms'!$G:$G,$A23)</f>
        <v>0</v>
      </c>
      <c r="Z23" s="2">
        <f>SUMIFS('  Sched Ms'!CE:CE,'  Sched Ms'!$B:$B,"FED: Federal",'  Sched Ms'!$G:$G,$A23)</f>
        <v>0</v>
      </c>
      <c r="AA23" s="2">
        <f>SUMIFS('  Sched Ms'!CF:CF,'  Sched Ms'!$B:$B,"FED: Federal",'  Sched Ms'!$G:$G,$A23)</f>
        <v>0</v>
      </c>
      <c r="AB23" s="2">
        <f>SUMIFS('  Sched Ms'!CG:CG,'  Sched Ms'!$B:$B,"FED: Federal",'  Sched Ms'!$G:$G,$A23)</f>
        <v>0</v>
      </c>
    </row>
    <row r="24" spans="1:28" ht="15" customHeight="1" x14ac:dyDescent="0.2">
      <c r="A24" s="11" t="s">
        <v>201</v>
      </c>
      <c r="B24" s="11"/>
      <c r="C24" s="2">
        <f>SUMIFS('  Sched Ms'!BH:BH,'  Sched Ms'!$B:$B,"FED: Federal",'  Sched Ms'!$G:$G,$A24)</f>
        <v>0</v>
      </c>
      <c r="D24" s="2">
        <f>SUMIFS('  Sched Ms'!BI:BI,'  Sched Ms'!$B:$B,"FED: Federal",'  Sched Ms'!$G:$G,$A24)</f>
        <v>0</v>
      </c>
      <c r="E24" s="2">
        <f>SUMIFS('  Sched Ms'!BJ:BJ,'  Sched Ms'!$B:$B,"FED: Federal",'  Sched Ms'!$G:$G,$A24)</f>
        <v>0</v>
      </c>
      <c r="F24" s="2">
        <f>SUMIFS('  Sched Ms'!BK:BK,'  Sched Ms'!$B:$B,"FED: Federal",'  Sched Ms'!$G:$G,$A24)</f>
        <v>0</v>
      </c>
      <c r="G24" s="2">
        <f>SUMIFS('  Sched Ms'!BL:BL,'  Sched Ms'!$B:$B,"FED: Federal",'  Sched Ms'!$G:$G,$A24)</f>
        <v>0</v>
      </c>
      <c r="H24" s="2">
        <f>SUMIFS('  Sched Ms'!BM:BM,'  Sched Ms'!$B:$B,"FED: Federal",'  Sched Ms'!$G:$G,$A24)</f>
        <v>0</v>
      </c>
      <c r="I24" s="2">
        <f>SUMIFS('  Sched Ms'!BN:BN,'  Sched Ms'!$B:$B,"FED: Federal",'  Sched Ms'!$G:$G,$A24)</f>
        <v>0</v>
      </c>
      <c r="J24" s="2">
        <f>SUMIFS('  Sched Ms'!BO:BO,'  Sched Ms'!$B:$B,"FED: Federal",'  Sched Ms'!$G:$G,$A24)</f>
        <v>0</v>
      </c>
      <c r="K24" s="2">
        <f>SUMIFS('  Sched Ms'!BP:BP,'  Sched Ms'!$B:$B,"FED: Federal",'  Sched Ms'!$G:$G,$A24)</f>
        <v>0</v>
      </c>
      <c r="L24" s="2">
        <f>SUMIFS('  Sched Ms'!BQ:BQ,'  Sched Ms'!$B:$B,"FED: Federal",'  Sched Ms'!$G:$G,$A24)</f>
        <v>0</v>
      </c>
      <c r="M24" s="2">
        <f>SUMIFS('  Sched Ms'!BR:BR,'  Sched Ms'!$B:$B,"FED: Federal",'  Sched Ms'!$G:$G,$A24)</f>
        <v>0</v>
      </c>
      <c r="N24" s="2">
        <f>SUMIFS('  Sched Ms'!BS:BS,'  Sched Ms'!$B:$B,"FED: Federal",'  Sched Ms'!$G:$G,$A24)</f>
        <v>0</v>
      </c>
      <c r="O24" s="2">
        <f>SUMIFS('  Sched Ms'!BT:BT,'  Sched Ms'!$B:$B,"FED: Federal",'  Sched Ms'!$G:$G,$A24)</f>
        <v>0</v>
      </c>
      <c r="P24" s="2">
        <f>SUMIFS('  Sched Ms'!BU:BU,'  Sched Ms'!$B:$B,"FED: Federal",'  Sched Ms'!$G:$G,$A24)</f>
        <v>0</v>
      </c>
      <c r="Q24" s="2">
        <f>SUMIFS('  Sched Ms'!BV:BV,'  Sched Ms'!$B:$B,"FED: Federal",'  Sched Ms'!$G:$G,$A24)</f>
        <v>0</v>
      </c>
      <c r="R24" s="2">
        <f>SUMIFS('  Sched Ms'!BW:BW,'  Sched Ms'!$B:$B,"FED: Federal",'  Sched Ms'!$G:$G,$A24)</f>
        <v>0</v>
      </c>
      <c r="S24" s="2">
        <f>SUMIFS('  Sched Ms'!BX:BX,'  Sched Ms'!$B:$B,"FED: Federal",'  Sched Ms'!$G:$G,$A24)</f>
        <v>0</v>
      </c>
      <c r="T24" s="2">
        <f>SUMIFS('  Sched Ms'!BY:BY,'  Sched Ms'!$B:$B,"FED: Federal",'  Sched Ms'!$G:$G,$A24)</f>
        <v>0</v>
      </c>
      <c r="U24" s="2">
        <f>SUMIFS('  Sched Ms'!BZ:BZ,'  Sched Ms'!$B:$B,"FED: Federal",'  Sched Ms'!$G:$G,$A24)</f>
        <v>0</v>
      </c>
      <c r="V24" s="2">
        <f>SUMIFS('  Sched Ms'!CA:CA,'  Sched Ms'!$B:$B,"FED: Federal",'  Sched Ms'!$G:$G,$A24)</f>
        <v>0</v>
      </c>
      <c r="W24" s="2">
        <f>SUMIFS('  Sched Ms'!CB:CB,'  Sched Ms'!$B:$B,"FED: Federal",'  Sched Ms'!$G:$G,$A24)</f>
        <v>0</v>
      </c>
      <c r="X24" s="2">
        <f>SUMIFS('  Sched Ms'!CC:CC,'  Sched Ms'!$B:$B,"FED: Federal",'  Sched Ms'!$G:$G,$A24)</f>
        <v>0</v>
      </c>
      <c r="Y24" s="2">
        <f>SUMIFS('  Sched Ms'!CD:CD,'  Sched Ms'!$B:$B,"FED: Federal",'  Sched Ms'!$G:$G,$A24)</f>
        <v>0</v>
      </c>
      <c r="Z24" s="2">
        <f>SUMIFS('  Sched Ms'!CE:CE,'  Sched Ms'!$B:$B,"FED: Federal",'  Sched Ms'!$G:$G,$A24)</f>
        <v>0</v>
      </c>
      <c r="AA24" s="2">
        <f>SUMIFS('  Sched Ms'!CF:CF,'  Sched Ms'!$B:$B,"FED: Federal",'  Sched Ms'!$G:$G,$A24)</f>
        <v>0</v>
      </c>
      <c r="AB24" s="2">
        <f>SUMIFS('  Sched Ms'!CG:CG,'  Sched Ms'!$B:$B,"FED: Federal",'  Sched Ms'!$G:$G,$A24)</f>
        <v>0</v>
      </c>
    </row>
    <row r="25" spans="1:28" ht="15" customHeight="1" x14ac:dyDescent="0.2">
      <c r="A25" s="9"/>
      <c r="B25" s="9"/>
      <c r="C25" s="7">
        <f t="shared" ref="C25:AB25" si="3">SUM(C23:C24)</f>
        <v>0</v>
      </c>
      <c r="D25" s="7">
        <f t="shared" si="3"/>
        <v>0</v>
      </c>
      <c r="E25" s="7">
        <f t="shared" si="3"/>
        <v>0</v>
      </c>
      <c r="F25" s="7">
        <f t="shared" si="3"/>
        <v>0</v>
      </c>
      <c r="G25" s="7">
        <f t="shared" si="3"/>
        <v>0</v>
      </c>
      <c r="H25" s="7">
        <f t="shared" si="3"/>
        <v>0</v>
      </c>
      <c r="I25" s="7">
        <f t="shared" si="3"/>
        <v>0</v>
      </c>
      <c r="J25" s="7">
        <f t="shared" si="3"/>
        <v>0</v>
      </c>
      <c r="K25" s="7">
        <f t="shared" si="3"/>
        <v>0</v>
      </c>
      <c r="L25" s="7">
        <f t="shared" si="3"/>
        <v>0</v>
      </c>
      <c r="M25" s="7">
        <f t="shared" si="3"/>
        <v>0</v>
      </c>
      <c r="N25" s="7">
        <f t="shared" si="3"/>
        <v>0</v>
      </c>
      <c r="O25" s="7">
        <f t="shared" si="3"/>
        <v>0</v>
      </c>
      <c r="P25" s="7">
        <f t="shared" si="3"/>
        <v>0</v>
      </c>
      <c r="Q25" s="7">
        <f t="shared" si="3"/>
        <v>0</v>
      </c>
      <c r="R25" s="7">
        <f t="shared" si="3"/>
        <v>0</v>
      </c>
      <c r="S25" s="7">
        <f t="shared" si="3"/>
        <v>0</v>
      </c>
      <c r="T25" s="7">
        <f t="shared" si="3"/>
        <v>0</v>
      </c>
      <c r="U25" s="7">
        <f t="shared" si="3"/>
        <v>0</v>
      </c>
      <c r="V25" s="7">
        <f t="shared" si="3"/>
        <v>0</v>
      </c>
      <c r="W25" s="7">
        <f t="shared" si="3"/>
        <v>0</v>
      </c>
      <c r="X25" s="7">
        <f t="shared" si="3"/>
        <v>0</v>
      </c>
      <c r="Y25" s="7">
        <f t="shared" si="3"/>
        <v>0</v>
      </c>
      <c r="Z25" s="7">
        <f t="shared" si="3"/>
        <v>0</v>
      </c>
      <c r="AA25" s="7">
        <f t="shared" si="3"/>
        <v>0</v>
      </c>
      <c r="AB25" s="7">
        <f t="shared" si="3"/>
        <v>0</v>
      </c>
    </row>
    <row r="26" spans="1:28" ht="15" customHeight="1" x14ac:dyDescent="0.2">
      <c r="A26" s="8" t="s">
        <v>13</v>
      </c>
      <c r="B26" s="8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15" customHeight="1" x14ac:dyDescent="0.2">
      <c r="A27" s="12" t="s">
        <v>159</v>
      </c>
      <c r="B27" s="12" t="s">
        <v>817</v>
      </c>
      <c r="C27" s="2">
        <f>SUMIFS('  Sched Ms'!BH:BH,'  Sched Ms'!$B:$B,"FED: Federal",'  Sched Ms'!$G:$G,$A27)</f>
        <v>40396.087083329912</v>
      </c>
      <c r="D27" s="2">
        <f>SUMIFS('  Sched Ms'!BI:BI,'  Sched Ms'!$B:$B,"FED: Federal",'  Sched Ms'!$G:$G,$A27)</f>
        <v>40396.087083329912</v>
      </c>
      <c r="E27" s="2">
        <f>SUMIFS('  Sched Ms'!BJ:BJ,'  Sched Ms'!$B:$B,"FED: Federal",'  Sched Ms'!$G:$G,$A27)</f>
        <v>40396.087083329912</v>
      </c>
      <c r="F27" s="2">
        <f>SUMIFS('  Sched Ms'!BK:BK,'  Sched Ms'!$B:$B,"FED: Federal",'  Sched Ms'!$G:$G,$A27)</f>
        <v>40396.087083330378</v>
      </c>
      <c r="G27" s="2">
        <f>SUMIFS('  Sched Ms'!BL:BL,'  Sched Ms'!$B:$B,"FED: Federal",'  Sched Ms'!$G:$G,$A27)</f>
        <v>40396.087083329912</v>
      </c>
      <c r="H27" s="2">
        <f>SUMIFS('  Sched Ms'!BM:BM,'  Sched Ms'!$B:$B,"FED: Federal",'  Sched Ms'!$G:$G,$A27)</f>
        <v>40396.087083329912</v>
      </c>
      <c r="I27" s="2">
        <f>SUMIFS('  Sched Ms'!BN:BN,'  Sched Ms'!$B:$B,"FED: Federal",'  Sched Ms'!$G:$G,$A27)</f>
        <v>40396.087083329912</v>
      </c>
      <c r="J27" s="2">
        <f>SUMIFS('  Sched Ms'!BO:BO,'  Sched Ms'!$B:$B,"FED: Federal",'  Sched Ms'!$G:$G,$A27)</f>
        <v>40396.087083329912</v>
      </c>
      <c r="K27" s="2">
        <f>SUMIFS('  Sched Ms'!BP:BP,'  Sched Ms'!$B:$B,"FED: Federal",'  Sched Ms'!$G:$G,$A27)</f>
        <v>40396.087083330378</v>
      </c>
      <c r="L27" s="2">
        <f>SUMIFS('  Sched Ms'!BQ:BQ,'  Sched Ms'!$B:$B,"FED: Federal",'  Sched Ms'!$G:$G,$A27)</f>
        <v>38290.087083329912</v>
      </c>
      <c r="M27" s="2">
        <f>SUMIFS('  Sched Ms'!BR:BR,'  Sched Ms'!$B:$B,"FED: Federal",'  Sched Ms'!$G:$G,$A27)</f>
        <v>38290.087083329912</v>
      </c>
      <c r="N27" s="2">
        <f>SUMIFS('  Sched Ms'!BS:BS,'  Sched Ms'!$B:$B,"FED: Federal",'  Sched Ms'!$G:$G,$A27)</f>
        <v>38290.087083329912</v>
      </c>
      <c r="O27" s="2">
        <f>SUMIFS('  Sched Ms'!BT:BT,'  Sched Ms'!$B:$B,"FED: Federal",'  Sched Ms'!$G:$G,$A27)</f>
        <v>478435.04499995988</v>
      </c>
      <c r="P27" s="2">
        <f>SUMIFS('  Sched Ms'!BU:BU,'  Sched Ms'!$B:$B,"FED: Federal",'  Sched Ms'!$G:$G,$A27)</f>
        <v>38290.087083329912</v>
      </c>
      <c r="Q27" s="2">
        <f>SUMIFS('  Sched Ms'!BV:BV,'  Sched Ms'!$B:$B,"FED: Federal",'  Sched Ms'!$G:$G,$A27)</f>
        <v>38290.087083329912</v>
      </c>
      <c r="R27" s="2">
        <f>SUMIFS('  Sched Ms'!BW:BW,'  Sched Ms'!$B:$B,"FED: Federal",'  Sched Ms'!$G:$G,$A27)</f>
        <v>38290.087083330378</v>
      </c>
      <c r="S27" s="2">
        <f>SUMIFS('  Sched Ms'!BX:BX,'  Sched Ms'!$B:$B,"FED: Federal",'  Sched Ms'!$G:$G,$A27)</f>
        <v>38290.087083329912</v>
      </c>
      <c r="T27" s="2">
        <f>SUMIFS('  Sched Ms'!BY:BY,'  Sched Ms'!$B:$B,"FED: Federal",'  Sched Ms'!$G:$G,$A27)</f>
        <v>38290.087083329912</v>
      </c>
      <c r="U27" s="2">
        <f>SUMIFS('  Sched Ms'!BZ:BZ,'  Sched Ms'!$B:$B,"FED: Federal",'  Sched Ms'!$G:$G,$A27)</f>
        <v>38290.087083329912</v>
      </c>
      <c r="V27" s="2">
        <f>SUMIFS('  Sched Ms'!CA:CA,'  Sched Ms'!$B:$B,"FED: Federal",'  Sched Ms'!$G:$G,$A27)</f>
        <v>38290.087083329912</v>
      </c>
      <c r="W27" s="2">
        <f>SUMIFS('  Sched Ms'!CB:CB,'  Sched Ms'!$B:$B,"FED: Federal",'  Sched Ms'!$G:$G,$A27)</f>
        <v>38290.087083329912</v>
      </c>
      <c r="X27" s="2">
        <f>SUMIFS('  Sched Ms'!CC:CC,'  Sched Ms'!$B:$B,"FED: Federal",'  Sched Ms'!$G:$G,$A27)</f>
        <v>38290.087083330378</v>
      </c>
      <c r="Y27" s="2">
        <f>SUMIFS('  Sched Ms'!CD:CD,'  Sched Ms'!$B:$B,"FED: Federal",'  Sched Ms'!$G:$G,$A27)</f>
        <v>35386.087083329912</v>
      </c>
      <c r="Z27" s="2">
        <f>SUMIFS('  Sched Ms'!CE:CE,'  Sched Ms'!$B:$B,"FED: Federal",'  Sched Ms'!$G:$G,$A27)</f>
        <v>35386.087083329912</v>
      </c>
      <c r="AA27" s="2">
        <f>SUMIFS('  Sched Ms'!CF:CF,'  Sched Ms'!$B:$B,"FED: Federal",'  Sched Ms'!$G:$G,$A27)</f>
        <v>35386.087083330378</v>
      </c>
      <c r="AB27" s="2">
        <f>SUMIFS('  Sched Ms'!CG:CG,'  Sched Ms'!$B:$B,"FED: Federal",'  Sched Ms'!$G:$G,$A27)</f>
        <v>450769.04499996034</v>
      </c>
    </row>
    <row r="28" spans="1:28" ht="15" customHeight="1" x14ac:dyDescent="0.2">
      <c r="A28" s="12" t="s">
        <v>685</v>
      </c>
      <c r="B28" s="166" t="s">
        <v>820</v>
      </c>
      <c r="C28" s="13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2">
        <f>SUMIFS('  Sched Ms'!BT:BT,'  Sched Ms'!$B:$B,"FED: Federal",'  Sched Ms'!$G:$G,$A28)</f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2">
        <f>SUMIFS('  Sched Ms'!CG:CG,'  Sched Ms'!$B:$B,"FED: Federal",'  Sched Ms'!$G:$G,$A28)</f>
        <v>0</v>
      </c>
    </row>
    <row r="29" spans="1:28" ht="15" customHeight="1" x14ac:dyDescent="0.2">
      <c r="A29" s="12" t="s">
        <v>686</v>
      </c>
      <c r="B29" s="166" t="s">
        <v>820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2">
        <f>SUMIFS('  Sched Ms'!BT:BT,'  Sched Ms'!$B:$B,"FED: Federal",'  Sched Ms'!$G:$G,$A29)</f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2">
        <f>SUMIFS('  Sched Ms'!CG:CG,'  Sched Ms'!$B:$B,"FED: Federal",'  Sched Ms'!$G:$G,$A29)</f>
        <v>0</v>
      </c>
    </row>
    <row r="30" spans="1:28" ht="15" customHeight="1" x14ac:dyDescent="0.2">
      <c r="A30" s="12" t="s">
        <v>687</v>
      </c>
      <c r="B30" s="166" t="s">
        <v>820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2">
        <f>SUMIFS('  Sched Ms'!BT:BT,'  Sched Ms'!$B:$B,"FED: Federal",'  Sched Ms'!$G:$G,$A30)</f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2">
        <f>SUMIFS('  Sched Ms'!CG:CG,'  Sched Ms'!$B:$B,"FED: Federal",'  Sched Ms'!$G:$G,$A30)</f>
        <v>0</v>
      </c>
    </row>
    <row r="31" spans="1:28" ht="15" customHeight="1" x14ac:dyDescent="0.2">
      <c r="A31" s="12" t="s">
        <v>688</v>
      </c>
      <c r="B31" s="166" t="s">
        <v>820</v>
      </c>
      <c r="C31" s="13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2">
        <f>SUMIFS('  Sched Ms'!BT:BT,'  Sched Ms'!$B:$B,"FED: Federal",'  Sched Ms'!$G:$G,$A31)</f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2">
        <f>SUMIFS('  Sched Ms'!CG:CG,'  Sched Ms'!$B:$B,"FED: Federal",'  Sched Ms'!$G:$G,$A31)</f>
        <v>0</v>
      </c>
    </row>
    <row r="32" spans="1:28" ht="15" customHeight="1" x14ac:dyDescent="0.2">
      <c r="A32" s="12" t="s">
        <v>160</v>
      </c>
      <c r="B32" s="12" t="s">
        <v>802</v>
      </c>
      <c r="C32" s="2">
        <f>SUMIFS('  Sched Ms'!BH:BH,'  Sched Ms'!$B:$B,"FED: Federal",'  Sched Ms'!$G:$G,$A32)</f>
        <v>-56274.462610000046</v>
      </c>
      <c r="D32" s="2">
        <f>SUMIFS('  Sched Ms'!BI:BI,'  Sched Ms'!$B:$B,"FED: Federal",'  Sched Ms'!$G:$G,$A32)</f>
        <v>-20763.243789999979</v>
      </c>
      <c r="E32" s="2">
        <f>SUMIFS('  Sched Ms'!BJ:BJ,'  Sched Ms'!$B:$B,"FED: Federal",'  Sched Ms'!$G:$G,$A32)</f>
        <v>-205.53692009998485</v>
      </c>
      <c r="F32" s="2">
        <f>SUMIFS('  Sched Ms'!BK:BK,'  Sched Ms'!$B:$B,"FED: Federal",'  Sched Ms'!$G:$G,$A32)</f>
        <v>-43202.514330000035</v>
      </c>
      <c r="G32" s="2">
        <f>SUMIFS('  Sched Ms'!BL:BL,'  Sched Ms'!$B:$B,"FED: Federal",'  Sched Ms'!$G:$G,$A32)</f>
        <v>-41055.727809999953</v>
      </c>
      <c r="H32" s="2">
        <f>SUMIFS('  Sched Ms'!BM:BM,'  Sched Ms'!$B:$B,"FED: Federal",'  Sched Ms'!$G:$G,$A32)</f>
        <v>-34139.099640000029</v>
      </c>
      <c r="I32" s="2">
        <f>SUMIFS('  Sched Ms'!BN:BN,'  Sched Ms'!$B:$B,"FED: Federal",'  Sched Ms'!$G:$G,$A32)</f>
        <v>-35591.456770000048</v>
      </c>
      <c r="J32" s="2">
        <f>SUMIFS('  Sched Ms'!BO:BO,'  Sched Ms'!$B:$B,"FED: Federal",'  Sched Ms'!$G:$G,$A32)</f>
        <v>-33245.667029999895</v>
      </c>
      <c r="K32" s="2">
        <f>SUMIFS('  Sched Ms'!BP:BP,'  Sched Ms'!$B:$B,"FED: Federal",'  Sched Ms'!$G:$G,$A32)</f>
        <v>-30256.100169999991</v>
      </c>
      <c r="L32" s="2">
        <f>SUMIFS('  Sched Ms'!BQ:BQ,'  Sched Ms'!$B:$B,"FED: Federal",'  Sched Ms'!$G:$G,$A32)</f>
        <v>-16479.484760000021</v>
      </c>
      <c r="M32" s="2">
        <f>SUMIFS('  Sched Ms'!BR:BR,'  Sched Ms'!$B:$B,"FED: Federal",'  Sched Ms'!$G:$G,$A32)</f>
        <v>-3285.4098059999524</v>
      </c>
      <c r="N32" s="2">
        <f>SUMIFS('  Sched Ms'!BS:BS,'  Sched Ms'!$B:$B,"FED: Federal",'  Sched Ms'!$G:$G,$A32)</f>
        <v>-22525.886340000026</v>
      </c>
      <c r="O32" s="2">
        <f>SUMIFS('  Sched Ms'!BT:BT,'  Sched Ms'!$B:$B,"FED: Federal",'  Sched Ms'!$G:$G,$A32)</f>
        <v>-337024.58997609996</v>
      </c>
      <c r="P32" s="2">
        <f>SUMIFS('  Sched Ms'!BU:BU,'  Sched Ms'!$B:$B,"FED: Federal",'  Sched Ms'!$G:$G,$A32)</f>
        <v>-15925.632930000022</v>
      </c>
      <c r="Q32" s="2">
        <f>SUMIFS('  Sched Ms'!BV:BV,'  Sched Ms'!$B:$B,"FED: Federal",'  Sched Ms'!$G:$G,$A32)</f>
        <v>-29779.146280000044</v>
      </c>
      <c r="R32" s="2">
        <f>SUMIFS('  Sched Ms'!BW:BW,'  Sched Ms'!$B:$B,"FED: Federal",'  Sched Ms'!$G:$G,$A32)</f>
        <v>-34495.407690000022</v>
      </c>
      <c r="S32" s="2">
        <f>SUMIFS('  Sched Ms'!BX:BX,'  Sched Ms'!$B:$B,"FED: Federal",'  Sched Ms'!$G:$G,$A32)</f>
        <v>-4331.4289499999722</v>
      </c>
      <c r="T32" s="2">
        <f>SUMIFS('  Sched Ms'!BY:BY,'  Sched Ms'!$B:$B,"FED: Federal",'  Sched Ms'!$G:$G,$A32)</f>
        <v>-9929.1882279999554</v>
      </c>
      <c r="U32" s="2">
        <f>SUMIFS('  Sched Ms'!BZ:BZ,'  Sched Ms'!$B:$B,"FED: Federal",'  Sched Ms'!$G:$G,$A32)</f>
        <v>-5096.5947950000991</v>
      </c>
      <c r="V32" s="2">
        <f>SUMIFS('  Sched Ms'!CA:CA,'  Sched Ms'!$B:$B,"FED: Federal",'  Sched Ms'!$G:$G,$A32)</f>
        <v>-11127.585999999952</v>
      </c>
      <c r="W32" s="2">
        <f>SUMIFS('  Sched Ms'!CB:CB,'  Sched Ms'!$B:$B,"FED: Federal",'  Sched Ms'!$G:$G,$A32)</f>
        <v>-16293.322090000031</v>
      </c>
      <c r="X32" s="2">
        <f>SUMIFS('  Sched Ms'!CC:CC,'  Sched Ms'!$B:$B,"FED: Federal",'  Sched Ms'!$G:$G,$A32)</f>
        <v>-16060.451769999985</v>
      </c>
      <c r="Y32" s="2">
        <f>SUMIFS('  Sched Ms'!CD:CD,'  Sched Ms'!$B:$B,"FED: Federal",'  Sched Ms'!$G:$G,$A32)</f>
        <v>-4042.8636259999475</v>
      </c>
      <c r="Z32" s="2">
        <f>SUMIFS('  Sched Ms'!CE:CE,'  Sched Ms'!$B:$B,"FED: Federal",'  Sched Ms'!$G:$G,$A32)</f>
        <v>7428.3303699999815</v>
      </c>
      <c r="AA32" s="2">
        <f>SUMIFS('  Sched Ms'!CF:CF,'  Sched Ms'!$B:$B,"FED: Federal",'  Sched Ms'!$G:$G,$A32)</f>
        <v>-16758.756780000054</v>
      </c>
      <c r="AB32" s="2">
        <f>SUMIFS('  Sched Ms'!CG:CG,'  Sched Ms'!$B:$B,"FED: Federal",'  Sched Ms'!$G:$G,$A32)</f>
        <v>-156412.0487690001</v>
      </c>
    </row>
    <row r="33" spans="1:28" ht="15" customHeight="1" x14ac:dyDescent="0.2">
      <c r="A33" s="12" t="s">
        <v>161</v>
      </c>
      <c r="B33" s="12" t="s">
        <v>814</v>
      </c>
      <c r="C33" s="2">
        <f>SUMIFS('  Sched Ms'!BH:BH,'  Sched Ms'!$B:$B,"FED: Federal",'  Sched Ms'!$G:$G,$A33)</f>
        <v>164062</v>
      </c>
      <c r="D33" s="2">
        <f>SUMIFS('  Sched Ms'!BI:BI,'  Sched Ms'!$B:$B,"FED: Federal",'  Sched Ms'!$G:$G,$A33)</f>
        <v>164062</v>
      </c>
      <c r="E33" s="2">
        <f>SUMIFS('  Sched Ms'!BJ:BJ,'  Sched Ms'!$B:$B,"FED: Federal",'  Sched Ms'!$G:$G,$A33)</f>
        <v>164062</v>
      </c>
      <c r="F33" s="2">
        <f>SUMIFS('  Sched Ms'!BK:BK,'  Sched Ms'!$B:$B,"FED: Federal",'  Sched Ms'!$G:$G,$A33)</f>
        <v>164062</v>
      </c>
      <c r="G33" s="2">
        <f>SUMIFS('  Sched Ms'!BL:BL,'  Sched Ms'!$B:$B,"FED: Federal",'  Sched Ms'!$G:$G,$A33)</f>
        <v>164062</v>
      </c>
      <c r="H33" s="2">
        <f>SUMIFS('  Sched Ms'!BM:BM,'  Sched Ms'!$B:$B,"FED: Federal",'  Sched Ms'!$G:$G,$A33)</f>
        <v>164062</v>
      </c>
      <c r="I33" s="2">
        <f>SUMIFS('  Sched Ms'!BN:BN,'  Sched Ms'!$B:$B,"FED: Federal",'  Sched Ms'!$G:$G,$A33)</f>
        <v>164062</v>
      </c>
      <c r="J33" s="2">
        <f>SUMIFS('  Sched Ms'!BO:BO,'  Sched Ms'!$B:$B,"FED: Federal",'  Sched Ms'!$G:$G,$A33)</f>
        <v>164062</v>
      </c>
      <c r="K33" s="2">
        <f>SUMIFS('  Sched Ms'!BP:BP,'  Sched Ms'!$B:$B,"FED: Federal",'  Sched Ms'!$G:$G,$A33)</f>
        <v>164062</v>
      </c>
      <c r="L33" s="2">
        <f>SUMIFS('  Sched Ms'!BQ:BQ,'  Sched Ms'!$B:$B,"FED: Federal",'  Sched Ms'!$G:$G,$A33)</f>
        <v>164062</v>
      </c>
      <c r="M33" s="2">
        <f>SUMIFS('  Sched Ms'!BR:BR,'  Sched Ms'!$B:$B,"FED: Federal",'  Sched Ms'!$G:$G,$A33)</f>
        <v>164062</v>
      </c>
      <c r="N33" s="2">
        <f>SUMIFS('  Sched Ms'!BS:BS,'  Sched Ms'!$B:$B,"FED: Federal",'  Sched Ms'!$G:$G,$A33)</f>
        <v>164062</v>
      </c>
      <c r="O33" s="2">
        <f>SUMIFS('  Sched Ms'!BT:BT,'  Sched Ms'!$B:$B,"FED: Federal",'  Sched Ms'!$G:$G,$A33)</f>
        <v>1968744</v>
      </c>
      <c r="P33" s="2">
        <f>SUMIFS('  Sched Ms'!BU:BU,'  Sched Ms'!$B:$B,"FED: Federal",'  Sched Ms'!$G:$G,$A33)</f>
        <v>164062</v>
      </c>
      <c r="Q33" s="2">
        <f>SUMIFS('  Sched Ms'!BV:BV,'  Sched Ms'!$B:$B,"FED: Federal",'  Sched Ms'!$G:$G,$A33)</f>
        <v>164062</v>
      </c>
      <c r="R33" s="2">
        <f>SUMIFS('  Sched Ms'!BW:BW,'  Sched Ms'!$B:$B,"FED: Federal",'  Sched Ms'!$G:$G,$A33)</f>
        <v>164062</v>
      </c>
      <c r="S33" s="2">
        <f>SUMIFS('  Sched Ms'!BX:BX,'  Sched Ms'!$B:$B,"FED: Federal",'  Sched Ms'!$G:$G,$A33)</f>
        <v>164062</v>
      </c>
      <c r="T33" s="2">
        <f>SUMIFS('  Sched Ms'!BY:BY,'  Sched Ms'!$B:$B,"FED: Federal",'  Sched Ms'!$G:$G,$A33)</f>
        <v>164062</v>
      </c>
      <c r="U33" s="2">
        <f>SUMIFS('  Sched Ms'!BZ:BZ,'  Sched Ms'!$B:$B,"FED: Federal",'  Sched Ms'!$G:$G,$A33)</f>
        <v>164062</v>
      </c>
      <c r="V33" s="2">
        <f>SUMIFS('  Sched Ms'!CA:CA,'  Sched Ms'!$B:$B,"FED: Federal",'  Sched Ms'!$G:$G,$A33)</f>
        <v>164062</v>
      </c>
      <c r="W33" s="2">
        <f>SUMIFS('  Sched Ms'!CB:CB,'  Sched Ms'!$B:$B,"FED: Federal",'  Sched Ms'!$G:$G,$A33)</f>
        <v>164062</v>
      </c>
      <c r="X33" s="2">
        <f>SUMIFS('  Sched Ms'!CC:CC,'  Sched Ms'!$B:$B,"FED: Federal",'  Sched Ms'!$G:$G,$A33)</f>
        <v>164062</v>
      </c>
      <c r="Y33" s="2">
        <f>SUMIFS('  Sched Ms'!CD:CD,'  Sched Ms'!$B:$B,"FED: Federal",'  Sched Ms'!$G:$G,$A33)</f>
        <v>164062</v>
      </c>
      <c r="Z33" s="2">
        <f>SUMIFS('  Sched Ms'!CE:CE,'  Sched Ms'!$B:$B,"FED: Federal",'  Sched Ms'!$G:$G,$A33)</f>
        <v>164062</v>
      </c>
      <c r="AA33" s="2">
        <f>SUMIFS('  Sched Ms'!CF:CF,'  Sched Ms'!$B:$B,"FED: Federal",'  Sched Ms'!$G:$G,$A33)</f>
        <v>164062</v>
      </c>
      <c r="AB33" s="2">
        <f>SUMIFS('  Sched Ms'!CG:CG,'  Sched Ms'!$B:$B,"FED: Federal",'  Sched Ms'!$G:$G,$A33)</f>
        <v>1968744</v>
      </c>
    </row>
    <row r="34" spans="1:28" ht="15" customHeight="1" x14ac:dyDescent="0.2">
      <c r="A34" s="12" t="s">
        <v>162</v>
      </c>
      <c r="B34" s="12" t="s">
        <v>815</v>
      </c>
      <c r="C34" s="2">
        <f>SUMIFS('  Sched Ms'!BH:BH,'  Sched Ms'!$B:$B,"FED: Federal",'  Sched Ms'!$G:$G,$A34)</f>
        <v>-77042.680000000008</v>
      </c>
      <c r="D34" s="2">
        <f>SUMIFS('  Sched Ms'!BI:BI,'  Sched Ms'!$B:$B,"FED: Federal",'  Sched Ms'!$G:$G,$A34)</f>
        <v>-154538.81</v>
      </c>
      <c r="E34" s="2">
        <f>SUMIFS('  Sched Ms'!BJ:BJ,'  Sched Ms'!$B:$B,"FED: Federal",'  Sched Ms'!$G:$G,$A34)</f>
        <v>-234034.94000000006</v>
      </c>
      <c r="F34" s="2">
        <f>SUMIFS('  Sched Ms'!BK:BK,'  Sched Ms'!$B:$B,"FED: Federal",'  Sched Ms'!$G:$G,$A34)</f>
        <v>-234034.93999999989</v>
      </c>
      <c r="G34" s="2">
        <f>SUMIFS('  Sched Ms'!BL:BL,'  Sched Ms'!$B:$B,"FED: Federal",'  Sched Ms'!$G:$G,$A34)</f>
        <v>-192537.25999999995</v>
      </c>
      <c r="H34" s="2">
        <f>SUMIFS('  Sched Ms'!BM:BM,'  Sched Ms'!$B:$B,"FED: Federal",'  Sched Ms'!$G:$G,$A34)</f>
        <v>-190992.26</v>
      </c>
      <c r="I34" s="2">
        <f>SUMIFS('  Sched Ms'!BN:BN,'  Sched Ms'!$B:$B,"FED: Federal",'  Sched Ms'!$G:$G,$A34)</f>
        <v>-195992.26</v>
      </c>
      <c r="J34" s="2">
        <f>SUMIFS('  Sched Ms'!BO:BO,'  Sched Ms'!$B:$B,"FED: Federal",'  Sched Ms'!$G:$G,$A34)</f>
        <v>-167993.81000000006</v>
      </c>
      <c r="K34" s="2">
        <f>SUMIFS('  Sched Ms'!BP:BP,'  Sched Ms'!$B:$B,"FED: Federal",'  Sched Ms'!$G:$G,$A34)</f>
        <v>-118496.12999999989</v>
      </c>
      <c r="L34" s="2">
        <f>SUMIFS('  Sched Ms'!BQ:BQ,'  Sched Ms'!$B:$B,"FED: Federal",'  Sched Ms'!$G:$G,$A34)</f>
        <v>-186193.81000000029</v>
      </c>
      <c r="M34" s="2">
        <f>SUMIFS('  Sched Ms'!BR:BR,'  Sched Ms'!$B:$B,"FED: Federal",'  Sched Ms'!$G:$G,$A34)</f>
        <v>-38998.449999999953</v>
      </c>
      <c r="N34" s="2">
        <f>SUMIFS('  Sched Ms'!BS:BS,'  Sched Ms'!$B:$B,"FED: Federal",'  Sched Ms'!$G:$G,$A34)</f>
        <v>0</v>
      </c>
      <c r="O34" s="2">
        <f>SUMIFS('  Sched Ms'!BT:BT,'  Sched Ms'!$B:$B,"FED: Federal",'  Sched Ms'!$G:$G,$A34)</f>
        <v>-1790855.35</v>
      </c>
      <c r="P34" s="2">
        <f>SUMIFS('  Sched Ms'!BU:BU,'  Sched Ms'!$B:$B,"FED: Federal",'  Sched Ms'!$G:$G,$A34)</f>
        <v>0</v>
      </c>
      <c r="Q34" s="2">
        <f>SUMIFS('  Sched Ms'!BV:BV,'  Sched Ms'!$B:$B,"FED: Federal",'  Sched Ms'!$G:$G,$A34)</f>
        <v>0</v>
      </c>
      <c r="R34" s="2">
        <f>SUMIFS('  Sched Ms'!BW:BW,'  Sched Ms'!$B:$B,"FED: Federal",'  Sched Ms'!$G:$G,$A34)</f>
        <v>0</v>
      </c>
      <c r="S34" s="2">
        <f>SUMIFS('  Sched Ms'!BX:BX,'  Sched Ms'!$B:$B,"FED: Federal",'  Sched Ms'!$G:$G,$A34)</f>
        <v>0</v>
      </c>
      <c r="T34" s="2">
        <f>SUMIFS('  Sched Ms'!BY:BY,'  Sched Ms'!$B:$B,"FED: Federal",'  Sched Ms'!$G:$G,$A34)</f>
        <v>0</v>
      </c>
      <c r="U34" s="2">
        <f>SUMIFS('  Sched Ms'!BZ:BZ,'  Sched Ms'!$B:$B,"FED: Federal",'  Sched Ms'!$G:$G,$A34)</f>
        <v>0</v>
      </c>
      <c r="V34" s="2">
        <f>SUMIFS('  Sched Ms'!CA:CA,'  Sched Ms'!$B:$B,"FED: Federal",'  Sched Ms'!$G:$G,$A34)</f>
        <v>0</v>
      </c>
      <c r="W34" s="2">
        <f>SUMIFS('  Sched Ms'!CB:CB,'  Sched Ms'!$B:$B,"FED: Federal",'  Sched Ms'!$G:$G,$A34)</f>
        <v>0</v>
      </c>
      <c r="X34" s="2">
        <f>SUMIFS('  Sched Ms'!CC:CC,'  Sched Ms'!$B:$B,"FED: Federal",'  Sched Ms'!$G:$G,$A34)</f>
        <v>0</v>
      </c>
      <c r="Y34" s="2">
        <f>SUMIFS('  Sched Ms'!CD:CD,'  Sched Ms'!$B:$B,"FED: Federal",'  Sched Ms'!$G:$G,$A34)</f>
        <v>0</v>
      </c>
      <c r="Z34" s="2">
        <f>SUMIFS('  Sched Ms'!CE:CE,'  Sched Ms'!$B:$B,"FED: Federal",'  Sched Ms'!$G:$G,$A34)</f>
        <v>0</v>
      </c>
      <c r="AA34" s="2">
        <f>SUMIFS('  Sched Ms'!CF:CF,'  Sched Ms'!$B:$B,"FED: Federal",'  Sched Ms'!$G:$G,$A34)</f>
        <v>0</v>
      </c>
      <c r="AB34" s="2">
        <f>SUMIFS('  Sched Ms'!CG:CG,'  Sched Ms'!$B:$B,"FED: Federal",'  Sched Ms'!$G:$G,$A34)</f>
        <v>0</v>
      </c>
    </row>
    <row r="35" spans="1:28" ht="15" customHeight="1" x14ac:dyDescent="0.2">
      <c r="A35" s="12" t="s">
        <v>163</v>
      </c>
      <c r="B35" s="12" t="s">
        <v>791</v>
      </c>
      <c r="C35" s="2">
        <f>SUMIFS('  Sched Ms'!BH:BH,'  Sched Ms'!$B:$B,"FED: Federal",'  Sched Ms'!$G:$G,$A35)</f>
        <v>-1655492.5570441417</v>
      </c>
      <c r="D35" s="2">
        <f>SUMIFS('  Sched Ms'!BI:BI,'  Sched Ms'!$B:$B,"FED: Federal",'  Sched Ms'!$G:$G,$A35)</f>
        <v>-1655492.5570441417</v>
      </c>
      <c r="E35" s="2">
        <f>SUMIFS('  Sched Ms'!BJ:BJ,'  Sched Ms'!$B:$B,"FED: Federal",'  Sched Ms'!$G:$G,$A35)</f>
        <v>-1655492.5570441417</v>
      </c>
      <c r="F35" s="2">
        <f>SUMIFS('  Sched Ms'!BK:BK,'  Sched Ms'!$B:$B,"FED: Federal",'  Sched Ms'!$G:$G,$A35)</f>
        <v>-1655492.5570441417</v>
      </c>
      <c r="G35" s="2">
        <f>SUMIFS('  Sched Ms'!BL:BL,'  Sched Ms'!$B:$B,"FED: Federal",'  Sched Ms'!$G:$G,$A35)</f>
        <v>-1655492.5570441417</v>
      </c>
      <c r="H35" s="2">
        <f>SUMIFS('  Sched Ms'!BM:BM,'  Sched Ms'!$B:$B,"FED: Federal",'  Sched Ms'!$G:$G,$A35)</f>
        <v>-1655492.5570441417</v>
      </c>
      <c r="I35" s="2">
        <f>SUMIFS('  Sched Ms'!BN:BN,'  Sched Ms'!$B:$B,"FED: Federal",'  Sched Ms'!$G:$G,$A35)</f>
        <v>-1655492.5570441417</v>
      </c>
      <c r="J35" s="2">
        <f>SUMIFS('  Sched Ms'!BO:BO,'  Sched Ms'!$B:$B,"FED: Federal",'  Sched Ms'!$G:$G,$A35)</f>
        <v>-1655492.5570441417</v>
      </c>
      <c r="K35" s="2">
        <f>SUMIFS('  Sched Ms'!BP:BP,'  Sched Ms'!$B:$B,"FED: Federal",'  Sched Ms'!$G:$G,$A35)</f>
        <v>-1655492.5570441417</v>
      </c>
      <c r="L35" s="2">
        <f>SUMIFS('  Sched Ms'!BQ:BQ,'  Sched Ms'!$B:$B,"FED: Federal",'  Sched Ms'!$G:$G,$A35)</f>
        <v>-1655492.5570441417</v>
      </c>
      <c r="M35" s="2">
        <f>SUMIFS('  Sched Ms'!BR:BR,'  Sched Ms'!$B:$B,"FED: Federal",'  Sched Ms'!$G:$G,$A35)</f>
        <v>-1655492.5570441417</v>
      </c>
      <c r="N35" s="2">
        <f>SUMIFS('  Sched Ms'!BS:BS,'  Sched Ms'!$B:$B,"FED: Federal",'  Sched Ms'!$G:$G,$A35)</f>
        <v>-1655492.5570441417</v>
      </c>
      <c r="O35" s="2">
        <f>SUMIFS('  Sched Ms'!BT:BT,'  Sched Ms'!$B:$B,"FED: Federal",'  Sched Ms'!$G:$G,$A35)</f>
        <v>-19865910.684529696</v>
      </c>
      <c r="P35" s="2">
        <f>SUMIFS('  Sched Ms'!BU:BU,'  Sched Ms'!$B:$B,"FED: Federal",'  Sched Ms'!$G:$G,$A35)</f>
        <v>-1947006.2218149372</v>
      </c>
      <c r="Q35" s="2">
        <f>SUMIFS('  Sched Ms'!BV:BV,'  Sched Ms'!$B:$B,"FED: Federal",'  Sched Ms'!$G:$G,$A35)</f>
        <v>-1947006.2218149372</v>
      </c>
      <c r="R35" s="2">
        <f>SUMIFS('  Sched Ms'!BW:BW,'  Sched Ms'!$B:$B,"FED: Federal",'  Sched Ms'!$G:$G,$A35)</f>
        <v>-1947006.2218149372</v>
      </c>
      <c r="S35" s="2">
        <f>SUMIFS('  Sched Ms'!BX:BX,'  Sched Ms'!$B:$B,"FED: Federal",'  Sched Ms'!$G:$G,$A35)</f>
        <v>-1947006.2218149372</v>
      </c>
      <c r="T35" s="2">
        <f>SUMIFS('  Sched Ms'!BY:BY,'  Sched Ms'!$B:$B,"FED: Federal",'  Sched Ms'!$G:$G,$A35)</f>
        <v>-1947006.2218149372</v>
      </c>
      <c r="U35" s="2">
        <f>SUMIFS('  Sched Ms'!BZ:BZ,'  Sched Ms'!$B:$B,"FED: Federal",'  Sched Ms'!$G:$G,$A35)</f>
        <v>-1947006.2218149372</v>
      </c>
      <c r="V35" s="2">
        <f>SUMIFS('  Sched Ms'!CA:CA,'  Sched Ms'!$B:$B,"FED: Federal",'  Sched Ms'!$G:$G,$A35)</f>
        <v>-1947006.2218149372</v>
      </c>
      <c r="W35" s="2">
        <f>SUMIFS('  Sched Ms'!CB:CB,'  Sched Ms'!$B:$B,"FED: Federal",'  Sched Ms'!$G:$G,$A35)</f>
        <v>-1947006.2218149372</v>
      </c>
      <c r="X35" s="2">
        <f>SUMIFS('  Sched Ms'!CC:CC,'  Sched Ms'!$B:$B,"FED: Federal",'  Sched Ms'!$G:$G,$A35)</f>
        <v>-1947006.2218149372</v>
      </c>
      <c r="Y35" s="2">
        <f>SUMIFS('  Sched Ms'!CD:CD,'  Sched Ms'!$B:$B,"FED: Federal",'  Sched Ms'!$G:$G,$A35)</f>
        <v>-1947006.2218149372</v>
      </c>
      <c r="Z35" s="2">
        <f>SUMIFS('  Sched Ms'!CE:CE,'  Sched Ms'!$B:$B,"FED: Federal",'  Sched Ms'!$G:$G,$A35)</f>
        <v>-1947006.2218149372</v>
      </c>
      <c r="AA35" s="2">
        <f>SUMIFS('  Sched Ms'!CF:CF,'  Sched Ms'!$B:$B,"FED: Federal",'  Sched Ms'!$G:$G,$A35)</f>
        <v>-1947006.2218149372</v>
      </c>
      <c r="AB35" s="2">
        <f>SUMIFS('  Sched Ms'!CG:CG,'  Sched Ms'!$B:$B,"FED: Federal",'  Sched Ms'!$G:$G,$A35)</f>
        <v>-23364074.661779251</v>
      </c>
    </row>
    <row r="36" spans="1:28" ht="15" customHeight="1" x14ac:dyDescent="0.2">
      <c r="A36" s="12" t="s">
        <v>164</v>
      </c>
      <c r="B36" s="12" t="s">
        <v>792</v>
      </c>
      <c r="C36" s="2">
        <f>SUMIFS('  Sched Ms'!BH:BH,'  Sched Ms'!$B:$B,"FED: Federal",'  Sched Ms'!$G:$G,$A36)</f>
        <v>1293678.293777281</v>
      </c>
      <c r="D36" s="2">
        <f>SUMIFS('  Sched Ms'!BI:BI,'  Sched Ms'!$B:$B,"FED: Federal",'  Sched Ms'!$G:$G,$A36)</f>
        <v>1301049.8096996679</v>
      </c>
      <c r="E36" s="2">
        <f>SUMIFS('  Sched Ms'!BJ:BJ,'  Sched Ms'!$B:$B,"FED: Federal",'  Sched Ms'!$G:$G,$A36)</f>
        <v>1308924.6642884829</v>
      </c>
      <c r="F36" s="2">
        <f>SUMIFS('  Sched Ms'!BK:BK,'  Sched Ms'!$B:$B,"FED: Federal",'  Sched Ms'!$G:$G,$A36)</f>
        <v>1317450.9568327982</v>
      </c>
      <c r="G36" s="2">
        <f>SUMIFS('  Sched Ms'!BL:BL,'  Sched Ms'!$B:$B,"FED: Federal",'  Sched Ms'!$G:$G,$A36)</f>
        <v>1326417.3088279646</v>
      </c>
      <c r="H36" s="2">
        <f>SUMIFS('  Sched Ms'!BM:BM,'  Sched Ms'!$B:$B,"FED: Federal",'  Sched Ms'!$G:$G,$A36)</f>
        <v>1335775.2892846996</v>
      </c>
      <c r="I36" s="2">
        <f>SUMIFS('  Sched Ms'!BN:BN,'  Sched Ms'!$B:$B,"FED: Federal",'  Sched Ms'!$G:$G,$A36)</f>
        <v>1345429.504992957</v>
      </c>
      <c r="J36" s="2">
        <f>SUMIFS('  Sched Ms'!BO:BO,'  Sched Ms'!$B:$B,"FED: Federal",'  Sched Ms'!$G:$G,$A36)</f>
        <v>1355372.4048422521</v>
      </c>
      <c r="K36" s="2">
        <f>SUMIFS('  Sched Ms'!BP:BP,'  Sched Ms'!$B:$B,"FED: Federal",'  Sched Ms'!$G:$G,$A36)</f>
        <v>1365699.4133783577</v>
      </c>
      <c r="L36" s="2">
        <f>SUMIFS('  Sched Ms'!BQ:BQ,'  Sched Ms'!$B:$B,"FED: Federal",'  Sched Ms'!$G:$G,$A36)</f>
        <v>1376209.8465608757</v>
      </c>
      <c r="M36" s="2">
        <f>SUMIFS('  Sched Ms'!BR:BR,'  Sched Ms'!$B:$B,"FED: Federal",'  Sched Ms'!$G:$G,$A36)</f>
        <v>1386739.7918282356</v>
      </c>
      <c r="N36" s="2">
        <f>SUMIFS('  Sched Ms'!BS:BS,'  Sched Ms'!$B:$B,"FED: Federal",'  Sched Ms'!$G:$G,$A36)</f>
        <v>1397736.2492990436</v>
      </c>
      <c r="O36" s="2">
        <f>SUMIFS('  Sched Ms'!BT:BT,'  Sched Ms'!$B:$B,"FED: Federal",'  Sched Ms'!$G:$G,$A36)</f>
        <v>16110483.533612616</v>
      </c>
      <c r="P36" s="2">
        <f>SUMIFS('  Sched Ms'!BU:BU,'  Sched Ms'!$B:$B,"FED: Federal",'  Sched Ms'!$G:$G,$A36)</f>
        <v>1408221.4823565295</v>
      </c>
      <c r="Q36" s="2">
        <f>SUMIFS('  Sched Ms'!BV:BV,'  Sched Ms'!$B:$B,"FED: Federal",'  Sched Ms'!$G:$G,$A36)</f>
        <v>1420983.1370453103</v>
      </c>
      <c r="R36" s="2">
        <f>SUMIFS('  Sched Ms'!BW:BW,'  Sched Ms'!$B:$B,"FED: Federal",'  Sched Ms'!$G:$G,$A36)</f>
        <v>1483374.4156400301</v>
      </c>
      <c r="S36" s="2">
        <f>SUMIFS('  Sched Ms'!BX:BX,'  Sched Ms'!$B:$B,"FED: Federal",'  Sched Ms'!$G:$G,$A36)</f>
        <v>1543456.6525527295</v>
      </c>
      <c r="T36" s="2">
        <f>SUMIFS('  Sched Ms'!BY:BY,'  Sched Ms'!$B:$B,"FED: Federal",'  Sched Ms'!$G:$G,$A36)</f>
        <v>1554232.6082125127</v>
      </c>
      <c r="U36" s="2">
        <f>SUMIFS('  Sched Ms'!BZ:BZ,'  Sched Ms'!$B:$B,"FED: Federal",'  Sched Ms'!$G:$G,$A36)</f>
        <v>1564383.7961567165</v>
      </c>
      <c r="V36" s="2">
        <f>SUMIFS('  Sched Ms'!CA:CA,'  Sched Ms'!$B:$B,"FED: Federal",'  Sched Ms'!$G:$G,$A36)</f>
        <v>1574468.454948728</v>
      </c>
      <c r="W36" s="2">
        <f>SUMIFS('  Sched Ms'!CB:CB,'  Sched Ms'!$B:$B,"FED: Federal",'  Sched Ms'!$G:$G,$A36)</f>
        <v>1584536.2106348262</v>
      </c>
      <c r="X36" s="2">
        <f>SUMIFS('  Sched Ms'!CC:CC,'  Sched Ms'!$B:$B,"FED: Federal",'  Sched Ms'!$G:$G,$A36)</f>
        <v>1594683.3156251656</v>
      </c>
      <c r="Y36" s="2">
        <f>SUMIFS('  Sched Ms'!CD:CD,'  Sched Ms'!$B:$B,"FED: Federal",'  Sched Ms'!$G:$G,$A36)</f>
        <v>1605066.079850937</v>
      </c>
      <c r="Z36" s="2">
        <f>SUMIFS('  Sched Ms'!CE:CE,'  Sched Ms'!$B:$B,"FED: Federal",'  Sched Ms'!$G:$G,$A36)</f>
        <v>1615643.0132991245</v>
      </c>
      <c r="AA36" s="2">
        <f>SUMIFS('  Sched Ms'!CF:CF,'  Sched Ms'!$B:$B,"FED: Federal",'  Sched Ms'!$G:$G,$A36)</f>
        <v>1626194.5373059104</v>
      </c>
      <c r="AB36" s="2">
        <f>SUMIFS('  Sched Ms'!CG:CG,'  Sched Ms'!$B:$B,"FED: Federal",'  Sched Ms'!$G:$G,$A36)</f>
        <v>18575243.703628518</v>
      </c>
    </row>
    <row r="37" spans="1:28" ht="15" customHeight="1" x14ac:dyDescent="0.2">
      <c r="A37" s="12" t="s">
        <v>165</v>
      </c>
      <c r="B37" s="12" t="s">
        <v>803</v>
      </c>
      <c r="C37" s="2">
        <f>SUMIFS('  Sched Ms'!BH:BH,'  Sched Ms'!$B:$B,"FED: Federal",'  Sched Ms'!$G:$G,$A37)</f>
        <v>-127825.25</v>
      </c>
      <c r="D37" s="2">
        <f>SUMIFS('  Sched Ms'!BI:BI,'  Sched Ms'!$B:$B,"FED: Federal",'  Sched Ms'!$G:$G,$A37)</f>
        <v>-127825.25</v>
      </c>
      <c r="E37" s="2">
        <f>SUMIFS('  Sched Ms'!BJ:BJ,'  Sched Ms'!$B:$B,"FED: Federal",'  Sched Ms'!$G:$G,$A37)</f>
        <v>-127825.25</v>
      </c>
      <c r="F37" s="2">
        <f>SUMIFS('  Sched Ms'!BK:BK,'  Sched Ms'!$B:$B,"FED: Federal",'  Sched Ms'!$G:$G,$A37)</f>
        <v>-127825.25</v>
      </c>
      <c r="G37" s="2">
        <f>SUMIFS('  Sched Ms'!BL:BL,'  Sched Ms'!$B:$B,"FED: Federal",'  Sched Ms'!$G:$G,$A37)</f>
        <v>-127825.25</v>
      </c>
      <c r="H37" s="2">
        <f>SUMIFS('  Sched Ms'!BM:BM,'  Sched Ms'!$B:$B,"FED: Federal",'  Sched Ms'!$G:$G,$A37)</f>
        <v>-127825.25</v>
      </c>
      <c r="I37" s="2">
        <f>SUMIFS('  Sched Ms'!BN:BN,'  Sched Ms'!$B:$B,"FED: Federal",'  Sched Ms'!$G:$G,$A37)</f>
        <v>-127825.25</v>
      </c>
      <c r="J37" s="2">
        <f>SUMIFS('  Sched Ms'!BO:BO,'  Sched Ms'!$B:$B,"FED: Federal",'  Sched Ms'!$G:$G,$A37)</f>
        <v>-127825.25</v>
      </c>
      <c r="K37" s="2">
        <f>SUMIFS('  Sched Ms'!BP:BP,'  Sched Ms'!$B:$B,"FED: Federal",'  Sched Ms'!$G:$G,$A37)</f>
        <v>-127825.25</v>
      </c>
      <c r="L37" s="2">
        <f>SUMIFS('  Sched Ms'!BQ:BQ,'  Sched Ms'!$B:$B,"FED: Federal",'  Sched Ms'!$G:$G,$A37)</f>
        <v>-127825.25</v>
      </c>
      <c r="M37" s="2">
        <f>SUMIFS('  Sched Ms'!BR:BR,'  Sched Ms'!$B:$B,"FED: Federal",'  Sched Ms'!$G:$G,$A37)</f>
        <v>-127825.25</v>
      </c>
      <c r="N37" s="2">
        <f>SUMIFS('  Sched Ms'!BS:BS,'  Sched Ms'!$B:$B,"FED: Federal",'  Sched Ms'!$G:$G,$A37)</f>
        <v>-127825.25</v>
      </c>
      <c r="O37" s="2">
        <f>SUMIFS('  Sched Ms'!BT:BT,'  Sched Ms'!$B:$B,"FED: Federal",'  Sched Ms'!$G:$G,$A37)</f>
        <v>-1533903</v>
      </c>
      <c r="P37" s="2">
        <f>SUMIFS('  Sched Ms'!BU:BU,'  Sched Ms'!$B:$B,"FED: Federal",'  Sched Ms'!$G:$G,$A37)</f>
        <v>-127825.25</v>
      </c>
      <c r="Q37" s="2">
        <f>SUMIFS('  Sched Ms'!BV:BV,'  Sched Ms'!$B:$B,"FED: Federal",'  Sched Ms'!$G:$G,$A37)</f>
        <v>-127825.25</v>
      </c>
      <c r="R37" s="2">
        <f>SUMIFS('  Sched Ms'!BW:BW,'  Sched Ms'!$B:$B,"FED: Federal",'  Sched Ms'!$G:$G,$A37)</f>
        <v>-127825.25</v>
      </c>
      <c r="S37" s="2">
        <f>SUMIFS('  Sched Ms'!BX:BX,'  Sched Ms'!$B:$B,"FED: Federal",'  Sched Ms'!$G:$G,$A37)</f>
        <v>-127825.25</v>
      </c>
      <c r="T37" s="2">
        <f>SUMIFS('  Sched Ms'!BY:BY,'  Sched Ms'!$B:$B,"FED: Federal",'  Sched Ms'!$G:$G,$A37)</f>
        <v>-127825.25</v>
      </c>
      <c r="U37" s="2">
        <f>SUMIFS('  Sched Ms'!BZ:BZ,'  Sched Ms'!$B:$B,"FED: Federal",'  Sched Ms'!$G:$G,$A37)</f>
        <v>-127825.25</v>
      </c>
      <c r="V37" s="2">
        <f>SUMIFS('  Sched Ms'!CA:CA,'  Sched Ms'!$B:$B,"FED: Federal",'  Sched Ms'!$G:$G,$A37)</f>
        <v>-127825.25</v>
      </c>
      <c r="W37" s="2">
        <f>SUMIFS('  Sched Ms'!CB:CB,'  Sched Ms'!$B:$B,"FED: Federal",'  Sched Ms'!$G:$G,$A37)</f>
        <v>-127825.25</v>
      </c>
      <c r="X37" s="2">
        <f>SUMIFS('  Sched Ms'!CC:CC,'  Sched Ms'!$B:$B,"FED: Federal",'  Sched Ms'!$G:$G,$A37)</f>
        <v>-127825.25</v>
      </c>
      <c r="Y37" s="2">
        <f>SUMIFS('  Sched Ms'!CD:CD,'  Sched Ms'!$B:$B,"FED: Federal",'  Sched Ms'!$G:$G,$A37)</f>
        <v>-127825.25</v>
      </c>
      <c r="Z37" s="2">
        <f>SUMIFS('  Sched Ms'!CE:CE,'  Sched Ms'!$B:$B,"FED: Federal",'  Sched Ms'!$G:$G,$A37)</f>
        <v>-127825.25</v>
      </c>
      <c r="AA37" s="2">
        <f>SUMIFS('  Sched Ms'!CF:CF,'  Sched Ms'!$B:$B,"FED: Federal",'  Sched Ms'!$G:$G,$A37)</f>
        <v>-127825.25</v>
      </c>
      <c r="AB37" s="2">
        <f>SUMIFS('  Sched Ms'!CG:CG,'  Sched Ms'!$B:$B,"FED: Federal",'  Sched Ms'!$G:$G,$A37)</f>
        <v>-1533903</v>
      </c>
    </row>
    <row r="38" spans="1:28" ht="15" customHeight="1" x14ac:dyDescent="0.2">
      <c r="A38" s="12" t="s">
        <v>166</v>
      </c>
      <c r="B38" s="12" t="s">
        <v>810</v>
      </c>
      <c r="C38" s="2">
        <f>SUMIFS('  Sched Ms'!BH:BH,'  Sched Ms'!$B:$B,"FED: Federal",'  Sched Ms'!$G:$G,$A38)</f>
        <v>-110207.33000000007</v>
      </c>
      <c r="D38" s="2">
        <f>SUMIFS('  Sched Ms'!BI:BI,'  Sched Ms'!$B:$B,"FED: Federal",'  Sched Ms'!$G:$G,$A38)</f>
        <v>-110213</v>
      </c>
      <c r="E38" s="2">
        <f>SUMIFS('  Sched Ms'!BJ:BJ,'  Sched Ms'!$B:$B,"FED: Federal",'  Sched Ms'!$G:$G,$A38)</f>
        <v>-110213</v>
      </c>
      <c r="F38" s="2">
        <f>SUMIFS('  Sched Ms'!BK:BK,'  Sched Ms'!$B:$B,"FED: Federal",'  Sched Ms'!$G:$G,$A38)</f>
        <v>-110213</v>
      </c>
      <c r="G38" s="2">
        <f>SUMIFS('  Sched Ms'!BL:BL,'  Sched Ms'!$B:$B,"FED: Federal",'  Sched Ms'!$G:$G,$A38)</f>
        <v>-110213</v>
      </c>
      <c r="H38" s="2">
        <f>SUMIFS('  Sched Ms'!BM:BM,'  Sched Ms'!$B:$B,"FED: Federal",'  Sched Ms'!$G:$G,$A38)</f>
        <v>-110213</v>
      </c>
      <c r="I38" s="2">
        <f>SUMIFS('  Sched Ms'!BN:BN,'  Sched Ms'!$B:$B,"FED: Federal",'  Sched Ms'!$G:$G,$A38)</f>
        <v>-110213</v>
      </c>
      <c r="J38" s="2">
        <f>SUMIFS('  Sched Ms'!BO:BO,'  Sched Ms'!$B:$B,"FED: Federal",'  Sched Ms'!$G:$G,$A38)</f>
        <v>-110213</v>
      </c>
      <c r="K38" s="2">
        <f>SUMIFS('  Sched Ms'!BP:BP,'  Sched Ms'!$B:$B,"FED: Federal",'  Sched Ms'!$G:$G,$A38)</f>
        <v>-110213</v>
      </c>
      <c r="L38" s="2">
        <f>SUMIFS('  Sched Ms'!BQ:BQ,'  Sched Ms'!$B:$B,"FED: Federal",'  Sched Ms'!$G:$G,$A38)</f>
        <v>-110213</v>
      </c>
      <c r="M38" s="2">
        <f>SUMIFS('  Sched Ms'!BR:BR,'  Sched Ms'!$B:$B,"FED: Federal",'  Sched Ms'!$G:$G,$A38)</f>
        <v>-110213</v>
      </c>
      <c r="N38" s="2">
        <f>SUMIFS('  Sched Ms'!BS:BS,'  Sched Ms'!$B:$B,"FED: Federal",'  Sched Ms'!$G:$G,$A38)</f>
        <v>-110213</v>
      </c>
      <c r="O38" s="2">
        <f>SUMIFS('  Sched Ms'!BT:BT,'  Sched Ms'!$B:$B,"FED: Federal",'  Sched Ms'!$G:$G,$A38)</f>
        <v>-1322550.33</v>
      </c>
      <c r="P38" s="2">
        <f>SUMIFS('  Sched Ms'!BU:BU,'  Sched Ms'!$B:$B,"FED: Federal",'  Sched Ms'!$G:$G,$A38)</f>
        <v>-113100.97890000045</v>
      </c>
      <c r="Q38" s="2">
        <f>SUMIFS('  Sched Ms'!BV:BV,'  Sched Ms'!$B:$B,"FED: Federal",'  Sched Ms'!$G:$G,$A38)</f>
        <v>-113100.97889999952</v>
      </c>
      <c r="R38" s="2">
        <f>SUMIFS('  Sched Ms'!BW:BW,'  Sched Ms'!$B:$B,"FED: Federal",'  Sched Ms'!$G:$G,$A38)</f>
        <v>-113100.97889999952</v>
      </c>
      <c r="S38" s="2">
        <f>SUMIFS('  Sched Ms'!BX:BX,'  Sched Ms'!$B:$B,"FED: Federal",'  Sched Ms'!$G:$G,$A38)</f>
        <v>-113100.97890000045</v>
      </c>
      <c r="T38" s="2">
        <f>SUMIFS('  Sched Ms'!BY:BY,'  Sched Ms'!$B:$B,"FED: Federal",'  Sched Ms'!$G:$G,$A38)</f>
        <v>-113100.97890000045</v>
      </c>
      <c r="U38" s="2">
        <f>SUMIFS('  Sched Ms'!BZ:BZ,'  Sched Ms'!$B:$B,"FED: Federal",'  Sched Ms'!$G:$G,$A38)</f>
        <v>-113100.97889999952</v>
      </c>
      <c r="V38" s="2">
        <f>SUMIFS('  Sched Ms'!CA:CA,'  Sched Ms'!$B:$B,"FED: Federal",'  Sched Ms'!$G:$G,$A38)</f>
        <v>-113100.97889999952</v>
      </c>
      <c r="W38" s="2">
        <f>SUMIFS('  Sched Ms'!CB:CB,'  Sched Ms'!$B:$B,"FED: Federal",'  Sched Ms'!$G:$G,$A38)</f>
        <v>-113100.97890000045</v>
      </c>
      <c r="X38" s="2">
        <f>SUMIFS('  Sched Ms'!CC:CC,'  Sched Ms'!$B:$B,"FED: Federal",'  Sched Ms'!$G:$G,$A38)</f>
        <v>-113100.97890000045</v>
      </c>
      <c r="Y38" s="2">
        <f>SUMIFS('  Sched Ms'!CD:CD,'  Sched Ms'!$B:$B,"FED: Federal",'  Sched Ms'!$G:$G,$A38)</f>
        <v>-113100.97889999952</v>
      </c>
      <c r="Z38" s="2">
        <f>SUMIFS('  Sched Ms'!CE:CE,'  Sched Ms'!$B:$B,"FED: Federal",'  Sched Ms'!$G:$G,$A38)</f>
        <v>-113100.97889999952</v>
      </c>
      <c r="AA38" s="2">
        <f>SUMIFS('  Sched Ms'!CF:CF,'  Sched Ms'!$B:$B,"FED: Federal",'  Sched Ms'!$G:$G,$A38)</f>
        <v>-113100.97890000045</v>
      </c>
      <c r="AB38" s="2">
        <f>SUMIFS('  Sched Ms'!CG:CG,'  Sched Ms'!$B:$B,"FED: Federal",'  Sched Ms'!$G:$G,$A38)</f>
        <v>-1357211.7467999998</v>
      </c>
    </row>
    <row r="39" spans="1:28" ht="15" customHeight="1" x14ac:dyDescent="0.2">
      <c r="A39" s="12" t="s">
        <v>167</v>
      </c>
      <c r="B39" s="12" t="s">
        <v>810</v>
      </c>
      <c r="C39" s="2">
        <f>SUMIFS('  Sched Ms'!BH:BH,'  Sched Ms'!$B:$B,"FED: Federal",'  Sched Ms'!$G:$G,$A39)</f>
        <v>9895.25</v>
      </c>
      <c r="D39" s="2">
        <f>SUMIFS('  Sched Ms'!BI:BI,'  Sched Ms'!$B:$B,"FED: Federal",'  Sched Ms'!$G:$G,$A39)</f>
        <v>9895.25</v>
      </c>
      <c r="E39" s="2">
        <f>SUMIFS('  Sched Ms'!BJ:BJ,'  Sched Ms'!$B:$B,"FED: Federal",'  Sched Ms'!$G:$G,$A39)</f>
        <v>9895.25</v>
      </c>
      <c r="F39" s="2">
        <f>SUMIFS('  Sched Ms'!BK:BK,'  Sched Ms'!$B:$B,"FED: Federal",'  Sched Ms'!$G:$G,$A39)</f>
        <v>9895.25</v>
      </c>
      <c r="G39" s="2">
        <f>SUMIFS('  Sched Ms'!BL:BL,'  Sched Ms'!$B:$B,"FED: Federal",'  Sched Ms'!$G:$G,$A39)</f>
        <v>9895.25</v>
      </c>
      <c r="H39" s="2">
        <f>SUMIFS('  Sched Ms'!BM:BM,'  Sched Ms'!$B:$B,"FED: Federal",'  Sched Ms'!$G:$G,$A39)</f>
        <v>9895.25</v>
      </c>
      <c r="I39" s="2">
        <f>SUMIFS('  Sched Ms'!BN:BN,'  Sched Ms'!$B:$B,"FED: Federal",'  Sched Ms'!$G:$G,$A39)</f>
        <v>9895.25</v>
      </c>
      <c r="J39" s="2">
        <f>SUMIFS('  Sched Ms'!BO:BO,'  Sched Ms'!$B:$B,"FED: Federal",'  Sched Ms'!$G:$G,$A39)</f>
        <v>9895.25</v>
      </c>
      <c r="K39" s="2">
        <f>SUMIFS('  Sched Ms'!BP:BP,'  Sched Ms'!$B:$B,"FED: Federal",'  Sched Ms'!$G:$G,$A39)</f>
        <v>9895.25</v>
      </c>
      <c r="L39" s="2">
        <f>SUMIFS('  Sched Ms'!BQ:BQ,'  Sched Ms'!$B:$B,"FED: Federal",'  Sched Ms'!$G:$G,$A39)</f>
        <v>9895.25</v>
      </c>
      <c r="M39" s="2">
        <f>SUMIFS('  Sched Ms'!BR:BR,'  Sched Ms'!$B:$B,"FED: Federal",'  Sched Ms'!$G:$G,$A39)</f>
        <v>9895.25</v>
      </c>
      <c r="N39" s="2">
        <f>SUMIFS('  Sched Ms'!BS:BS,'  Sched Ms'!$B:$B,"FED: Federal",'  Sched Ms'!$G:$G,$A39)</f>
        <v>9895.25</v>
      </c>
      <c r="O39" s="2">
        <f>SUMIFS('  Sched Ms'!BT:BT,'  Sched Ms'!$B:$B,"FED: Federal",'  Sched Ms'!$G:$G,$A39)</f>
        <v>118743</v>
      </c>
      <c r="P39" s="2">
        <f>SUMIFS('  Sched Ms'!BU:BU,'  Sched Ms'!$B:$B,"FED: Federal",'  Sched Ms'!$G:$G,$A39)</f>
        <v>9895.25</v>
      </c>
      <c r="Q39" s="2">
        <f>SUMIFS('  Sched Ms'!BV:BV,'  Sched Ms'!$B:$B,"FED: Federal",'  Sched Ms'!$G:$G,$A39)</f>
        <v>9895.25</v>
      </c>
      <c r="R39" s="2">
        <f>SUMIFS('  Sched Ms'!BW:BW,'  Sched Ms'!$B:$B,"FED: Federal",'  Sched Ms'!$G:$G,$A39)</f>
        <v>0</v>
      </c>
      <c r="S39" s="2">
        <f>SUMIFS('  Sched Ms'!BX:BX,'  Sched Ms'!$B:$B,"FED: Federal",'  Sched Ms'!$G:$G,$A39)</f>
        <v>0</v>
      </c>
      <c r="T39" s="2">
        <f>SUMIFS('  Sched Ms'!BY:BY,'  Sched Ms'!$B:$B,"FED: Federal",'  Sched Ms'!$G:$G,$A39)</f>
        <v>0</v>
      </c>
      <c r="U39" s="2">
        <f>SUMIFS('  Sched Ms'!BZ:BZ,'  Sched Ms'!$B:$B,"FED: Federal",'  Sched Ms'!$G:$G,$A39)</f>
        <v>0</v>
      </c>
      <c r="V39" s="2">
        <f>SUMIFS('  Sched Ms'!CA:CA,'  Sched Ms'!$B:$B,"FED: Federal",'  Sched Ms'!$G:$G,$A39)</f>
        <v>0</v>
      </c>
      <c r="W39" s="2">
        <f>SUMIFS('  Sched Ms'!CB:CB,'  Sched Ms'!$B:$B,"FED: Federal",'  Sched Ms'!$G:$G,$A39)</f>
        <v>0</v>
      </c>
      <c r="X39" s="2">
        <f>SUMIFS('  Sched Ms'!CC:CC,'  Sched Ms'!$B:$B,"FED: Federal",'  Sched Ms'!$G:$G,$A39)</f>
        <v>0</v>
      </c>
      <c r="Y39" s="2">
        <f>SUMIFS('  Sched Ms'!CD:CD,'  Sched Ms'!$B:$B,"FED: Federal",'  Sched Ms'!$G:$G,$A39)</f>
        <v>0</v>
      </c>
      <c r="Z39" s="2">
        <f>SUMIFS('  Sched Ms'!CE:CE,'  Sched Ms'!$B:$B,"FED: Federal",'  Sched Ms'!$G:$G,$A39)</f>
        <v>0</v>
      </c>
      <c r="AA39" s="2">
        <f>SUMIFS('  Sched Ms'!CF:CF,'  Sched Ms'!$B:$B,"FED: Federal",'  Sched Ms'!$G:$G,$A39)</f>
        <v>0</v>
      </c>
      <c r="AB39" s="2">
        <f>SUMIFS('  Sched Ms'!CG:CG,'  Sched Ms'!$B:$B,"FED: Federal",'  Sched Ms'!$G:$G,$A39)</f>
        <v>19790.5</v>
      </c>
    </row>
    <row r="40" spans="1:28" ht="15" customHeight="1" x14ac:dyDescent="0.2">
      <c r="A40" s="12" t="s">
        <v>168</v>
      </c>
      <c r="B40" s="12" t="s">
        <v>810</v>
      </c>
      <c r="C40" s="2">
        <f>SUMIFS('  Sched Ms'!BH:BH,'  Sched Ms'!$B:$B,"FED: Federal",'  Sched Ms'!$G:$G,$A40)</f>
        <v>111075.52000000002</v>
      </c>
      <c r="D40" s="2">
        <f>SUMIFS('  Sched Ms'!BI:BI,'  Sched Ms'!$B:$B,"FED: Federal",'  Sched Ms'!$G:$G,$A40)</f>
        <v>107694.40999999992</v>
      </c>
      <c r="E40" s="2">
        <f>SUMIFS('  Sched Ms'!BJ:BJ,'  Sched Ms'!$B:$B,"FED: Federal",'  Sched Ms'!$G:$G,$A40)</f>
        <v>-992539.02</v>
      </c>
      <c r="F40" s="2">
        <f>SUMIFS('  Sched Ms'!BK:BK,'  Sched Ms'!$B:$B,"FED: Federal",'  Sched Ms'!$G:$G,$A40)</f>
        <v>110718.16000000015</v>
      </c>
      <c r="G40" s="2">
        <f>SUMIFS('  Sched Ms'!BL:BL,'  Sched Ms'!$B:$B,"FED: Federal",'  Sched Ms'!$G:$G,$A40)</f>
        <v>120861.03000000003</v>
      </c>
      <c r="H40" s="2">
        <f>SUMIFS('  Sched Ms'!BM:BM,'  Sched Ms'!$B:$B,"FED: Federal",'  Sched Ms'!$G:$G,$A40)</f>
        <v>120468.95999999996</v>
      </c>
      <c r="I40" s="2">
        <f>SUMIFS('  Sched Ms'!BN:BN,'  Sched Ms'!$B:$B,"FED: Federal",'  Sched Ms'!$G:$G,$A40)</f>
        <v>115975.09999999986</v>
      </c>
      <c r="J40" s="2">
        <f>SUMIFS('  Sched Ms'!BO:BO,'  Sched Ms'!$B:$B,"FED: Federal",'  Sched Ms'!$G:$G,$A40)</f>
        <v>125746.98999999999</v>
      </c>
      <c r="K40" s="2">
        <f>SUMIFS('  Sched Ms'!BP:BP,'  Sched Ms'!$B:$B,"FED: Federal",'  Sched Ms'!$G:$G,$A40)</f>
        <v>115604.10999999987</v>
      </c>
      <c r="L40" s="2">
        <f>SUMIFS('  Sched Ms'!BQ:BQ,'  Sched Ms'!$B:$B,"FED: Federal",'  Sched Ms'!$G:$G,$A40)</f>
        <v>115975.10000000009</v>
      </c>
      <c r="M40" s="2">
        <f>SUMIFS('  Sched Ms'!BR:BR,'  Sched Ms'!$B:$B,"FED: Federal",'  Sched Ms'!$G:$G,$A40)</f>
        <v>120468.9600000002</v>
      </c>
      <c r="N40" s="2">
        <f>SUMIFS('  Sched Ms'!BS:BS,'  Sched Ms'!$B:$B,"FED: Federal",'  Sched Ms'!$G:$G,$A40)</f>
        <v>118951.36999999988</v>
      </c>
      <c r="O40" s="2">
        <f>SUMIFS('  Sched Ms'!BT:BT,'  Sched Ms'!$B:$B,"FED: Federal",'  Sched Ms'!$G:$G,$A40)</f>
        <v>291000.68999999994</v>
      </c>
      <c r="P40" s="2">
        <f>SUMIFS('  Sched Ms'!BU:BU,'  Sched Ms'!$B:$B,"FED: Federal",'  Sched Ms'!$G:$G,$A40)</f>
        <v>117285.2100000002</v>
      </c>
      <c r="Q40" s="2">
        <f>SUMIFS('  Sched Ms'!BV:BV,'  Sched Ms'!$B:$B,"FED: Federal",'  Sched Ms'!$G:$G,$A40)</f>
        <v>113582.2100000002</v>
      </c>
      <c r="R40" s="2">
        <f>SUMIFS('  Sched Ms'!BW:BW,'  Sched Ms'!$B:$B,"FED: Federal",'  Sched Ms'!$G:$G,$A40)</f>
        <v>-1276760.9400000002</v>
      </c>
      <c r="S40" s="2">
        <f>SUMIFS('  Sched Ms'!BX:BX,'  Sched Ms'!$B:$B,"FED: Federal",'  Sched Ms'!$G:$G,$A40)</f>
        <v>116818.19999999995</v>
      </c>
      <c r="T40" s="2">
        <f>SUMIFS('  Sched Ms'!BY:BY,'  Sched Ms'!$B:$B,"FED: Federal",'  Sched Ms'!$G:$G,$A40)</f>
        <v>127469.5</v>
      </c>
      <c r="U40" s="2">
        <f>SUMIFS('  Sched Ms'!BZ:BZ,'  Sched Ms'!$B:$B,"FED: Federal",'  Sched Ms'!$G:$G,$A40)</f>
        <v>126984.66000000015</v>
      </c>
      <c r="V40" s="2">
        <f>SUMIFS('  Sched Ms'!CA:CA,'  Sched Ms'!$B:$B,"FED: Federal",'  Sched Ms'!$G:$G,$A40)</f>
        <v>122364.37000000011</v>
      </c>
      <c r="W40" s="2">
        <f>SUMIFS('  Sched Ms'!CB:CB,'  Sched Ms'!$B:$B,"FED: Federal",'  Sched Ms'!$G:$G,$A40)</f>
        <v>132530.85999999987</v>
      </c>
      <c r="X40" s="2">
        <f>SUMIFS('  Sched Ms'!CC:CC,'  Sched Ms'!$B:$B,"FED: Federal",'  Sched Ms'!$G:$G,$A40)</f>
        <v>121901.43999999994</v>
      </c>
      <c r="Y40" s="2">
        <f>SUMIFS('  Sched Ms'!CD:CD,'  Sched Ms'!$B:$B,"FED: Federal",'  Sched Ms'!$G:$G,$A40)</f>
        <v>122386.23999999999</v>
      </c>
      <c r="Z40" s="2">
        <f>SUMIFS('  Sched Ms'!CE:CE,'  Sched Ms'!$B:$B,"FED: Federal",'  Sched Ms'!$G:$G,$A40)</f>
        <v>126984.66000000038</v>
      </c>
      <c r="AA40" s="2">
        <f>SUMIFS('  Sched Ms'!CF:CF,'  Sched Ms'!$B:$B,"FED: Federal",'  Sched Ms'!$G:$G,$A40)</f>
        <v>124239.77000000002</v>
      </c>
      <c r="AB40" s="2">
        <f>SUMIFS('  Sched Ms'!CG:CG,'  Sched Ms'!$B:$B,"FED: Federal",'  Sched Ms'!$G:$G,$A40)</f>
        <v>75786.180000000633</v>
      </c>
    </row>
    <row r="41" spans="1:28" ht="15" customHeight="1" x14ac:dyDescent="0.2">
      <c r="A41" s="12" t="s">
        <v>169</v>
      </c>
      <c r="B41" s="12" t="s">
        <v>810</v>
      </c>
      <c r="C41" s="2">
        <f>SUMIFS('  Sched Ms'!BH:BH,'  Sched Ms'!$B:$B,"FED: Federal",'  Sched Ms'!$G:$G,$A41)</f>
        <v>0</v>
      </c>
      <c r="D41" s="2">
        <f>SUMIFS('  Sched Ms'!BI:BI,'  Sched Ms'!$B:$B,"FED: Federal",'  Sched Ms'!$G:$G,$A41)</f>
        <v>0</v>
      </c>
      <c r="E41" s="2">
        <f>SUMIFS('  Sched Ms'!BJ:BJ,'  Sched Ms'!$B:$B,"FED: Federal",'  Sched Ms'!$G:$G,$A41)</f>
        <v>0</v>
      </c>
      <c r="F41" s="2">
        <f>SUMIFS('  Sched Ms'!BK:BK,'  Sched Ms'!$B:$B,"FED: Federal",'  Sched Ms'!$G:$G,$A41)</f>
        <v>0</v>
      </c>
      <c r="G41" s="2">
        <f>SUMIFS('  Sched Ms'!BL:BL,'  Sched Ms'!$B:$B,"FED: Federal",'  Sched Ms'!$G:$G,$A41)</f>
        <v>0</v>
      </c>
      <c r="H41" s="2">
        <f>SUMIFS('  Sched Ms'!BM:BM,'  Sched Ms'!$B:$B,"FED: Federal",'  Sched Ms'!$G:$G,$A41)</f>
        <v>0</v>
      </c>
      <c r="I41" s="2">
        <f>SUMIFS('  Sched Ms'!BN:BN,'  Sched Ms'!$B:$B,"FED: Federal",'  Sched Ms'!$G:$G,$A41)</f>
        <v>0</v>
      </c>
      <c r="J41" s="2">
        <f>SUMIFS('  Sched Ms'!BO:BO,'  Sched Ms'!$B:$B,"FED: Federal",'  Sched Ms'!$G:$G,$A41)</f>
        <v>0</v>
      </c>
      <c r="K41" s="2">
        <f>SUMIFS('  Sched Ms'!BP:BP,'  Sched Ms'!$B:$B,"FED: Federal",'  Sched Ms'!$G:$G,$A41)</f>
        <v>0</v>
      </c>
      <c r="L41" s="2">
        <f>SUMIFS('  Sched Ms'!BQ:BQ,'  Sched Ms'!$B:$B,"FED: Federal",'  Sched Ms'!$G:$G,$A41)</f>
        <v>0</v>
      </c>
      <c r="M41" s="2">
        <f>SUMIFS('  Sched Ms'!BR:BR,'  Sched Ms'!$B:$B,"FED: Federal",'  Sched Ms'!$G:$G,$A41)</f>
        <v>0</v>
      </c>
      <c r="N41" s="2">
        <f>SUMIFS('  Sched Ms'!BS:BS,'  Sched Ms'!$B:$B,"FED: Federal",'  Sched Ms'!$G:$G,$A41)</f>
        <v>0</v>
      </c>
      <c r="O41" s="2">
        <f>SUMIFS('  Sched Ms'!BT:BT,'  Sched Ms'!$B:$B,"FED: Federal",'  Sched Ms'!$G:$G,$A41)</f>
        <v>0</v>
      </c>
      <c r="P41" s="2">
        <f>SUMIFS('  Sched Ms'!BU:BU,'  Sched Ms'!$B:$B,"FED: Federal",'  Sched Ms'!$G:$G,$A41)</f>
        <v>0</v>
      </c>
      <c r="Q41" s="2">
        <f>SUMIFS('  Sched Ms'!BV:BV,'  Sched Ms'!$B:$B,"FED: Federal",'  Sched Ms'!$G:$G,$A41)</f>
        <v>0</v>
      </c>
      <c r="R41" s="2">
        <f>SUMIFS('  Sched Ms'!BW:BW,'  Sched Ms'!$B:$B,"FED: Federal",'  Sched Ms'!$G:$G,$A41)</f>
        <v>0</v>
      </c>
      <c r="S41" s="2">
        <f>SUMIFS('  Sched Ms'!BX:BX,'  Sched Ms'!$B:$B,"FED: Federal",'  Sched Ms'!$G:$G,$A41)</f>
        <v>0</v>
      </c>
      <c r="T41" s="2">
        <f>SUMIFS('  Sched Ms'!BY:BY,'  Sched Ms'!$B:$B,"FED: Federal",'  Sched Ms'!$G:$G,$A41)</f>
        <v>0</v>
      </c>
      <c r="U41" s="2">
        <f>SUMIFS('  Sched Ms'!BZ:BZ,'  Sched Ms'!$B:$B,"FED: Federal",'  Sched Ms'!$G:$G,$A41)</f>
        <v>0</v>
      </c>
      <c r="V41" s="2">
        <f>SUMIFS('  Sched Ms'!CA:CA,'  Sched Ms'!$B:$B,"FED: Federal",'  Sched Ms'!$G:$G,$A41)</f>
        <v>0</v>
      </c>
      <c r="W41" s="2">
        <f>SUMIFS('  Sched Ms'!CB:CB,'  Sched Ms'!$B:$B,"FED: Federal",'  Sched Ms'!$G:$G,$A41)</f>
        <v>0</v>
      </c>
      <c r="X41" s="2">
        <f>SUMIFS('  Sched Ms'!CC:CC,'  Sched Ms'!$B:$B,"FED: Federal",'  Sched Ms'!$G:$G,$A41)</f>
        <v>0</v>
      </c>
      <c r="Y41" s="2">
        <f>SUMIFS('  Sched Ms'!CD:CD,'  Sched Ms'!$B:$B,"FED: Federal",'  Sched Ms'!$G:$G,$A41)</f>
        <v>0</v>
      </c>
      <c r="Z41" s="2">
        <f>SUMIFS('  Sched Ms'!CE:CE,'  Sched Ms'!$B:$B,"FED: Federal",'  Sched Ms'!$G:$G,$A41)</f>
        <v>0</v>
      </c>
      <c r="AA41" s="2">
        <f>SUMIFS('  Sched Ms'!CF:CF,'  Sched Ms'!$B:$B,"FED: Federal",'  Sched Ms'!$G:$G,$A41)</f>
        <v>0</v>
      </c>
      <c r="AB41" s="2">
        <f>SUMIFS('  Sched Ms'!CG:CG,'  Sched Ms'!$B:$B,"FED: Federal",'  Sched Ms'!$G:$G,$A41)</f>
        <v>0</v>
      </c>
    </row>
    <row r="42" spans="1:28" ht="15" customHeight="1" x14ac:dyDescent="0.2">
      <c r="A42" s="12" t="s">
        <v>170</v>
      </c>
      <c r="B42" s="12" t="s">
        <v>810</v>
      </c>
      <c r="C42" s="2">
        <f>SUMIFS('  Sched Ms'!BH:BH,'  Sched Ms'!$B:$B,"FED: Federal",'  Sched Ms'!$G:$G,$A42)</f>
        <v>1239.999600000001</v>
      </c>
      <c r="D42" s="2">
        <f>SUMIFS('  Sched Ms'!BI:BI,'  Sched Ms'!$B:$B,"FED: Federal",'  Sched Ms'!$G:$G,$A42)</f>
        <v>0</v>
      </c>
      <c r="E42" s="2">
        <f>SUMIFS('  Sched Ms'!BJ:BJ,'  Sched Ms'!$B:$B,"FED: Federal",'  Sched Ms'!$G:$G,$A42)</f>
        <v>0</v>
      </c>
      <c r="F42" s="2">
        <f>SUMIFS('  Sched Ms'!BK:BK,'  Sched Ms'!$B:$B,"FED: Federal",'  Sched Ms'!$G:$G,$A42)</f>
        <v>0</v>
      </c>
      <c r="G42" s="2">
        <f>SUMIFS('  Sched Ms'!BL:BL,'  Sched Ms'!$B:$B,"FED: Federal",'  Sched Ms'!$G:$G,$A42)</f>
        <v>0</v>
      </c>
      <c r="H42" s="2">
        <f>SUMIFS('  Sched Ms'!BM:BM,'  Sched Ms'!$B:$B,"FED: Federal",'  Sched Ms'!$G:$G,$A42)</f>
        <v>-4080.0000000000009</v>
      </c>
      <c r="I42" s="2">
        <f>SUMIFS('  Sched Ms'!BN:BN,'  Sched Ms'!$B:$B,"FED: Federal",'  Sched Ms'!$G:$G,$A42)</f>
        <v>0</v>
      </c>
      <c r="J42" s="2">
        <f>SUMIFS('  Sched Ms'!BO:BO,'  Sched Ms'!$B:$B,"FED: Federal",'  Sched Ms'!$G:$G,$A42)</f>
        <v>0</v>
      </c>
      <c r="K42" s="2">
        <f>SUMIFS('  Sched Ms'!BP:BP,'  Sched Ms'!$B:$B,"FED: Federal",'  Sched Ms'!$G:$G,$A42)</f>
        <v>0</v>
      </c>
      <c r="L42" s="2">
        <f>SUMIFS('  Sched Ms'!BQ:BQ,'  Sched Ms'!$B:$B,"FED: Federal",'  Sched Ms'!$G:$G,$A42)</f>
        <v>0</v>
      </c>
      <c r="M42" s="2">
        <f>SUMIFS('  Sched Ms'!BR:BR,'  Sched Ms'!$B:$B,"FED: Federal",'  Sched Ms'!$G:$G,$A42)</f>
        <v>3059.9999999999991</v>
      </c>
      <c r="N42" s="2">
        <f>SUMIFS('  Sched Ms'!BS:BS,'  Sched Ms'!$B:$B,"FED: Federal",'  Sched Ms'!$G:$G,$A42)</f>
        <v>0</v>
      </c>
      <c r="O42" s="2">
        <f>SUMIFS('  Sched Ms'!BT:BT,'  Sched Ms'!$B:$B,"FED: Federal",'  Sched Ms'!$G:$G,$A42)</f>
        <v>219.99960000000101</v>
      </c>
      <c r="P42" s="2">
        <f>SUMIFS('  Sched Ms'!BU:BU,'  Sched Ms'!$B:$B,"FED: Federal",'  Sched Ms'!$G:$G,$A42)</f>
        <v>1264.7995919999994</v>
      </c>
      <c r="Q42" s="2">
        <f>SUMIFS('  Sched Ms'!BV:BV,'  Sched Ms'!$B:$B,"FED: Federal",'  Sched Ms'!$G:$G,$A42)</f>
        <v>0</v>
      </c>
      <c r="R42" s="2">
        <f>SUMIFS('  Sched Ms'!BW:BW,'  Sched Ms'!$B:$B,"FED: Federal",'  Sched Ms'!$G:$G,$A42)</f>
        <v>0</v>
      </c>
      <c r="S42" s="2">
        <f>SUMIFS('  Sched Ms'!BX:BX,'  Sched Ms'!$B:$B,"FED: Federal",'  Sched Ms'!$G:$G,$A42)</f>
        <v>0</v>
      </c>
      <c r="T42" s="2">
        <f>SUMIFS('  Sched Ms'!BY:BY,'  Sched Ms'!$B:$B,"FED: Federal",'  Sched Ms'!$G:$G,$A42)</f>
        <v>0</v>
      </c>
      <c r="U42" s="2">
        <f>SUMIFS('  Sched Ms'!BZ:BZ,'  Sched Ms'!$B:$B,"FED: Federal",'  Sched Ms'!$G:$G,$A42)</f>
        <v>-4161.6000000000004</v>
      </c>
      <c r="V42" s="2">
        <f>SUMIFS('  Sched Ms'!CA:CA,'  Sched Ms'!$B:$B,"FED: Federal",'  Sched Ms'!$G:$G,$A42)</f>
        <v>0</v>
      </c>
      <c r="W42" s="2">
        <f>SUMIFS('  Sched Ms'!CB:CB,'  Sched Ms'!$B:$B,"FED: Federal",'  Sched Ms'!$G:$G,$A42)</f>
        <v>0</v>
      </c>
      <c r="X42" s="2">
        <f>SUMIFS('  Sched Ms'!CC:CC,'  Sched Ms'!$B:$B,"FED: Federal",'  Sched Ms'!$G:$G,$A42)</f>
        <v>0</v>
      </c>
      <c r="Y42" s="2">
        <f>SUMIFS('  Sched Ms'!CD:CD,'  Sched Ms'!$B:$B,"FED: Federal",'  Sched Ms'!$G:$G,$A42)</f>
        <v>0</v>
      </c>
      <c r="Z42" s="2">
        <f>SUMIFS('  Sched Ms'!CE:CE,'  Sched Ms'!$B:$B,"FED: Federal",'  Sched Ms'!$G:$G,$A42)</f>
        <v>3121.2000000000007</v>
      </c>
      <c r="AA42" s="2">
        <f>SUMIFS('  Sched Ms'!CF:CF,'  Sched Ms'!$B:$B,"FED: Federal",'  Sched Ms'!$G:$G,$A42)</f>
        <v>0</v>
      </c>
      <c r="AB42" s="2">
        <f>SUMIFS('  Sched Ms'!CG:CG,'  Sched Ms'!$B:$B,"FED: Federal",'  Sched Ms'!$G:$G,$A42)</f>
        <v>224.39959199999976</v>
      </c>
    </row>
    <row r="43" spans="1:28" ht="15" customHeight="1" x14ac:dyDescent="0.2">
      <c r="A43" s="12" t="s">
        <v>171</v>
      </c>
      <c r="B43" s="12" t="s">
        <v>810</v>
      </c>
      <c r="C43" s="2">
        <f>SUMIFS('  Sched Ms'!BH:BH,'  Sched Ms'!$B:$B,"FED: Federal",'  Sched Ms'!$G:$G,$A43)</f>
        <v>10165</v>
      </c>
      <c r="D43" s="2">
        <f>SUMIFS('  Sched Ms'!BI:BI,'  Sched Ms'!$B:$B,"FED: Federal",'  Sched Ms'!$G:$G,$A43)</f>
        <v>10165</v>
      </c>
      <c r="E43" s="2">
        <f>SUMIFS('  Sched Ms'!BJ:BJ,'  Sched Ms'!$B:$B,"FED: Federal",'  Sched Ms'!$G:$G,$A43)</f>
        <v>10165</v>
      </c>
      <c r="F43" s="2">
        <f>SUMIFS('  Sched Ms'!BK:BK,'  Sched Ms'!$B:$B,"FED: Federal",'  Sched Ms'!$G:$G,$A43)</f>
        <v>10165</v>
      </c>
      <c r="G43" s="2">
        <f>SUMIFS('  Sched Ms'!BL:BL,'  Sched Ms'!$B:$B,"FED: Federal",'  Sched Ms'!$G:$G,$A43)</f>
        <v>10165</v>
      </c>
      <c r="H43" s="2">
        <f>SUMIFS('  Sched Ms'!BM:BM,'  Sched Ms'!$B:$B,"FED: Federal",'  Sched Ms'!$G:$G,$A43)</f>
        <v>10165</v>
      </c>
      <c r="I43" s="2">
        <f>SUMIFS('  Sched Ms'!BN:BN,'  Sched Ms'!$B:$B,"FED: Federal",'  Sched Ms'!$G:$G,$A43)</f>
        <v>10165</v>
      </c>
      <c r="J43" s="2">
        <f>SUMIFS('  Sched Ms'!BO:BO,'  Sched Ms'!$B:$B,"FED: Federal",'  Sched Ms'!$G:$G,$A43)</f>
        <v>10165</v>
      </c>
      <c r="K43" s="2">
        <f>SUMIFS('  Sched Ms'!BP:BP,'  Sched Ms'!$B:$B,"FED: Federal",'  Sched Ms'!$G:$G,$A43)</f>
        <v>10165</v>
      </c>
      <c r="L43" s="2">
        <f>SUMIFS('  Sched Ms'!BQ:BQ,'  Sched Ms'!$B:$B,"FED: Federal",'  Sched Ms'!$G:$G,$A43)</f>
        <v>10165</v>
      </c>
      <c r="M43" s="2">
        <f>SUMIFS('  Sched Ms'!BR:BR,'  Sched Ms'!$B:$B,"FED: Federal",'  Sched Ms'!$G:$G,$A43)</f>
        <v>10165</v>
      </c>
      <c r="N43" s="2">
        <f>SUMIFS('  Sched Ms'!BS:BS,'  Sched Ms'!$B:$B,"FED: Federal",'  Sched Ms'!$G:$G,$A43)</f>
        <v>10165</v>
      </c>
      <c r="O43" s="2">
        <f>SUMIFS('  Sched Ms'!BT:BT,'  Sched Ms'!$B:$B,"FED: Federal",'  Sched Ms'!$G:$G,$A43)</f>
        <v>121980</v>
      </c>
      <c r="P43" s="2">
        <f>SUMIFS('  Sched Ms'!BU:BU,'  Sched Ms'!$B:$B,"FED: Federal",'  Sched Ms'!$G:$G,$A43)</f>
        <v>10165</v>
      </c>
      <c r="Q43" s="2">
        <f>SUMIFS('  Sched Ms'!BV:BV,'  Sched Ms'!$B:$B,"FED: Federal",'  Sched Ms'!$G:$G,$A43)</f>
        <v>10165</v>
      </c>
      <c r="R43" s="2">
        <f>SUMIFS('  Sched Ms'!BW:BW,'  Sched Ms'!$B:$B,"FED: Federal",'  Sched Ms'!$G:$G,$A43)</f>
        <v>10165</v>
      </c>
      <c r="S43" s="2">
        <f>SUMIFS('  Sched Ms'!BX:BX,'  Sched Ms'!$B:$B,"FED: Federal",'  Sched Ms'!$G:$G,$A43)</f>
        <v>10165</v>
      </c>
      <c r="T43" s="2">
        <f>SUMIFS('  Sched Ms'!BY:BY,'  Sched Ms'!$B:$B,"FED: Federal",'  Sched Ms'!$G:$G,$A43)</f>
        <v>10165</v>
      </c>
      <c r="U43" s="2">
        <f>SUMIFS('  Sched Ms'!BZ:BZ,'  Sched Ms'!$B:$B,"FED: Federal",'  Sched Ms'!$G:$G,$A43)</f>
        <v>10165</v>
      </c>
      <c r="V43" s="2">
        <f>SUMIFS('  Sched Ms'!CA:CA,'  Sched Ms'!$B:$B,"FED: Federal",'  Sched Ms'!$G:$G,$A43)</f>
        <v>10165</v>
      </c>
      <c r="W43" s="2">
        <f>SUMIFS('  Sched Ms'!CB:CB,'  Sched Ms'!$B:$B,"FED: Federal",'  Sched Ms'!$G:$G,$A43)</f>
        <v>10165</v>
      </c>
      <c r="X43" s="2">
        <f>SUMIFS('  Sched Ms'!CC:CC,'  Sched Ms'!$B:$B,"FED: Federal",'  Sched Ms'!$G:$G,$A43)</f>
        <v>10165</v>
      </c>
      <c r="Y43" s="2">
        <f>SUMIFS('  Sched Ms'!CD:CD,'  Sched Ms'!$B:$B,"FED: Federal",'  Sched Ms'!$G:$G,$A43)</f>
        <v>10165</v>
      </c>
      <c r="Z43" s="2">
        <f>SUMIFS('  Sched Ms'!CE:CE,'  Sched Ms'!$B:$B,"FED: Federal",'  Sched Ms'!$G:$G,$A43)</f>
        <v>10165</v>
      </c>
      <c r="AA43" s="2">
        <f>SUMIFS('  Sched Ms'!CF:CF,'  Sched Ms'!$B:$B,"FED: Federal",'  Sched Ms'!$G:$G,$A43)</f>
        <v>10165</v>
      </c>
      <c r="AB43" s="2">
        <f>SUMIFS('  Sched Ms'!CG:CG,'  Sched Ms'!$B:$B,"FED: Federal",'  Sched Ms'!$G:$G,$A43)</f>
        <v>121980</v>
      </c>
    </row>
    <row r="44" spans="1:28" ht="15" customHeight="1" x14ac:dyDescent="0.2">
      <c r="A44" s="12" t="s">
        <v>172</v>
      </c>
      <c r="B44" s="12" t="s">
        <v>810</v>
      </c>
      <c r="C44" s="2">
        <f>SUMIFS('  Sched Ms'!BH:BH,'  Sched Ms'!$B:$B,"FED: Federal",'  Sched Ms'!$G:$G,$A44)</f>
        <v>1100.6399999999994</v>
      </c>
      <c r="D44" s="2">
        <f>SUMIFS('  Sched Ms'!BI:BI,'  Sched Ms'!$B:$B,"FED: Federal",'  Sched Ms'!$G:$G,$A44)</f>
        <v>1103</v>
      </c>
      <c r="E44" s="2">
        <f>SUMIFS('  Sched Ms'!BJ:BJ,'  Sched Ms'!$B:$B,"FED: Federal",'  Sched Ms'!$G:$G,$A44)</f>
        <v>1103</v>
      </c>
      <c r="F44" s="2">
        <f>SUMIFS('  Sched Ms'!BK:BK,'  Sched Ms'!$B:$B,"FED: Federal",'  Sched Ms'!$G:$G,$A44)</f>
        <v>1103</v>
      </c>
      <c r="G44" s="2">
        <f>SUMIFS('  Sched Ms'!BL:BL,'  Sched Ms'!$B:$B,"FED: Federal",'  Sched Ms'!$G:$G,$A44)</f>
        <v>1103</v>
      </c>
      <c r="H44" s="2">
        <f>SUMIFS('  Sched Ms'!BM:BM,'  Sched Ms'!$B:$B,"FED: Federal",'  Sched Ms'!$G:$G,$A44)</f>
        <v>1103</v>
      </c>
      <c r="I44" s="2">
        <f>SUMIFS('  Sched Ms'!BN:BN,'  Sched Ms'!$B:$B,"FED: Federal",'  Sched Ms'!$G:$G,$A44)</f>
        <v>1103</v>
      </c>
      <c r="J44" s="2">
        <f>SUMIFS('  Sched Ms'!BO:BO,'  Sched Ms'!$B:$B,"FED: Federal",'  Sched Ms'!$G:$G,$A44)</f>
        <v>1103</v>
      </c>
      <c r="K44" s="2">
        <f>SUMIFS('  Sched Ms'!BP:BP,'  Sched Ms'!$B:$B,"FED: Federal",'  Sched Ms'!$G:$G,$A44)</f>
        <v>1103</v>
      </c>
      <c r="L44" s="2">
        <f>SUMIFS('  Sched Ms'!BQ:BQ,'  Sched Ms'!$B:$B,"FED: Federal",'  Sched Ms'!$G:$G,$A44)</f>
        <v>1103</v>
      </c>
      <c r="M44" s="2">
        <f>SUMIFS('  Sched Ms'!BR:BR,'  Sched Ms'!$B:$B,"FED: Federal",'  Sched Ms'!$G:$G,$A44)</f>
        <v>1103</v>
      </c>
      <c r="N44" s="2">
        <f>SUMIFS('  Sched Ms'!BS:BS,'  Sched Ms'!$B:$B,"FED: Federal",'  Sched Ms'!$G:$G,$A44)</f>
        <v>1103</v>
      </c>
      <c r="O44" s="2">
        <f>SUMIFS('  Sched Ms'!BT:BT,'  Sched Ms'!$B:$B,"FED: Federal",'  Sched Ms'!$G:$G,$A44)</f>
        <v>13233.64</v>
      </c>
      <c r="P44" s="2">
        <f>SUMIFS('  Sched Ms'!BU:BU,'  Sched Ms'!$B:$B,"FED: Federal",'  Sched Ms'!$G:$G,$A44)</f>
        <v>2487.0799999999981</v>
      </c>
      <c r="Q44" s="2">
        <f>SUMIFS('  Sched Ms'!BV:BV,'  Sched Ms'!$B:$B,"FED: Federal",'  Sched Ms'!$G:$G,$A44)</f>
        <v>2487.08</v>
      </c>
      <c r="R44" s="2">
        <f>SUMIFS('  Sched Ms'!BW:BW,'  Sched Ms'!$B:$B,"FED: Federal",'  Sched Ms'!$G:$G,$A44)</f>
        <v>2487.08</v>
      </c>
      <c r="S44" s="2">
        <f>SUMIFS('  Sched Ms'!BX:BX,'  Sched Ms'!$B:$B,"FED: Federal",'  Sched Ms'!$G:$G,$A44)</f>
        <v>2487.0799999999981</v>
      </c>
      <c r="T44" s="2">
        <f>SUMIFS('  Sched Ms'!BY:BY,'  Sched Ms'!$B:$B,"FED: Federal",'  Sched Ms'!$G:$G,$A44)</f>
        <v>2487.0800000000017</v>
      </c>
      <c r="U44" s="2">
        <f>SUMIFS('  Sched Ms'!BZ:BZ,'  Sched Ms'!$B:$B,"FED: Federal",'  Sched Ms'!$G:$G,$A44)</f>
        <v>2487.0800000000017</v>
      </c>
      <c r="V44" s="2">
        <f>SUMIFS('  Sched Ms'!CA:CA,'  Sched Ms'!$B:$B,"FED: Federal",'  Sched Ms'!$G:$G,$A44)</f>
        <v>2487.1033333000046</v>
      </c>
      <c r="W44" s="2">
        <f>SUMIFS('  Sched Ms'!CB:CB,'  Sched Ms'!$B:$B,"FED: Federal",'  Sched Ms'!$G:$G,$A44)</f>
        <v>2487.083333</v>
      </c>
      <c r="X44" s="2">
        <f>SUMIFS('  Sched Ms'!CC:CC,'  Sched Ms'!$B:$B,"FED: Federal",'  Sched Ms'!$G:$G,$A44)</f>
        <v>2487.0833329999996</v>
      </c>
      <c r="Y44" s="2">
        <f>SUMIFS('  Sched Ms'!CD:CD,'  Sched Ms'!$B:$B,"FED: Federal",'  Sched Ms'!$G:$G,$A44)</f>
        <v>2487.0833330000005</v>
      </c>
      <c r="Z44" s="2">
        <f>SUMIFS('  Sched Ms'!CE:CE,'  Sched Ms'!$B:$B,"FED: Federal",'  Sched Ms'!$G:$G,$A44)</f>
        <v>2487.0833330000005</v>
      </c>
      <c r="AA44" s="2">
        <f>SUMIFS('  Sched Ms'!CF:CF,'  Sched Ms'!$B:$B,"FED: Federal",'  Sched Ms'!$G:$G,$A44)</f>
        <v>2487.0833330000005</v>
      </c>
      <c r="AB44" s="2">
        <f>SUMIFS('  Sched Ms'!CG:CG,'  Sched Ms'!$B:$B,"FED: Federal",'  Sched Ms'!$G:$G,$A44)</f>
        <v>29844.999998300005</v>
      </c>
    </row>
    <row r="45" spans="1:28" ht="15" customHeight="1" x14ac:dyDescent="0.2">
      <c r="A45" s="12" t="s">
        <v>173</v>
      </c>
      <c r="B45" s="12" t="s">
        <v>816</v>
      </c>
      <c r="C45" s="2">
        <f>SUMIFS('  Sched Ms'!BH:BH,'  Sched Ms'!$B:$B,"FED: Federal",'  Sched Ms'!$G:$G,$A45)</f>
        <v>0</v>
      </c>
      <c r="D45" s="2">
        <f>SUMIFS('  Sched Ms'!BI:BI,'  Sched Ms'!$B:$B,"FED: Federal",'  Sched Ms'!$G:$G,$A45)</f>
        <v>0</v>
      </c>
      <c r="E45" s="2">
        <f>SUMIFS('  Sched Ms'!BJ:BJ,'  Sched Ms'!$B:$B,"FED: Federal",'  Sched Ms'!$G:$G,$A45)</f>
        <v>0</v>
      </c>
      <c r="F45" s="2">
        <f>SUMIFS('  Sched Ms'!BK:BK,'  Sched Ms'!$B:$B,"FED: Federal",'  Sched Ms'!$G:$G,$A45)</f>
        <v>0</v>
      </c>
      <c r="G45" s="2">
        <f>SUMIFS('  Sched Ms'!BL:BL,'  Sched Ms'!$B:$B,"FED: Federal",'  Sched Ms'!$G:$G,$A45)</f>
        <v>0</v>
      </c>
      <c r="H45" s="2">
        <f>SUMIFS('  Sched Ms'!BM:BM,'  Sched Ms'!$B:$B,"FED: Federal",'  Sched Ms'!$G:$G,$A45)</f>
        <v>0</v>
      </c>
      <c r="I45" s="2">
        <f>SUMIFS('  Sched Ms'!BN:BN,'  Sched Ms'!$B:$B,"FED: Federal",'  Sched Ms'!$G:$G,$A45)</f>
        <v>0</v>
      </c>
      <c r="J45" s="2">
        <f>SUMIFS('  Sched Ms'!BO:BO,'  Sched Ms'!$B:$B,"FED: Federal",'  Sched Ms'!$G:$G,$A45)</f>
        <v>-20065.580000000002</v>
      </c>
      <c r="K45" s="2">
        <f>SUMIFS('  Sched Ms'!BP:BP,'  Sched Ms'!$B:$B,"FED: Federal",'  Sched Ms'!$G:$G,$A45)</f>
        <v>0</v>
      </c>
      <c r="L45" s="2">
        <f>SUMIFS('  Sched Ms'!BQ:BQ,'  Sched Ms'!$B:$B,"FED: Federal",'  Sched Ms'!$G:$G,$A45)</f>
        <v>0</v>
      </c>
      <c r="M45" s="2">
        <f>SUMIFS('  Sched Ms'!BR:BR,'  Sched Ms'!$B:$B,"FED: Federal",'  Sched Ms'!$G:$G,$A45)</f>
        <v>0</v>
      </c>
      <c r="N45" s="2">
        <f>SUMIFS('  Sched Ms'!BS:BS,'  Sched Ms'!$B:$B,"FED: Federal",'  Sched Ms'!$G:$G,$A45)</f>
        <v>0</v>
      </c>
      <c r="O45" s="2">
        <f>SUMIFS('  Sched Ms'!BT:BT,'  Sched Ms'!$B:$B,"FED: Federal",'  Sched Ms'!$G:$G,$A45)</f>
        <v>-20065.580000000002</v>
      </c>
      <c r="P45" s="2">
        <f>SUMIFS('  Sched Ms'!BU:BU,'  Sched Ms'!$B:$B,"FED: Federal",'  Sched Ms'!$G:$G,$A45)</f>
        <v>0</v>
      </c>
      <c r="Q45" s="2">
        <f>SUMIFS('  Sched Ms'!BV:BV,'  Sched Ms'!$B:$B,"FED: Federal",'  Sched Ms'!$G:$G,$A45)</f>
        <v>0</v>
      </c>
      <c r="R45" s="2">
        <f>SUMIFS('  Sched Ms'!BW:BW,'  Sched Ms'!$B:$B,"FED: Federal",'  Sched Ms'!$G:$G,$A45)</f>
        <v>0</v>
      </c>
      <c r="S45" s="2">
        <f>SUMIFS('  Sched Ms'!BX:BX,'  Sched Ms'!$B:$B,"FED: Federal",'  Sched Ms'!$G:$G,$A45)</f>
        <v>0</v>
      </c>
      <c r="T45" s="2">
        <f>SUMIFS('  Sched Ms'!BY:BY,'  Sched Ms'!$B:$B,"FED: Federal",'  Sched Ms'!$G:$G,$A45)</f>
        <v>0</v>
      </c>
      <c r="U45" s="2">
        <f>SUMIFS('  Sched Ms'!BZ:BZ,'  Sched Ms'!$B:$B,"FED: Federal",'  Sched Ms'!$G:$G,$A45)</f>
        <v>0</v>
      </c>
      <c r="V45" s="2">
        <f>SUMIFS('  Sched Ms'!CA:CA,'  Sched Ms'!$B:$B,"FED: Federal",'  Sched Ms'!$G:$G,$A45)</f>
        <v>0</v>
      </c>
      <c r="W45" s="2">
        <f>SUMIFS('  Sched Ms'!CB:CB,'  Sched Ms'!$B:$B,"FED: Federal",'  Sched Ms'!$G:$G,$A45)</f>
        <v>0</v>
      </c>
      <c r="X45" s="2">
        <f>SUMIFS('  Sched Ms'!CC:CC,'  Sched Ms'!$B:$B,"FED: Federal",'  Sched Ms'!$G:$G,$A45)</f>
        <v>0</v>
      </c>
      <c r="Y45" s="2">
        <f>SUMIFS('  Sched Ms'!CD:CD,'  Sched Ms'!$B:$B,"FED: Federal",'  Sched Ms'!$G:$G,$A45)</f>
        <v>0</v>
      </c>
      <c r="Z45" s="2">
        <f>SUMIFS('  Sched Ms'!CE:CE,'  Sched Ms'!$B:$B,"FED: Federal",'  Sched Ms'!$G:$G,$A45)</f>
        <v>0</v>
      </c>
      <c r="AA45" s="2">
        <f>SUMIFS('  Sched Ms'!CF:CF,'  Sched Ms'!$B:$B,"FED: Federal",'  Sched Ms'!$G:$G,$A45)</f>
        <v>0</v>
      </c>
      <c r="AB45" s="2">
        <f>SUMIFS('  Sched Ms'!CG:CG,'  Sched Ms'!$B:$B,"FED: Federal",'  Sched Ms'!$G:$G,$A45)</f>
        <v>0</v>
      </c>
    </row>
    <row r="46" spans="1:28" ht="15" customHeight="1" x14ac:dyDescent="0.2">
      <c r="A46" s="12" t="s">
        <v>174</v>
      </c>
      <c r="B46" s="12" t="s">
        <v>804</v>
      </c>
      <c r="C46" s="2">
        <f>SUMIFS('  Sched Ms'!BH:BH,'  Sched Ms'!$B:$B,"FED: Federal",'  Sched Ms'!$G:$G,$A46)</f>
        <v>0</v>
      </c>
      <c r="D46" s="2">
        <f>SUMIFS('  Sched Ms'!BI:BI,'  Sched Ms'!$B:$B,"FED: Federal",'  Sched Ms'!$G:$G,$A46)</f>
        <v>0</v>
      </c>
      <c r="E46" s="2">
        <f>SUMIFS('  Sched Ms'!BJ:BJ,'  Sched Ms'!$B:$B,"FED: Federal",'  Sched Ms'!$G:$G,$A46)</f>
        <v>0</v>
      </c>
      <c r="F46" s="2">
        <f>SUMIFS('  Sched Ms'!BK:BK,'  Sched Ms'!$B:$B,"FED: Federal",'  Sched Ms'!$G:$G,$A46)</f>
        <v>0</v>
      </c>
      <c r="G46" s="2">
        <f>SUMIFS('  Sched Ms'!BL:BL,'  Sched Ms'!$B:$B,"FED: Federal",'  Sched Ms'!$G:$G,$A46)</f>
        <v>0</v>
      </c>
      <c r="H46" s="2">
        <f>SUMIFS('  Sched Ms'!BM:BM,'  Sched Ms'!$B:$B,"FED: Federal",'  Sched Ms'!$G:$G,$A46)</f>
        <v>0</v>
      </c>
      <c r="I46" s="2">
        <f>SUMIFS('  Sched Ms'!BN:BN,'  Sched Ms'!$B:$B,"FED: Federal",'  Sched Ms'!$G:$G,$A46)</f>
        <v>0</v>
      </c>
      <c r="J46" s="2">
        <f>SUMIFS('  Sched Ms'!BO:BO,'  Sched Ms'!$B:$B,"FED: Federal",'  Sched Ms'!$G:$G,$A46)</f>
        <v>0</v>
      </c>
      <c r="K46" s="2">
        <f>SUMIFS('  Sched Ms'!BP:BP,'  Sched Ms'!$B:$B,"FED: Federal",'  Sched Ms'!$G:$G,$A46)</f>
        <v>0</v>
      </c>
      <c r="L46" s="2">
        <f>SUMIFS('  Sched Ms'!BQ:BQ,'  Sched Ms'!$B:$B,"FED: Federal",'  Sched Ms'!$G:$G,$A46)</f>
        <v>0</v>
      </c>
      <c r="M46" s="2">
        <f>SUMIFS('  Sched Ms'!BR:BR,'  Sched Ms'!$B:$B,"FED: Federal",'  Sched Ms'!$G:$G,$A46)</f>
        <v>0</v>
      </c>
      <c r="N46" s="2">
        <f>SUMIFS('  Sched Ms'!BS:BS,'  Sched Ms'!$B:$B,"FED: Federal",'  Sched Ms'!$G:$G,$A46)</f>
        <v>0</v>
      </c>
      <c r="O46" s="2">
        <f>SUMIFS('  Sched Ms'!BT:BT,'  Sched Ms'!$B:$B,"FED: Federal",'  Sched Ms'!$G:$G,$A46)</f>
        <v>0</v>
      </c>
      <c r="P46" s="2">
        <f>SUMIFS('  Sched Ms'!BU:BU,'  Sched Ms'!$B:$B,"FED: Federal",'  Sched Ms'!$G:$G,$A46)</f>
        <v>0</v>
      </c>
      <c r="Q46" s="2">
        <f>SUMIFS('  Sched Ms'!BV:BV,'  Sched Ms'!$B:$B,"FED: Federal",'  Sched Ms'!$G:$G,$A46)</f>
        <v>0</v>
      </c>
      <c r="R46" s="2">
        <f>SUMIFS('  Sched Ms'!BW:BW,'  Sched Ms'!$B:$B,"FED: Federal",'  Sched Ms'!$G:$G,$A46)</f>
        <v>0</v>
      </c>
      <c r="S46" s="2">
        <f>SUMIFS('  Sched Ms'!BX:BX,'  Sched Ms'!$B:$B,"FED: Federal",'  Sched Ms'!$G:$G,$A46)</f>
        <v>0</v>
      </c>
      <c r="T46" s="2">
        <f>SUMIFS('  Sched Ms'!BY:BY,'  Sched Ms'!$B:$B,"FED: Federal",'  Sched Ms'!$G:$G,$A46)</f>
        <v>0</v>
      </c>
      <c r="U46" s="2">
        <f>SUMIFS('  Sched Ms'!BZ:BZ,'  Sched Ms'!$B:$B,"FED: Federal",'  Sched Ms'!$G:$G,$A46)</f>
        <v>0</v>
      </c>
      <c r="V46" s="2">
        <f>SUMIFS('  Sched Ms'!CA:CA,'  Sched Ms'!$B:$B,"FED: Federal",'  Sched Ms'!$G:$G,$A46)</f>
        <v>0</v>
      </c>
      <c r="W46" s="2">
        <f>SUMIFS('  Sched Ms'!CB:CB,'  Sched Ms'!$B:$B,"FED: Federal",'  Sched Ms'!$G:$G,$A46)</f>
        <v>0</v>
      </c>
      <c r="X46" s="2">
        <f>SUMIFS('  Sched Ms'!CC:CC,'  Sched Ms'!$B:$B,"FED: Federal",'  Sched Ms'!$G:$G,$A46)</f>
        <v>0</v>
      </c>
      <c r="Y46" s="2">
        <f>SUMIFS('  Sched Ms'!CD:CD,'  Sched Ms'!$B:$B,"FED: Federal",'  Sched Ms'!$G:$G,$A46)</f>
        <v>0</v>
      </c>
      <c r="Z46" s="2">
        <f>SUMIFS('  Sched Ms'!CE:CE,'  Sched Ms'!$B:$B,"FED: Federal",'  Sched Ms'!$G:$G,$A46)</f>
        <v>0</v>
      </c>
      <c r="AA46" s="2">
        <f>SUMIFS('  Sched Ms'!CF:CF,'  Sched Ms'!$B:$B,"FED: Federal",'  Sched Ms'!$G:$G,$A46)</f>
        <v>0</v>
      </c>
      <c r="AB46" s="2">
        <f>SUMIFS('  Sched Ms'!CG:CG,'  Sched Ms'!$B:$B,"FED: Federal",'  Sched Ms'!$G:$G,$A46)</f>
        <v>0</v>
      </c>
    </row>
    <row r="47" spans="1:28" ht="15" customHeight="1" x14ac:dyDescent="0.2">
      <c r="A47" s="12" t="s">
        <v>175</v>
      </c>
      <c r="B47" s="12" t="s">
        <v>811</v>
      </c>
      <c r="C47" s="2">
        <f>SUMIFS('  Sched Ms'!BH:BH,'  Sched Ms'!$B:$B,"FED: Federal",'  Sched Ms'!$G:$G,$A47)</f>
        <v>0</v>
      </c>
      <c r="D47" s="2">
        <f>SUMIFS('  Sched Ms'!BI:BI,'  Sched Ms'!$B:$B,"FED: Federal",'  Sched Ms'!$G:$G,$A47)</f>
        <v>0</v>
      </c>
      <c r="E47" s="2">
        <f>SUMIFS('  Sched Ms'!BJ:BJ,'  Sched Ms'!$B:$B,"FED: Federal",'  Sched Ms'!$G:$G,$A47)</f>
        <v>0</v>
      </c>
      <c r="F47" s="2">
        <f>SUMIFS('  Sched Ms'!BK:BK,'  Sched Ms'!$B:$B,"FED: Federal",'  Sched Ms'!$G:$G,$A47)</f>
        <v>0</v>
      </c>
      <c r="G47" s="2">
        <f>SUMIFS('  Sched Ms'!BL:BL,'  Sched Ms'!$B:$B,"FED: Federal",'  Sched Ms'!$G:$G,$A47)</f>
        <v>0</v>
      </c>
      <c r="H47" s="2">
        <f>SUMIFS('  Sched Ms'!BM:BM,'  Sched Ms'!$B:$B,"FED: Federal",'  Sched Ms'!$G:$G,$A47)</f>
        <v>0</v>
      </c>
      <c r="I47" s="2">
        <f>SUMIFS('  Sched Ms'!BN:BN,'  Sched Ms'!$B:$B,"FED: Federal",'  Sched Ms'!$G:$G,$A47)</f>
        <v>0</v>
      </c>
      <c r="J47" s="2">
        <f>SUMIFS('  Sched Ms'!BO:BO,'  Sched Ms'!$B:$B,"FED: Federal",'  Sched Ms'!$G:$G,$A47)</f>
        <v>0</v>
      </c>
      <c r="K47" s="2">
        <f>SUMIFS('  Sched Ms'!BP:BP,'  Sched Ms'!$B:$B,"FED: Federal",'  Sched Ms'!$G:$G,$A47)</f>
        <v>0</v>
      </c>
      <c r="L47" s="2">
        <f>SUMIFS('  Sched Ms'!BQ:BQ,'  Sched Ms'!$B:$B,"FED: Federal",'  Sched Ms'!$G:$G,$A47)</f>
        <v>0</v>
      </c>
      <c r="M47" s="2">
        <f>SUMIFS('  Sched Ms'!BR:BR,'  Sched Ms'!$B:$B,"FED: Federal",'  Sched Ms'!$G:$G,$A47)</f>
        <v>0</v>
      </c>
      <c r="N47" s="2">
        <f>SUMIFS('  Sched Ms'!BS:BS,'  Sched Ms'!$B:$B,"FED: Federal",'  Sched Ms'!$G:$G,$A47)</f>
        <v>0</v>
      </c>
      <c r="O47" s="2">
        <f>SUMIFS('  Sched Ms'!BT:BT,'  Sched Ms'!$B:$B,"FED: Federal",'  Sched Ms'!$G:$G,$A47)</f>
        <v>0</v>
      </c>
      <c r="P47" s="2">
        <f>SUMIFS('  Sched Ms'!BU:BU,'  Sched Ms'!$B:$B,"FED: Federal",'  Sched Ms'!$G:$G,$A47)</f>
        <v>0</v>
      </c>
      <c r="Q47" s="2">
        <f>SUMIFS('  Sched Ms'!BV:BV,'  Sched Ms'!$B:$B,"FED: Federal",'  Sched Ms'!$G:$G,$A47)</f>
        <v>0</v>
      </c>
      <c r="R47" s="2">
        <f>SUMIFS('  Sched Ms'!BW:BW,'  Sched Ms'!$B:$B,"FED: Federal",'  Sched Ms'!$G:$G,$A47)</f>
        <v>0</v>
      </c>
      <c r="S47" s="2">
        <f>SUMIFS('  Sched Ms'!BX:BX,'  Sched Ms'!$B:$B,"FED: Federal",'  Sched Ms'!$G:$G,$A47)</f>
        <v>0</v>
      </c>
      <c r="T47" s="2">
        <f>SUMIFS('  Sched Ms'!BY:BY,'  Sched Ms'!$B:$B,"FED: Federal",'  Sched Ms'!$G:$G,$A47)</f>
        <v>0</v>
      </c>
      <c r="U47" s="2">
        <f>SUMIFS('  Sched Ms'!BZ:BZ,'  Sched Ms'!$B:$B,"FED: Federal",'  Sched Ms'!$G:$G,$A47)</f>
        <v>0</v>
      </c>
      <c r="V47" s="2">
        <f>SUMIFS('  Sched Ms'!CA:CA,'  Sched Ms'!$B:$B,"FED: Federal",'  Sched Ms'!$G:$G,$A47)</f>
        <v>0</v>
      </c>
      <c r="W47" s="2">
        <f>SUMIFS('  Sched Ms'!CB:CB,'  Sched Ms'!$B:$B,"FED: Federal",'  Sched Ms'!$G:$G,$A47)</f>
        <v>0</v>
      </c>
      <c r="X47" s="2">
        <f>SUMIFS('  Sched Ms'!CC:CC,'  Sched Ms'!$B:$B,"FED: Federal",'  Sched Ms'!$G:$G,$A47)</f>
        <v>0</v>
      </c>
      <c r="Y47" s="2">
        <f>SUMIFS('  Sched Ms'!CD:CD,'  Sched Ms'!$B:$B,"FED: Federal",'  Sched Ms'!$G:$G,$A47)</f>
        <v>0</v>
      </c>
      <c r="Z47" s="2">
        <f>SUMIFS('  Sched Ms'!CE:CE,'  Sched Ms'!$B:$B,"FED: Federal",'  Sched Ms'!$G:$G,$A47)</f>
        <v>0</v>
      </c>
      <c r="AA47" s="2">
        <f>SUMIFS('  Sched Ms'!CF:CF,'  Sched Ms'!$B:$B,"FED: Federal",'  Sched Ms'!$G:$G,$A47)</f>
        <v>0</v>
      </c>
      <c r="AB47" s="2">
        <f>SUMIFS('  Sched Ms'!CG:CG,'  Sched Ms'!$B:$B,"FED: Federal",'  Sched Ms'!$G:$G,$A47)</f>
        <v>0</v>
      </c>
    </row>
    <row r="48" spans="1:28" ht="15" customHeight="1" x14ac:dyDescent="0.2">
      <c r="A48" s="12" t="s">
        <v>789</v>
      </c>
      <c r="B48" s="12" t="s">
        <v>809</v>
      </c>
      <c r="C48" s="2">
        <f>SUMIFS('  Sched Ms'!BH:BH,'  Sched Ms'!$B:$B,"FED: Federal",'  Sched Ms'!$G:$G,$A48)</f>
        <v>0</v>
      </c>
      <c r="D48" s="2">
        <f>SUMIFS('  Sched Ms'!BI:BI,'  Sched Ms'!$B:$B,"FED: Federal",'  Sched Ms'!$G:$G,$A48)</f>
        <v>0</v>
      </c>
      <c r="E48" s="2">
        <f>SUMIFS('  Sched Ms'!BJ:BJ,'  Sched Ms'!$B:$B,"FED: Federal",'  Sched Ms'!$G:$G,$A48)</f>
        <v>0</v>
      </c>
      <c r="F48" s="2">
        <f>SUMIFS('  Sched Ms'!BK:BK,'  Sched Ms'!$B:$B,"FED: Federal",'  Sched Ms'!$G:$G,$A48)</f>
        <v>0</v>
      </c>
      <c r="G48" s="2">
        <f>SUMIFS('  Sched Ms'!BL:BL,'  Sched Ms'!$B:$B,"FED: Federal",'  Sched Ms'!$G:$G,$A48)</f>
        <v>0</v>
      </c>
      <c r="H48" s="2">
        <f>SUMIFS('  Sched Ms'!BM:BM,'  Sched Ms'!$B:$B,"FED: Federal",'  Sched Ms'!$G:$G,$A48)</f>
        <v>0</v>
      </c>
      <c r="I48" s="2">
        <f>SUMIFS('  Sched Ms'!BN:BN,'  Sched Ms'!$B:$B,"FED: Federal",'  Sched Ms'!$G:$G,$A48)</f>
        <v>0</v>
      </c>
      <c r="J48" s="2">
        <f>SUMIFS('  Sched Ms'!BO:BO,'  Sched Ms'!$B:$B,"FED: Federal",'  Sched Ms'!$G:$G,$A48)</f>
        <v>0</v>
      </c>
      <c r="K48" s="2">
        <f>SUMIFS('  Sched Ms'!BP:BP,'  Sched Ms'!$B:$B,"FED: Federal",'  Sched Ms'!$G:$G,$A48)</f>
        <v>0</v>
      </c>
      <c r="L48" s="2">
        <f>SUMIFS('  Sched Ms'!BQ:BQ,'  Sched Ms'!$B:$B,"FED: Federal",'  Sched Ms'!$G:$G,$A48)</f>
        <v>0</v>
      </c>
      <c r="M48" s="2">
        <f>SUMIFS('  Sched Ms'!BR:BR,'  Sched Ms'!$B:$B,"FED: Federal",'  Sched Ms'!$G:$G,$A48)</f>
        <v>0</v>
      </c>
      <c r="N48" s="2">
        <f>SUMIFS('  Sched Ms'!BS:BS,'  Sched Ms'!$B:$B,"FED: Federal",'  Sched Ms'!$G:$G,$A48)</f>
        <v>0</v>
      </c>
      <c r="O48" s="2">
        <f>SUMIFS('  Sched Ms'!BT:BT,'  Sched Ms'!$B:$B,"FED: Federal",'  Sched Ms'!$G:$G,$A48)</f>
        <v>0</v>
      </c>
      <c r="P48" s="2">
        <f>SUMIFS('  Sched Ms'!BU:BU,'  Sched Ms'!$B:$B,"FED: Federal",'  Sched Ms'!$G:$G,$A48)</f>
        <v>0</v>
      </c>
      <c r="Q48" s="2">
        <f>SUMIFS('  Sched Ms'!BV:BV,'  Sched Ms'!$B:$B,"FED: Federal",'  Sched Ms'!$G:$G,$A48)</f>
        <v>0</v>
      </c>
      <c r="R48" s="2">
        <f>SUMIFS('  Sched Ms'!BW:BW,'  Sched Ms'!$B:$B,"FED: Federal",'  Sched Ms'!$G:$G,$A48)</f>
        <v>0</v>
      </c>
      <c r="S48" s="2">
        <f>SUMIFS('  Sched Ms'!BX:BX,'  Sched Ms'!$B:$B,"FED: Federal",'  Sched Ms'!$G:$G,$A48)</f>
        <v>0</v>
      </c>
      <c r="T48" s="2">
        <f>SUMIFS('  Sched Ms'!BY:BY,'  Sched Ms'!$B:$B,"FED: Federal",'  Sched Ms'!$G:$G,$A48)</f>
        <v>0</v>
      </c>
      <c r="U48" s="2">
        <f>SUMIFS('  Sched Ms'!BZ:BZ,'  Sched Ms'!$B:$B,"FED: Federal",'  Sched Ms'!$G:$G,$A48)</f>
        <v>0</v>
      </c>
      <c r="V48" s="2">
        <f>SUMIFS('  Sched Ms'!CA:CA,'  Sched Ms'!$B:$B,"FED: Federal",'  Sched Ms'!$G:$G,$A48)</f>
        <v>0</v>
      </c>
      <c r="W48" s="2">
        <f>SUMIFS('  Sched Ms'!CB:CB,'  Sched Ms'!$B:$B,"FED: Federal",'  Sched Ms'!$G:$G,$A48)</f>
        <v>0</v>
      </c>
      <c r="X48" s="2">
        <f>SUMIFS('  Sched Ms'!CC:CC,'  Sched Ms'!$B:$B,"FED: Federal",'  Sched Ms'!$G:$G,$A48)</f>
        <v>0</v>
      </c>
      <c r="Y48" s="2">
        <f>SUMIFS('  Sched Ms'!CD:CD,'  Sched Ms'!$B:$B,"FED: Federal",'  Sched Ms'!$G:$G,$A48)</f>
        <v>0</v>
      </c>
      <c r="Z48" s="2">
        <f>SUMIFS('  Sched Ms'!CE:CE,'  Sched Ms'!$B:$B,"FED: Federal",'  Sched Ms'!$G:$G,$A48)</f>
        <v>0</v>
      </c>
      <c r="AA48" s="2">
        <f>SUMIFS('  Sched Ms'!CF:CF,'  Sched Ms'!$B:$B,"FED: Federal",'  Sched Ms'!$G:$G,$A48)</f>
        <v>0</v>
      </c>
      <c r="AB48" s="2">
        <f>SUMIFS('  Sched Ms'!CG:CG,'  Sched Ms'!$B:$B,"FED: Federal",'  Sched Ms'!$G:$G,$A48)</f>
        <v>0</v>
      </c>
    </row>
    <row r="49" spans="1:28" ht="15" customHeight="1" x14ac:dyDescent="0.2">
      <c r="A49" s="12" t="s">
        <v>176</v>
      </c>
      <c r="B49" s="12" t="s">
        <v>809</v>
      </c>
      <c r="C49" s="2">
        <f>SUMIFS('  Sched Ms'!BH:BH,'  Sched Ms'!$B:$B,"FED: Federal",'  Sched Ms'!$G:$G,$A49)</f>
        <v>0</v>
      </c>
      <c r="D49" s="2">
        <f>SUMIFS('  Sched Ms'!BI:BI,'  Sched Ms'!$B:$B,"FED: Federal",'  Sched Ms'!$G:$G,$A49)</f>
        <v>0</v>
      </c>
      <c r="E49" s="2">
        <f>SUMIFS('  Sched Ms'!BJ:BJ,'  Sched Ms'!$B:$B,"FED: Federal",'  Sched Ms'!$G:$G,$A49)</f>
        <v>0</v>
      </c>
      <c r="F49" s="2">
        <f>SUMIFS('  Sched Ms'!BK:BK,'  Sched Ms'!$B:$B,"FED: Federal",'  Sched Ms'!$G:$G,$A49)</f>
        <v>0</v>
      </c>
      <c r="G49" s="2">
        <f>SUMIFS('  Sched Ms'!BL:BL,'  Sched Ms'!$B:$B,"FED: Federal",'  Sched Ms'!$G:$G,$A49)</f>
        <v>0</v>
      </c>
      <c r="H49" s="2">
        <f>SUMIFS('  Sched Ms'!BM:BM,'  Sched Ms'!$B:$B,"FED: Federal",'  Sched Ms'!$G:$G,$A49)</f>
        <v>0</v>
      </c>
      <c r="I49" s="2">
        <f>SUMIFS('  Sched Ms'!BN:BN,'  Sched Ms'!$B:$B,"FED: Federal",'  Sched Ms'!$G:$G,$A49)</f>
        <v>0</v>
      </c>
      <c r="J49" s="2">
        <f>SUMIFS('  Sched Ms'!BO:BO,'  Sched Ms'!$B:$B,"FED: Federal",'  Sched Ms'!$G:$G,$A49)</f>
        <v>0</v>
      </c>
      <c r="K49" s="2">
        <f>SUMIFS('  Sched Ms'!BP:BP,'  Sched Ms'!$B:$B,"FED: Federal",'  Sched Ms'!$G:$G,$A49)</f>
        <v>0</v>
      </c>
      <c r="L49" s="2">
        <f>SUMIFS('  Sched Ms'!BQ:BQ,'  Sched Ms'!$B:$B,"FED: Federal",'  Sched Ms'!$G:$G,$A49)</f>
        <v>0</v>
      </c>
      <c r="M49" s="2">
        <f>SUMIFS('  Sched Ms'!BR:BR,'  Sched Ms'!$B:$B,"FED: Federal",'  Sched Ms'!$G:$G,$A49)</f>
        <v>0</v>
      </c>
      <c r="N49" s="2">
        <f>SUMIFS('  Sched Ms'!BS:BS,'  Sched Ms'!$B:$B,"FED: Federal",'  Sched Ms'!$G:$G,$A49)</f>
        <v>0</v>
      </c>
      <c r="O49" s="2">
        <f>SUMIFS('  Sched Ms'!BT:BT,'  Sched Ms'!$B:$B,"FED: Federal",'  Sched Ms'!$G:$G,$A49)</f>
        <v>0</v>
      </c>
      <c r="P49" s="2">
        <f>SUMIFS('  Sched Ms'!BU:BU,'  Sched Ms'!$B:$B,"FED: Federal",'  Sched Ms'!$G:$G,$A49)</f>
        <v>0</v>
      </c>
      <c r="Q49" s="2">
        <f>SUMIFS('  Sched Ms'!BV:BV,'  Sched Ms'!$B:$B,"FED: Federal",'  Sched Ms'!$G:$G,$A49)</f>
        <v>0</v>
      </c>
      <c r="R49" s="2">
        <f>SUMIFS('  Sched Ms'!BW:BW,'  Sched Ms'!$B:$B,"FED: Federal",'  Sched Ms'!$G:$G,$A49)</f>
        <v>0</v>
      </c>
      <c r="S49" s="2">
        <f>SUMIFS('  Sched Ms'!BX:BX,'  Sched Ms'!$B:$B,"FED: Federal",'  Sched Ms'!$G:$G,$A49)</f>
        <v>0</v>
      </c>
      <c r="T49" s="2">
        <f>SUMIFS('  Sched Ms'!BY:BY,'  Sched Ms'!$B:$B,"FED: Federal",'  Sched Ms'!$G:$G,$A49)</f>
        <v>0</v>
      </c>
      <c r="U49" s="2">
        <f>SUMIFS('  Sched Ms'!BZ:BZ,'  Sched Ms'!$B:$B,"FED: Federal",'  Sched Ms'!$G:$G,$A49)</f>
        <v>0</v>
      </c>
      <c r="V49" s="2">
        <f>SUMIFS('  Sched Ms'!CA:CA,'  Sched Ms'!$B:$B,"FED: Federal",'  Sched Ms'!$G:$G,$A49)</f>
        <v>0</v>
      </c>
      <c r="W49" s="2">
        <f>SUMIFS('  Sched Ms'!CB:CB,'  Sched Ms'!$B:$B,"FED: Federal",'  Sched Ms'!$G:$G,$A49)</f>
        <v>0</v>
      </c>
      <c r="X49" s="2">
        <f>SUMIFS('  Sched Ms'!CC:CC,'  Sched Ms'!$B:$B,"FED: Federal",'  Sched Ms'!$G:$G,$A49)</f>
        <v>0</v>
      </c>
      <c r="Y49" s="2">
        <f>SUMIFS('  Sched Ms'!CD:CD,'  Sched Ms'!$B:$B,"FED: Federal",'  Sched Ms'!$G:$G,$A49)</f>
        <v>0</v>
      </c>
      <c r="Z49" s="2">
        <f>SUMIFS('  Sched Ms'!CE:CE,'  Sched Ms'!$B:$B,"FED: Federal",'  Sched Ms'!$G:$G,$A49)</f>
        <v>0</v>
      </c>
      <c r="AA49" s="2">
        <f>SUMIFS('  Sched Ms'!CF:CF,'  Sched Ms'!$B:$B,"FED: Federal",'  Sched Ms'!$G:$G,$A49)</f>
        <v>0</v>
      </c>
      <c r="AB49" s="2">
        <f>SUMIFS('  Sched Ms'!CG:CG,'  Sched Ms'!$B:$B,"FED: Federal",'  Sched Ms'!$G:$G,$A49)</f>
        <v>0</v>
      </c>
    </row>
    <row r="50" spans="1:28" ht="15" customHeight="1" x14ac:dyDescent="0.2">
      <c r="A50" s="12" t="s">
        <v>790</v>
      </c>
      <c r="B50" s="12" t="s">
        <v>809</v>
      </c>
      <c r="C50" s="2">
        <f>SUMIFS('  Sched Ms'!BH:BH,'  Sched Ms'!$B:$B,"FED: Federal",'  Sched Ms'!$G:$G,$A50)</f>
        <v>0</v>
      </c>
      <c r="D50" s="2">
        <f>SUMIFS('  Sched Ms'!BI:BI,'  Sched Ms'!$B:$B,"FED: Federal",'  Sched Ms'!$G:$G,$A50)</f>
        <v>0</v>
      </c>
      <c r="E50" s="2">
        <f>SUMIFS('  Sched Ms'!BJ:BJ,'  Sched Ms'!$B:$B,"FED: Federal",'  Sched Ms'!$G:$G,$A50)</f>
        <v>0</v>
      </c>
      <c r="F50" s="2">
        <f>SUMIFS('  Sched Ms'!BK:BK,'  Sched Ms'!$B:$B,"FED: Federal",'  Sched Ms'!$G:$G,$A50)</f>
        <v>0</v>
      </c>
      <c r="G50" s="2">
        <f>SUMIFS('  Sched Ms'!BL:BL,'  Sched Ms'!$B:$B,"FED: Federal",'  Sched Ms'!$G:$G,$A50)</f>
        <v>0</v>
      </c>
      <c r="H50" s="2">
        <f>SUMIFS('  Sched Ms'!BM:BM,'  Sched Ms'!$B:$B,"FED: Federal",'  Sched Ms'!$G:$G,$A50)</f>
        <v>0</v>
      </c>
      <c r="I50" s="2">
        <f>SUMIFS('  Sched Ms'!BN:BN,'  Sched Ms'!$B:$B,"FED: Federal",'  Sched Ms'!$G:$G,$A50)</f>
        <v>0</v>
      </c>
      <c r="J50" s="2">
        <f>SUMIFS('  Sched Ms'!BO:BO,'  Sched Ms'!$B:$B,"FED: Federal",'  Sched Ms'!$G:$G,$A50)</f>
        <v>0</v>
      </c>
      <c r="K50" s="2">
        <f>SUMIFS('  Sched Ms'!BP:BP,'  Sched Ms'!$B:$B,"FED: Federal",'  Sched Ms'!$G:$G,$A50)</f>
        <v>0</v>
      </c>
      <c r="L50" s="2">
        <f>SUMIFS('  Sched Ms'!BQ:BQ,'  Sched Ms'!$B:$B,"FED: Federal",'  Sched Ms'!$G:$G,$A50)</f>
        <v>0</v>
      </c>
      <c r="M50" s="2">
        <f>SUMIFS('  Sched Ms'!BR:BR,'  Sched Ms'!$B:$B,"FED: Federal",'  Sched Ms'!$G:$G,$A50)</f>
        <v>0</v>
      </c>
      <c r="N50" s="2">
        <f>SUMIFS('  Sched Ms'!BS:BS,'  Sched Ms'!$B:$B,"FED: Federal",'  Sched Ms'!$G:$G,$A50)</f>
        <v>0</v>
      </c>
      <c r="O50" s="2">
        <f>SUMIFS('  Sched Ms'!BT:BT,'  Sched Ms'!$B:$B,"FED: Federal",'  Sched Ms'!$G:$G,$A50)</f>
        <v>0</v>
      </c>
      <c r="P50" s="2">
        <f>SUMIFS('  Sched Ms'!BU:BU,'  Sched Ms'!$B:$B,"FED: Federal",'  Sched Ms'!$G:$G,$A50)</f>
        <v>0</v>
      </c>
      <c r="Q50" s="2">
        <f>SUMIFS('  Sched Ms'!BV:BV,'  Sched Ms'!$B:$B,"FED: Federal",'  Sched Ms'!$G:$G,$A50)</f>
        <v>0</v>
      </c>
      <c r="R50" s="2">
        <f>SUMIFS('  Sched Ms'!BW:BW,'  Sched Ms'!$B:$B,"FED: Federal",'  Sched Ms'!$G:$G,$A50)</f>
        <v>0</v>
      </c>
      <c r="S50" s="2">
        <f>SUMIFS('  Sched Ms'!BX:BX,'  Sched Ms'!$B:$B,"FED: Federal",'  Sched Ms'!$G:$G,$A50)</f>
        <v>0</v>
      </c>
      <c r="T50" s="2">
        <f>SUMIFS('  Sched Ms'!BY:BY,'  Sched Ms'!$B:$B,"FED: Federal",'  Sched Ms'!$G:$G,$A50)</f>
        <v>0</v>
      </c>
      <c r="U50" s="2">
        <f>SUMIFS('  Sched Ms'!BZ:BZ,'  Sched Ms'!$B:$B,"FED: Federal",'  Sched Ms'!$G:$G,$A50)</f>
        <v>0</v>
      </c>
      <c r="V50" s="2">
        <f>SUMIFS('  Sched Ms'!CA:CA,'  Sched Ms'!$B:$B,"FED: Federal",'  Sched Ms'!$G:$G,$A50)</f>
        <v>0</v>
      </c>
      <c r="W50" s="2">
        <f>SUMIFS('  Sched Ms'!CB:CB,'  Sched Ms'!$B:$B,"FED: Federal",'  Sched Ms'!$G:$G,$A50)</f>
        <v>0</v>
      </c>
      <c r="X50" s="2">
        <f>SUMIFS('  Sched Ms'!CC:CC,'  Sched Ms'!$B:$B,"FED: Federal",'  Sched Ms'!$G:$G,$A50)</f>
        <v>0</v>
      </c>
      <c r="Y50" s="2">
        <f>SUMIFS('  Sched Ms'!CD:CD,'  Sched Ms'!$B:$B,"FED: Federal",'  Sched Ms'!$G:$G,$A50)</f>
        <v>0</v>
      </c>
      <c r="Z50" s="2">
        <f>SUMIFS('  Sched Ms'!CE:CE,'  Sched Ms'!$B:$B,"FED: Federal",'  Sched Ms'!$G:$G,$A50)</f>
        <v>0</v>
      </c>
      <c r="AA50" s="2">
        <f>SUMIFS('  Sched Ms'!CF:CF,'  Sched Ms'!$B:$B,"FED: Federal",'  Sched Ms'!$G:$G,$A50)</f>
        <v>0</v>
      </c>
      <c r="AB50" s="2">
        <f>SUMIFS('  Sched Ms'!CG:CG,'  Sched Ms'!$B:$B,"FED: Federal",'  Sched Ms'!$G:$G,$A50)</f>
        <v>0</v>
      </c>
    </row>
    <row r="51" spans="1:28" ht="15" customHeight="1" x14ac:dyDescent="0.2">
      <c r="A51" s="12" t="s">
        <v>177</v>
      </c>
      <c r="B51" s="12" t="s">
        <v>809</v>
      </c>
      <c r="C51" s="2">
        <f>SUMIFS('  Sched Ms'!BH:BH,'  Sched Ms'!$B:$B,"FED: Federal",'  Sched Ms'!$G:$G,$A51)</f>
        <v>0</v>
      </c>
      <c r="D51" s="2">
        <f>SUMIFS('  Sched Ms'!BI:BI,'  Sched Ms'!$B:$B,"FED: Federal",'  Sched Ms'!$G:$G,$A51)</f>
        <v>0</v>
      </c>
      <c r="E51" s="2">
        <f>SUMIFS('  Sched Ms'!BJ:BJ,'  Sched Ms'!$B:$B,"FED: Federal",'  Sched Ms'!$G:$G,$A51)</f>
        <v>0</v>
      </c>
      <c r="F51" s="2">
        <f>SUMIFS('  Sched Ms'!BK:BK,'  Sched Ms'!$B:$B,"FED: Federal",'  Sched Ms'!$G:$G,$A51)</f>
        <v>0</v>
      </c>
      <c r="G51" s="2">
        <f>SUMIFS('  Sched Ms'!BL:BL,'  Sched Ms'!$B:$B,"FED: Federal",'  Sched Ms'!$G:$G,$A51)</f>
        <v>0</v>
      </c>
      <c r="H51" s="2">
        <f>SUMIFS('  Sched Ms'!BM:BM,'  Sched Ms'!$B:$B,"FED: Federal",'  Sched Ms'!$G:$G,$A51)</f>
        <v>0</v>
      </c>
      <c r="I51" s="2">
        <f>SUMIFS('  Sched Ms'!BN:BN,'  Sched Ms'!$B:$B,"FED: Federal",'  Sched Ms'!$G:$G,$A51)</f>
        <v>0</v>
      </c>
      <c r="J51" s="2">
        <f>SUMIFS('  Sched Ms'!BO:BO,'  Sched Ms'!$B:$B,"FED: Federal",'  Sched Ms'!$G:$G,$A51)</f>
        <v>0</v>
      </c>
      <c r="K51" s="2">
        <f>SUMIFS('  Sched Ms'!BP:BP,'  Sched Ms'!$B:$B,"FED: Federal",'  Sched Ms'!$G:$G,$A51)</f>
        <v>0</v>
      </c>
      <c r="L51" s="2">
        <f>SUMIFS('  Sched Ms'!BQ:BQ,'  Sched Ms'!$B:$B,"FED: Federal",'  Sched Ms'!$G:$G,$A51)</f>
        <v>0</v>
      </c>
      <c r="M51" s="2">
        <f>SUMIFS('  Sched Ms'!BR:BR,'  Sched Ms'!$B:$B,"FED: Federal",'  Sched Ms'!$G:$G,$A51)</f>
        <v>0</v>
      </c>
      <c r="N51" s="2">
        <f>SUMIFS('  Sched Ms'!BS:BS,'  Sched Ms'!$B:$B,"FED: Federal",'  Sched Ms'!$G:$G,$A51)</f>
        <v>0</v>
      </c>
      <c r="O51" s="2">
        <f>SUMIFS('  Sched Ms'!BT:BT,'  Sched Ms'!$B:$B,"FED: Federal",'  Sched Ms'!$G:$G,$A51)</f>
        <v>0</v>
      </c>
      <c r="P51" s="2">
        <f>SUMIFS('  Sched Ms'!BU:BU,'  Sched Ms'!$B:$B,"FED: Federal",'  Sched Ms'!$G:$G,$A51)</f>
        <v>0</v>
      </c>
      <c r="Q51" s="2">
        <f>SUMIFS('  Sched Ms'!BV:BV,'  Sched Ms'!$B:$B,"FED: Federal",'  Sched Ms'!$G:$G,$A51)</f>
        <v>0</v>
      </c>
      <c r="R51" s="2">
        <f>SUMIFS('  Sched Ms'!BW:BW,'  Sched Ms'!$B:$B,"FED: Federal",'  Sched Ms'!$G:$G,$A51)</f>
        <v>0</v>
      </c>
      <c r="S51" s="2">
        <f>SUMIFS('  Sched Ms'!BX:BX,'  Sched Ms'!$B:$B,"FED: Federal",'  Sched Ms'!$G:$G,$A51)</f>
        <v>0</v>
      </c>
      <c r="T51" s="2">
        <f>SUMIFS('  Sched Ms'!BY:BY,'  Sched Ms'!$B:$B,"FED: Federal",'  Sched Ms'!$G:$G,$A51)</f>
        <v>0</v>
      </c>
      <c r="U51" s="2">
        <f>SUMIFS('  Sched Ms'!BZ:BZ,'  Sched Ms'!$B:$B,"FED: Federal",'  Sched Ms'!$G:$G,$A51)</f>
        <v>0</v>
      </c>
      <c r="V51" s="2">
        <f>SUMIFS('  Sched Ms'!CA:CA,'  Sched Ms'!$B:$B,"FED: Federal",'  Sched Ms'!$G:$G,$A51)</f>
        <v>0</v>
      </c>
      <c r="W51" s="2">
        <f>SUMIFS('  Sched Ms'!CB:CB,'  Sched Ms'!$B:$B,"FED: Federal",'  Sched Ms'!$G:$G,$A51)</f>
        <v>0</v>
      </c>
      <c r="X51" s="2">
        <f>SUMIFS('  Sched Ms'!CC:CC,'  Sched Ms'!$B:$B,"FED: Federal",'  Sched Ms'!$G:$G,$A51)</f>
        <v>0</v>
      </c>
      <c r="Y51" s="2">
        <f>SUMIFS('  Sched Ms'!CD:CD,'  Sched Ms'!$B:$B,"FED: Federal",'  Sched Ms'!$G:$G,$A51)</f>
        <v>0</v>
      </c>
      <c r="Z51" s="2">
        <f>SUMIFS('  Sched Ms'!CE:CE,'  Sched Ms'!$B:$B,"FED: Federal",'  Sched Ms'!$G:$G,$A51)</f>
        <v>0</v>
      </c>
      <c r="AA51" s="2">
        <f>SUMIFS('  Sched Ms'!CF:CF,'  Sched Ms'!$B:$B,"FED: Federal",'  Sched Ms'!$G:$G,$A51)</f>
        <v>0</v>
      </c>
      <c r="AB51" s="2">
        <f>SUMIFS('  Sched Ms'!CG:CG,'  Sched Ms'!$B:$B,"FED: Federal",'  Sched Ms'!$G:$G,$A51)</f>
        <v>0</v>
      </c>
    </row>
    <row r="52" spans="1:28" ht="15" customHeight="1" x14ac:dyDescent="0.2">
      <c r="A52" s="12" t="s">
        <v>178</v>
      </c>
      <c r="B52" s="12" t="s">
        <v>805</v>
      </c>
      <c r="C52" s="2">
        <f>SUMIFS('  Sched Ms'!BH:BH,'  Sched Ms'!$B:$B,"FED: Federal",'  Sched Ms'!$G:$G,$A52)</f>
        <v>-124999.99875000001</v>
      </c>
      <c r="D52" s="2">
        <f>SUMIFS('  Sched Ms'!BI:BI,'  Sched Ms'!$B:$B,"FED: Federal",'  Sched Ms'!$G:$G,$A52)</f>
        <v>-124999.99875000001</v>
      </c>
      <c r="E52" s="2">
        <f>SUMIFS('  Sched Ms'!BJ:BJ,'  Sched Ms'!$B:$B,"FED: Federal",'  Sched Ms'!$G:$G,$A52)</f>
        <v>-124999.99875000001</v>
      </c>
      <c r="F52" s="2">
        <f>SUMIFS('  Sched Ms'!BK:BK,'  Sched Ms'!$B:$B,"FED: Federal",'  Sched Ms'!$G:$G,$A52)</f>
        <v>-124999.99875000001</v>
      </c>
      <c r="G52" s="2">
        <f>SUMIFS('  Sched Ms'!BL:BL,'  Sched Ms'!$B:$B,"FED: Federal",'  Sched Ms'!$G:$G,$A52)</f>
        <v>-124999.99875000001</v>
      </c>
      <c r="H52" s="2">
        <f>SUMIFS('  Sched Ms'!BM:BM,'  Sched Ms'!$B:$B,"FED: Federal",'  Sched Ms'!$G:$G,$A52)</f>
        <v>-124999.99875000001</v>
      </c>
      <c r="I52" s="2">
        <f>SUMIFS('  Sched Ms'!BN:BN,'  Sched Ms'!$B:$B,"FED: Federal",'  Sched Ms'!$G:$G,$A52)</f>
        <v>-124999.99875000001</v>
      </c>
      <c r="J52" s="2">
        <f>SUMIFS('  Sched Ms'!BO:BO,'  Sched Ms'!$B:$B,"FED: Federal",'  Sched Ms'!$G:$G,$A52)</f>
        <v>-124999.99875000001</v>
      </c>
      <c r="K52" s="2">
        <f>SUMIFS('  Sched Ms'!BP:BP,'  Sched Ms'!$B:$B,"FED: Federal",'  Sched Ms'!$G:$G,$A52)</f>
        <v>-124999.99875000001</v>
      </c>
      <c r="L52" s="2">
        <f>SUMIFS('  Sched Ms'!BQ:BQ,'  Sched Ms'!$B:$B,"FED: Federal",'  Sched Ms'!$G:$G,$A52)</f>
        <v>-124999.99875000001</v>
      </c>
      <c r="M52" s="2">
        <f>SUMIFS('  Sched Ms'!BR:BR,'  Sched Ms'!$B:$B,"FED: Federal",'  Sched Ms'!$G:$G,$A52)</f>
        <v>-124999.99875000001</v>
      </c>
      <c r="N52" s="2">
        <f>SUMIFS('  Sched Ms'!BS:BS,'  Sched Ms'!$B:$B,"FED: Federal",'  Sched Ms'!$G:$G,$A52)</f>
        <v>-124999.99875000001</v>
      </c>
      <c r="O52" s="2">
        <f>SUMIFS('  Sched Ms'!BT:BT,'  Sched Ms'!$B:$B,"FED: Federal",'  Sched Ms'!$G:$G,$A52)</f>
        <v>-1499999.9850000001</v>
      </c>
      <c r="P52" s="2">
        <f>SUMIFS('  Sched Ms'!BU:BU,'  Sched Ms'!$B:$B,"FED: Federal",'  Sched Ms'!$G:$G,$A52)</f>
        <v>-129204.16541666667</v>
      </c>
      <c r="Q52" s="2">
        <f>SUMIFS('  Sched Ms'!BV:BV,'  Sched Ms'!$B:$B,"FED: Federal",'  Sched Ms'!$G:$G,$A52)</f>
        <v>-129204.16541666667</v>
      </c>
      <c r="R52" s="2">
        <f>SUMIFS('  Sched Ms'!BW:BW,'  Sched Ms'!$B:$B,"FED: Federal",'  Sched Ms'!$G:$G,$A52)</f>
        <v>-129204.16541666667</v>
      </c>
      <c r="S52" s="2">
        <f>SUMIFS('  Sched Ms'!BX:BX,'  Sched Ms'!$B:$B,"FED: Federal",'  Sched Ms'!$G:$G,$A52)</f>
        <v>-129204.16541666667</v>
      </c>
      <c r="T52" s="2">
        <f>SUMIFS('  Sched Ms'!BY:BY,'  Sched Ms'!$B:$B,"FED: Federal",'  Sched Ms'!$G:$G,$A52)</f>
        <v>-129204.16541666667</v>
      </c>
      <c r="U52" s="2">
        <f>SUMIFS('  Sched Ms'!BZ:BZ,'  Sched Ms'!$B:$B,"FED: Federal",'  Sched Ms'!$G:$G,$A52)</f>
        <v>-129204.16541666667</v>
      </c>
      <c r="V52" s="2">
        <f>SUMIFS('  Sched Ms'!CA:CA,'  Sched Ms'!$B:$B,"FED: Federal",'  Sched Ms'!$G:$G,$A52)</f>
        <v>-129204.16541666667</v>
      </c>
      <c r="W52" s="2">
        <f>SUMIFS('  Sched Ms'!CB:CB,'  Sched Ms'!$B:$B,"FED: Federal",'  Sched Ms'!$G:$G,$A52)</f>
        <v>-129204.16541666667</v>
      </c>
      <c r="X52" s="2">
        <f>SUMIFS('  Sched Ms'!CC:CC,'  Sched Ms'!$B:$B,"FED: Federal",'  Sched Ms'!$G:$G,$A52)</f>
        <v>-129204.16541666667</v>
      </c>
      <c r="Y52" s="2">
        <f>SUMIFS('  Sched Ms'!CD:CD,'  Sched Ms'!$B:$B,"FED: Federal",'  Sched Ms'!$G:$G,$A52)</f>
        <v>-129204.16541666667</v>
      </c>
      <c r="Z52" s="2">
        <f>SUMIFS('  Sched Ms'!CE:CE,'  Sched Ms'!$B:$B,"FED: Federal",'  Sched Ms'!$G:$G,$A52)</f>
        <v>-129204.16541666667</v>
      </c>
      <c r="AA52" s="2">
        <f>SUMIFS('  Sched Ms'!CF:CF,'  Sched Ms'!$B:$B,"FED: Federal",'  Sched Ms'!$G:$G,$A52)</f>
        <v>-129204.16541666667</v>
      </c>
      <c r="AB52" s="2">
        <f>SUMIFS('  Sched Ms'!CG:CG,'  Sched Ms'!$B:$B,"FED: Federal",'  Sched Ms'!$G:$G,$A52)</f>
        <v>-1550449.9850000003</v>
      </c>
    </row>
    <row r="53" spans="1:28" ht="15" customHeight="1" x14ac:dyDescent="0.2">
      <c r="A53" s="12" t="s">
        <v>179</v>
      </c>
      <c r="B53" s="12" t="s">
        <v>810</v>
      </c>
      <c r="C53" s="2">
        <f>SUMIFS('  Sched Ms'!BH:BH,'  Sched Ms'!$B:$B,"FED: Federal",'  Sched Ms'!$G:$G,$A53)</f>
        <v>0</v>
      </c>
      <c r="D53" s="2">
        <f>SUMIFS('  Sched Ms'!BI:BI,'  Sched Ms'!$B:$B,"FED: Federal",'  Sched Ms'!$G:$G,$A53)</f>
        <v>0</v>
      </c>
      <c r="E53" s="2">
        <f>SUMIFS('  Sched Ms'!BJ:BJ,'  Sched Ms'!$B:$B,"FED: Federal",'  Sched Ms'!$G:$G,$A53)</f>
        <v>0</v>
      </c>
      <c r="F53" s="2">
        <f>SUMIFS('  Sched Ms'!BK:BK,'  Sched Ms'!$B:$B,"FED: Federal",'  Sched Ms'!$G:$G,$A53)</f>
        <v>0</v>
      </c>
      <c r="G53" s="2">
        <f>SUMIFS('  Sched Ms'!BL:BL,'  Sched Ms'!$B:$B,"FED: Federal",'  Sched Ms'!$G:$G,$A53)</f>
        <v>0</v>
      </c>
      <c r="H53" s="2">
        <f>SUMIFS('  Sched Ms'!BM:BM,'  Sched Ms'!$B:$B,"FED: Federal",'  Sched Ms'!$G:$G,$A53)</f>
        <v>0</v>
      </c>
      <c r="I53" s="2">
        <f>SUMIFS('  Sched Ms'!BN:BN,'  Sched Ms'!$B:$B,"FED: Federal",'  Sched Ms'!$G:$G,$A53)</f>
        <v>0</v>
      </c>
      <c r="J53" s="2">
        <f>SUMIFS('  Sched Ms'!BO:BO,'  Sched Ms'!$B:$B,"FED: Federal",'  Sched Ms'!$G:$G,$A53)</f>
        <v>0</v>
      </c>
      <c r="K53" s="2">
        <f>SUMIFS('  Sched Ms'!BP:BP,'  Sched Ms'!$B:$B,"FED: Federal",'  Sched Ms'!$G:$G,$A53)</f>
        <v>0</v>
      </c>
      <c r="L53" s="2">
        <f>SUMIFS('  Sched Ms'!BQ:BQ,'  Sched Ms'!$B:$B,"FED: Federal",'  Sched Ms'!$G:$G,$A53)</f>
        <v>0</v>
      </c>
      <c r="M53" s="2">
        <f>SUMIFS('  Sched Ms'!BR:BR,'  Sched Ms'!$B:$B,"FED: Federal",'  Sched Ms'!$G:$G,$A53)</f>
        <v>0</v>
      </c>
      <c r="N53" s="2">
        <f>SUMIFS('  Sched Ms'!BS:BS,'  Sched Ms'!$B:$B,"FED: Federal",'  Sched Ms'!$G:$G,$A53)</f>
        <v>0</v>
      </c>
      <c r="O53" s="2">
        <f>SUMIFS('  Sched Ms'!BT:BT,'  Sched Ms'!$B:$B,"FED: Federal",'  Sched Ms'!$G:$G,$A53)</f>
        <v>0</v>
      </c>
      <c r="P53" s="2">
        <f>SUMIFS('  Sched Ms'!BU:BU,'  Sched Ms'!$B:$B,"FED: Federal",'  Sched Ms'!$G:$G,$A53)</f>
        <v>0</v>
      </c>
      <c r="Q53" s="2">
        <f>SUMIFS('  Sched Ms'!BV:BV,'  Sched Ms'!$B:$B,"FED: Federal",'  Sched Ms'!$G:$G,$A53)</f>
        <v>0</v>
      </c>
      <c r="R53" s="2">
        <f>SUMIFS('  Sched Ms'!BW:BW,'  Sched Ms'!$B:$B,"FED: Federal",'  Sched Ms'!$G:$G,$A53)</f>
        <v>0</v>
      </c>
      <c r="S53" s="2">
        <f>SUMIFS('  Sched Ms'!BX:BX,'  Sched Ms'!$B:$B,"FED: Federal",'  Sched Ms'!$G:$G,$A53)</f>
        <v>0</v>
      </c>
      <c r="T53" s="2">
        <f>SUMIFS('  Sched Ms'!BY:BY,'  Sched Ms'!$B:$B,"FED: Federal",'  Sched Ms'!$G:$G,$A53)</f>
        <v>0</v>
      </c>
      <c r="U53" s="2">
        <f>SUMIFS('  Sched Ms'!BZ:BZ,'  Sched Ms'!$B:$B,"FED: Federal",'  Sched Ms'!$G:$G,$A53)</f>
        <v>0</v>
      </c>
      <c r="V53" s="2">
        <f>SUMIFS('  Sched Ms'!CA:CA,'  Sched Ms'!$B:$B,"FED: Federal",'  Sched Ms'!$G:$G,$A53)</f>
        <v>0</v>
      </c>
      <c r="W53" s="2">
        <f>SUMIFS('  Sched Ms'!CB:CB,'  Sched Ms'!$B:$B,"FED: Federal",'  Sched Ms'!$G:$G,$A53)</f>
        <v>0</v>
      </c>
      <c r="X53" s="2">
        <f>SUMIFS('  Sched Ms'!CC:CC,'  Sched Ms'!$B:$B,"FED: Federal",'  Sched Ms'!$G:$G,$A53)</f>
        <v>0</v>
      </c>
      <c r="Y53" s="2">
        <f>SUMIFS('  Sched Ms'!CD:CD,'  Sched Ms'!$B:$B,"FED: Federal",'  Sched Ms'!$G:$G,$A53)</f>
        <v>0</v>
      </c>
      <c r="Z53" s="2">
        <f>SUMIFS('  Sched Ms'!CE:CE,'  Sched Ms'!$B:$B,"FED: Federal",'  Sched Ms'!$G:$G,$A53)</f>
        <v>0</v>
      </c>
      <c r="AA53" s="2">
        <f>SUMIFS('  Sched Ms'!CF:CF,'  Sched Ms'!$B:$B,"FED: Federal",'  Sched Ms'!$G:$G,$A53)</f>
        <v>0</v>
      </c>
      <c r="AB53" s="2">
        <f>SUMIFS('  Sched Ms'!CG:CG,'  Sched Ms'!$B:$B,"FED: Federal",'  Sched Ms'!$G:$G,$A53)</f>
        <v>0</v>
      </c>
    </row>
    <row r="54" spans="1:28" ht="15" customHeight="1" x14ac:dyDescent="0.2">
      <c r="A54" s="12" t="s">
        <v>180</v>
      </c>
      <c r="B54" s="12" t="s">
        <v>812</v>
      </c>
      <c r="C54" s="2">
        <f>SUMIFS('  Sched Ms'!BH:BH,'  Sched Ms'!$B:$B,"FED: Federal",'  Sched Ms'!$G:$G,$A54)</f>
        <v>-20419.120825272708</v>
      </c>
      <c r="D54" s="2">
        <f>SUMIFS('  Sched Ms'!BI:BI,'  Sched Ms'!$B:$B,"FED: Federal",'  Sched Ms'!$G:$G,$A54)</f>
        <v>-20419.120825272708</v>
      </c>
      <c r="E54" s="2">
        <f>SUMIFS('  Sched Ms'!BJ:BJ,'  Sched Ms'!$B:$B,"FED: Federal",'  Sched Ms'!$G:$G,$A54)</f>
        <v>-20419.120825272708</v>
      </c>
      <c r="F54" s="2">
        <f>SUMIFS('  Sched Ms'!BK:BK,'  Sched Ms'!$B:$B,"FED: Federal",'  Sched Ms'!$G:$G,$A54)</f>
        <v>-20419.120825272708</v>
      </c>
      <c r="G54" s="2">
        <f>SUMIFS('  Sched Ms'!BL:BL,'  Sched Ms'!$B:$B,"FED: Federal",'  Sched Ms'!$G:$G,$A54)</f>
        <v>-20419.120825272708</v>
      </c>
      <c r="H54" s="2">
        <f>SUMIFS('  Sched Ms'!BM:BM,'  Sched Ms'!$B:$B,"FED: Federal",'  Sched Ms'!$G:$G,$A54)</f>
        <v>-20419.120825272708</v>
      </c>
      <c r="I54" s="2">
        <f>SUMIFS('  Sched Ms'!BN:BN,'  Sched Ms'!$B:$B,"FED: Federal",'  Sched Ms'!$G:$G,$A54)</f>
        <v>-20419.120825272708</v>
      </c>
      <c r="J54" s="2">
        <f>SUMIFS('  Sched Ms'!BO:BO,'  Sched Ms'!$B:$B,"FED: Federal",'  Sched Ms'!$G:$G,$A54)</f>
        <v>-20419.120825272708</v>
      </c>
      <c r="K54" s="2">
        <f>SUMIFS('  Sched Ms'!BP:BP,'  Sched Ms'!$B:$B,"FED: Federal",'  Sched Ms'!$G:$G,$A54)</f>
        <v>-20419.120825272708</v>
      </c>
      <c r="L54" s="2">
        <f>SUMIFS('  Sched Ms'!BQ:BQ,'  Sched Ms'!$B:$B,"FED: Federal",'  Sched Ms'!$G:$G,$A54)</f>
        <v>-20419.120825272708</v>
      </c>
      <c r="M54" s="2">
        <f>SUMIFS('  Sched Ms'!BR:BR,'  Sched Ms'!$B:$B,"FED: Federal",'  Sched Ms'!$G:$G,$A54)</f>
        <v>-20419.120825272708</v>
      </c>
      <c r="N54" s="2">
        <f>SUMIFS('  Sched Ms'!BS:BS,'  Sched Ms'!$B:$B,"FED: Federal",'  Sched Ms'!$G:$G,$A54)</f>
        <v>-20419.120825272708</v>
      </c>
      <c r="O54" s="2">
        <f>SUMIFS('  Sched Ms'!BT:BT,'  Sched Ms'!$B:$B,"FED: Federal",'  Sched Ms'!$G:$G,$A54)</f>
        <v>-245029.44990327244</v>
      </c>
      <c r="P54" s="2">
        <f>SUMIFS('  Sched Ms'!BU:BU,'  Sched Ms'!$B:$B,"FED: Federal",'  Sched Ms'!$G:$G,$A54)</f>
        <v>-29260.653156073062</v>
      </c>
      <c r="Q54" s="2">
        <f>SUMIFS('  Sched Ms'!BV:BV,'  Sched Ms'!$B:$B,"FED: Federal",'  Sched Ms'!$G:$G,$A54)</f>
        <v>-29260.653156073062</v>
      </c>
      <c r="R54" s="2">
        <f>SUMIFS('  Sched Ms'!BW:BW,'  Sched Ms'!$B:$B,"FED: Federal",'  Sched Ms'!$G:$G,$A54)</f>
        <v>-29260.653156073062</v>
      </c>
      <c r="S54" s="2">
        <f>SUMIFS('  Sched Ms'!BX:BX,'  Sched Ms'!$B:$B,"FED: Federal",'  Sched Ms'!$G:$G,$A54)</f>
        <v>-29260.653156073062</v>
      </c>
      <c r="T54" s="2">
        <f>SUMIFS('  Sched Ms'!BY:BY,'  Sched Ms'!$B:$B,"FED: Federal",'  Sched Ms'!$G:$G,$A54)</f>
        <v>-29260.653156073062</v>
      </c>
      <c r="U54" s="2">
        <f>SUMIFS('  Sched Ms'!BZ:BZ,'  Sched Ms'!$B:$B,"FED: Federal",'  Sched Ms'!$G:$G,$A54)</f>
        <v>-29260.653156073062</v>
      </c>
      <c r="V54" s="2">
        <f>SUMIFS('  Sched Ms'!CA:CA,'  Sched Ms'!$B:$B,"FED: Federal",'  Sched Ms'!$G:$G,$A54)</f>
        <v>-29260.653156073062</v>
      </c>
      <c r="W54" s="2">
        <f>SUMIFS('  Sched Ms'!CB:CB,'  Sched Ms'!$B:$B,"FED: Federal",'  Sched Ms'!$G:$G,$A54)</f>
        <v>-29260.653156073062</v>
      </c>
      <c r="X54" s="2">
        <f>SUMIFS('  Sched Ms'!CC:CC,'  Sched Ms'!$B:$B,"FED: Federal",'  Sched Ms'!$G:$G,$A54)</f>
        <v>-29260.653156073062</v>
      </c>
      <c r="Y54" s="2">
        <f>SUMIFS('  Sched Ms'!CD:CD,'  Sched Ms'!$B:$B,"FED: Federal",'  Sched Ms'!$G:$G,$A54)</f>
        <v>-29260.653156073062</v>
      </c>
      <c r="Z54" s="2">
        <f>SUMIFS('  Sched Ms'!CE:CE,'  Sched Ms'!$B:$B,"FED: Federal",'  Sched Ms'!$G:$G,$A54)</f>
        <v>-29260.653156073062</v>
      </c>
      <c r="AA54" s="2">
        <f>SUMIFS('  Sched Ms'!CF:CF,'  Sched Ms'!$B:$B,"FED: Federal",'  Sched Ms'!$G:$G,$A54)</f>
        <v>-29260.653156073062</v>
      </c>
      <c r="AB54" s="2">
        <f>SUMIFS('  Sched Ms'!CG:CG,'  Sched Ms'!$B:$B,"FED: Federal",'  Sched Ms'!$G:$G,$A54)</f>
        <v>-351127.83787287673</v>
      </c>
    </row>
    <row r="55" spans="1:28" ht="15" customHeight="1" x14ac:dyDescent="0.2">
      <c r="A55" s="12" t="s">
        <v>181</v>
      </c>
      <c r="B55" s="12" t="s">
        <v>813</v>
      </c>
      <c r="C55" s="2">
        <f>SUMIFS('  Sched Ms'!BH:BH,'  Sched Ms'!$B:$B,"FED: Federal",'  Sched Ms'!$G:$G,$A55)</f>
        <v>0</v>
      </c>
      <c r="D55" s="2">
        <f>SUMIFS('  Sched Ms'!BI:BI,'  Sched Ms'!$B:$B,"FED: Federal",'  Sched Ms'!$G:$G,$A55)</f>
        <v>0</v>
      </c>
      <c r="E55" s="2">
        <f>SUMIFS('  Sched Ms'!BJ:BJ,'  Sched Ms'!$B:$B,"FED: Federal",'  Sched Ms'!$G:$G,$A55)</f>
        <v>0</v>
      </c>
      <c r="F55" s="2">
        <f>SUMIFS('  Sched Ms'!BK:BK,'  Sched Ms'!$B:$B,"FED: Federal",'  Sched Ms'!$G:$G,$A55)</f>
        <v>0</v>
      </c>
      <c r="G55" s="2">
        <f>SUMIFS('  Sched Ms'!BL:BL,'  Sched Ms'!$B:$B,"FED: Federal",'  Sched Ms'!$G:$G,$A55)</f>
        <v>0</v>
      </c>
      <c r="H55" s="2">
        <f>SUMIFS('  Sched Ms'!BM:BM,'  Sched Ms'!$B:$B,"FED: Federal",'  Sched Ms'!$G:$G,$A55)</f>
        <v>0</v>
      </c>
      <c r="I55" s="2">
        <f>SUMIFS('  Sched Ms'!BN:BN,'  Sched Ms'!$B:$B,"FED: Federal",'  Sched Ms'!$G:$G,$A55)</f>
        <v>0</v>
      </c>
      <c r="J55" s="2">
        <f>SUMIFS('  Sched Ms'!BO:BO,'  Sched Ms'!$B:$B,"FED: Federal",'  Sched Ms'!$G:$G,$A55)</f>
        <v>0</v>
      </c>
      <c r="K55" s="2">
        <f>SUMIFS('  Sched Ms'!BP:BP,'  Sched Ms'!$B:$B,"FED: Federal",'  Sched Ms'!$G:$G,$A55)</f>
        <v>0</v>
      </c>
      <c r="L55" s="2">
        <f>SUMIFS('  Sched Ms'!BQ:BQ,'  Sched Ms'!$B:$B,"FED: Federal",'  Sched Ms'!$G:$G,$A55)</f>
        <v>0</v>
      </c>
      <c r="M55" s="2">
        <f>SUMIFS('  Sched Ms'!BR:BR,'  Sched Ms'!$B:$B,"FED: Federal",'  Sched Ms'!$G:$G,$A55)</f>
        <v>0</v>
      </c>
      <c r="N55" s="2">
        <f>SUMIFS('  Sched Ms'!BS:BS,'  Sched Ms'!$B:$B,"FED: Federal",'  Sched Ms'!$G:$G,$A55)</f>
        <v>0</v>
      </c>
      <c r="O55" s="2">
        <f>SUMIFS('  Sched Ms'!BT:BT,'  Sched Ms'!$B:$B,"FED: Federal",'  Sched Ms'!$G:$G,$A55)</f>
        <v>0</v>
      </c>
      <c r="P55" s="2">
        <f>SUMIFS('  Sched Ms'!BU:BU,'  Sched Ms'!$B:$B,"FED: Federal",'  Sched Ms'!$G:$G,$A55)</f>
        <v>0</v>
      </c>
      <c r="Q55" s="2">
        <f>SUMIFS('  Sched Ms'!BV:BV,'  Sched Ms'!$B:$B,"FED: Federal",'  Sched Ms'!$G:$G,$A55)</f>
        <v>0</v>
      </c>
      <c r="R55" s="2">
        <f>SUMIFS('  Sched Ms'!BW:BW,'  Sched Ms'!$B:$B,"FED: Federal",'  Sched Ms'!$G:$G,$A55)</f>
        <v>0</v>
      </c>
      <c r="S55" s="2">
        <f>SUMIFS('  Sched Ms'!BX:BX,'  Sched Ms'!$B:$B,"FED: Federal",'  Sched Ms'!$G:$G,$A55)</f>
        <v>0</v>
      </c>
      <c r="T55" s="2">
        <f>SUMIFS('  Sched Ms'!BY:BY,'  Sched Ms'!$B:$B,"FED: Federal",'  Sched Ms'!$G:$G,$A55)</f>
        <v>0</v>
      </c>
      <c r="U55" s="2">
        <f>SUMIFS('  Sched Ms'!BZ:BZ,'  Sched Ms'!$B:$B,"FED: Federal",'  Sched Ms'!$G:$G,$A55)</f>
        <v>0</v>
      </c>
      <c r="V55" s="2">
        <f>SUMIFS('  Sched Ms'!CA:CA,'  Sched Ms'!$B:$B,"FED: Federal",'  Sched Ms'!$G:$G,$A55)</f>
        <v>0</v>
      </c>
      <c r="W55" s="2">
        <f>SUMIFS('  Sched Ms'!CB:CB,'  Sched Ms'!$B:$B,"FED: Federal",'  Sched Ms'!$G:$G,$A55)</f>
        <v>0</v>
      </c>
      <c r="X55" s="2">
        <f>SUMIFS('  Sched Ms'!CC:CC,'  Sched Ms'!$B:$B,"FED: Federal",'  Sched Ms'!$G:$G,$A55)</f>
        <v>0</v>
      </c>
      <c r="Y55" s="2">
        <f>SUMIFS('  Sched Ms'!CD:CD,'  Sched Ms'!$B:$B,"FED: Federal",'  Sched Ms'!$G:$G,$A55)</f>
        <v>0</v>
      </c>
      <c r="Z55" s="2">
        <f>SUMIFS('  Sched Ms'!CE:CE,'  Sched Ms'!$B:$B,"FED: Federal",'  Sched Ms'!$G:$G,$A55)</f>
        <v>0</v>
      </c>
      <c r="AA55" s="2">
        <f>SUMIFS('  Sched Ms'!CF:CF,'  Sched Ms'!$B:$B,"FED: Federal",'  Sched Ms'!$G:$G,$A55)</f>
        <v>0</v>
      </c>
      <c r="AB55" s="2">
        <f>SUMIFS('  Sched Ms'!CG:CG,'  Sched Ms'!$B:$B,"FED: Federal",'  Sched Ms'!$G:$G,$A55)</f>
        <v>0</v>
      </c>
    </row>
    <row r="56" spans="1:28" ht="15" customHeight="1" x14ac:dyDescent="0.2">
      <c r="A56" s="12" t="s">
        <v>182</v>
      </c>
      <c r="B56" s="12" t="s">
        <v>818</v>
      </c>
      <c r="C56" s="2">
        <f>SUMIFS('  Sched Ms'!BH:BH,'  Sched Ms'!$B:$B,"FED: Federal",'  Sched Ms'!$G:$G,$A56)</f>
        <v>4791.6700000000128</v>
      </c>
      <c r="D56" s="2">
        <f>SUMIFS('  Sched Ms'!BI:BI,'  Sched Ms'!$B:$B,"FED: Federal",'  Sched Ms'!$G:$G,$A56)</f>
        <v>4791.6700000000128</v>
      </c>
      <c r="E56" s="2">
        <f>SUMIFS('  Sched Ms'!BJ:BJ,'  Sched Ms'!$B:$B,"FED: Federal",'  Sched Ms'!$G:$G,$A56)</f>
        <v>4791.6699999999837</v>
      </c>
      <c r="F56" s="2">
        <f>SUMIFS('  Sched Ms'!BK:BK,'  Sched Ms'!$B:$B,"FED: Federal",'  Sched Ms'!$G:$G,$A56)</f>
        <v>4791.6700000000128</v>
      </c>
      <c r="G56" s="2">
        <f>SUMIFS('  Sched Ms'!BL:BL,'  Sched Ms'!$B:$B,"FED: Federal",'  Sched Ms'!$G:$G,$A56)</f>
        <v>4791.6699999999837</v>
      </c>
      <c r="H56" s="2">
        <f>SUMIFS('  Sched Ms'!BM:BM,'  Sched Ms'!$B:$B,"FED: Federal",'  Sched Ms'!$G:$G,$A56)</f>
        <v>4791.6700000000128</v>
      </c>
      <c r="I56" s="2">
        <f>SUMIFS('  Sched Ms'!BN:BN,'  Sched Ms'!$B:$B,"FED: Federal",'  Sched Ms'!$G:$G,$A56)</f>
        <v>4791.6699999999837</v>
      </c>
      <c r="J56" s="2">
        <f>SUMIFS('  Sched Ms'!BO:BO,'  Sched Ms'!$B:$B,"FED: Federal",'  Sched Ms'!$G:$G,$A56)</f>
        <v>4791.6700000000128</v>
      </c>
      <c r="K56" s="2">
        <f>SUMIFS('  Sched Ms'!BP:BP,'  Sched Ms'!$B:$B,"FED: Federal",'  Sched Ms'!$G:$G,$A56)</f>
        <v>4791.6699999999837</v>
      </c>
      <c r="L56" s="2">
        <f>SUMIFS('  Sched Ms'!BQ:BQ,'  Sched Ms'!$B:$B,"FED: Federal",'  Sched Ms'!$G:$G,$A56)</f>
        <v>4791.6700000000128</v>
      </c>
      <c r="M56" s="2">
        <f>SUMIFS('  Sched Ms'!BR:BR,'  Sched Ms'!$B:$B,"FED: Federal",'  Sched Ms'!$G:$G,$A56)</f>
        <v>4791.6699999999837</v>
      </c>
      <c r="N56" s="2">
        <f>SUMIFS('  Sched Ms'!BS:BS,'  Sched Ms'!$B:$B,"FED: Federal",'  Sched Ms'!$G:$G,$A56)</f>
        <v>4791.6700000000128</v>
      </c>
      <c r="O56" s="2">
        <f>SUMIFS('  Sched Ms'!BT:BT,'  Sched Ms'!$B:$B,"FED: Federal",'  Sched Ms'!$G:$G,$A56)</f>
        <v>57500.040000000008</v>
      </c>
      <c r="P56" s="2">
        <f>SUMIFS('  Sched Ms'!BU:BU,'  Sched Ms'!$B:$B,"FED: Federal",'  Sched Ms'!$G:$G,$A56)</f>
        <v>4791.6699999999837</v>
      </c>
      <c r="Q56" s="2">
        <f>SUMIFS('  Sched Ms'!BV:BV,'  Sched Ms'!$B:$B,"FED: Federal",'  Sched Ms'!$G:$G,$A56)</f>
        <v>4791.6700000000128</v>
      </c>
      <c r="R56" s="2">
        <f>SUMIFS('  Sched Ms'!BW:BW,'  Sched Ms'!$B:$B,"FED: Federal",'  Sched Ms'!$G:$G,$A56)</f>
        <v>4791.6700000000128</v>
      </c>
      <c r="S56" s="2">
        <f>SUMIFS('  Sched Ms'!BX:BX,'  Sched Ms'!$B:$B,"FED: Federal",'  Sched Ms'!$G:$G,$A56)</f>
        <v>4791.6699999999837</v>
      </c>
      <c r="T56" s="2">
        <f>SUMIFS('  Sched Ms'!BY:BY,'  Sched Ms'!$B:$B,"FED: Federal",'  Sched Ms'!$G:$G,$A56)</f>
        <v>4791.6699999999837</v>
      </c>
      <c r="U56" s="2">
        <f>SUMIFS('  Sched Ms'!BZ:BZ,'  Sched Ms'!$B:$B,"FED: Federal",'  Sched Ms'!$G:$G,$A56)</f>
        <v>4791.6700000000128</v>
      </c>
      <c r="V56" s="2">
        <f>SUMIFS('  Sched Ms'!CA:CA,'  Sched Ms'!$B:$B,"FED: Federal",'  Sched Ms'!$G:$G,$A56)</f>
        <v>4791.6700000000128</v>
      </c>
      <c r="W56" s="2">
        <f>SUMIFS('  Sched Ms'!CB:CB,'  Sched Ms'!$B:$B,"FED: Federal",'  Sched Ms'!$G:$G,$A56)</f>
        <v>4791.6699999999837</v>
      </c>
      <c r="X56" s="2">
        <f>SUMIFS('  Sched Ms'!CC:CC,'  Sched Ms'!$B:$B,"FED: Federal",'  Sched Ms'!$G:$G,$A56)</f>
        <v>4791.6699999999837</v>
      </c>
      <c r="Y56" s="2">
        <f>SUMIFS('  Sched Ms'!CD:CD,'  Sched Ms'!$B:$B,"FED: Federal",'  Sched Ms'!$G:$G,$A56)</f>
        <v>4791.6700000000128</v>
      </c>
      <c r="Z56" s="2">
        <f>SUMIFS('  Sched Ms'!CE:CE,'  Sched Ms'!$B:$B,"FED: Federal",'  Sched Ms'!$G:$G,$A56)</f>
        <v>4791.6700000000128</v>
      </c>
      <c r="AA56" s="2">
        <f>SUMIFS('  Sched Ms'!CF:CF,'  Sched Ms'!$B:$B,"FED: Federal",'  Sched Ms'!$G:$G,$A56)</f>
        <v>4791.6699999999837</v>
      </c>
      <c r="AB56" s="2">
        <f>SUMIFS('  Sched Ms'!CG:CG,'  Sched Ms'!$B:$B,"FED: Federal",'  Sched Ms'!$G:$G,$A56)</f>
        <v>57500.039999999979</v>
      </c>
    </row>
    <row r="57" spans="1:28" ht="15" customHeight="1" x14ac:dyDescent="0.2">
      <c r="A57" s="9" t="s">
        <v>13</v>
      </c>
      <c r="B57" s="9"/>
      <c r="C57" s="7">
        <f t="shared" ref="C57:AB57" si="4">SUM(C27:C56)</f>
        <v>-535856.93876880361</v>
      </c>
      <c r="D57" s="7">
        <f t="shared" si="4"/>
        <v>-575094.75362641679</v>
      </c>
      <c r="E57" s="7">
        <f t="shared" si="4"/>
        <v>-1726391.752167702</v>
      </c>
      <c r="F57" s="7">
        <f t="shared" si="4"/>
        <v>-657605.25703328557</v>
      </c>
      <c r="G57" s="7">
        <f t="shared" si="4"/>
        <v>-594851.56851811986</v>
      </c>
      <c r="H57" s="7">
        <f t="shared" si="4"/>
        <v>-581504.02989138511</v>
      </c>
      <c r="I57" s="7">
        <f t="shared" si="4"/>
        <v>-578716.03131312784</v>
      </c>
      <c r="J57" s="7">
        <f t="shared" si="4"/>
        <v>-548722.58172383229</v>
      </c>
      <c r="K57" s="7">
        <f t="shared" si="4"/>
        <v>-475985.62632772641</v>
      </c>
      <c r="L57" s="7">
        <f t="shared" si="4"/>
        <v>-521131.26773520897</v>
      </c>
      <c r="M57" s="7">
        <f t="shared" si="4"/>
        <v>-342658.02751384873</v>
      </c>
      <c r="N57" s="7">
        <f t="shared" si="4"/>
        <v>-316481.18657704105</v>
      </c>
      <c r="O57" s="7">
        <f t="shared" si="4"/>
        <v>-7454999.021196492</v>
      </c>
      <c r="P57" s="7">
        <f t="shared" si="4"/>
        <v>-605860.3231858178</v>
      </c>
      <c r="Q57" s="7">
        <f t="shared" si="4"/>
        <v>-611919.98143903597</v>
      </c>
      <c r="R57" s="7">
        <f t="shared" si="4"/>
        <v>-1954483.3642543163</v>
      </c>
      <c r="S57" s="7">
        <f t="shared" si="4"/>
        <v>-470658.00860161788</v>
      </c>
      <c r="T57" s="7">
        <f t="shared" si="4"/>
        <v>-454828.51221983472</v>
      </c>
      <c r="U57" s="7">
        <f t="shared" si="4"/>
        <v>-444491.17084262986</v>
      </c>
      <c r="V57" s="7">
        <f t="shared" si="4"/>
        <v>-440896.16992231831</v>
      </c>
      <c r="W57" s="7">
        <f t="shared" si="4"/>
        <v>-425827.68032652151</v>
      </c>
      <c r="X57" s="7">
        <f t="shared" si="4"/>
        <v>-426077.12501618138</v>
      </c>
      <c r="Y57" s="7">
        <f t="shared" si="4"/>
        <v>-406095.97264640953</v>
      </c>
      <c r="Z57" s="7">
        <f t="shared" si="4"/>
        <v>-376328.22520222177</v>
      </c>
      <c r="AA57" s="7">
        <f t="shared" si="4"/>
        <v>-395829.87834543682</v>
      </c>
      <c r="AB57" s="7">
        <f t="shared" si="4"/>
        <v>-7013296.4120023493</v>
      </c>
    </row>
    <row r="58" spans="1:28" ht="15" customHeight="1" x14ac:dyDescent="0.2">
      <c r="A58" s="3"/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5" customHeight="1" x14ac:dyDescent="0.2">
      <c r="A59" s="8" t="s">
        <v>14</v>
      </c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5" customHeight="1" x14ac:dyDescent="0.2">
      <c r="A60" s="5" t="s">
        <v>154</v>
      </c>
      <c r="B60" s="5"/>
      <c r="C60" s="2">
        <f>SUMIFS('  Sched Ms'!BH:BH,'  Sched Ms'!$E:$E,"FLORIDA_ONLY: Florida Only",'  Sched Ms'!$G:$G,$A60)</f>
        <v>-380261.55566629925</v>
      </c>
      <c r="D60" s="2">
        <f>SUMIFS('  Sched Ms'!BI:BI,'  Sched Ms'!$E:$E,"FLORIDA_ONLY: Florida Only",'  Sched Ms'!$G:$G,$A60)</f>
        <v>-380261.55566629925</v>
      </c>
      <c r="E60" s="2">
        <f>SUMIFS('  Sched Ms'!BJ:BJ,'  Sched Ms'!$E:$E,"FLORIDA_ONLY: Florida Only",'  Sched Ms'!$G:$G,$A60)</f>
        <v>-380261.55566629925</v>
      </c>
      <c r="F60" s="2">
        <f>SUMIFS('  Sched Ms'!BK:BK,'  Sched Ms'!$E:$E,"FLORIDA_ONLY: Florida Only",'  Sched Ms'!$G:$G,$A60)</f>
        <v>-380261.55566629925</v>
      </c>
      <c r="G60" s="2">
        <f>SUMIFS('  Sched Ms'!BL:BL,'  Sched Ms'!$E:$E,"FLORIDA_ONLY: Florida Only",'  Sched Ms'!$G:$G,$A60)</f>
        <v>-380261.55566629925</v>
      </c>
      <c r="H60" s="2">
        <f>SUMIFS('  Sched Ms'!BM:BM,'  Sched Ms'!$E:$E,"FLORIDA_ONLY: Florida Only",'  Sched Ms'!$G:$G,$A60)</f>
        <v>-380261.55566629925</v>
      </c>
      <c r="I60" s="2">
        <f>SUMIFS('  Sched Ms'!BN:BN,'  Sched Ms'!$E:$E,"FLORIDA_ONLY: Florida Only",'  Sched Ms'!$G:$G,$A60)</f>
        <v>-380261.55566629925</v>
      </c>
      <c r="J60" s="2">
        <f>SUMIFS('  Sched Ms'!BO:BO,'  Sched Ms'!$E:$E,"FLORIDA_ONLY: Florida Only",'  Sched Ms'!$G:$G,$A60)</f>
        <v>-380261.55566629925</v>
      </c>
      <c r="K60" s="2">
        <f>SUMIFS('  Sched Ms'!BP:BP,'  Sched Ms'!$E:$E,"FLORIDA_ONLY: Florida Only",'  Sched Ms'!$G:$G,$A60)</f>
        <v>-380261.55566629925</v>
      </c>
      <c r="L60" s="2">
        <f>SUMIFS('  Sched Ms'!BQ:BQ,'  Sched Ms'!$E:$E,"FLORIDA_ONLY: Florida Only",'  Sched Ms'!$G:$G,$A60)</f>
        <v>-380261.55566629925</v>
      </c>
      <c r="M60" s="2">
        <f>SUMIFS('  Sched Ms'!BR:BR,'  Sched Ms'!$E:$E,"FLORIDA_ONLY: Florida Only",'  Sched Ms'!$G:$G,$A60)</f>
        <v>-380261.55566629925</v>
      </c>
      <c r="N60" s="2">
        <f>SUMIFS('  Sched Ms'!BS:BS,'  Sched Ms'!$E:$E,"FLORIDA_ONLY: Florida Only",'  Sched Ms'!$G:$G,$A60)</f>
        <v>-380261.55566629925</v>
      </c>
      <c r="O60" s="2">
        <f>SUMIFS('  Sched Ms'!BT:BT,'  Sched Ms'!$E:$E,"FLORIDA_ONLY: Florida Only",'  Sched Ms'!$G:$G,$A60)</f>
        <v>-4563138.6679955898</v>
      </c>
      <c r="P60" s="2">
        <f>SUMIFS('  Sched Ms'!BU:BU,'  Sched Ms'!$E:$E,"FLORIDA_ONLY: Florida Only",'  Sched Ms'!$G:$G,$A60)</f>
        <v>-327143.62020585331</v>
      </c>
      <c r="Q60" s="2">
        <f>SUMIFS('  Sched Ms'!BV:BV,'  Sched Ms'!$E:$E,"FLORIDA_ONLY: Florida Only",'  Sched Ms'!$G:$G,$A60)</f>
        <v>-327143.62020585331</v>
      </c>
      <c r="R60" s="2">
        <f>SUMIFS('  Sched Ms'!BW:BW,'  Sched Ms'!$E:$E,"FLORIDA_ONLY: Florida Only",'  Sched Ms'!$G:$G,$A60)</f>
        <v>-327143.62020585331</v>
      </c>
      <c r="S60" s="2">
        <f>SUMIFS('  Sched Ms'!BX:BX,'  Sched Ms'!$E:$E,"FLORIDA_ONLY: Florida Only",'  Sched Ms'!$G:$G,$A60)</f>
        <v>-327143.62020585331</v>
      </c>
      <c r="T60" s="2">
        <f>SUMIFS('  Sched Ms'!BY:BY,'  Sched Ms'!$E:$E,"FLORIDA_ONLY: Florida Only",'  Sched Ms'!$G:$G,$A60)</f>
        <v>-327143.62020585331</v>
      </c>
      <c r="U60" s="2">
        <f>SUMIFS('  Sched Ms'!BZ:BZ,'  Sched Ms'!$E:$E,"FLORIDA_ONLY: Florida Only",'  Sched Ms'!$G:$G,$A60)</f>
        <v>-327143.62020585331</v>
      </c>
      <c r="V60" s="2">
        <f>SUMIFS('  Sched Ms'!CA:CA,'  Sched Ms'!$E:$E,"FLORIDA_ONLY: Florida Only",'  Sched Ms'!$G:$G,$A60)</f>
        <v>-327143.62020585331</v>
      </c>
      <c r="W60" s="2">
        <f>SUMIFS('  Sched Ms'!CB:CB,'  Sched Ms'!$E:$E,"FLORIDA_ONLY: Florida Only",'  Sched Ms'!$G:$G,$A60)</f>
        <v>-327143.62020585331</v>
      </c>
      <c r="X60" s="2">
        <f>SUMIFS('  Sched Ms'!CC:CC,'  Sched Ms'!$E:$E,"FLORIDA_ONLY: Florida Only",'  Sched Ms'!$G:$G,$A60)</f>
        <v>-327143.62020585331</v>
      </c>
      <c r="Y60" s="2">
        <f>SUMIFS('  Sched Ms'!CD:CD,'  Sched Ms'!$E:$E,"FLORIDA_ONLY: Florida Only",'  Sched Ms'!$G:$G,$A60)</f>
        <v>-327143.62020585331</v>
      </c>
      <c r="Z60" s="2">
        <f>SUMIFS('  Sched Ms'!CE:CE,'  Sched Ms'!$E:$E,"FLORIDA_ONLY: Florida Only",'  Sched Ms'!$G:$G,$A60)</f>
        <v>-327143.62020585331</v>
      </c>
      <c r="AA60" s="2">
        <f>SUMIFS('  Sched Ms'!CF:CF,'  Sched Ms'!$E:$E,"FLORIDA_ONLY: Florida Only",'  Sched Ms'!$G:$G,$A60)</f>
        <v>-327143.62020585331</v>
      </c>
      <c r="AB60" s="2">
        <f>SUMIFS('  Sched Ms'!CG:CG,'  Sched Ms'!$E:$E,"FLORIDA_ONLY: Florida Only",'  Sched Ms'!$G:$G,$A60)</f>
        <v>-3925723.442470239</v>
      </c>
    </row>
    <row r="61" spans="1:28" ht="15" customHeight="1" x14ac:dyDescent="0.2">
      <c r="A61" s="5" t="s">
        <v>155</v>
      </c>
      <c r="B61" s="5"/>
      <c r="C61" s="2">
        <f>SUMIFS('  Sched Ms'!BH:BH,'  Sched Ms'!$E:$E,"FLORIDA_ONLY: Florida Only",'  Sched Ms'!$G:$G,$A61)</f>
        <v>-20744.488899719476</v>
      </c>
      <c r="D61" s="2">
        <f>SUMIFS('  Sched Ms'!BI:BI,'  Sched Ms'!$E:$E,"FLORIDA_ONLY: Florida Only",'  Sched Ms'!$G:$G,$A61)</f>
        <v>-20744.488899719476</v>
      </c>
      <c r="E61" s="2">
        <f>SUMIFS('  Sched Ms'!BJ:BJ,'  Sched Ms'!$E:$E,"FLORIDA_ONLY: Florida Only",'  Sched Ms'!$G:$G,$A61)</f>
        <v>-20744.488899719476</v>
      </c>
      <c r="F61" s="2">
        <f>SUMIFS('  Sched Ms'!BK:BK,'  Sched Ms'!$E:$E,"FLORIDA_ONLY: Florida Only",'  Sched Ms'!$G:$G,$A61)</f>
        <v>-20744.488899719476</v>
      </c>
      <c r="G61" s="2">
        <f>SUMIFS('  Sched Ms'!BL:BL,'  Sched Ms'!$E:$E,"FLORIDA_ONLY: Florida Only",'  Sched Ms'!$G:$G,$A61)</f>
        <v>-20744.488899719476</v>
      </c>
      <c r="H61" s="2">
        <f>SUMIFS('  Sched Ms'!BM:BM,'  Sched Ms'!$E:$E,"FLORIDA_ONLY: Florida Only",'  Sched Ms'!$G:$G,$A61)</f>
        <v>-20744.488899719476</v>
      </c>
      <c r="I61" s="2">
        <f>SUMIFS('  Sched Ms'!BN:BN,'  Sched Ms'!$E:$E,"FLORIDA_ONLY: Florida Only",'  Sched Ms'!$G:$G,$A61)</f>
        <v>-20744.488899719476</v>
      </c>
      <c r="J61" s="2">
        <f>SUMIFS('  Sched Ms'!BO:BO,'  Sched Ms'!$E:$E,"FLORIDA_ONLY: Florida Only",'  Sched Ms'!$G:$G,$A61)</f>
        <v>-20744.488899719476</v>
      </c>
      <c r="K61" s="2">
        <f>SUMIFS('  Sched Ms'!BP:BP,'  Sched Ms'!$E:$E,"FLORIDA_ONLY: Florida Only",'  Sched Ms'!$G:$G,$A61)</f>
        <v>-20744.488899719476</v>
      </c>
      <c r="L61" s="2">
        <f>SUMIFS('  Sched Ms'!BQ:BQ,'  Sched Ms'!$E:$E,"FLORIDA_ONLY: Florida Only",'  Sched Ms'!$G:$G,$A61)</f>
        <v>-20744.488899719476</v>
      </c>
      <c r="M61" s="2">
        <f>SUMIFS('  Sched Ms'!BR:BR,'  Sched Ms'!$E:$E,"FLORIDA_ONLY: Florida Only",'  Sched Ms'!$G:$G,$A61)</f>
        <v>-20744.488899719476</v>
      </c>
      <c r="N61" s="2">
        <f>SUMIFS('  Sched Ms'!BS:BS,'  Sched Ms'!$E:$E,"FLORIDA_ONLY: Florida Only",'  Sched Ms'!$G:$G,$A61)</f>
        <v>-20744.488899719476</v>
      </c>
      <c r="O61" s="2">
        <f>SUMIFS('  Sched Ms'!BT:BT,'  Sched Ms'!$E:$E,"FLORIDA_ONLY: Florida Only",'  Sched Ms'!$G:$G,$A61)</f>
        <v>-248933.86679663367</v>
      </c>
      <c r="P61" s="2">
        <f>SUMIFS('  Sched Ms'!BU:BU,'  Sched Ms'!$E:$E,"FLORIDA_ONLY: Florida Only",'  Sched Ms'!$G:$G,$A61)</f>
        <v>-29656.190887088756</v>
      </c>
      <c r="Q61" s="2">
        <f>SUMIFS('  Sched Ms'!BV:BV,'  Sched Ms'!$E:$E,"FLORIDA_ONLY: Florida Only",'  Sched Ms'!$G:$G,$A61)</f>
        <v>-29656.190887088756</v>
      </c>
      <c r="R61" s="2">
        <f>SUMIFS('  Sched Ms'!BW:BW,'  Sched Ms'!$E:$E,"FLORIDA_ONLY: Florida Only",'  Sched Ms'!$G:$G,$A61)</f>
        <v>-29656.190887088756</v>
      </c>
      <c r="S61" s="2">
        <f>SUMIFS('  Sched Ms'!BX:BX,'  Sched Ms'!$E:$E,"FLORIDA_ONLY: Florida Only",'  Sched Ms'!$G:$G,$A61)</f>
        <v>-29656.190887088756</v>
      </c>
      <c r="T61" s="2">
        <f>SUMIFS('  Sched Ms'!BY:BY,'  Sched Ms'!$E:$E,"FLORIDA_ONLY: Florida Only",'  Sched Ms'!$G:$G,$A61)</f>
        <v>-29656.190887088756</v>
      </c>
      <c r="U61" s="2">
        <f>SUMIFS('  Sched Ms'!BZ:BZ,'  Sched Ms'!$E:$E,"FLORIDA_ONLY: Florida Only",'  Sched Ms'!$G:$G,$A61)</f>
        <v>-29656.190887088756</v>
      </c>
      <c r="V61" s="2">
        <f>SUMIFS('  Sched Ms'!CA:CA,'  Sched Ms'!$E:$E,"FLORIDA_ONLY: Florida Only",'  Sched Ms'!$G:$G,$A61)</f>
        <v>-29656.190887088756</v>
      </c>
      <c r="W61" s="2">
        <f>SUMIFS('  Sched Ms'!CB:CB,'  Sched Ms'!$E:$E,"FLORIDA_ONLY: Florida Only",'  Sched Ms'!$G:$G,$A61)</f>
        <v>-29656.190887088756</v>
      </c>
      <c r="X61" s="2">
        <f>SUMIFS('  Sched Ms'!CC:CC,'  Sched Ms'!$E:$E,"FLORIDA_ONLY: Florida Only",'  Sched Ms'!$G:$G,$A61)</f>
        <v>-29656.190887088756</v>
      </c>
      <c r="Y61" s="2">
        <f>SUMIFS('  Sched Ms'!CD:CD,'  Sched Ms'!$E:$E,"FLORIDA_ONLY: Florida Only",'  Sched Ms'!$G:$G,$A61)</f>
        <v>-29656.190887088756</v>
      </c>
      <c r="Z61" s="2">
        <f>SUMIFS('  Sched Ms'!CE:CE,'  Sched Ms'!$E:$E,"FLORIDA_ONLY: Florida Only",'  Sched Ms'!$G:$G,$A61)</f>
        <v>-29656.190887088756</v>
      </c>
      <c r="AA61" s="2">
        <f>SUMIFS('  Sched Ms'!CF:CF,'  Sched Ms'!$E:$E,"FLORIDA_ONLY: Florida Only",'  Sched Ms'!$G:$G,$A61)</f>
        <v>-29656.190887088756</v>
      </c>
      <c r="AB61" s="2">
        <f>SUMIFS('  Sched Ms'!CG:CG,'  Sched Ms'!$E:$E,"FLORIDA_ONLY: Florida Only",'  Sched Ms'!$G:$G,$A61)</f>
        <v>-355874.29064506519</v>
      </c>
    </row>
    <row r="62" spans="1:28" ht="15" customHeight="1" x14ac:dyDescent="0.2">
      <c r="A62" s="9" t="s">
        <v>15</v>
      </c>
      <c r="B62" s="9"/>
      <c r="C62" s="7">
        <f t="shared" ref="C62:AB62" si="5">SUM(C60:C61)</f>
        <v>-401006.04456601874</v>
      </c>
      <c r="D62" s="7">
        <f t="shared" si="5"/>
        <v>-401006.04456601874</v>
      </c>
      <c r="E62" s="7">
        <f t="shared" si="5"/>
        <v>-401006.04456601874</v>
      </c>
      <c r="F62" s="7">
        <f t="shared" si="5"/>
        <v>-401006.04456601874</v>
      </c>
      <c r="G62" s="7">
        <f t="shared" si="5"/>
        <v>-401006.04456601874</v>
      </c>
      <c r="H62" s="7">
        <f t="shared" si="5"/>
        <v>-401006.04456601874</v>
      </c>
      <c r="I62" s="7">
        <f t="shared" si="5"/>
        <v>-401006.04456601874</v>
      </c>
      <c r="J62" s="7">
        <f t="shared" si="5"/>
        <v>-401006.04456601874</v>
      </c>
      <c r="K62" s="7">
        <f t="shared" si="5"/>
        <v>-401006.04456601874</v>
      </c>
      <c r="L62" s="7">
        <f t="shared" si="5"/>
        <v>-401006.04456601874</v>
      </c>
      <c r="M62" s="7">
        <f t="shared" si="5"/>
        <v>-401006.04456601874</v>
      </c>
      <c r="N62" s="7">
        <f t="shared" si="5"/>
        <v>-401006.04456601874</v>
      </c>
      <c r="O62" s="7">
        <f t="shared" si="5"/>
        <v>-4812072.534792223</v>
      </c>
      <c r="P62" s="7">
        <f t="shared" si="5"/>
        <v>-356799.81109294208</v>
      </c>
      <c r="Q62" s="7">
        <f t="shared" si="5"/>
        <v>-356799.81109294208</v>
      </c>
      <c r="R62" s="7">
        <f t="shared" si="5"/>
        <v>-356799.81109294208</v>
      </c>
      <c r="S62" s="7">
        <f t="shared" si="5"/>
        <v>-356799.81109294208</v>
      </c>
      <c r="T62" s="7">
        <f t="shared" si="5"/>
        <v>-356799.81109294208</v>
      </c>
      <c r="U62" s="7">
        <f t="shared" si="5"/>
        <v>-356799.81109294208</v>
      </c>
      <c r="V62" s="7">
        <f t="shared" si="5"/>
        <v>-356799.81109294208</v>
      </c>
      <c r="W62" s="7">
        <f t="shared" si="5"/>
        <v>-356799.81109294208</v>
      </c>
      <c r="X62" s="7">
        <f t="shared" si="5"/>
        <v>-356799.81109294208</v>
      </c>
      <c r="Y62" s="7">
        <f t="shared" si="5"/>
        <v>-356799.81109294208</v>
      </c>
      <c r="Z62" s="7">
        <f t="shared" si="5"/>
        <v>-356799.81109294208</v>
      </c>
      <c r="AA62" s="7">
        <f t="shared" si="5"/>
        <v>-356799.81109294208</v>
      </c>
      <c r="AB62" s="7">
        <f t="shared" si="5"/>
        <v>-4281597.7331153043</v>
      </c>
    </row>
    <row r="63" spans="1:28" ht="15" customHeight="1" x14ac:dyDescent="0.2">
      <c r="A63" s="3" t="s">
        <v>146</v>
      </c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5" customHeight="1" x14ac:dyDescent="0.2">
      <c r="A64" s="8" t="s">
        <v>16</v>
      </c>
      <c r="B64" s="8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5" customHeight="1" x14ac:dyDescent="0.2">
      <c r="A65" s="5" t="s">
        <v>17</v>
      </c>
      <c r="B65" s="5"/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</row>
    <row r="66" spans="1:28" ht="15" customHeight="1" x14ac:dyDescent="0.2">
      <c r="A66" s="3"/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5" customHeight="1" x14ac:dyDescent="0.2">
      <c r="A67" s="14" t="s">
        <v>18</v>
      </c>
      <c r="B67" s="1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5" customHeight="1" x14ac:dyDescent="0.2">
      <c r="A68" s="15" t="s">
        <v>19</v>
      </c>
      <c r="B68" s="15"/>
      <c r="C68" s="2">
        <f t="shared" ref="C68:AB68" si="6">C12+C20+C57+C62</f>
        <v>513384.94331435696</v>
      </c>
      <c r="D68" s="2">
        <f t="shared" si="6"/>
        <v>537575.97133847082</v>
      </c>
      <c r="E68" s="2">
        <f t="shared" si="6"/>
        <v>-957915.67265272513</v>
      </c>
      <c r="F68" s="2">
        <f t="shared" si="6"/>
        <v>315591.28125834197</v>
      </c>
      <c r="G68" s="2">
        <f t="shared" si="6"/>
        <v>317312.82500626333</v>
      </c>
      <c r="H68" s="2">
        <f t="shared" si="6"/>
        <v>93272.077650895226</v>
      </c>
      <c r="I68" s="2">
        <f t="shared" si="6"/>
        <v>150009.42912071873</v>
      </c>
      <c r="J68" s="2">
        <f t="shared" si="6"/>
        <v>83001.085043357569</v>
      </c>
      <c r="K68" s="2">
        <f t="shared" si="6"/>
        <v>140597.56893847848</v>
      </c>
      <c r="L68" s="2">
        <f t="shared" si="6"/>
        <v>428749.88541142188</v>
      </c>
      <c r="M68" s="2">
        <f t="shared" si="6"/>
        <v>489793.12248538516</v>
      </c>
      <c r="N68" s="2">
        <f t="shared" si="6"/>
        <v>862215.84751556884</v>
      </c>
      <c r="O68" s="2">
        <f t="shared" si="6"/>
        <v>2973588.3644305421</v>
      </c>
      <c r="P68" s="2">
        <f t="shared" si="6"/>
        <v>186817.92893750587</v>
      </c>
      <c r="Q68" s="2">
        <f t="shared" si="6"/>
        <v>314483.21230864438</v>
      </c>
      <c r="R68" s="2">
        <f t="shared" si="6"/>
        <v>-1457736.2453165287</v>
      </c>
      <c r="S68" s="2">
        <f t="shared" si="6"/>
        <v>211227.69856920134</v>
      </c>
      <c r="T68" s="2">
        <f t="shared" si="6"/>
        <v>166575.87079151958</v>
      </c>
      <c r="U68" s="2">
        <f t="shared" si="6"/>
        <v>30906.466322793334</v>
      </c>
      <c r="V68" s="2">
        <f t="shared" si="6"/>
        <v>-20648.924255891179</v>
      </c>
      <c r="W68" s="2">
        <f t="shared" si="6"/>
        <v>35318.41981151799</v>
      </c>
      <c r="X68" s="2">
        <f t="shared" si="6"/>
        <v>101521.35823341814</v>
      </c>
      <c r="Y68" s="2">
        <f t="shared" si="6"/>
        <v>454571.77232681919</v>
      </c>
      <c r="Z68" s="2">
        <f t="shared" si="6"/>
        <v>312762.08778993</v>
      </c>
      <c r="AA68" s="2">
        <f t="shared" si="6"/>
        <v>758979.24955394957</v>
      </c>
      <c r="AB68" s="2">
        <f t="shared" si="6"/>
        <v>1094778.8950728793</v>
      </c>
    </row>
    <row r="69" spans="1:28" ht="15" customHeight="1" x14ac:dyDescent="0.2">
      <c r="A69" s="15" t="s">
        <v>20</v>
      </c>
      <c r="B69" s="15"/>
      <c r="C69" s="16">
        <v>5.5E-2</v>
      </c>
      <c r="D69" s="16">
        <v>5.5E-2</v>
      </c>
      <c r="E69" s="16">
        <v>5.5E-2</v>
      </c>
      <c r="F69" s="16">
        <v>5.5E-2</v>
      </c>
      <c r="G69" s="16">
        <v>5.5E-2</v>
      </c>
      <c r="H69" s="16">
        <v>5.5E-2</v>
      </c>
      <c r="I69" s="16">
        <v>5.5E-2</v>
      </c>
      <c r="J69" s="16">
        <v>5.5E-2</v>
      </c>
      <c r="K69" s="16">
        <v>5.5E-2</v>
      </c>
      <c r="L69" s="16">
        <v>5.5E-2</v>
      </c>
      <c r="M69" s="16">
        <v>5.5E-2</v>
      </c>
      <c r="N69" s="16">
        <v>5.5E-2</v>
      </c>
      <c r="O69" s="16">
        <v>5.5E-2</v>
      </c>
      <c r="P69" s="16">
        <v>5.5E-2</v>
      </c>
      <c r="Q69" s="16">
        <v>5.5E-2</v>
      </c>
      <c r="R69" s="16">
        <v>5.5E-2</v>
      </c>
      <c r="S69" s="16">
        <v>5.5E-2</v>
      </c>
      <c r="T69" s="16">
        <v>5.5E-2</v>
      </c>
      <c r="U69" s="16">
        <v>5.5E-2</v>
      </c>
      <c r="V69" s="16">
        <v>5.5E-2</v>
      </c>
      <c r="W69" s="16">
        <v>5.5E-2</v>
      </c>
      <c r="X69" s="16">
        <v>5.5E-2</v>
      </c>
      <c r="Y69" s="16">
        <v>5.5E-2</v>
      </c>
      <c r="Z69" s="16">
        <v>5.5E-2</v>
      </c>
      <c r="AA69" s="16">
        <v>5.5E-2</v>
      </c>
      <c r="AB69" s="16">
        <v>5.5E-2</v>
      </c>
    </row>
    <row r="70" spans="1:28" ht="15" customHeight="1" x14ac:dyDescent="0.2">
      <c r="A70" s="15" t="s">
        <v>21</v>
      </c>
      <c r="B70" s="15"/>
      <c r="C70" s="7">
        <f t="shared" ref="C70:AB70" si="7">C68*C69</f>
        <v>28236.171882289633</v>
      </c>
      <c r="D70" s="7">
        <f t="shared" si="7"/>
        <v>29566.678423615896</v>
      </c>
      <c r="E70" s="7">
        <f t="shared" si="7"/>
        <v>-52685.361995899882</v>
      </c>
      <c r="F70" s="7">
        <f t="shared" si="7"/>
        <v>17357.520469208808</v>
      </c>
      <c r="G70" s="7">
        <f t="shared" si="7"/>
        <v>17452.205375344482</v>
      </c>
      <c r="H70" s="7">
        <f t="shared" si="7"/>
        <v>5129.9642707992371</v>
      </c>
      <c r="I70" s="7">
        <f t="shared" si="7"/>
        <v>8250.518601639531</v>
      </c>
      <c r="J70" s="7">
        <f t="shared" si="7"/>
        <v>4565.0596773846664</v>
      </c>
      <c r="K70" s="7">
        <f t="shared" si="7"/>
        <v>7732.8662916163166</v>
      </c>
      <c r="L70" s="7">
        <f t="shared" si="7"/>
        <v>23581.243697628204</v>
      </c>
      <c r="M70" s="7">
        <f t="shared" si="7"/>
        <v>26938.621736696183</v>
      </c>
      <c r="N70" s="7">
        <f t="shared" si="7"/>
        <v>47421.871613356285</v>
      </c>
      <c r="O70" s="7">
        <f t="shared" si="7"/>
        <v>163547.36004367983</v>
      </c>
      <c r="P70" s="7">
        <f t="shared" si="7"/>
        <v>10274.986091562823</v>
      </c>
      <c r="Q70" s="7">
        <f t="shared" si="7"/>
        <v>17296.576676975441</v>
      </c>
      <c r="R70" s="7">
        <f t="shared" si="7"/>
        <v>-80175.493492409078</v>
      </c>
      <c r="S70" s="7">
        <f t="shared" si="7"/>
        <v>11617.523421306074</v>
      </c>
      <c r="T70" s="7">
        <f t="shared" si="7"/>
        <v>9161.6728935335777</v>
      </c>
      <c r="U70" s="7">
        <f t="shared" si="7"/>
        <v>1699.8556477536333</v>
      </c>
      <c r="V70" s="7">
        <f t="shared" si="7"/>
        <v>-1135.6908340740149</v>
      </c>
      <c r="W70" s="7">
        <f t="shared" si="7"/>
        <v>1942.5130896334895</v>
      </c>
      <c r="X70" s="7">
        <f t="shared" si="7"/>
        <v>5583.6747028379978</v>
      </c>
      <c r="Y70" s="7">
        <f t="shared" si="7"/>
        <v>25001.447477975056</v>
      </c>
      <c r="Z70" s="7">
        <f t="shared" si="7"/>
        <v>17201.914828446152</v>
      </c>
      <c r="AA70" s="7">
        <f t="shared" si="7"/>
        <v>41743.858725467224</v>
      </c>
      <c r="AB70" s="7">
        <f t="shared" si="7"/>
        <v>60212.839229008358</v>
      </c>
    </row>
    <row r="71" spans="1:28" ht="15" customHeight="1" x14ac:dyDescent="0.2">
      <c r="A71" s="15" t="s">
        <v>22</v>
      </c>
      <c r="B71" s="15"/>
      <c r="C71" s="13">
        <v>0</v>
      </c>
      <c r="D71" s="13"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f t="shared" ref="O71" si="8">SUM(C71:N71)</f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0</v>
      </c>
      <c r="W71" s="13">
        <v>0</v>
      </c>
      <c r="X71" s="13">
        <v>0</v>
      </c>
      <c r="Y71" s="13">
        <v>0</v>
      </c>
      <c r="Z71" s="13">
        <v>0</v>
      </c>
      <c r="AA71" s="13">
        <v>0</v>
      </c>
      <c r="AB71" s="13">
        <f t="shared" ref="AB71" si="9">SUM(P71:AA71)</f>
        <v>0</v>
      </c>
    </row>
    <row r="72" spans="1:28" ht="15" customHeight="1" thickBot="1" x14ac:dyDescent="0.25">
      <c r="A72" s="17" t="s">
        <v>23</v>
      </c>
      <c r="B72" s="17"/>
      <c r="C72" s="18">
        <f t="shared" ref="C72:AB72" si="10">C70+C71</f>
        <v>28236.171882289633</v>
      </c>
      <c r="D72" s="18">
        <f t="shared" si="10"/>
        <v>29566.678423615896</v>
      </c>
      <c r="E72" s="18">
        <f t="shared" si="10"/>
        <v>-52685.361995899882</v>
      </c>
      <c r="F72" s="18">
        <f t="shared" si="10"/>
        <v>17357.520469208808</v>
      </c>
      <c r="G72" s="18">
        <f t="shared" si="10"/>
        <v>17452.205375344482</v>
      </c>
      <c r="H72" s="18">
        <f t="shared" si="10"/>
        <v>5129.9642707992371</v>
      </c>
      <c r="I72" s="18">
        <f t="shared" si="10"/>
        <v>8250.518601639531</v>
      </c>
      <c r="J72" s="18">
        <f t="shared" si="10"/>
        <v>4565.0596773846664</v>
      </c>
      <c r="K72" s="18">
        <f t="shared" si="10"/>
        <v>7732.8662916163166</v>
      </c>
      <c r="L72" s="18">
        <f t="shared" si="10"/>
        <v>23581.243697628204</v>
      </c>
      <c r="M72" s="18">
        <f t="shared" si="10"/>
        <v>26938.621736696183</v>
      </c>
      <c r="N72" s="18">
        <f t="shared" si="10"/>
        <v>47421.871613356285</v>
      </c>
      <c r="O72" s="18">
        <f t="shared" si="10"/>
        <v>163547.36004367983</v>
      </c>
      <c r="P72" s="18">
        <f t="shared" si="10"/>
        <v>10274.986091562823</v>
      </c>
      <c r="Q72" s="18">
        <f t="shared" si="10"/>
        <v>17296.576676975441</v>
      </c>
      <c r="R72" s="18">
        <f t="shared" si="10"/>
        <v>-80175.493492409078</v>
      </c>
      <c r="S72" s="18">
        <f t="shared" si="10"/>
        <v>11617.523421306074</v>
      </c>
      <c r="T72" s="18">
        <f t="shared" si="10"/>
        <v>9161.6728935335777</v>
      </c>
      <c r="U72" s="18">
        <f t="shared" si="10"/>
        <v>1699.8556477536333</v>
      </c>
      <c r="V72" s="18">
        <f t="shared" si="10"/>
        <v>-1135.6908340740149</v>
      </c>
      <c r="W72" s="18">
        <f t="shared" si="10"/>
        <v>1942.5130896334895</v>
      </c>
      <c r="X72" s="18">
        <f t="shared" si="10"/>
        <v>5583.6747028379978</v>
      </c>
      <c r="Y72" s="18">
        <f t="shared" si="10"/>
        <v>25001.447477975056</v>
      </c>
      <c r="Z72" s="18">
        <f t="shared" si="10"/>
        <v>17201.914828446152</v>
      </c>
      <c r="AA72" s="18">
        <f t="shared" si="10"/>
        <v>41743.858725467224</v>
      </c>
      <c r="AB72" s="18">
        <f t="shared" si="10"/>
        <v>60212.839229008358</v>
      </c>
    </row>
    <row r="73" spans="1:28" ht="15" customHeight="1" thickTop="1" x14ac:dyDescent="0.2">
      <c r="A73" s="3"/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5" customHeight="1" x14ac:dyDescent="0.2">
      <c r="A74" s="15" t="s">
        <v>24</v>
      </c>
      <c r="B74" s="15"/>
      <c r="C74" s="2">
        <f t="shared" ref="C74:AB74" si="11">C12+C20+C25+C57</f>
        <v>914390.9878803757</v>
      </c>
      <c r="D74" s="2">
        <f t="shared" si="11"/>
        <v>938582.01590448956</v>
      </c>
      <c r="E74" s="2">
        <f t="shared" si="11"/>
        <v>-556909.62808670639</v>
      </c>
      <c r="F74" s="2">
        <f t="shared" si="11"/>
        <v>716597.32582436071</v>
      </c>
      <c r="G74" s="2">
        <f t="shared" si="11"/>
        <v>718318.86957228207</v>
      </c>
      <c r="H74" s="2">
        <f t="shared" si="11"/>
        <v>494278.12221691397</v>
      </c>
      <c r="I74" s="2">
        <f t="shared" si="11"/>
        <v>551015.47368673747</v>
      </c>
      <c r="J74" s="2">
        <f t="shared" si="11"/>
        <v>484007.12960937631</v>
      </c>
      <c r="K74" s="2">
        <f t="shared" si="11"/>
        <v>541603.61350449722</v>
      </c>
      <c r="L74" s="2">
        <f t="shared" si="11"/>
        <v>829755.92997744062</v>
      </c>
      <c r="M74" s="2">
        <f t="shared" si="11"/>
        <v>890799.1670514039</v>
      </c>
      <c r="N74" s="2">
        <f t="shared" si="11"/>
        <v>1263221.8920815876</v>
      </c>
      <c r="O74" s="2">
        <f t="shared" si="11"/>
        <v>7785660.8992227651</v>
      </c>
      <c r="P74" s="2">
        <f t="shared" si="11"/>
        <v>543617.74003044795</v>
      </c>
      <c r="Q74" s="2">
        <f t="shared" si="11"/>
        <v>671283.02340158646</v>
      </c>
      <c r="R74" s="2">
        <f t="shared" si="11"/>
        <v>-1100936.4342235867</v>
      </c>
      <c r="S74" s="2">
        <f t="shared" si="11"/>
        <v>568027.50966214342</v>
      </c>
      <c r="T74" s="2">
        <f t="shared" si="11"/>
        <v>523375.68188446166</v>
      </c>
      <c r="U74" s="2">
        <f t="shared" si="11"/>
        <v>387706.27741573541</v>
      </c>
      <c r="V74" s="2">
        <f t="shared" si="11"/>
        <v>336150.8868370509</v>
      </c>
      <c r="W74" s="2">
        <f t="shared" si="11"/>
        <v>392118.23090446007</v>
      </c>
      <c r="X74" s="2">
        <f t="shared" si="11"/>
        <v>458321.16932636022</v>
      </c>
      <c r="Y74" s="2">
        <f t="shared" si="11"/>
        <v>811371.58341976127</v>
      </c>
      <c r="Z74" s="2">
        <f t="shared" si="11"/>
        <v>669561.89888287208</v>
      </c>
      <c r="AA74" s="2">
        <f t="shared" si="11"/>
        <v>1115779.0606468916</v>
      </c>
      <c r="AB74" s="2">
        <f t="shared" si="11"/>
        <v>5376376.6281881835</v>
      </c>
    </row>
    <row r="75" spans="1:28" ht="15" customHeight="1" x14ac:dyDescent="0.2">
      <c r="A75" s="15" t="s">
        <v>25</v>
      </c>
      <c r="B75" s="15"/>
      <c r="C75" s="2">
        <f t="shared" ref="C75:AB75" si="12">-C70</f>
        <v>-28236.171882289633</v>
      </c>
      <c r="D75" s="2">
        <f t="shared" si="12"/>
        <v>-29566.678423615896</v>
      </c>
      <c r="E75" s="2">
        <f t="shared" si="12"/>
        <v>52685.361995899882</v>
      </c>
      <c r="F75" s="2">
        <f t="shared" si="12"/>
        <v>-17357.520469208808</v>
      </c>
      <c r="G75" s="2">
        <f t="shared" si="12"/>
        <v>-17452.205375344482</v>
      </c>
      <c r="H75" s="2">
        <f t="shared" si="12"/>
        <v>-5129.9642707992371</v>
      </c>
      <c r="I75" s="2">
        <f t="shared" si="12"/>
        <v>-8250.518601639531</v>
      </c>
      <c r="J75" s="2">
        <f t="shared" si="12"/>
        <v>-4565.0596773846664</v>
      </c>
      <c r="K75" s="2">
        <f t="shared" si="12"/>
        <v>-7732.8662916163166</v>
      </c>
      <c r="L75" s="2">
        <f t="shared" si="12"/>
        <v>-23581.243697628204</v>
      </c>
      <c r="M75" s="2">
        <f t="shared" si="12"/>
        <v>-26938.621736696183</v>
      </c>
      <c r="N75" s="2">
        <f t="shared" si="12"/>
        <v>-47421.871613356285</v>
      </c>
      <c r="O75" s="2">
        <f t="shared" si="12"/>
        <v>-163547.36004367983</v>
      </c>
      <c r="P75" s="2">
        <f t="shared" si="12"/>
        <v>-10274.986091562823</v>
      </c>
      <c r="Q75" s="2">
        <f t="shared" si="12"/>
        <v>-17296.576676975441</v>
      </c>
      <c r="R75" s="2">
        <f t="shared" si="12"/>
        <v>80175.493492409078</v>
      </c>
      <c r="S75" s="2">
        <f t="shared" si="12"/>
        <v>-11617.523421306074</v>
      </c>
      <c r="T75" s="2">
        <f t="shared" si="12"/>
        <v>-9161.6728935335777</v>
      </c>
      <c r="U75" s="2">
        <f t="shared" si="12"/>
        <v>-1699.8556477536333</v>
      </c>
      <c r="V75" s="2">
        <f t="shared" si="12"/>
        <v>1135.6908340740149</v>
      </c>
      <c r="W75" s="2">
        <f t="shared" si="12"/>
        <v>-1942.5130896334895</v>
      </c>
      <c r="X75" s="2">
        <f t="shared" si="12"/>
        <v>-5583.6747028379978</v>
      </c>
      <c r="Y75" s="2">
        <f t="shared" si="12"/>
        <v>-25001.447477975056</v>
      </c>
      <c r="Z75" s="2">
        <f t="shared" si="12"/>
        <v>-17201.914828446152</v>
      </c>
      <c r="AA75" s="2">
        <f t="shared" si="12"/>
        <v>-41743.858725467224</v>
      </c>
      <c r="AB75" s="2">
        <f t="shared" si="12"/>
        <v>-60212.839229008358</v>
      </c>
    </row>
    <row r="76" spans="1:28" ht="15" customHeight="1" x14ac:dyDescent="0.2">
      <c r="A76" s="15" t="s">
        <v>26</v>
      </c>
      <c r="B76" s="15"/>
      <c r="C76" s="7">
        <f t="shared" ref="C76:AB76" si="13">SUM(C74:C75)</f>
        <v>886154.81599808612</v>
      </c>
      <c r="D76" s="7">
        <f t="shared" si="13"/>
        <v>909015.33748087368</v>
      </c>
      <c r="E76" s="7">
        <f t="shared" si="13"/>
        <v>-504224.26609080652</v>
      </c>
      <c r="F76" s="7">
        <f t="shared" si="13"/>
        <v>699239.80535515188</v>
      </c>
      <c r="G76" s="7">
        <f t="shared" si="13"/>
        <v>700866.66419693758</v>
      </c>
      <c r="H76" s="7">
        <f t="shared" si="13"/>
        <v>489148.15794611472</v>
      </c>
      <c r="I76" s="7">
        <f t="shared" si="13"/>
        <v>542764.95508509793</v>
      </c>
      <c r="J76" s="7">
        <f t="shared" si="13"/>
        <v>479442.06993199163</v>
      </c>
      <c r="K76" s="7">
        <f t="shared" si="13"/>
        <v>533870.74721288087</v>
      </c>
      <c r="L76" s="7">
        <f t="shared" si="13"/>
        <v>806174.68627981236</v>
      </c>
      <c r="M76" s="7">
        <f t="shared" si="13"/>
        <v>863860.54531470768</v>
      </c>
      <c r="N76" s="7">
        <f t="shared" si="13"/>
        <v>1215800.0204682313</v>
      </c>
      <c r="O76" s="7">
        <f t="shared" si="13"/>
        <v>7622113.5391790848</v>
      </c>
      <c r="P76" s="7">
        <f t="shared" si="13"/>
        <v>533342.75393888517</v>
      </c>
      <c r="Q76" s="7">
        <f t="shared" si="13"/>
        <v>653986.44672461099</v>
      </c>
      <c r="R76" s="7">
        <f t="shared" si="13"/>
        <v>-1020760.9407311776</v>
      </c>
      <c r="S76" s="7">
        <f t="shared" si="13"/>
        <v>556409.98624083737</v>
      </c>
      <c r="T76" s="7">
        <f t="shared" si="13"/>
        <v>514214.00899092807</v>
      </c>
      <c r="U76" s="7">
        <f t="shared" si="13"/>
        <v>386006.42176798178</v>
      </c>
      <c r="V76" s="7">
        <f t="shared" si="13"/>
        <v>337286.57767112489</v>
      </c>
      <c r="W76" s="7">
        <f t="shared" si="13"/>
        <v>390175.71781482658</v>
      </c>
      <c r="X76" s="7">
        <f t="shared" si="13"/>
        <v>452737.49462352222</v>
      </c>
      <c r="Y76" s="7">
        <f t="shared" si="13"/>
        <v>786370.13594178623</v>
      </c>
      <c r="Z76" s="7">
        <f t="shared" si="13"/>
        <v>652359.98405442596</v>
      </c>
      <c r="AA76" s="7">
        <f t="shared" si="13"/>
        <v>1074035.2019214244</v>
      </c>
      <c r="AB76" s="7">
        <f t="shared" si="13"/>
        <v>5316163.7889591753</v>
      </c>
    </row>
    <row r="77" spans="1:28" ht="15" customHeight="1" x14ac:dyDescent="0.2">
      <c r="A77" s="15" t="s">
        <v>27</v>
      </c>
      <c r="B77" s="15"/>
      <c r="C77" s="19">
        <v>0.21</v>
      </c>
      <c r="D77" s="19">
        <v>0.21</v>
      </c>
      <c r="E77" s="19">
        <v>0.21</v>
      </c>
      <c r="F77" s="19">
        <v>0.21</v>
      </c>
      <c r="G77" s="19">
        <v>0.21</v>
      </c>
      <c r="H77" s="19">
        <v>0.21</v>
      </c>
      <c r="I77" s="19">
        <v>0.21</v>
      </c>
      <c r="J77" s="19">
        <v>0.21</v>
      </c>
      <c r="K77" s="19">
        <v>0.21</v>
      </c>
      <c r="L77" s="19">
        <v>0.21</v>
      </c>
      <c r="M77" s="19">
        <v>0.21</v>
      </c>
      <c r="N77" s="19">
        <v>0.21</v>
      </c>
      <c r="O77" s="19">
        <v>0.21</v>
      </c>
      <c r="P77" s="19">
        <v>0.21</v>
      </c>
      <c r="Q77" s="19">
        <v>0.21</v>
      </c>
      <c r="R77" s="19">
        <v>0.21</v>
      </c>
      <c r="S77" s="19">
        <v>0.21</v>
      </c>
      <c r="T77" s="19">
        <v>0.21</v>
      </c>
      <c r="U77" s="19">
        <v>0.21</v>
      </c>
      <c r="V77" s="19">
        <v>0.21</v>
      </c>
      <c r="W77" s="19">
        <v>0.21</v>
      </c>
      <c r="X77" s="19">
        <v>0.21</v>
      </c>
      <c r="Y77" s="19">
        <v>0.21</v>
      </c>
      <c r="Z77" s="19">
        <v>0.21</v>
      </c>
      <c r="AA77" s="19">
        <v>0.21</v>
      </c>
      <c r="AB77" s="19">
        <v>0.21</v>
      </c>
    </row>
    <row r="78" spans="1:28" ht="15" customHeight="1" x14ac:dyDescent="0.2">
      <c r="A78" s="15" t="s">
        <v>28</v>
      </c>
      <c r="B78" s="15"/>
      <c r="C78" s="20">
        <f t="shared" ref="C78:AB78" si="14">C76*C77</f>
        <v>186092.51135959808</v>
      </c>
      <c r="D78" s="20">
        <f t="shared" si="14"/>
        <v>190893.22087098347</v>
      </c>
      <c r="E78" s="20">
        <f t="shared" si="14"/>
        <v>-105887.09587906937</v>
      </c>
      <c r="F78" s="20">
        <f t="shared" si="14"/>
        <v>146840.35912458188</v>
      </c>
      <c r="G78" s="20">
        <f t="shared" si="14"/>
        <v>147181.99948135688</v>
      </c>
      <c r="H78" s="20">
        <f t="shared" si="14"/>
        <v>102721.11316868408</v>
      </c>
      <c r="I78" s="20">
        <f t="shared" si="14"/>
        <v>113980.64056787056</v>
      </c>
      <c r="J78" s="20">
        <f t="shared" si="14"/>
        <v>100682.83468571823</v>
      </c>
      <c r="K78" s="20">
        <f t="shared" si="14"/>
        <v>112112.85691470499</v>
      </c>
      <c r="L78" s="20">
        <f t="shared" si="14"/>
        <v>169296.6841187606</v>
      </c>
      <c r="M78" s="20">
        <f t="shared" si="14"/>
        <v>181410.7145160886</v>
      </c>
      <c r="N78" s="20">
        <f t="shared" si="14"/>
        <v>255318.00429832857</v>
      </c>
      <c r="O78" s="20">
        <f t="shared" si="14"/>
        <v>1600643.8432276077</v>
      </c>
      <c r="P78" s="20">
        <f t="shared" si="14"/>
        <v>112001.97832716588</v>
      </c>
      <c r="Q78" s="20">
        <f t="shared" si="14"/>
        <v>137337.15381216831</v>
      </c>
      <c r="R78" s="20">
        <f t="shared" si="14"/>
        <v>-214359.79755354728</v>
      </c>
      <c r="S78" s="20">
        <f t="shared" si="14"/>
        <v>116846.09711057585</v>
      </c>
      <c r="T78" s="20">
        <f t="shared" si="14"/>
        <v>107984.94188809489</v>
      </c>
      <c r="U78" s="20">
        <f t="shared" si="14"/>
        <v>81061.348571276176</v>
      </c>
      <c r="V78" s="20">
        <f t="shared" si="14"/>
        <v>70830.181310936227</v>
      </c>
      <c r="W78" s="20">
        <f t="shared" si="14"/>
        <v>81936.900741113583</v>
      </c>
      <c r="X78" s="20">
        <f t="shared" si="14"/>
        <v>95074.873870939657</v>
      </c>
      <c r="Y78" s="20">
        <f t="shared" si="14"/>
        <v>165137.7285477751</v>
      </c>
      <c r="Z78" s="20">
        <f t="shared" si="14"/>
        <v>136995.59665142946</v>
      </c>
      <c r="AA78" s="20">
        <f t="shared" si="14"/>
        <v>225547.39240349911</v>
      </c>
      <c r="AB78" s="20">
        <f t="shared" si="14"/>
        <v>1116394.3956814269</v>
      </c>
    </row>
    <row r="79" spans="1:28" ht="15" customHeight="1" x14ac:dyDescent="0.2">
      <c r="A79" s="15" t="s">
        <v>22</v>
      </c>
      <c r="B79" s="15"/>
      <c r="C79" s="13">
        <v>0</v>
      </c>
      <c r="D79" s="13"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f t="shared" ref="O79" si="15">SUM(C79:N79)</f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0</v>
      </c>
      <c r="AB79" s="13">
        <f t="shared" ref="AB79" si="16">SUM(P79:AA79)</f>
        <v>0</v>
      </c>
    </row>
    <row r="80" spans="1:28" ht="15" customHeight="1" thickBot="1" x14ac:dyDescent="0.25">
      <c r="A80" s="17" t="s">
        <v>29</v>
      </c>
      <c r="B80" s="17"/>
      <c r="C80" s="18">
        <f t="shared" ref="C80:AB80" si="17">SUM(C78:C79)</f>
        <v>186092.51135959808</v>
      </c>
      <c r="D80" s="18">
        <f t="shared" si="17"/>
        <v>190893.22087098347</v>
      </c>
      <c r="E80" s="18">
        <f t="shared" si="17"/>
        <v>-105887.09587906937</v>
      </c>
      <c r="F80" s="18">
        <f t="shared" si="17"/>
        <v>146840.35912458188</v>
      </c>
      <c r="G80" s="18">
        <f t="shared" si="17"/>
        <v>147181.99948135688</v>
      </c>
      <c r="H80" s="18">
        <f t="shared" si="17"/>
        <v>102721.11316868408</v>
      </c>
      <c r="I80" s="18">
        <f t="shared" si="17"/>
        <v>113980.64056787056</v>
      </c>
      <c r="J80" s="18">
        <f t="shared" si="17"/>
        <v>100682.83468571823</v>
      </c>
      <c r="K80" s="18">
        <f t="shared" si="17"/>
        <v>112112.85691470499</v>
      </c>
      <c r="L80" s="18">
        <f t="shared" si="17"/>
        <v>169296.6841187606</v>
      </c>
      <c r="M80" s="18">
        <f t="shared" si="17"/>
        <v>181410.7145160886</v>
      </c>
      <c r="N80" s="18">
        <f t="shared" si="17"/>
        <v>255318.00429832857</v>
      </c>
      <c r="O80" s="18">
        <f t="shared" si="17"/>
        <v>1600643.8432276077</v>
      </c>
      <c r="P80" s="18">
        <f t="shared" si="17"/>
        <v>112001.97832716588</v>
      </c>
      <c r="Q80" s="18">
        <f t="shared" si="17"/>
        <v>137337.15381216831</v>
      </c>
      <c r="R80" s="18">
        <f t="shared" si="17"/>
        <v>-214359.79755354728</v>
      </c>
      <c r="S80" s="18">
        <f t="shared" si="17"/>
        <v>116846.09711057585</v>
      </c>
      <c r="T80" s="18">
        <f t="shared" si="17"/>
        <v>107984.94188809489</v>
      </c>
      <c r="U80" s="18">
        <f t="shared" si="17"/>
        <v>81061.348571276176</v>
      </c>
      <c r="V80" s="18">
        <f t="shared" si="17"/>
        <v>70830.181310936227</v>
      </c>
      <c r="W80" s="18">
        <f t="shared" si="17"/>
        <v>81936.900741113583</v>
      </c>
      <c r="X80" s="18">
        <f t="shared" si="17"/>
        <v>95074.873870939657</v>
      </c>
      <c r="Y80" s="18">
        <f t="shared" si="17"/>
        <v>165137.7285477751</v>
      </c>
      <c r="Z80" s="18">
        <f t="shared" si="17"/>
        <v>136995.59665142946</v>
      </c>
      <c r="AA80" s="18">
        <f t="shared" si="17"/>
        <v>225547.39240349911</v>
      </c>
      <c r="AB80" s="18">
        <f t="shared" si="17"/>
        <v>1116394.3956814269</v>
      </c>
    </row>
    <row r="81" spans="1:28" ht="15" customHeight="1" thickTop="1" x14ac:dyDescent="0.2">
      <c r="A81" s="3"/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5" customHeight="1" x14ac:dyDescent="0.2">
      <c r="A82" s="21" t="s">
        <v>30</v>
      </c>
      <c r="B82" s="21"/>
      <c r="C82" s="22">
        <f t="shared" ref="C82:AB82" si="18">C72+C80</f>
        <v>214328.68324188772</v>
      </c>
      <c r="D82" s="22">
        <f t="shared" si="18"/>
        <v>220459.89929459937</v>
      </c>
      <c r="E82" s="22">
        <f t="shared" si="18"/>
        <v>-158572.45787496926</v>
      </c>
      <c r="F82" s="22">
        <f t="shared" si="18"/>
        <v>164197.87959379068</v>
      </c>
      <c r="G82" s="22">
        <f t="shared" si="18"/>
        <v>164634.20485670137</v>
      </c>
      <c r="H82" s="22">
        <f t="shared" si="18"/>
        <v>107851.07743948331</v>
      </c>
      <c r="I82" s="22">
        <f t="shared" si="18"/>
        <v>122231.15916951009</v>
      </c>
      <c r="J82" s="22">
        <f t="shared" si="18"/>
        <v>105247.8943631029</v>
      </c>
      <c r="K82" s="22">
        <f t="shared" si="18"/>
        <v>119845.7232063213</v>
      </c>
      <c r="L82" s="22">
        <f t="shared" si="18"/>
        <v>192877.92781638881</v>
      </c>
      <c r="M82" s="22">
        <f t="shared" si="18"/>
        <v>208349.33625278479</v>
      </c>
      <c r="N82" s="22">
        <f t="shared" si="18"/>
        <v>302739.87591168482</v>
      </c>
      <c r="O82" s="22">
        <f t="shared" si="18"/>
        <v>1764191.2032712875</v>
      </c>
      <c r="P82" s="22">
        <f t="shared" si="18"/>
        <v>122276.9644187287</v>
      </c>
      <c r="Q82" s="22">
        <f t="shared" si="18"/>
        <v>154633.73048914375</v>
      </c>
      <c r="R82" s="22">
        <f t="shared" si="18"/>
        <v>-294535.29104595637</v>
      </c>
      <c r="S82" s="22">
        <f t="shared" si="18"/>
        <v>128463.62053188193</v>
      </c>
      <c r="T82" s="22">
        <f t="shared" si="18"/>
        <v>117146.61478162848</v>
      </c>
      <c r="U82" s="22">
        <f t="shared" si="18"/>
        <v>82761.204219029809</v>
      </c>
      <c r="V82" s="22">
        <f t="shared" si="18"/>
        <v>69694.490476862207</v>
      </c>
      <c r="W82" s="22">
        <f t="shared" si="18"/>
        <v>83879.413830747071</v>
      </c>
      <c r="X82" s="22">
        <f t="shared" si="18"/>
        <v>100658.54857377766</v>
      </c>
      <c r="Y82" s="22">
        <f t="shared" si="18"/>
        <v>190139.17602575014</v>
      </c>
      <c r="Z82" s="22">
        <f t="shared" si="18"/>
        <v>154197.5114798756</v>
      </c>
      <c r="AA82" s="22">
        <f t="shared" si="18"/>
        <v>267291.25112896634</v>
      </c>
      <c r="AB82" s="22">
        <f t="shared" si="18"/>
        <v>1176607.2349104353</v>
      </c>
    </row>
    <row r="83" spans="1:28" ht="1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1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15" customHeight="1" x14ac:dyDescent="0.2">
      <c r="A85" s="14" t="s">
        <v>31</v>
      </c>
      <c r="B85" s="14"/>
      <c r="C85" s="23">
        <v>5.5E-2</v>
      </c>
      <c r="D85" s="23">
        <v>5.5E-2</v>
      </c>
      <c r="E85" s="23">
        <v>5.5E-2</v>
      </c>
      <c r="F85" s="23">
        <v>5.5E-2</v>
      </c>
      <c r="G85" s="23">
        <v>5.5E-2</v>
      </c>
      <c r="H85" s="23">
        <v>5.5E-2</v>
      </c>
      <c r="I85" s="23">
        <v>5.5E-2</v>
      </c>
      <c r="J85" s="23">
        <v>5.5E-2</v>
      </c>
      <c r="K85" s="23">
        <v>5.5E-2</v>
      </c>
      <c r="L85" s="23">
        <v>5.5E-2</v>
      </c>
      <c r="M85" s="23">
        <v>5.5E-2</v>
      </c>
      <c r="N85" s="23">
        <v>5.5E-2</v>
      </c>
      <c r="O85" s="23">
        <v>5.5E-2</v>
      </c>
      <c r="P85" s="23">
        <v>5.5E-2</v>
      </c>
      <c r="Q85" s="23">
        <v>5.5E-2</v>
      </c>
      <c r="R85" s="23">
        <v>5.5E-2</v>
      </c>
      <c r="S85" s="23">
        <v>5.5E-2</v>
      </c>
      <c r="T85" s="23">
        <v>5.5E-2</v>
      </c>
      <c r="U85" s="23">
        <v>5.5E-2</v>
      </c>
      <c r="V85" s="23">
        <v>5.5E-2</v>
      </c>
      <c r="W85" s="23">
        <v>5.5E-2</v>
      </c>
      <c r="X85" s="23">
        <v>5.5E-2</v>
      </c>
      <c r="Y85" s="23">
        <v>5.5E-2</v>
      </c>
      <c r="Z85" s="23">
        <v>5.5E-2</v>
      </c>
      <c r="AA85" s="23">
        <v>5.5E-2</v>
      </c>
      <c r="AB85" s="23">
        <v>5.5E-2</v>
      </c>
    </row>
    <row r="86" spans="1:28" ht="15" customHeight="1" x14ac:dyDescent="0.2">
      <c r="A86" s="15" t="s">
        <v>32</v>
      </c>
      <c r="B86" s="15"/>
      <c r="C86" s="2">
        <f t="shared" ref="C86:AB86" si="19">(-C57+-C62)*C85</f>
        <v>51527.464083415231</v>
      </c>
      <c r="D86" s="2">
        <f t="shared" si="19"/>
        <v>53685.543900583951</v>
      </c>
      <c r="E86" s="2">
        <f t="shared" si="19"/>
        <v>117006.87882035464</v>
      </c>
      <c r="F86" s="2">
        <f t="shared" si="19"/>
        <v>58223.62158796173</v>
      </c>
      <c r="G86" s="2">
        <f t="shared" si="19"/>
        <v>54772.168719627625</v>
      </c>
      <c r="H86" s="2">
        <f t="shared" si="19"/>
        <v>54038.054095157211</v>
      </c>
      <c r="I86" s="2">
        <f t="shared" si="19"/>
        <v>53884.714173353059</v>
      </c>
      <c r="J86" s="2">
        <f t="shared" si="19"/>
        <v>52235.074445941806</v>
      </c>
      <c r="K86" s="2">
        <f t="shared" si="19"/>
        <v>48234.541899155985</v>
      </c>
      <c r="L86" s="2">
        <f t="shared" si="19"/>
        <v>50717.552176567522</v>
      </c>
      <c r="M86" s="2">
        <f t="shared" si="19"/>
        <v>40901.523964392713</v>
      </c>
      <c r="N86" s="2">
        <f t="shared" si="19"/>
        <v>39461.797712868291</v>
      </c>
      <c r="O86" s="2">
        <f t="shared" si="19"/>
        <v>674688.93557937932</v>
      </c>
      <c r="P86" s="2">
        <f t="shared" si="19"/>
        <v>52946.307385331791</v>
      </c>
      <c r="Q86" s="2">
        <f t="shared" si="19"/>
        <v>53279.588589258798</v>
      </c>
      <c r="R86" s="2">
        <f t="shared" si="19"/>
        <v>127120.57464409921</v>
      </c>
      <c r="S86" s="2">
        <f t="shared" si="19"/>
        <v>45510.180083200801</v>
      </c>
      <c r="T86" s="2">
        <f t="shared" si="19"/>
        <v>44639.557782202726</v>
      </c>
      <c r="U86" s="2">
        <f t="shared" si="19"/>
        <v>44071.004006456453</v>
      </c>
      <c r="V86" s="2">
        <f t="shared" si="19"/>
        <v>43873.27895583932</v>
      </c>
      <c r="W86" s="2">
        <f t="shared" si="19"/>
        <v>43044.512028070501</v>
      </c>
      <c r="X86" s="2">
        <f t="shared" si="19"/>
        <v>43058.231486001794</v>
      </c>
      <c r="Y86" s="2">
        <f t="shared" si="19"/>
        <v>41959.268105664341</v>
      </c>
      <c r="Z86" s="2">
        <f t="shared" si="19"/>
        <v>40322.041996234017</v>
      </c>
      <c r="AA86" s="2">
        <f t="shared" si="19"/>
        <v>41394.632919110838</v>
      </c>
      <c r="AB86" s="2">
        <f t="shared" si="19"/>
        <v>621219.17798147094</v>
      </c>
    </row>
    <row r="87" spans="1:28" ht="15" customHeight="1" x14ac:dyDescent="0.2">
      <c r="A87" s="15" t="s">
        <v>33</v>
      </c>
      <c r="B87" s="15"/>
      <c r="C87" s="2">
        <f t="shared" ref="C87:AB87" si="20">-C65*C85</f>
        <v>0</v>
      </c>
      <c r="D87" s="2">
        <f t="shared" si="20"/>
        <v>0</v>
      </c>
      <c r="E87" s="2">
        <f t="shared" si="20"/>
        <v>0</v>
      </c>
      <c r="F87" s="2">
        <f t="shared" si="20"/>
        <v>0</v>
      </c>
      <c r="G87" s="2">
        <f t="shared" si="20"/>
        <v>0</v>
      </c>
      <c r="H87" s="2">
        <f t="shared" si="20"/>
        <v>0</v>
      </c>
      <c r="I87" s="2">
        <f t="shared" si="20"/>
        <v>0</v>
      </c>
      <c r="J87" s="2">
        <f t="shared" si="20"/>
        <v>0</v>
      </c>
      <c r="K87" s="2">
        <f t="shared" si="20"/>
        <v>0</v>
      </c>
      <c r="L87" s="2">
        <f t="shared" si="20"/>
        <v>0</v>
      </c>
      <c r="M87" s="2">
        <f t="shared" si="20"/>
        <v>0</v>
      </c>
      <c r="N87" s="2">
        <f t="shared" si="20"/>
        <v>0</v>
      </c>
      <c r="O87" s="2">
        <f t="shared" si="20"/>
        <v>0</v>
      </c>
      <c r="P87" s="2">
        <f t="shared" si="20"/>
        <v>0</v>
      </c>
      <c r="Q87" s="2">
        <f t="shared" si="20"/>
        <v>0</v>
      </c>
      <c r="R87" s="2">
        <f t="shared" si="20"/>
        <v>0</v>
      </c>
      <c r="S87" s="2">
        <f t="shared" si="20"/>
        <v>0</v>
      </c>
      <c r="T87" s="2">
        <f t="shared" si="20"/>
        <v>0</v>
      </c>
      <c r="U87" s="2">
        <f t="shared" si="20"/>
        <v>0</v>
      </c>
      <c r="V87" s="2">
        <f t="shared" si="20"/>
        <v>0</v>
      </c>
      <c r="W87" s="2">
        <f t="shared" si="20"/>
        <v>0</v>
      </c>
      <c r="X87" s="2">
        <f t="shared" si="20"/>
        <v>0</v>
      </c>
      <c r="Y87" s="2">
        <f t="shared" si="20"/>
        <v>0</v>
      </c>
      <c r="Z87" s="2">
        <f t="shared" si="20"/>
        <v>0</v>
      </c>
      <c r="AA87" s="2">
        <f t="shared" si="20"/>
        <v>0</v>
      </c>
      <c r="AB87" s="2">
        <f t="shared" si="20"/>
        <v>0</v>
      </c>
    </row>
    <row r="88" spans="1:28" ht="15" customHeight="1" x14ac:dyDescent="0.2">
      <c r="A88" s="15" t="s">
        <v>34</v>
      </c>
      <c r="B88" s="15"/>
      <c r="C88" s="13">
        <v>0</v>
      </c>
      <c r="D88" s="13"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f t="shared" ref="O88:O89" si="21">SUM(C88:N88)</f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0</v>
      </c>
      <c r="AB88" s="13">
        <f t="shared" ref="AB88:AB89" si="22">SUM(P88:AA88)</f>
        <v>0</v>
      </c>
    </row>
    <row r="89" spans="1:28" ht="15" customHeight="1" x14ac:dyDescent="0.2">
      <c r="A89" s="15" t="s">
        <v>22</v>
      </c>
      <c r="B89" s="15"/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0</v>
      </c>
      <c r="O89" s="13">
        <f t="shared" si="21"/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0</v>
      </c>
      <c r="V89" s="13">
        <v>0</v>
      </c>
      <c r="W89" s="13">
        <v>0</v>
      </c>
      <c r="X89" s="13">
        <v>0</v>
      </c>
      <c r="Y89" s="13">
        <v>0</v>
      </c>
      <c r="Z89" s="13">
        <v>0</v>
      </c>
      <c r="AA89" s="13">
        <v>0</v>
      </c>
      <c r="AB89" s="13">
        <f t="shared" si="22"/>
        <v>0</v>
      </c>
    </row>
    <row r="90" spans="1:28" ht="15" customHeight="1" thickBot="1" x14ac:dyDescent="0.25">
      <c r="A90" s="17" t="s">
        <v>35</v>
      </c>
      <c r="B90" s="17"/>
      <c r="C90" s="18">
        <f t="shared" ref="C90:AB90" si="23">SUM(C86:C89)</f>
        <v>51527.464083415231</v>
      </c>
      <c r="D90" s="18">
        <f t="shared" si="23"/>
        <v>53685.543900583951</v>
      </c>
      <c r="E90" s="18">
        <f t="shared" si="23"/>
        <v>117006.87882035464</v>
      </c>
      <c r="F90" s="18">
        <f t="shared" si="23"/>
        <v>58223.62158796173</v>
      </c>
      <c r="G90" s="18">
        <f t="shared" si="23"/>
        <v>54772.168719627625</v>
      </c>
      <c r="H90" s="18">
        <f t="shared" si="23"/>
        <v>54038.054095157211</v>
      </c>
      <c r="I90" s="18">
        <f t="shared" si="23"/>
        <v>53884.714173353059</v>
      </c>
      <c r="J90" s="18">
        <f t="shared" si="23"/>
        <v>52235.074445941806</v>
      </c>
      <c r="K90" s="18">
        <f t="shared" si="23"/>
        <v>48234.541899155985</v>
      </c>
      <c r="L90" s="18">
        <f t="shared" si="23"/>
        <v>50717.552176567522</v>
      </c>
      <c r="M90" s="18">
        <f t="shared" si="23"/>
        <v>40901.523964392713</v>
      </c>
      <c r="N90" s="18">
        <f t="shared" si="23"/>
        <v>39461.797712868291</v>
      </c>
      <c r="O90" s="18">
        <f t="shared" si="23"/>
        <v>674688.93557937932</v>
      </c>
      <c r="P90" s="18">
        <f t="shared" si="23"/>
        <v>52946.307385331791</v>
      </c>
      <c r="Q90" s="18">
        <f t="shared" si="23"/>
        <v>53279.588589258798</v>
      </c>
      <c r="R90" s="18">
        <f t="shared" si="23"/>
        <v>127120.57464409921</v>
      </c>
      <c r="S90" s="18">
        <f t="shared" si="23"/>
        <v>45510.180083200801</v>
      </c>
      <c r="T90" s="18">
        <f t="shared" si="23"/>
        <v>44639.557782202726</v>
      </c>
      <c r="U90" s="18">
        <f t="shared" si="23"/>
        <v>44071.004006456453</v>
      </c>
      <c r="V90" s="18">
        <f t="shared" si="23"/>
        <v>43873.27895583932</v>
      </c>
      <c r="W90" s="18">
        <f t="shared" si="23"/>
        <v>43044.512028070501</v>
      </c>
      <c r="X90" s="18">
        <f t="shared" si="23"/>
        <v>43058.231486001794</v>
      </c>
      <c r="Y90" s="18">
        <f t="shared" si="23"/>
        <v>41959.268105664341</v>
      </c>
      <c r="Z90" s="18">
        <f t="shared" si="23"/>
        <v>40322.041996234017</v>
      </c>
      <c r="AA90" s="18">
        <f t="shared" si="23"/>
        <v>41394.632919110838</v>
      </c>
      <c r="AB90" s="18">
        <f t="shared" si="23"/>
        <v>621219.17798147094</v>
      </c>
    </row>
    <row r="91" spans="1:28" ht="15" customHeight="1" thickTop="1" x14ac:dyDescent="0.2">
      <c r="A91" s="3"/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5" customHeight="1" x14ac:dyDescent="0.2">
      <c r="A92" s="15" t="s">
        <v>36</v>
      </c>
      <c r="B92" s="15"/>
      <c r="C92" s="2">
        <f t="shared" ref="C92:AB92" si="24">-C57*C77</f>
        <v>112529.95714144876</v>
      </c>
      <c r="D92" s="2">
        <f t="shared" si="24"/>
        <v>120769.89826154753</v>
      </c>
      <c r="E92" s="2">
        <f t="shared" si="24"/>
        <v>362542.26795521739</v>
      </c>
      <c r="F92" s="2">
        <f t="shared" si="24"/>
        <v>138097.10397698995</v>
      </c>
      <c r="G92" s="2">
        <f t="shared" si="24"/>
        <v>124918.82938880517</v>
      </c>
      <c r="H92" s="2">
        <f t="shared" si="24"/>
        <v>122115.84627719087</v>
      </c>
      <c r="I92" s="2">
        <f t="shared" si="24"/>
        <v>121530.36657575684</v>
      </c>
      <c r="J92" s="2">
        <f t="shared" si="24"/>
        <v>115231.74216200478</v>
      </c>
      <c r="K92" s="2">
        <f t="shared" si="24"/>
        <v>99956.981528822536</v>
      </c>
      <c r="L92" s="2">
        <f t="shared" si="24"/>
        <v>109437.56622439389</v>
      </c>
      <c r="M92" s="2">
        <f t="shared" si="24"/>
        <v>71958.185777908235</v>
      </c>
      <c r="N92" s="2">
        <f t="shared" si="24"/>
        <v>66461.04918117862</v>
      </c>
      <c r="O92" s="2">
        <f t="shared" si="24"/>
        <v>1565549.7944512633</v>
      </c>
      <c r="P92" s="2">
        <f t="shared" si="24"/>
        <v>127230.66786902174</v>
      </c>
      <c r="Q92" s="2">
        <f t="shared" si="24"/>
        <v>128503.19610219754</v>
      </c>
      <c r="R92" s="2">
        <f t="shared" si="24"/>
        <v>410441.50649340643</v>
      </c>
      <c r="S92" s="2">
        <f t="shared" si="24"/>
        <v>98838.181806339751</v>
      </c>
      <c r="T92" s="2">
        <f t="shared" si="24"/>
        <v>95513.987566165291</v>
      </c>
      <c r="U92" s="2">
        <f t="shared" si="24"/>
        <v>93343.145876952272</v>
      </c>
      <c r="V92" s="2">
        <f t="shared" si="24"/>
        <v>92588.195683686848</v>
      </c>
      <c r="W92" s="2">
        <f t="shared" si="24"/>
        <v>89423.812868569512</v>
      </c>
      <c r="X92" s="2">
        <f t="shared" si="24"/>
        <v>89476.196253398084</v>
      </c>
      <c r="Y92" s="2">
        <f t="shared" si="24"/>
        <v>85280.154255746005</v>
      </c>
      <c r="Z92" s="2">
        <f t="shared" si="24"/>
        <v>79028.927292466571</v>
      </c>
      <c r="AA92" s="2">
        <f t="shared" si="24"/>
        <v>83124.274452541737</v>
      </c>
      <c r="AB92" s="2">
        <f t="shared" si="24"/>
        <v>1472792.2465204932</v>
      </c>
    </row>
    <row r="93" spans="1:28" ht="15" customHeight="1" x14ac:dyDescent="0.2">
      <c r="A93" s="15" t="s">
        <v>37</v>
      </c>
      <c r="B93" s="15"/>
      <c r="C93" s="2">
        <f t="shared" ref="C93:AB93" si="25">(SUM(C86:C88)*-C77)</f>
        <v>-10820.767457517199</v>
      </c>
      <c r="D93" s="2">
        <f t="shared" si="25"/>
        <v>-11273.964219122628</v>
      </c>
      <c r="E93" s="2">
        <f t="shared" si="25"/>
        <v>-24571.444552274475</v>
      </c>
      <c r="F93" s="2">
        <f t="shared" si="25"/>
        <v>-12226.960533471964</v>
      </c>
      <c r="G93" s="2">
        <f t="shared" si="25"/>
        <v>-11502.155431121801</v>
      </c>
      <c r="H93" s="2">
        <f t="shared" si="25"/>
        <v>-11347.991359983014</v>
      </c>
      <c r="I93" s="2">
        <f t="shared" si="25"/>
        <v>-11315.789976404141</v>
      </c>
      <c r="J93" s="2">
        <f t="shared" si="25"/>
        <v>-10969.365633647778</v>
      </c>
      <c r="K93" s="2">
        <f t="shared" si="25"/>
        <v>-10129.253798822756</v>
      </c>
      <c r="L93" s="2">
        <f t="shared" si="25"/>
        <v>-10650.685957079178</v>
      </c>
      <c r="M93" s="2">
        <f t="shared" si="25"/>
        <v>-8589.3200325224698</v>
      </c>
      <c r="N93" s="2">
        <f t="shared" si="25"/>
        <v>-8286.9775197023409</v>
      </c>
      <c r="O93" s="2">
        <f t="shared" si="25"/>
        <v>-141684.67647166966</v>
      </c>
      <c r="P93" s="2">
        <f t="shared" si="25"/>
        <v>-11118.724550919676</v>
      </c>
      <c r="Q93" s="2">
        <f t="shared" si="25"/>
        <v>-11188.713603744347</v>
      </c>
      <c r="R93" s="2">
        <f t="shared" si="25"/>
        <v>-26695.320675260831</v>
      </c>
      <c r="S93" s="2">
        <f t="shared" si="25"/>
        <v>-9557.1378174721685</v>
      </c>
      <c r="T93" s="2">
        <f t="shared" si="25"/>
        <v>-9374.3071342625717</v>
      </c>
      <c r="U93" s="2">
        <f t="shared" si="25"/>
        <v>-9254.9108413558552</v>
      </c>
      <c r="V93" s="2">
        <f t="shared" si="25"/>
        <v>-9213.3885807262559</v>
      </c>
      <c r="W93" s="2">
        <f t="shared" si="25"/>
        <v>-9039.3475258948056</v>
      </c>
      <c r="X93" s="2">
        <f t="shared" si="25"/>
        <v>-9042.2286120603767</v>
      </c>
      <c r="Y93" s="2">
        <f t="shared" si="25"/>
        <v>-8811.4463021895117</v>
      </c>
      <c r="Z93" s="2">
        <f t="shared" si="25"/>
        <v>-8467.6288192091433</v>
      </c>
      <c r="AA93" s="2">
        <f t="shared" si="25"/>
        <v>-8692.872913013276</v>
      </c>
      <c r="AB93" s="2">
        <f t="shared" si="25"/>
        <v>-130456.02737610889</v>
      </c>
    </row>
    <row r="94" spans="1:28" ht="15" customHeight="1" x14ac:dyDescent="0.2">
      <c r="A94" s="15" t="s">
        <v>33</v>
      </c>
      <c r="B94" s="15"/>
      <c r="C94" s="2">
        <f t="shared" ref="C94:AB94" si="26">-C65*C77</f>
        <v>0</v>
      </c>
      <c r="D94" s="2">
        <f t="shared" si="26"/>
        <v>0</v>
      </c>
      <c r="E94" s="2">
        <f t="shared" si="26"/>
        <v>0</v>
      </c>
      <c r="F94" s="2">
        <f t="shared" si="26"/>
        <v>0</v>
      </c>
      <c r="G94" s="2">
        <f t="shared" si="26"/>
        <v>0</v>
      </c>
      <c r="H94" s="2">
        <f t="shared" si="26"/>
        <v>0</v>
      </c>
      <c r="I94" s="2">
        <f t="shared" si="26"/>
        <v>0</v>
      </c>
      <c r="J94" s="2">
        <f t="shared" si="26"/>
        <v>0</v>
      </c>
      <c r="K94" s="2">
        <f t="shared" si="26"/>
        <v>0</v>
      </c>
      <c r="L94" s="2">
        <f t="shared" si="26"/>
        <v>0</v>
      </c>
      <c r="M94" s="2">
        <f t="shared" si="26"/>
        <v>0</v>
      </c>
      <c r="N94" s="2">
        <f t="shared" si="26"/>
        <v>0</v>
      </c>
      <c r="O94" s="2">
        <f t="shared" si="26"/>
        <v>0</v>
      </c>
      <c r="P94" s="2">
        <f t="shared" si="26"/>
        <v>0</v>
      </c>
      <c r="Q94" s="2">
        <f t="shared" si="26"/>
        <v>0</v>
      </c>
      <c r="R94" s="2">
        <f t="shared" si="26"/>
        <v>0</v>
      </c>
      <c r="S94" s="2">
        <f t="shared" si="26"/>
        <v>0</v>
      </c>
      <c r="T94" s="2">
        <f t="shared" si="26"/>
        <v>0</v>
      </c>
      <c r="U94" s="2">
        <f t="shared" si="26"/>
        <v>0</v>
      </c>
      <c r="V94" s="2">
        <f t="shared" si="26"/>
        <v>0</v>
      </c>
      <c r="W94" s="2">
        <f t="shared" si="26"/>
        <v>0</v>
      </c>
      <c r="X94" s="2">
        <f t="shared" si="26"/>
        <v>0</v>
      </c>
      <c r="Y94" s="2">
        <f t="shared" si="26"/>
        <v>0</v>
      </c>
      <c r="Z94" s="2">
        <f t="shared" si="26"/>
        <v>0</v>
      </c>
      <c r="AA94" s="2">
        <f t="shared" si="26"/>
        <v>0</v>
      </c>
      <c r="AB94" s="2">
        <f t="shared" si="26"/>
        <v>0</v>
      </c>
    </row>
    <row r="95" spans="1:28" ht="15" customHeight="1" x14ac:dyDescent="0.2">
      <c r="A95" s="15" t="s">
        <v>38</v>
      </c>
      <c r="B95" s="15"/>
      <c r="C95" s="13">
        <v>-27255.341120449717</v>
      </c>
      <c r="D95" s="13">
        <v>-44072.250279511027</v>
      </c>
      <c r="E95" s="13">
        <v>-46084.73059708142</v>
      </c>
      <c r="F95" s="13">
        <v>-42214.165176976807</v>
      </c>
      <c r="G95" s="13">
        <v>-54694.809282234819</v>
      </c>
      <c r="H95" s="13">
        <v>-63084.726959601809</v>
      </c>
      <c r="I95" s="13">
        <v>-71261.680311742442</v>
      </c>
      <c r="J95" s="13">
        <v>-72780.086953132821</v>
      </c>
      <c r="K95" s="13">
        <v>-13029.803738000966</v>
      </c>
      <c r="L95" s="13">
        <v>-56824.379199963543</v>
      </c>
      <c r="M95" s="13">
        <v>-58890.323519555408</v>
      </c>
      <c r="N95" s="13">
        <v>-55011.614372610034</v>
      </c>
      <c r="O95" s="13">
        <f t="shared" ref="O95:O96" si="27">SUM(C95:N95)</f>
        <v>-605203.91151086078</v>
      </c>
      <c r="P95" s="13">
        <v>-48860.983586293492</v>
      </c>
      <c r="Q95" s="13">
        <v>-32862.158126875278</v>
      </c>
      <c r="R95" s="13">
        <v>-75176.005283143735</v>
      </c>
      <c r="S95" s="13">
        <v>-32441.553102520931</v>
      </c>
      <c r="T95" s="13">
        <v>-39896.859474252306</v>
      </c>
      <c r="U95" s="13">
        <v>-40742.062212840428</v>
      </c>
      <c r="V95" s="13">
        <v>-44041.619784506103</v>
      </c>
      <c r="W95" s="13">
        <v>-44674.392738860355</v>
      </c>
      <c r="X95" s="13">
        <v>-7077.0391461777626</v>
      </c>
      <c r="Y95" s="13">
        <v>-29984.366370176791</v>
      </c>
      <c r="Z95" s="13">
        <v>-31785.653297537789</v>
      </c>
      <c r="AA95" s="13">
        <v>-31711.11777054605</v>
      </c>
      <c r="AB95" s="13">
        <f t="shared" ref="AB95:AB96" si="28">SUM(P95:AA95)</f>
        <v>-459253.81089373096</v>
      </c>
    </row>
    <row r="96" spans="1:28" ht="15" customHeight="1" x14ac:dyDescent="0.2">
      <c r="A96" s="15" t="s">
        <v>22</v>
      </c>
      <c r="B96" s="15"/>
      <c r="C96" s="13">
        <v>0</v>
      </c>
      <c r="D96" s="13"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0</v>
      </c>
      <c r="O96" s="13">
        <f t="shared" si="27"/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0</v>
      </c>
      <c r="AB96" s="13">
        <f t="shared" si="28"/>
        <v>0</v>
      </c>
    </row>
    <row r="97" spans="1:28" ht="15" customHeight="1" thickBot="1" x14ac:dyDescent="0.25">
      <c r="A97" s="17" t="s">
        <v>39</v>
      </c>
      <c r="B97" s="17"/>
      <c r="C97" s="18">
        <f t="shared" ref="C97:AB97" si="29">SUM(C92:C96)</f>
        <v>74453.84856348185</v>
      </c>
      <c r="D97" s="18">
        <f t="shared" si="29"/>
        <v>65423.683762913868</v>
      </c>
      <c r="E97" s="18">
        <f t="shared" si="29"/>
        <v>291886.0928058615</v>
      </c>
      <c r="F97" s="18">
        <f t="shared" si="29"/>
        <v>83655.978266541177</v>
      </c>
      <c r="G97" s="18">
        <f t="shared" si="29"/>
        <v>58721.864675448545</v>
      </c>
      <c r="H97" s="18">
        <f t="shared" si="29"/>
        <v>47683.127957606041</v>
      </c>
      <c r="I97" s="18">
        <f t="shared" si="29"/>
        <v>38952.89628761026</v>
      </c>
      <c r="J97" s="18">
        <f t="shared" si="29"/>
        <v>31482.289575224189</v>
      </c>
      <c r="K97" s="18">
        <f t="shared" si="29"/>
        <v>76797.923991998818</v>
      </c>
      <c r="L97" s="18">
        <f t="shared" si="29"/>
        <v>41962.501067351157</v>
      </c>
      <c r="M97" s="18">
        <f t="shared" si="29"/>
        <v>4478.5422258303588</v>
      </c>
      <c r="N97" s="18">
        <f t="shared" si="29"/>
        <v>3162.4572888662442</v>
      </c>
      <c r="O97" s="18">
        <f t="shared" si="29"/>
        <v>818661.20646873279</v>
      </c>
      <c r="P97" s="18">
        <f t="shared" si="29"/>
        <v>67250.959731808573</v>
      </c>
      <c r="Q97" s="18">
        <f t="shared" si="29"/>
        <v>84452.324371577924</v>
      </c>
      <c r="R97" s="18">
        <f t="shared" si="29"/>
        <v>308570.18053500185</v>
      </c>
      <c r="S97" s="18">
        <f t="shared" si="29"/>
        <v>56839.490886346641</v>
      </c>
      <c r="T97" s="18">
        <f t="shared" si="29"/>
        <v>46242.820957650409</v>
      </c>
      <c r="U97" s="18">
        <f t="shared" si="29"/>
        <v>43346.172822755987</v>
      </c>
      <c r="V97" s="18">
        <f t="shared" si="29"/>
        <v>39333.187318454489</v>
      </c>
      <c r="W97" s="18">
        <f t="shared" si="29"/>
        <v>35710.072603814355</v>
      </c>
      <c r="X97" s="18">
        <f t="shared" si="29"/>
        <v>73356.92849515994</v>
      </c>
      <c r="Y97" s="18">
        <f t="shared" si="29"/>
        <v>46484.341583379704</v>
      </c>
      <c r="Z97" s="18">
        <f t="shared" si="29"/>
        <v>38775.645175719634</v>
      </c>
      <c r="AA97" s="18">
        <f t="shared" si="29"/>
        <v>42720.283768982415</v>
      </c>
      <c r="AB97" s="18">
        <f t="shared" si="29"/>
        <v>883082.40825065342</v>
      </c>
    </row>
    <row r="98" spans="1:28" ht="15" customHeight="1" thickTop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5" customHeight="1" x14ac:dyDescent="0.2">
      <c r="A99" s="21" t="s">
        <v>40</v>
      </c>
      <c r="B99" s="21"/>
      <c r="C99" s="22">
        <f t="shared" ref="C99:AB99" si="30">C90+C97</f>
        <v>125981.31264689707</v>
      </c>
      <c r="D99" s="22">
        <f t="shared" si="30"/>
        <v>119109.22766349782</v>
      </c>
      <c r="E99" s="22">
        <f t="shared" si="30"/>
        <v>408892.97162621614</v>
      </c>
      <c r="F99" s="22">
        <f t="shared" si="30"/>
        <v>141879.59985450291</v>
      </c>
      <c r="G99" s="22">
        <f t="shared" si="30"/>
        <v>113494.03339507617</v>
      </c>
      <c r="H99" s="22">
        <f t="shared" si="30"/>
        <v>101721.18205276325</v>
      </c>
      <c r="I99" s="22">
        <f t="shared" si="30"/>
        <v>92837.610460963318</v>
      </c>
      <c r="J99" s="22">
        <f t="shared" si="30"/>
        <v>83717.364021165995</v>
      </c>
      <c r="K99" s="22">
        <f t="shared" si="30"/>
        <v>125032.4658911548</v>
      </c>
      <c r="L99" s="22">
        <f t="shared" si="30"/>
        <v>92680.053243918679</v>
      </c>
      <c r="M99" s="22">
        <f t="shared" si="30"/>
        <v>45380.066190223071</v>
      </c>
      <c r="N99" s="22">
        <f t="shared" si="30"/>
        <v>42624.255001734535</v>
      </c>
      <c r="O99" s="22">
        <f t="shared" si="30"/>
        <v>1493350.1420481121</v>
      </c>
      <c r="P99" s="22">
        <f t="shared" si="30"/>
        <v>120197.26711714036</v>
      </c>
      <c r="Q99" s="22">
        <f t="shared" si="30"/>
        <v>137731.91296083672</v>
      </c>
      <c r="R99" s="22">
        <f t="shared" si="30"/>
        <v>435690.75517910108</v>
      </c>
      <c r="S99" s="22">
        <f t="shared" si="30"/>
        <v>102349.67096954744</v>
      </c>
      <c r="T99" s="22">
        <f t="shared" si="30"/>
        <v>90882.378739853128</v>
      </c>
      <c r="U99" s="22">
        <f t="shared" si="30"/>
        <v>87417.176829212432</v>
      </c>
      <c r="V99" s="22">
        <f t="shared" si="30"/>
        <v>83206.466274293809</v>
      </c>
      <c r="W99" s="22">
        <f t="shared" si="30"/>
        <v>78754.584631884849</v>
      </c>
      <c r="X99" s="22">
        <f t="shared" si="30"/>
        <v>116415.15998116173</v>
      </c>
      <c r="Y99" s="22">
        <f t="shared" si="30"/>
        <v>88443.609689044039</v>
      </c>
      <c r="Z99" s="22">
        <f t="shared" si="30"/>
        <v>79097.687171953643</v>
      </c>
      <c r="AA99" s="22">
        <f t="shared" si="30"/>
        <v>84114.916688093246</v>
      </c>
      <c r="AB99" s="22">
        <f t="shared" si="30"/>
        <v>1504301.5862321244</v>
      </c>
    </row>
    <row r="100" spans="1:28" ht="1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5" customHeight="1" x14ac:dyDescent="0.2">
      <c r="A101" s="3"/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5" customHeight="1" x14ac:dyDescent="0.2">
      <c r="A102" s="24" t="s">
        <v>41</v>
      </c>
      <c r="B102" s="24"/>
      <c r="C102" s="22">
        <f t="shared" ref="C102:AB102" si="31">C82+C99</f>
        <v>340309.99588878476</v>
      </c>
      <c r="D102" s="22">
        <f t="shared" si="31"/>
        <v>339569.12695809721</v>
      </c>
      <c r="E102" s="22">
        <f t="shared" si="31"/>
        <v>250320.51375124688</v>
      </c>
      <c r="F102" s="22">
        <f t="shared" si="31"/>
        <v>306077.47944829357</v>
      </c>
      <c r="G102" s="22">
        <f t="shared" si="31"/>
        <v>278128.23825177754</v>
      </c>
      <c r="H102" s="22">
        <f t="shared" si="31"/>
        <v>209572.25949224655</v>
      </c>
      <c r="I102" s="22">
        <f t="shared" si="31"/>
        <v>215068.7696304734</v>
      </c>
      <c r="J102" s="22">
        <f t="shared" si="31"/>
        <v>188965.25838426891</v>
      </c>
      <c r="K102" s="22">
        <f t="shared" si="31"/>
        <v>244878.1890974761</v>
      </c>
      <c r="L102" s="22">
        <f t="shared" si="31"/>
        <v>285557.98106030747</v>
      </c>
      <c r="M102" s="22">
        <f t="shared" si="31"/>
        <v>253729.40244300786</v>
      </c>
      <c r="N102" s="22">
        <f t="shared" si="31"/>
        <v>345364.13091341936</v>
      </c>
      <c r="O102" s="22">
        <f t="shared" si="31"/>
        <v>3257541.3453193996</v>
      </c>
      <c r="P102" s="22">
        <f t="shared" si="31"/>
        <v>242474.23153586907</v>
      </c>
      <c r="Q102" s="22">
        <f t="shared" si="31"/>
        <v>292365.64344998047</v>
      </c>
      <c r="R102" s="22">
        <f t="shared" si="31"/>
        <v>141155.46413314471</v>
      </c>
      <c r="S102" s="22">
        <f t="shared" si="31"/>
        <v>230813.29150142937</v>
      </c>
      <c r="T102" s="22">
        <f t="shared" si="31"/>
        <v>208028.99352148161</v>
      </c>
      <c r="U102" s="22">
        <f t="shared" si="31"/>
        <v>170178.38104824224</v>
      </c>
      <c r="V102" s="22">
        <f t="shared" si="31"/>
        <v>152900.95675115602</v>
      </c>
      <c r="W102" s="22">
        <f t="shared" si="31"/>
        <v>162633.99846263192</v>
      </c>
      <c r="X102" s="22">
        <f t="shared" si="31"/>
        <v>217073.7085549394</v>
      </c>
      <c r="Y102" s="22">
        <f t="shared" si="31"/>
        <v>278582.78571479418</v>
      </c>
      <c r="Z102" s="22">
        <f t="shared" si="31"/>
        <v>233295.19865182924</v>
      </c>
      <c r="AA102" s="22">
        <f t="shared" si="31"/>
        <v>351406.16781705956</v>
      </c>
      <c r="AB102" s="22">
        <f t="shared" si="31"/>
        <v>2680908.8211425599</v>
      </c>
    </row>
    <row r="103" spans="1:28" ht="15" customHeight="1" x14ac:dyDescent="0.2">
      <c r="A103" s="3"/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5" customHeight="1" x14ac:dyDescent="0.2">
      <c r="A104" s="14" t="s">
        <v>42</v>
      </c>
      <c r="B104" s="14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5" customHeight="1" x14ac:dyDescent="0.2">
      <c r="A105" s="25" t="s">
        <v>43</v>
      </c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5" customHeight="1" x14ac:dyDescent="0.2">
      <c r="A106" s="15" t="s">
        <v>44</v>
      </c>
      <c r="B106" s="15"/>
      <c r="C106" s="2">
        <f t="shared" ref="C106:AB106" si="32">C72</f>
        <v>28236.171882289633</v>
      </c>
      <c r="D106" s="2">
        <f t="shared" si="32"/>
        <v>29566.678423615896</v>
      </c>
      <c r="E106" s="2">
        <f t="shared" si="32"/>
        <v>-52685.361995899882</v>
      </c>
      <c r="F106" s="2">
        <f t="shared" si="32"/>
        <v>17357.520469208808</v>
      </c>
      <c r="G106" s="2">
        <f t="shared" si="32"/>
        <v>17452.205375344482</v>
      </c>
      <c r="H106" s="2">
        <f t="shared" si="32"/>
        <v>5129.9642707992371</v>
      </c>
      <c r="I106" s="2">
        <f t="shared" si="32"/>
        <v>8250.518601639531</v>
      </c>
      <c r="J106" s="2">
        <f t="shared" si="32"/>
        <v>4565.0596773846664</v>
      </c>
      <c r="K106" s="2">
        <f t="shared" si="32"/>
        <v>7732.8662916163166</v>
      </c>
      <c r="L106" s="2">
        <f t="shared" si="32"/>
        <v>23581.243697628204</v>
      </c>
      <c r="M106" s="2">
        <f t="shared" si="32"/>
        <v>26938.621736696183</v>
      </c>
      <c r="N106" s="2">
        <f t="shared" si="32"/>
        <v>47421.871613356285</v>
      </c>
      <c r="O106" s="2">
        <f t="shared" si="32"/>
        <v>163547.36004367983</v>
      </c>
      <c r="P106" s="2">
        <f t="shared" si="32"/>
        <v>10274.986091562823</v>
      </c>
      <c r="Q106" s="2">
        <f t="shared" si="32"/>
        <v>17296.576676975441</v>
      </c>
      <c r="R106" s="2">
        <f t="shared" si="32"/>
        <v>-80175.493492409078</v>
      </c>
      <c r="S106" s="2">
        <f t="shared" si="32"/>
        <v>11617.523421306074</v>
      </c>
      <c r="T106" s="2">
        <f t="shared" si="32"/>
        <v>9161.6728935335777</v>
      </c>
      <c r="U106" s="2">
        <f t="shared" si="32"/>
        <v>1699.8556477536333</v>
      </c>
      <c r="V106" s="2">
        <f t="shared" si="32"/>
        <v>-1135.6908340740149</v>
      </c>
      <c r="W106" s="2">
        <f t="shared" si="32"/>
        <v>1942.5130896334895</v>
      </c>
      <c r="X106" s="2">
        <f t="shared" si="32"/>
        <v>5583.6747028379978</v>
      </c>
      <c r="Y106" s="2">
        <f t="shared" si="32"/>
        <v>25001.447477975056</v>
      </c>
      <c r="Z106" s="2">
        <f t="shared" si="32"/>
        <v>17201.914828446152</v>
      </c>
      <c r="AA106" s="2">
        <f t="shared" si="32"/>
        <v>41743.858725467224</v>
      </c>
      <c r="AB106" s="2">
        <f t="shared" si="32"/>
        <v>60212.839229008358</v>
      </c>
    </row>
    <row r="107" spans="1:28" ht="15" customHeight="1" x14ac:dyDescent="0.2">
      <c r="A107" s="15" t="s">
        <v>45</v>
      </c>
      <c r="B107" s="15"/>
      <c r="C107" s="2">
        <f t="shared" ref="C107:AB107" si="33">C90</f>
        <v>51527.464083415231</v>
      </c>
      <c r="D107" s="2">
        <f t="shared" si="33"/>
        <v>53685.543900583951</v>
      </c>
      <c r="E107" s="2">
        <f t="shared" si="33"/>
        <v>117006.87882035464</v>
      </c>
      <c r="F107" s="2">
        <f t="shared" si="33"/>
        <v>58223.62158796173</v>
      </c>
      <c r="G107" s="2">
        <f t="shared" si="33"/>
        <v>54772.168719627625</v>
      </c>
      <c r="H107" s="2">
        <f t="shared" si="33"/>
        <v>54038.054095157211</v>
      </c>
      <c r="I107" s="2">
        <f t="shared" si="33"/>
        <v>53884.714173353059</v>
      </c>
      <c r="J107" s="2">
        <f t="shared" si="33"/>
        <v>52235.074445941806</v>
      </c>
      <c r="K107" s="2">
        <f t="shared" si="33"/>
        <v>48234.541899155985</v>
      </c>
      <c r="L107" s="2">
        <f t="shared" si="33"/>
        <v>50717.552176567522</v>
      </c>
      <c r="M107" s="2">
        <f t="shared" si="33"/>
        <v>40901.523964392713</v>
      </c>
      <c r="N107" s="2">
        <f t="shared" si="33"/>
        <v>39461.797712868291</v>
      </c>
      <c r="O107" s="2">
        <f t="shared" si="33"/>
        <v>674688.93557937932</v>
      </c>
      <c r="P107" s="2">
        <f t="shared" si="33"/>
        <v>52946.307385331791</v>
      </c>
      <c r="Q107" s="2">
        <f t="shared" si="33"/>
        <v>53279.588589258798</v>
      </c>
      <c r="R107" s="2">
        <f t="shared" si="33"/>
        <v>127120.57464409921</v>
      </c>
      <c r="S107" s="2">
        <f t="shared" si="33"/>
        <v>45510.180083200801</v>
      </c>
      <c r="T107" s="2">
        <f t="shared" si="33"/>
        <v>44639.557782202726</v>
      </c>
      <c r="U107" s="2">
        <f t="shared" si="33"/>
        <v>44071.004006456453</v>
      </c>
      <c r="V107" s="2">
        <f t="shared" si="33"/>
        <v>43873.27895583932</v>
      </c>
      <c r="W107" s="2">
        <f t="shared" si="33"/>
        <v>43044.512028070501</v>
      </c>
      <c r="X107" s="2">
        <f t="shared" si="33"/>
        <v>43058.231486001794</v>
      </c>
      <c r="Y107" s="2">
        <f t="shared" si="33"/>
        <v>41959.268105664341</v>
      </c>
      <c r="Z107" s="2">
        <f t="shared" si="33"/>
        <v>40322.041996234017</v>
      </c>
      <c r="AA107" s="2">
        <f t="shared" si="33"/>
        <v>41394.632919110838</v>
      </c>
      <c r="AB107" s="2">
        <f t="shared" si="33"/>
        <v>621219.17798147094</v>
      </c>
    </row>
    <row r="108" spans="1:28" ht="15" customHeight="1" x14ac:dyDescent="0.2">
      <c r="A108" s="3" t="s">
        <v>46</v>
      </c>
      <c r="B108" s="3"/>
      <c r="C108" s="7">
        <f t="shared" ref="C108:AB108" si="34">SUM(C106:C107)</f>
        <v>79763.63596570486</v>
      </c>
      <c r="D108" s="7">
        <f t="shared" si="34"/>
        <v>83252.222324199844</v>
      </c>
      <c r="E108" s="7">
        <f t="shared" si="34"/>
        <v>64321.51682445476</v>
      </c>
      <c r="F108" s="7">
        <f t="shared" si="34"/>
        <v>75581.142057170538</v>
      </c>
      <c r="G108" s="7">
        <f t="shared" si="34"/>
        <v>72224.37409497211</v>
      </c>
      <c r="H108" s="7">
        <f t="shared" si="34"/>
        <v>59168.01836595645</v>
      </c>
      <c r="I108" s="7">
        <f t="shared" si="34"/>
        <v>62135.23277499259</v>
      </c>
      <c r="J108" s="7">
        <f t="shared" si="34"/>
        <v>56800.134123326468</v>
      </c>
      <c r="K108" s="7">
        <f t="shared" si="34"/>
        <v>55967.408190772301</v>
      </c>
      <c r="L108" s="7">
        <f t="shared" si="34"/>
        <v>74298.795874195726</v>
      </c>
      <c r="M108" s="7">
        <f t="shared" si="34"/>
        <v>67840.145701088899</v>
      </c>
      <c r="N108" s="7">
        <f t="shared" si="34"/>
        <v>86883.669326224568</v>
      </c>
      <c r="O108" s="7">
        <f t="shared" si="34"/>
        <v>838236.29562305915</v>
      </c>
      <c r="P108" s="7">
        <f t="shared" si="34"/>
        <v>63221.293476894614</v>
      </c>
      <c r="Q108" s="7">
        <f t="shared" si="34"/>
        <v>70576.165266234239</v>
      </c>
      <c r="R108" s="7">
        <f t="shared" si="34"/>
        <v>46945.08115169013</v>
      </c>
      <c r="S108" s="7">
        <f t="shared" si="34"/>
        <v>57127.703504506877</v>
      </c>
      <c r="T108" s="7">
        <f t="shared" si="34"/>
        <v>53801.230675736304</v>
      </c>
      <c r="U108" s="7">
        <f t="shared" si="34"/>
        <v>45770.859654210086</v>
      </c>
      <c r="V108" s="7">
        <f t="shared" si="34"/>
        <v>42737.588121765308</v>
      </c>
      <c r="W108" s="7">
        <f t="shared" si="34"/>
        <v>44987.02511770399</v>
      </c>
      <c r="X108" s="7">
        <f t="shared" si="34"/>
        <v>48641.906188839792</v>
      </c>
      <c r="Y108" s="7">
        <f t="shared" si="34"/>
        <v>66960.715583639394</v>
      </c>
      <c r="Z108" s="7">
        <f t="shared" si="34"/>
        <v>57523.956824680165</v>
      </c>
      <c r="AA108" s="7">
        <f t="shared" si="34"/>
        <v>83138.491644578055</v>
      </c>
      <c r="AB108" s="7">
        <f t="shared" si="34"/>
        <v>681432.01721047936</v>
      </c>
    </row>
    <row r="109" spans="1:28" ht="15" customHeight="1" x14ac:dyDescent="0.2">
      <c r="A109" s="3"/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5" customHeight="1" x14ac:dyDescent="0.2">
      <c r="A110" s="25" t="s">
        <v>36</v>
      </c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5" customHeight="1" x14ac:dyDescent="0.2">
      <c r="A111" s="15" t="s">
        <v>44</v>
      </c>
      <c r="B111" s="15"/>
      <c r="C111" s="2">
        <f t="shared" ref="C111:AB111" si="35">C80</f>
        <v>186092.51135959808</v>
      </c>
      <c r="D111" s="2">
        <f t="shared" si="35"/>
        <v>190893.22087098347</v>
      </c>
      <c r="E111" s="2">
        <f t="shared" si="35"/>
        <v>-105887.09587906937</v>
      </c>
      <c r="F111" s="2">
        <f t="shared" si="35"/>
        <v>146840.35912458188</v>
      </c>
      <c r="G111" s="2">
        <f t="shared" si="35"/>
        <v>147181.99948135688</v>
      </c>
      <c r="H111" s="2">
        <f t="shared" si="35"/>
        <v>102721.11316868408</v>
      </c>
      <c r="I111" s="2">
        <f t="shared" si="35"/>
        <v>113980.64056787056</v>
      </c>
      <c r="J111" s="2">
        <f t="shared" si="35"/>
        <v>100682.83468571823</v>
      </c>
      <c r="K111" s="2">
        <f t="shared" si="35"/>
        <v>112112.85691470499</v>
      </c>
      <c r="L111" s="2">
        <f t="shared" si="35"/>
        <v>169296.6841187606</v>
      </c>
      <c r="M111" s="2">
        <f t="shared" si="35"/>
        <v>181410.7145160886</v>
      </c>
      <c r="N111" s="2">
        <f t="shared" si="35"/>
        <v>255318.00429832857</v>
      </c>
      <c r="O111" s="2">
        <f t="shared" si="35"/>
        <v>1600643.8432276077</v>
      </c>
      <c r="P111" s="2">
        <f t="shared" si="35"/>
        <v>112001.97832716588</v>
      </c>
      <c r="Q111" s="2">
        <f t="shared" si="35"/>
        <v>137337.15381216831</v>
      </c>
      <c r="R111" s="2">
        <f t="shared" si="35"/>
        <v>-214359.79755354728</v>
      </c>
      <c r="S111" s="2">
        <f t="shared" si="35"/>
        <v>116846.09711057585</v>
      </c>
      <c r="T111" s="2">
        <f t="shared" si="35"/>
        <v>107984.94188809489</v>
      </c>
      <c r="U111" s="2">
        <f t="shared" si="35"/>
        <v>81061.348571276176</v>
      </c>
      <c r="V111" s="2">
        <f t="shared" si="35"/>
        <v>70830.181310936227</v>
      </c>
      <c r="W111" s="2">
        <f t="shared" si="35"/>
        <v>81936.900741113583</v>
      </c>
      <c r="X111" s="2">
        <f t="shared" si="35"/>
        <v>95074.873870939657</v>
      </c>
      <c r="Y111" s="2">
        <f t="shared" si="35"/>
        <v>165137.7285477751</v>
      </c>
      <c r="Z111" s="2">
        <f t="shared" si="35"/>
        <v>136995.59665142946</v>
      </c>
      <c r="AA111" s="2">
        <f t="shared" si="35"/>
        <v>225547.39240349911</v>
      </c>
      <c r="AB111" s="2">
        <f t="shared" si="35"/>
        <v>1116394.3956814269</v>
      </c>
    </row>
    <row r="112" spans="1:28" ht="15" customHeight="1" x14ac:dyDescent="0.2">
      <c r="A112" s="15" t="s">
        <v>45</v>
      </c>
      <c r="B112" s="15"/>
      <c r="C112" s="2">
        <f t="shared" ref="C112:AB112" si="36">C97</f>
        <v>74453.84856348185</v>
      </c>
      <c r="D112" s="2">
        <f t="shared" si="36"/>
        <v>65423.683762913868</v>
      </c>
      <c r="E112" s="2">
        <f t="shared" si="36"/>
        <v>291886.0928058615</v>
      </c>
      <c r="F112" s="2">
        <f t="shared" si="36"/>
        <v>83655.978266541177</v>
      </c>
      <c r="G112" s="2">
        <f t="shared" si="36"/>
        <v>58721.864675448545</v>
      </c>
      <c r="H112" s="2">
        <f t="shared" si="36"/>
        <v>47683.127957606041</v>
      </c>
      <c r="I112" s="2">
        <f t="shared" si="36"/>
        <v>38952.89628761026</v>
      </c>
      <c r="J112" s="2">
        <f t="shared" si="36"/>
        <v>31482.289575224189</v>
      </c>
      <c r="K112" s="2">
        <f t="shared" si="36"/>
        <v>76797.923991998818</v>
      </c>
      <c r="L112" s="2">
        <f t="shared" si="36"/>
        <v>41962.501067351157</v>
      </c>
      <c r="M112" s="2">
        <f t="shared" si="36"/>
        <v>4478.5422258303588</v>
      </c>
      <c r="N112" s="2">
        <f t="shared" si="36"/>
        <v>3162.4572888662442</v>
      </c>
      <c r="O112" s="2">
        <f t="shared" si="36"/>
        <v>818661.20646873279</v>
      </c>
      <c r="P112" s="2">
        <f t="shared" si="36"/>
        <v>67250.959731808573</v>
      </c>
      <c r="Q112" s="2">
        <f t="shared" si="36"/>
        <v>84452.324371577924</v>
      </c>
      <c r="R112" s="2">
        <f t="shared" si="36"/>
        <v>308570.18053500185</v>
      </c>
      <c r="S112" s="2">
        <f t="shared" si="36"/>
        <v>56839.490886346641</v>
      </c>
      <c r="T112" s="2">
        <f t="shared" si="36"/>
        <v>46242.820957650409</v>
      </c>
      <c r="U112" s="2">
        <f t="shared" si="36"/>
        <v>43346.172822755987</v>
      </c>
      <c r="V112" s="2">
        <f t="shared" si="36"/>
        <v>39333.187318454489</v>
      </c>
      <c r="W112" s="2">
        <f t="shared" si="36"/>
        <v>35710.072603814355</v>
      </c>
      <c r="X112" s="2">
        <f t="shared" si="36"/>
        <v>73356.92849515994</v>
      </c>
      <c r="Y112" s="2">
        <f t="shared" si="36"/>
        <v>46484.341583379704</v>
      </c>
      <c r="Z112" s="2">
        <f t="shared" si="36"/>
        <v>38775.645175719634</v>
      </c>
      <c r="AA112" s="2">
        <f t="shared" si="36"/>
        <v>42720.283768982415</v>
      </c>
      <c r="AB112" s="2">
        <f t="shared" si="36"/>
        <v>883082.40825065342</v>
      </c>
    </row>
    <row r="113" spans="1:28" ht="15" customHeight="1" x14ac:dyDescent="0.2">
      <c r="A113" s="3" t="s">
        <v>47</v>
      </c>
      <c r="B113" s="3"/>
      <c r="C113" s="7">
        <f t="shared" ref="C113:AB113" si="37">SUM(C111:C112)</f>
        <v>260546.35992307993</v>
      </c>
      <c r="D113" s="7">
        <f t="shared" si="37"/>
        <v>256316.90463389733</v>
      </c>
      <c r="E113" s="7">
        <f t="shared" si="37"/>
        <v>185998.99692679214</v>
      </c>
      <c r="F113" s="7">
        <f t="shared" si="37"/>
        <v>230496.33739112306</v>
      </c>
      <c r="G113" s="7">
        <f t="shared" si="37"/>
        <v>205903.86415680542</v>
      </c>
      <c r="H113" s="7">
        <f t="shared" si="37"/>
        <v>150404.24112629012</v>
      </c>
      <c r="I113" s="7">
        <f t="shared" si="37"/>
        <v>152933.53685548081</v>
      </c>
      <c r="J113" s="7">
        <f t="shared" si="37"/>
        <v>132165.12426094242</v>
      </c>
      <c r="K113" s="7">
        <f t="shared" si="37"/>
        <v>188910.78090670379</v>
      </c>
      <c r="L113" s="7">
        <f t="shared" si="37"/>
        <v>211259.18518611178</v>
      </c>
      <c r="M113" s="7">
        <f t="shared" si="37"/>
        <v>185889.25674191897</v>
      </c>
      <c r="N113" s="7">
        <f t="shared" si="37"/>
        <v>258480.46158719482</v>
      </c>
      <c r="O113" s="7">
        <f t="shared" si="37"/>
        <v>2419305.0496963402</v>
      </c>
      <c r="P113" s="7">
        <f t="shared" si="37"/>
        <v>179252.93805897445</v>
      </c>
      <c r="Q113" s="7">
        <f t="shared" si="37"/>
        <v>221789.47818374622</v>
      </c>
      <c r="R113" s="7">
        <f t="shared" si="37"/>
        <v>94210.382981454575</v>
      </c>
      <c r="S113" s="7">
        <f t="shared" si="37"/>
        <v>173685.58799692249</v>
      </c>
      <c r="T113" s="7">
        <f t="shared" si="37"/>
        <v>154227.76284574531</v>
      </c>
      <c r="U113" s="7">
        <f t="shared" si="37"/>
        <v>124407.52139403217</v>
      </c>
      <c r="V113" s="7">
        <f t="shared" si="37"/>
        <v>110163.36862939072</v>
      </c>
      <c r="W113" s="7">
        <f t="shared" si="37"/>
        <v>117646.97334492794</v>
      </c>
      <c r="X113" s="7">
        <f t="shared" si="37"/>
        <v>168431.80236609961</v>
      </c>
      <c r="Y113" s="7">
        <f t="shared" si="37"/>
        <v>211622.07013115479</v>
      </c>
      <c r="Z113" s="7">
        <f t="shared" si="37"/>
        <v>175771.24182714909</v>
      </c>
      <c r="AA113" s="7">
        <f t="shared" si="37"/>
        <v>268267.6761724815</v>
      </c>
      <c r="AB113" s="7">
        <f t="shared" si="37"/>
        <v>1999476.8039320803</v>
      </c>
    </row>
    <row r="114" spans="1:28" ht="15" customHeight="1" x14ac:dyDescent="0.2">
      <c r="A114" s="3"/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5" customHeight="1" x14ac:dyDescent="0.2">
      <c r="A115" s="24" t="s">
        <v>41</v>
      </c>
      <c r="B115" s="24"/>
      <c r="C115" s="22">
        <f t="shared" ref="C115:AB115" si="38">C108+C113</f>
        <v>340309.99588878476</v>
      </c>
      <c r="D115" s="22">
        <f t="shared" si="38"/>
        <v>339569.12695809716</v>
      </c>
      <c r="E115" s="22">
        <f t="shared" si="38"/>
        <v>250320.51375124691</v>
      </c>
      <c r="F115" s="22">
        <f t="shared" si="38"/>
        <v>306077.47944829357</v>
      </c>
      <c r="G115" s="22">
        <f t="shared" si="38"/>
        <v>278128.23825177754</v>
      </c>
      <c r="H115" s="22">
        <f t="shared" si="38"/>
        <v>209572.25949224655</v>
      </c>
      <c r="I115" s="22">
        <f t="shared" si="38"/>
        <v>215068.7696304734</v>
      </c>
      <c r="J115" s="22">
        <f t="shared" si="38"/>
        <v>188965.25838426891</v>
      </c>
      <c r="K115" s="22">
        <f t="shared" si="38"/>
        <v>244878.18909747608</v>
      </c>
      <c r="L115" s="22">
        <f t="shared" si="38"/>
        <v>285557.98106030747</v>
      </c>
      <c r="M115" s="22">
        <f t="shared" si="38"/>
        <v>253729.40244300786</v>
      </c>
      <c r="N115" s="22">
        <f t="shared" si="38"/>
        <v>345364.13091341942</v>
      </c>
      <c r="O115" s="22">
        <f t="shared" si="38"/>
        <v>3257541.3453193996</v>
      </c>
      <c r="P115" s="22">
        <f t="shared" si="38"/>
        <v>242474.23153586907</v>
      </c>
      <c r="Q115" s="22">
        <f t="shared" si="38"/>
        <v>292365.64344998047</v>
      </c>
      <c r="R115" s="22">
        <f t="shared" si="38"/>
        <v>141155.46413314471</v>
      </c>
      <c r="S115" s="22">
        <f t="shared" si="38"/>
        <v>230813.29150142937</v>
      </c>
      <c r="T115" s="22">
        <f t="shared" si="38"/>
        <v>208028.99352148161</v>
      </c>
      <c r="U115" s="22">
        <f t="shared" si="38"/>
        <v>170178.38104824227</v>
      </c>
      <c r="V115" s="22">
        <f t="shared" si="38"/>
        <v>152900.95675115602</v>
      </c>
      <c r="W115" s="22">
        <f t="shared" si="38"/>
        <v>162633.99846263195</v>
      </c>
      <c r="X115" s="22">
        <f t="shared" si="38"/>
        <v>217073.7085549394</v>
      </c>
      <c r="Y115" s="22">
        <f t="shared" si="38"/>
        <v>278582.78571479418</v>
      </c>
      <c r="Z115" s="22">
        <f t="shared" si="38"/>
        <v>233295.19865182927</v>
      </c>
      <c r="AA115" s="22">
        <f t="shared" si="38"/>
        <v>351406.16781705956</v>
      </c>
      <c r="AB115" s="22">
        <f t="shared" si="38"/>
        <v>2680908.8211425599</v>
      </c>
    </row>
    <row r="116" spans="1:28" ht="15" customHeight="1" x14ac:dyDescent="0.2">
      <c r="A116" s="3"/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5" customHeight="1" x14ac:dyDescent="0.2">
      <c r="A117" s="26" t="s">
        <v>48</v>
      </c>
      <c r="B117" s="26"/>
      <c r="C117" s="2">
        <f>'  ADIT &amp; Tax Exp'!E66</f>
        <v>340309.99666437216</v>
      </c>
      <c r="D117" s="2">
        <f>'  ADIT &amp; Tax Exp'!F66</f>
        <v>339569.12821223162</v>
      </c>
      <c r="E117" s="2">
        <f>'  ADIT &amp; Tax Exp'!G66</f>
        <v>250320.51506265014</v>
      </c>
      <c r="F117" s="2">
        <f>'  ADIT &amp; Tax Exp'!H66</f>
        <v>306077.48064955458</v>
      </c>
      <c r="G117" s="2">
        <f>'  ADIT &amp; Tax Exp'!I66</f>
        <v>278128.23980819178</v>
      </c>
      <c r="H117" s="2">
        <f>'  ADIT &amp; Tax Exp'!J66</f>
        <v>209572.26128740708</v>
      </c>
      <c r="I117" s="2">
        <f>'  ADIT &amp; Tax Exp'!K66</f>
        <v>215068.77165831896</v>
      </c>
      <c r="J117" s="2">
        <f>'  ADIT &amp; Tax Exp'!L66</f>
        <v>188965.26045532525</v>
      </c>
      <c r="K117" s="2">
        <f>'  ADIT &amp; Tax Exp'!M66</f>
        <v>244878.18946825454</v>
      </c>
      <c r="L117" s="2">
        <f>'  ADIT &amp; Tax Exp'!N66</f>
        <v>285557.982677322</v>
      </c>
      <c r="M117" s="2">
        <f>'  ADIT &amp; Tax Exp'!O66</f>
        <v>253729.40411881203</v>
      </c>
      <c r="N117" s="2">
        <f>'  ADIT &amp; Tax Exp'!P66</f>
        <v>345364.13247884915</v>
      </c>
      <c r="O117" s="2">
        <f>'  ADIT &amp; Tax Exp'!Q66</f>
        <v>3257541.3625412895</v>
      </c>
      <c r="P117" s="2">
        <f>'  ADIT &amp; Tax Exp'!R66</f>
        <v>242474.24118017615</v>
      </c>
      <c r="Q117" s="2">
        <f>'  ADIT &amp; Tax Exp'!S66</f>
        <v>292365.64957054681</v>
      </c>
      <c r="R117" s="2">
        <f>'  ADIT &amp; Tax Exp'!T66</f>
        <v>141155.47941477312</v>
      </c>
      <c r="S117" s="2">
        <f>'  ADIT &amp; Tax Exp'!U66</f>
        <v>230813.29726294655</v>
      </c>
      <c r="T117" s="2">
        <f>'  ADIT &amp; Tax Exp'!V66</f>
        <v>208029.00085904798</v>
      </c>
      <c r="U117" s="2">
        <f>'  ADIT &amp; Tax Exp'!W66</f>
        <v>170178.38870471698</v>
      </c>
      <c r="V117" s="2">
        <f>'  ADIT &amp; Tax Exp'!X66</f>
        <v>152900.96564332303</v>
      </c>
      <c r="W117" s="2">
        <f>'  ADIT &amp; Tax Exp'!Y66</f>
        <v>162634.0065351933</v>
      </c>
      <c r="X117" s="2">
        <f>'  ADIT &amp; Tax Exp'!Z66</f>
        <v>217073.70911423833</v>
      </c>
      <c r="Y117" s="2">
        <f>'  ADIT &amp; Tax Exp'!AA66</f>
        <v>278582.79066899169</v>
      </c>
      <c r="Z117" s="2">
        <f>'  ADIT &amp; Tax Exp'!AB66</f>
        <v>233295.2042794241</v>
      </c>
      <c r="AA117" s="2">
        <f>'  ADIT &amp; Tax Exp'!AC66</f>
        <v>351406.17352644936</v>
      </c>
      <c r="AB117" s="2">
        <f>'  ADIT &amp; Tax Exp'!AD66</f>
        <v>2680908.9067598274</v>
      </c>
    </row>
    <row r="118" spans="1:28" ht="15" customHeight="1" x14ac:dyDescent="0.2">
      <c r="A118" s="26" t="s">
        <v>49</v>
      </c>
      <c r="B118" s="26"/>
      <c r="C118" s="27">
        <f t="shared" ref="C118:AB118" si="39">C117-C115</f>
        <v>7.7558739576488733E-4</v>
      </c>
      <c r="D118" s="27">
        <f t="shared" si="39"/>
        <v>1.2541344622150064E-3</v>
      </c>
      <c r="E118" s="27">
        <f t="shared" si="39"/>
        <v>1.3114032335579395E-3</v>
      </c>
      <c r="F118" s="27">
        <f t="shared" si="39"/>
        <v>1.20126100955531E-3</v>
      </c>
      <c r="G118" s="27">
        <f t="shared" si="39"/>
        <v>1.5564142377115786E-3</v>
      </c>
      <c r="H118" s="27">
        <f t="shared" si="39"/>
        <v>1.7951605259440839E-3</v>
      </c>
      <c r="I118" s="27">
        <f t="shared" si="39"/>
        <v>2.0278455631341785E-3</v>
      </c>
      <c r="J118" s="27">
        <f t="shared" si="39"/>
        <v>2.0710563403554261E-3</v>
      </c>
      <c r="K118" s="27">
        <f t="shared" si="39"/>
        <v>3.7077846354804933E-4</v>
      </c>
      <c r="L118" s="27">
        <f t="shared" si="39"/>
        <v>1.6170145245268941E-3</v>
      </c>
      <c r="M118" s="27">
        <f t="shared" si="39"/>
        <v>1.6758041747380048E-3</v>
      </c>
      <c r="N118" s="27">
        <f t="shared" si="39"/>
        <v>1.565429731272161E-3</v>
      </c>
      <c r="O118" s="27">
        <f t="shared" si="39"/>
        <v>1.7221889924257994E-2</v>
      </c>
      <c r="P118" s="27">
        <f t="shared" si="39"/>
        <v>9.6443070797249675E-3</v>
      </c>
      <c r="Q118" s="27">
        <f t="shared" si="39"/>
        <v>6.1205663369037211E-3</v>
      </c>
      <c r="R118" s="27">
        <f t="shared" si="39"/>
        <v>1.5281628409866244E-2</v>
      </c>
      <c r="S118" s="27">
        <f t="shared" si="39"/>
        <v>5.7615171826910228E-3</v>
      </c>
      <c r="T118" s="27">
        <f t="shared" si="39"/>
        <v>7.3375663778278977E-3</v>
      </c>
      <c r="U118" s="27">
        <f t="shared" si="39"/>
        <v>7.6564747141674161E-3</v>
      </c>
      <c r="V118" s="27">
        <f t="shared" si="39"/>
        <v>8.8921670103445649E-3</v>
      </c>
      <c r="W118" s="27">
        <f t="shared" si="39"/>
        <v>8.072561351582408E-3</v>
      </c>
      <c r="X118" s="27">
        <f t="shared" si="39"/>
        <v>5.5929893278516829E-4</v>
      </c>
      <c r="Y118" s="27">
        <f t="shared" si="39"/>
        <v>4.9541975022293627E-3</v>
      </c>
      <c r="Z118" s="27">
        <f t="shared" si="39"/>
        <v>5.6275948300026357E-3</v>
      </c>
      <c r="AA118" s="27">
        <f t="shared" si="39"/>
        <v>5.7093898067250848E-3</v>
      </c>
      <c r="AB118" s="27">
        <f t="shared" si="39"/>
        <v>8.5617267526686192E-2</v>
      </c>
    </row>
  </sheetData>
  <autoFilter ref="A8:B118" xr:uid="{9990133D-57EA-4A3B-BD99-3C50F6E5E392}"/>
  <pageMargins left="0.7" right="0.7" top="0.75" bottom="0.75" header="0.3" footer="0.3"/>
  <pageSetup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34B54-ECE0-4192-88AD-7E06C8EFFC04}">
  <sheetPr>
    <tabColor rgb="FFFFFFCC"/>
  </sheetPr>
  <dimension ref="A1:G62"/>
  <sheetViews>
    <sheetView workbookViewId="0">
      <pane xSplit="4" ySplit="8" topLeftCell="E9" activePane="bottomRight" state="frozen"/>
      <selection pane="topRight"/>
      <selection pane="bottomLeft"/>
      <selection pane="bottomRight"/>
    </sheetView>
  </sheetViews>
  <sheetFormatPr defaultColWidth="8.85546875" defaultRowHeight="15" customHeight="1" x14ac:dyDescent="0.2"/>
  <cols>
    <col min="1" max="1" width="7.7109375" style="44" customWidth="1"/>
    <col min="2" max="2" width="10.42578125" style="44" customWidth="1"/>
    <col min="3" max="4" width="40" style="44" customWidth="1"/>
    <col min="5" max="6" width="11.7109375" style="44" customWidth="1"/>
    <col min="7" max="7" width="7" style="44" customWidth="1"/>
    <col min="8" max="16384" width="8.85546875" style="44"/>
  </cols>
  <sheetData>
    <row r="1" spans="1:7" ht="15" customHeight="1" x14ac:dyDescent="0.2">
      <c r="A1" s="241" t="s">
        <v>916</v>
      </c>
    </row>
    <row r="2" spans="1:7" ht="15" customHeight="1" x14ac:dyDescent="0.2">
      <c r="A2" s="241" t="s">
        <v>910</v>
      </c>
    </row>
    <row r="3" spans="1:7" ht="15" customHeight="1" x14ac:dyDescent="0.2">
      <c r="A3" s="59" t="s">
        <v>194</v>
      </c>
      <c r="B3" s="31"/>
      <c r="C3" s="31"/>
      <c r="D3" s="31"/>
    </row>
    <row r="4" spans="1:7" ht="15" customHeight="1" x14ac:dyDescent="0.2">
      <c r="A4" s="59" t="s">
        <v>195</v>
      </c>
      <c r="B4" s="31"/>
      <c r="C4" s="31"/>
      <c r="D4" s="31"/>
    </row>
    <row r="5" spans="1:7" ht="15" customHeight="1" x14ac:dyDescent="0.2">
      <c r="A5" s="60"/>
      <c r="B5" s="31"/>
      <c r="C5" s="31"/>
      <c r="D5" s="31"/>
    </row>
    <row r="6" spans="1:7" ht="15" customHeight="1" x14ac:dyDescent="0.2">
      <c r="A6" s="60"/>
      <c r="B6" s="31"/>
      <c r="C6" s="31"/>
      <c r="D6" s="31"/>
    </row>
    <row r="7" spans="1:7" ht="15" customHeight="1" x14ac:dyDescent="0.2">
      <c r="A7" s="30"/>
      <c r="B7" s="30"/>
      <c r="C7" s="30"/>
      <c r="D7" s="30"/>
    </row>
    <row r="8" spans="1:7" ht="15" customHeight="1" x14ac:dyDescent="0.2">
      <c r="A8" s="61" t="s">
        <v>196</v>
      </c>
      <c r="B8" s="61" t="s">
        <v>197</v>
      </c>
      <c r="C8" s="61" t="s">
        <v>198</v>
      </c>
      <c r="D8" s="61" t="s">
        <v>798</v>
      </c>
      <c r="E8" s="163">
        <v>2022</v>
      </c>
      <c r="F8" s="163">
        <v>2023</v>
      </c>
    </row>
    <row r="9" spans="1:7" ht="15" customHeight="1" x14ac:dyDescent="0.2">
      <c r="A9" s="62"/>
      <c r="B9" s="62"/>
      <c r="C9" s="63" t="s">
        <v>199</v>
      </c>
      <c r="D9" s="63"/>
    </row>
    <row r="10" spans="1:7" ht="15" customHeight="1" x14ac:dyDescent="0.2">
      <c r="A10" s="62"/>
      <c r="B10" s="64" t="s">
        <v>185</v>
      </c>
      <c r="C10" s="65" t="s">
        <v>6</v>
      </c>
      <c r="D10" s="65" t="s">
        <v>799</v>
      </c>
      <c r="E10" s="66">
        <f>SUMIF('  Sched M Pivot'!$B:$B,$C10,'  Sched M Pivot'!C:C)</f>
        <v>370681</v>
      </c>
      <c r="F10" s="66">
        <f>SUMIF('  Sched M Pivot'!$B:$B,$C10,'  Sched M Pivot'!D:D)</f>
        <v>142140</v>
      </c>
      <c r="G10" s="66"/>
    </row>
    <row r="11" spans="1:7" ht="15" customHeight="1" x14ac:dyDescent="0.2">
      <c r="A11" s="62"/>
      <c r="B11" s="64" t="s">
        <v>185</v>
      </c>
      <c r="C11" s="65" t="s">
        <v>7</v>
      </c>
      <c r="D11" s="65" t="s">
        <v>800</v>
      </c>
      <c r="E11" s="66">
        <f>SUMIF('  Sched M Pivot'!$B:$B,$C11,'  Sched M Pivot'!C:C)</f>
        <v>20712</v>
      </c>
      <c r="F11" s="66">
        <f>SUMIF('  Sched M Pivot'!$B:$B,$C11,'  Sched M Pivot'!D:D)</f>
        <v>20712</v>
      </c>
      <c r="G11" s="66"/>
    </row>
    <row r="12" spans="1:7" ht="15" customHeight="1" x14ac:dyDescent="0.2">
      <c r="A12" s="62"/>
      <c r="B12" s="64" t="s">
        <v>185</v>
      </c>
      <c r="C12" s="65" t="s">
        <v>8</v>
      </c>
      <c r="D12" s="65"/>
      <c r="E12" s="66">
        <f>SUMIF('  Sched M Pivot'!$B:$B,$C12,'  Sched M Pivot'!C:C)</f>
        <v>0</v>
      </c>
      <c r="F12" s="66">
        <f>SUMIF('  Sched M Pivot'!$B:$B,$C12,'  Sched M Pivot'!D:D)</f>
        <v>0</v>
      </c>
      <c r="G12" s="66"/>
    </row>
    <row r="13" spans="1:7" ht="15" customHeight="1" x14ac:dyDescent="0.2">
      <c r="A13" s="62"/>
      <c r="B13" s="64" t="s">
        <v>189</v>
      </c>
      <c r="C13" s="65" t="s">
        <v>200</v>
      </c>
      <c r="D13" s="65"/>
      <c r="E13" s="66">
        <f>SUMIF('  Sched M Pivot'!$B:$B,$C13,'  Sched M Pivot'!C:C)</f>
        <v>0</v>
      </c>
      <c r="F13" s="66">
        <f>SUMIF('  Sched M Pivot'!$B:$B,$C13,'  Sched M Pivot'!D:D)</f>
        <v>0</v>
      </c>
      <c r="G13" s="66"/>
    </row>
    <row r="14" spans="1:7" ht="15" customHeight="1" x14ac:dyDescent="0.2">
      <c r="A14" s="62"/>
      <c r="B14" s="64" t="s">
        <v>189</v>
      </c>
      <c r="C14" s="65" t="s">
        <v>9</v>
      </c>
      <c r="D14" s="65" t="s">
        <v>870</v>
      </c>
      <c r="E14" s="66">
        <f>SUMIF('  Sched M Pivot'!$B:$B,$C14,'  Sched M Pivot'!C:C)</f>
        <v>0</v>
      </c>
      <c r="F14" s="66">
        <f>SUMIF('  Sched M Pivot'!$B:$B,$C14,'  Sched M Pivot'!D:D)</f>
        <v>0</v>
      </c>
      <c r="G14" s="66"/>
    </row>
    <row r="15" spans="1:7" ht="15" customHeight="1" x14ac:dyDescent="0.2">
      <c r="A15" s="62"/>
      <c r="B15" s="64" t="s">
        <v>189</v>
      </c>
      <c r="C15" s="65" t="s">
        <v>10</v>
      </c>
      <c r="D15" s="65" t="s">
        <v>819</v>
      </c>
      <c r="E15" s="66">
        <f>SUMIF('  Sched M Pivot'!$B:$B,$C15,'  Sched M Pivot'!C:C)</f>
        <v>0</v>
      </c>
      <c r="F15" s="66">
        <f>SUMIF('  Sched M Pivot'!$B:$B,$C15,'  Sched M Pivot'!D:D)</f>
        <v>0</v>
      </c>
      <c r="G15" s="66"/>
    </row>
    <row r="16" spans="1:7" ht="15" customHeight="1" x14ac:dyDescent="0.2">
      <c r="A16" s="62"/>
      <c r="B16" s="64" t="s">
        <v>185</v>
      </c>
      <c r="C16" s="65" t="s">
        <v>12</v>
      </c>
      <c r="D16" s="65" t="s">
        <v>801</v>
      </c>
      <c r="E16" s="66">
        <f>SUMIF('  Sched M Pivot'!$B:$B,$C16,'  Sched M Pivot'!C:C)</f>
        <v>0</v>
      </c>
      <c r="F16" s="66">
        <f>SUMIF('  Sched M Pivot'!$B:$B,$C16,'  Sched M Pivot'!D:D)</f>
        <v>0</v>
      </c>
      <c r="G16" s="66"/>
    </row>
    <row r="17" spans="1:7" ht="15" customHeight="1" x14ac:dyDescent="0.2">
      <c r="A17" s="62"/>
      <c r="B17" s="45" t="s">
        <v>189</v>
      </c>
      <c r="C17" s="65" t="s">
        <v>201</v>
      </c>
      <c r="D17" s="65"/>
      <c r="E17" s="66">
        <f>SUMIF('  Sched M Pivot'!$B:$B,$C17,'  Sched M Pivot'!C:C)</f>
        <v>0</v>
      </c>
      <c r="F17" s="66">
        <f>SUMIF('  Sched M Pivot'!$B:$B,$C17,'  Sched M Pivot'!D:D)</f>
        <v>0</v>
      </c>
      <c r="G17" s="66"/>
    </row>
    <row r="18" spans="1:7" ht="15" customHeight="1" x14ac:dyDescent="0.2">
      <c r="A18" s="62"/>
      <c r="B18" s="62"/>
      <c r="C18" s="67" t="s">
        <v>202</v>
      </c>
      <c r="D18" s="67"/>
      <c r="E18" s="68">
        <f t="shared" ref="E18:F18" si="0">SUM(E10:E17)</f>
        <v>391393</v>
      </c>
      <c r="F18" s="68">
        <f t="shared" si="0"/>
        <v>162852</v>
      </c>
      <c r="G18" s="66"/>
    </row>
    <row r="19" spans="1:7" ht="15" customHeight="1" x14ac:dyDescent="0.2">
      <c r="A19" s="62"/>
      <c r="B19" s="62"/>
      <c r="C19" s="31"/>
      <c r="D19" s="31"/>
    </row>
    <row r="20" spans="1:7" ht="15" customHeight="1" x14ac:dyDescent="0.2">
      <c r="A20" s="62"/>
      <c r="B20" s="62"/>
      <c r="C20" s="63" t="s">
        <v>203</v>
      </c>
      <c r="D20" s="63"/>
    </row>
    <row r="21" spans="1:7" ht="15" customHeight="1" x14ac:dyDescent="0.2">
      <c r="A21" s="69">
        <v>283</v>
      </c>
      <c r="B21" s="69" t="s">
        <v>185</v>
      </c>
      <c r="C21" s="35" t="s">
        <v>159</v>
      </c>
      <c r="D21" s="35" t="s">
        <v>817</v>
      </c>
      <c r="E21" s="66">
        <f>SUMIF('  Sched M Pivot'!$B:$B,$C21,'  Sched M Pivot'!C:C)</f>
        <v>478435.04499995988</v>
      </c>
      <c r="F21" s="66">
        <f>SUMIF('  Sched M Pivot'!$B:$B,$C21,'  Sched M Pivot'!D:D)</f>
        <v>450769.04499996034</v>
      </c>
    </row>
    <row r="22" spans="1:7" ht="15" customHeight="1" x14ac:dyDescent="0.2">
      <c r="A22" s="69">
        <v>190</v>
      </c>
      <c r="B22" s="69" t="s">
        <v>185</v>
      </c>
      <c r="C22" s="65" t="s">
        <v>160</v>
      </c>
      <c r="D22" s="65" t="s">
        <v>802</v>
      </c>
      <c r="E22" s="66">
        <f>SUMIF('  Sched M Pivot'!$B:$B,$C22,'  Sched M Pivot'!C:C)</f>
        <v>-337024.58997609996</v>
      </c>
      <c r="F22" s="66">
        <f>SUMIF('  Sched M Pivot'!$B:$B,$C22,'  Sched M Pivot'!D:D)</f>
        <v>-156412.0487690001</v>
      </c>
    </row>
    <row r="23" spans="1:7" ht="15" customHeight="1" x14ac:dyDescent="0.2">
      <c r="A23" s="69">
        <v>282</v>
      </c>
      <c r="B23" s="69" t="s">
        <v>185</v>
      </c>
      <c r="C23" s="35" t="s">
        <v>161</v>
      </c>
      <c r="D23" s="35" t="s">
        <v>814</v>
      </c>
      <c r="E23" s="66">
        <f>SUMIF('  Sched M Pivot'!$B:$B,$C23,'  Sched M Pivot'!C:C)</f>
        <v>1968744</v>
      </c>
      <c r="F23" s="66">
        <f>SUMIF('  Sched M Pivot'!$B:$B,$C23,'  Sched M Pivot'!D:D)</f>
        <v>1968744</v>
      </c>
    </row>
    <row r="24" spans="1:7" ht="15" customHeight="1" x14ac:dyDescent="0.2">
      <c r="A24" s="69">
        <v>283</v>
      </c>
      <c r="B24" s="69" t="s">
        <v>185</v>
      </c>
      <c r="C24" s="65" t="s">
        <v>162</v>
      </c>
      <c r="D24" s="65" t="s">
        <v>815</v>
      </c>
      <c r="E24" s="66">
        <f>SUMIF('  Sched M Pivot'!$B:$B,$C24,'  Sched M Pivot'!C:C)</f>
        <v>-1790855.35</v>
      </c>
      <c r="F24" s="66">
        <f>SUMIF('  Sched M Pivot'!$B:$B,$C24,'  Sched M Pivot'!D:D)</f>
        <v>0</v>
      </c>
    </row>
    <row r="25" spans="1:7" ht="15" customHeight="1" x14ac:dyDescent="0.2">
      <c r="A25" s="172">
        <v>282</v>
      </c>
      <c r="B25" s="172" t="s">
        <v>185</v>
      </c>
      <c r="C25" s="173" t="s">
        <v>163</v>
      </c>
      <c r="D25" s="173" t="s">
        <v>791</v>
      </c>
      <c r="E25" s="116">
        <f>SUMIF('  Sched M Pivot'!$B:$B,$C25,'  Sched M Pivot'!C:C)</f>
        <v>-19865910.684529696</v>
      </c>
      <c r="F25" s="116">
        <f>SUMIF('  Sched M Pivot'!$B:$B,$C25,'  Sched M Pivot'!D:D)</f>
        <v>-23364074.661779251</v>
      </c>
    </row>
    <row r="26" spans="1:7" ht="15" customHeight="1" x14ac:dyDescent="0.2">
      <c r="A26" s="172">
        <v>282</v>
      </c>
      <c r="B26" s="172" t="s">
        <v>185</v>
      </c>
      <c r="C26" s="173" t="s">
        <v>164</v>
      </c>
      <c r="D26" s="173" t="s">
        <v>792</v>
      </c>
      <c r="E26" s="116">
        <f>SUMIF('  Sched M Pivot'!$B:$B,$C26,'  Sched M Pivot'!C:C)</f>
        <v>16110483.533612616</v>
      </c>
      <c r="F26" s="116">
        <f>SUMIF('  Sched M Pivot'!$B:$B,$C26,'  Sched M Pivot'!D:D)</f>
        <v>18575243.703628518</v>
      </c>
    </row>
    <row r="27" spans="1:7" ht="15" customHeight="1" x14ac:dyDescent="0.2">
      <c r="A27" s="69">
        <v>282</v>
      </c>
      <c r="B27" s="69" t="s">
        <v>185</v>
      </c>
      <c r="C27" s="35" t="s">
        <v>165</v>
      </c>
      <c r="D27" s="35" t="s">
        <v>803</v>
      </c>
      <c r="E27" s="66">
        <f>SUMIF('  Sched M Pivot'!$B:$B,$C27,'  Sched M Pivot'!C:C)</f>
        <v>-1533903</v>
      </c>
      <c r="F27" s="66">
        <f>SUMIF('  Sched M Pivot'!$B:$B,$C27,'  Sched M Pivot'!D:D)</f>
        <v>-1533903</v>
      </c>
    </row>
    <row r="28" spans="1:7" ht="15" customHeight="1" x14ac:dyDescent="0.2">
      <c r="A28" s="69">
        <v>283</v>
      </c>
      <c r="B28" s="69" t="s">
        <v>185</v>
      </c>
      <c r="C28" s="35" t="s">
        <v>166</v>
      </c>
      <c r="D28" s="35" t="s">
        <v>810</v>
      </c>
      <c r="E28" s="66">
        <f>SUMIF('  Sched M Pivot'!$B:$B,$C28,'  Sched M Pivot'!C:C)</f>
        <v>-1322550.33</v>
      </c>
      <c r="F28" s="66">
        <f>SUMIF('  Sched M Pivot'!$B:$B,$C28,'  Sched M Pivot'!D:D)</f>
        <v>-1357211.7467999998</v>
      </c>
    </row>
    <row r="29" spans="1:7" ht="15" customHeight="1" x14ac:dyDescent="0.2">
      <c r="A29" s="69">
        <v>283</v>
      </c>
      <c r="B29" s="69" t="s">
        <v>185</v>
      </c>
      <c r="C29" s="35" t="s">
        <v>167</v>
      </c>
      <c r="D29" s="35" t="s">
        <v>810</v>
      </c>
      <c r="E29" s="66">
        <f>SUMIF('  Sched M Pivot'!$B:$B,$C29,'  Sched M Pivot'!C:C)</f>
        <v>118743</v>
      </c>
      <c r="F29" s="66">
        <f>SUMIF('  Sched M Pivot'!$B:$B,$C29,'  Sched M Pivot'!D:D)</f>
        <v>19790.5</v>
      </c>
    </row>
    <row r="30" spans="1:7" ht="15" customHeight="1" x14ac:dyDescent="0.2">
      <c r="A30" s="69">
        <v>190</v>
      </c>
      <c r="B30" s="69" t="s">
        <v>185</v>
      </c>
      <c r="C30" s="35" t="s">
        <v>168</v>
      </c>
      <c r="D30" s="35" t="s">
        <v>810</v>
      </c>
      <c r="E30" s="66">
        <f>SUMIF('  Sched M Pivot'!$B:$B,$C30,'  Sched M Pivot'!C:C)</f>
        <v>291000.68999999994</v>
      </c>
      <c r="F30" s="66">
        <f>SUMIF('  Sched M Pivot'!$B:$B,$C30,'  Sched M Pivot'!D:D)</f>
        <v>75786.180000000633</v>
      </c>
    </row>
    <row r="31" spans="1:7" ht="15" customHeight="1" x14ac:dyDescent="0.2">
      <c r="A31" s="69">
        <v>190</v>
      </c>
      <c r="B31" s="69" t="s">
        <v>185</v>
      </c>
      <c r="C31" s="35" t="s">
        <v>169</v>
      </c>
      <c r="D31" s="35" t="s">
        <v>810</v>
      </c>
      <c r="E31" s="66">
        <f>SUMIF('  Sched M Pivot'!$B:$B,$C31,'  Sched M Pivot'!C:C)</f>
        <v>0</v>
      </c>
      <c r="F31" s="66">
        <f>SUMIF('  Sched M Pivot'!$B:$B,$C31,'  Sched M Pivot'!D:D)</f>
        <v>0</v>
      </c>
    </row>
    <row r="32" spans="1:7" ht="15" customHeight="1" x14ac:dyDescent="0.2">
      <c r="A32" s="69">
        <v>190</v>
      </c>
      <c r="B32" s="69" t="s">
        <v>185</v>
      </c>
      <c r="C32" s="35" t="s">
        <v>170</v>
      </c>
      <c r="D32" s="35" t="s">
        <v>810</v>
      </c>
      <c r="E32" s="66">
        <f>SUMIF('  Sched M Pivot'!$B:$B,$C32,'  Sched M Pivot'!C:C)</f>
        <v>219.99960000000101</v>
      </c>
      <c r="F32" s="66">
        <f>SUMIF('  Sched M Pivot'!$B:$B,$C32,'  Sched M Pivot'!D:D)</f>
        <v>224.39959199999976</v>
      </c>
    </row>
    <row r="33" spans="1:6" ht="15" customHeight="1" x14ac:dyDescent="0.2">
      <c r="A33" s="69">
        <v>282</v>
      </c>
      <c r="B33" s="69" t="s">
        <v>185</v>
      </c>
      <c r="C33" s="35" t="s">
        <v>171</v>
      </c>
      <c r="D33" s="35" t="s">
        <v>810</v>
      </c>
      <c r="E33" s="66">
        <f>SUMIF('  Sched M Pivot'!$B:$B,$C33,'  Sched M Pivot'!C:C)</f>
        <v>121980</v>
      </c>
      <c r="F33" s="66">
        <f>SUMIF('  Sched M Pivot'!$B:$B,$C33,'  Sched M Pivot'!D:D)</f>
        <v>121980</v>
      </c>
    </row>
    <row r="34" spans="1:6" ht="15" customHeight="1" x14ac:dyDescent="0.2">
      <c r="A34" s="69">
        <v>190</v>
      </c>
      <c r="B34" s="69" t="s">
        <v>185</v>
      </c>
      <c r="C34" s="35" t="s">
        <v>172</v>
      </c>
      <c r="D34" s="35" t="s">
        <v>810</v>
      </c>
      <c r="E34" s="66">
        <f>SUMIF('  Sched M Pivot'!$B:$B,$C34,'  Sched M Pivot'!C:C)</f>
        <v>13233.64</v>
      </c>
      <c r="F34" s="66">
        <f>SUMIF('  Sched M Pivot'!$B:$B,$C34,'  Sched M Pivot'!D:D)</f>
        <v>29844.999998300005</v>
      </c>
    </row>
    <row r="35" spans="1:6" ht="15" customHeight="1" x14ac:dyDescent="0.2">
      <c r="A35" s="69">
        <v>190</v>
      </c>
      <c r="B35" s="69" t="s">
        <v>185</v>
      </c>
      <c r="C35" s="65" t="s">
        <v>173</v>
      </c>
      <c r="D35" s="35" t="s">
        <v>816</v>
      </c>
      <c r="E35" s="66">
        <f>SUMIF('  Sched M Pivot'!$B:$B,$C35,'  Sched M Pivot'!C:C)</f>
        <v>-20065.580000000002</v>
      </c>
      <c r="F35" s="66">
        <f>SUMIF('  Sched M Pivot'!$B:$B,$C35,'  Sched M Pivot'!D:D)</f>
        <v>0</v>
      </c>
    </row>
    <row r="36" spans="1:6" ht="15" customHeight="1" x14ac:dyDescent="0.2">
      <c r="A36" s="69">
        <v>190</v>
      </c>
      <c r="B36" s="69" t="s">
        <v>185</v>
      </c>
      <c r="C36" s="35" t="s">
        <v>174</v>
      </c>
      <c r="D36" s="35" t="s">
        <v>804</v>
      </c>
      <c r="E36" s="66">
        <f>SUMIF('  Sched M Pivot'!$B:$B,$C36,'  Sched M Pivot'!C:C)</f>
        <v>0</v>
      </c>
      <c r="F36" s="66">
        <f>SUMIF('  Sched M Pivot'!$B:$B,$C36,'  Sched M Pivot'!D:D)</f>
        <v>0</v>
      </c>
    </row>
    <row r="37" spans="1:6" ht="15" customHeight="1" x14ac:dyDescent="0.2">
      <c r="A37" s="69">
        <v>282</v>
      </c>
      <c r="B37" s="69" t="s">
        <v>185</v>
      </c>
      <c r="C37" s="35" t="s">
        <v>175</v>
      </c>
      <c r="D37" s="35" t="s">
        <v>811</v>
      </c>
      <c r="E37" s="66">
        <f>SUMIF('  Sched M Pivot'!$B:$B,$C37,'  Sched M Pivot'!C:C)</f>
        <v>0</v>
      </c>
      <c r="F37" s="66">
        <f>SUMIF('  Sched M Pivot'!$B:$B,$C37,'  Sched M Pivot'!D:D)</f>
        <v>0</v>
      </c>
    </row>
    <row r="38" spans="1:6" ht="15" customHeight="1" x14ac:dyDescent="0.2">
      <c r="A38" s="69">
        <v>283</v>
      </c>
      <c r="B38" s="69" t="s">
        <v>185</v>
      </c>
      <c r="C38" s="12" t="s">
        <v>789</v>
      </c>
      <c r="D38" s="125" t="s">
        <v>809</v>
      </c>
      <c r="E38" s="66">
        <f>SUMIF('  Sched M Pivot'!$B:$B,$C38,'  Sched M Pivot'!C:C)</f>
        <v>0</v>
      </c>
      <c r="F38" s="66">
        <f>SUMIF('  Sched M Pivot'!$B:$B,$C38,'  Sched M Pivot'!D:D)</f>
        <v>0</v>
      </c>
    </row>
    <row r="39" spans="1:6" ht="15" customHeight="1" x14ac:dyDescent="0.2">
      <c r="A39" s="69">
        <v>283</v>
      </c>
      <c r="B39" s="69" t="s">
        <v>185</v>
      </c>
      <c r="C39" s="35" t="s">
        <v>176</v>
      </c>
      <c r="D39" s="125" t="s">
        <v>809</v>
      </c>
      <c r="E39" s="66">
        <f>SUMIF('  Sched M Pivot'!$B:$B,$C39,'  Sched M Pivot'!C:C)</f>
        <v>0</v>
      </c>
      <c r="F39" s="66">
        <f>SUMIF('  Sched M Pivot'!$B:$B,$C39,'  Sched M Pivot'!D:D)</f>
        <v>0</v>
      </c>
    </row>
    <row r="40" spans="1:6" ht="15" customHeight="1" x14ac:dyDescent="0.2">
      <c r="A40" s="69">
        <v>190</v>
      </c>
      <c r="B40" s="69" t="s">
        <v>185</v>
      </c>
      <c r="C40" s="12" t="s">
        <v>790</v>
      </c>
      <c r="D40" s="125" t="s">
        <v>809</v>
      </c>
      <c r="E40" s="66">
        <f>SUMIF('  Sched M Pivot'!$B:$B,$C40,'  Sched M Pivot'!C:C)</f>
        <v>0</v>
      </c>
      <c r="F40" s="66">
        <f>SUMIF('  Sched M Pivot'!$B:$B,$C40,'  Sched M Pivot'!D:D)</f>
        <v>0</v>
      </c>
    </row>
    <row r="41" spans="1:6" ht="15" customHeight="1" x14ac:dyDescent="0.2">
      <c r="A41" s="69">
        <v>190</v>
      </c>
      <c r="B41" s="69" t="s">
        <v>185</v>
      </c>
      <c r="C41" s="35" t="s">
        <v>177</v>
      </c>
      <c r="D41" s="125" t="s">
        <v>809</v>
      </c>
      <c r="E41" s="66">
        <f>SUMIF('  Sched M Pivot'!$B:$B,$C41,'  Sched M Pivot'!C:C)</f>
        <v>0</v>
      </c>
      <c r="F41" s="66">
        <f>SUMIF('  Sched M Pivot'!$B:$B,$C41,'  Sched M Pivot'!D:D)</f>
        <v>0</v>
      </c>
    </row>
    <row r="42" spans="1:6" ht="15" customHeight="1" x14ac:dyDescent="0.2">
      <c r="A42" s="69">
        <v>282</v>
      </c>
      <c r="B42" s="69" t="s">
        <v>185</v>
      </c>
      <c r="C42" s="35" t="s">
        <v>178</v>
      </c>
      <c r="D42" s="35" t="s">
        <v>805</v>
      </c>
      <c r="E42" s="66">
        <f>SUMIF('  Sched M Pivot'!$B:$B,$C42,'  Sched M Pivot'!C:C)</f>
        <v>-1499999.9850000001</v>
      </c>
      <c r="F42" s="66">
        <f>SUMIF('  Sched M Pivot'!$B:$B,$C42,'  Sched M Pivot'!D:D)</f>
        <v>-1550449.9850000003</v>
      </c>
    </row>
    <row r="43" spans="1:6" ht="15" customHeight="1" x14ac:dyDescent="0.2">
      <c r="A43" s="69">
        <v>190</v>
      </c>
      <c r="B43" s="69" t="s">
        <v>185</v>
      </c>
      <c r="C43" s="35" t="s">
        <v>179</v>
      </c>
      <c r="D43" s="35" t="s">
        <v>810</v>
      </c>
      <c r="E43" s="66">
        <f>SUMIF('  Sched M Pivot'!$B:$B,$C43,'  Sched M Pivot'!C:C)</f>
        <v>0</v>
      </c>
      <c r="F43" s="66">
        <f>SUMIF('  Sched M Pivot'!$B:$B,$C43,'  Sched M Pivot'!D:D)</f>
        <v>0</v>
      </c>
    </row>
    <row r="44" spans="1:6" ht="15" customHeight="1" x14ac:dyDescent="0.2">
      <c r="A44" s="69">
        <v>282</v>
      </c>
      <c r="B44" s="69" t="s">
        <v>185</v>
      </c>
      <c r="C44" s="35" t="s">
        <v>180</v>
      </c>
      <c r="D44" s="35" t="s">
        <v>812</v>
      </c>
      <c r="E44" s="66">
        <f>SUMIF('  Sched M Pivot'!$B:$B,$C44,'  Sched M Pivot'!C:C)</f>
        <v>-245029.44990327244</v>
      </c>
      <c r="F44" s="66">
        <f>SUMIF('  Sched M Pivot'!$B:$B,$C44,'  Sched M Pivot'!D:D)</f>
        <v>-351127.83787287673</v>
      </c>
    </row>
    <row r="45" spans="1:6" ht="15" customHeight="1" x14ac:dyDescent="0.2">
      <c r="A45" s="69">
        <v>282</v>
      </c>
      <c r="B45" s="69" t="s">
        <v>185</v>
      </c>
      <c r="C45" s="35" t="s">
        <v>181</v>
      </c>
      <c r="D45" s="35" t="s">
        <v>813</v>
      </c>
      <c r="E45" s="66">
        <f>SUMIF('  Sched M Pivot'!$B:$B,$C45,'  Sched M Pivot'!C:C)</f>
        <v>0</v>
      </c>
      <c r="F45" s="66">
        <f>SUMIF('  Sched M Pivot'!$B:$B,$C45,'  Sched M Pivot'!D:D)</f>
        <v>0</v>
      </c>
    </row>
    <row r="46" spans="1:6" ht="15" customHeight="1" x14ac:dyDescent="0.2">
      <c r="A46" s="69">
        <v>190</v>
      </c>
      <c r="B46" s="69" t="s">
        <v>185</v>
      </c>
      <c r="C46" s="35" t="s">
        <v>182</v>
      </c>
      <c r="D46" s="35" t="s">
        <v>818</v>
      </c>
      <c r="E46" s="66">
        <f>SUMIF('  Sched M Pivot'!$B:$B,$C46,'  Sched M Pivot'!C:C)</f>
        <v>57500.040000000008</v>
      </c>
      <c r="F46" s="66">
        <f>SUMIF('  Sched M Pivot'!$B:$B,$C46,'  Sched M Pivot'!D:D)</f>
        <v>57500.039999999979</v>
      </c>
    </row>
    <row r="47" spans="1:6" ht="15" customHeight="1" x14ac:dyDescent="0.2">
      <c r="A47" s="71"/>
      <c r="B47" s="71"/>
      <c r="C47" s="65"/>
      <c r="D47" s="35"/>
      <c r="E47" s="66"/>
      <c r="F47" s="66"/>
    </row>
    <row r="48" spans="1:6" ht="15" customHeight="1" x14ac:dyDescent="0.2">
      <c r="A48" s="31"/>
      <c r="B48" s="31"/>
      <c r="C48" s="67" t="s">
        <v>204</v>
      </c>
      <c r="D48" s="35" t="s">
        <v>806</v>
      </c>
      <c r="E48" s="68">
        <f t="shared" ref="E48:F48" si="1">SUM(E21:E47)</f>
        <v>-7454999.021196492</v>
      </c>
      <c r="F48" s="68">
        <f t="shared" si="1"/>
        <v>-7013296.4120023493</v>
      </c>
    </row>
    <row r="49" spans="1:6" ht="15" customHeight="1" x14ac:dyDescent="0.2">
      <c r="D49" s="35"/>
    </row>
    <row r="50" spans="1:6" ht="15" customHeight="1" thickBot="1" x14ac:dyDescent="0.25">
      <c r="C50" s="72" t="s">
        <v>205</v>
      </c>
      <c r="D50" s="36" t="s">
        <v>807</v>
      </c>
      <c r="E50" s="73">
        <f t="shared" ref="E50:F50" si="2">E18+E48</f>
        <v>-7063606.021196492</v>
      </c>
      <c r="F50" s="73">
        <f t="shared" si="2"/>
        <v>-6850444.4120023493</v>
      </c>
    </row>
    <row r="51" spans="1:6" ht="15" customHeight="1" thickTop="1" x14ac:dyDescent="0.2">
      <c r="D51" s="35"/>
    </row>
    <row r="52" spans="1:6" ht="15" customHeight="1" x14ac:dyDescent="0.2">
      <c r="D52" s="35"/>
    </row>
    <row r="53" spans="1:6" ht="15" customHeight="1" x14ac:dyDescent="0.2">
      <c r="B53" s="74" t="s">
        <v>157</v>
      </c>
      <c r="C53" s="75" t="s">
        <v>49</v>
      </c>
      <c r="D53" s="75"/>
      <c r="E53" s="76">
        <f>'  Sched M Pivot'!C40-E50</f>
        <v>0</v>
      </c>
      <c r="F53" s="76">
        <f>'  Sched M Pivot'!D40-F50</f>
        <v>0</v>
      </c>
    </row>
    <row r="54" spans="1:6" ht="15" customHeight="1" x14ac:dyDescent="0.2">
      <c r="D54" s="35"/>
    </row>
    <row r="55" spans="1:6" ht="15" customHeight="1" x14ac:dyDescent="0.2">
      <c r="D55" s="35"/>
    </row>
    <row r="56" spans="1:6" ht="15" customHeight="1" x14ac:dyDescent="0.2">
      <c r="D56" s="35"/>
    </row>
    <row r="57" spans="1:6" ht="15" customHeight="1" x14ac:dyDescent="0.2">
      <c r="C57" s="70" t="s">
        <v>206</v>
      </c>
      <c r="D57" s="35" t="s">
        <v>808</v>
      </c>
    </row>
    <row r="58" spans="1:6" ht="15" customHeight="1" x14ac:dyDescent="0.2">
      <c r="A58" s="64">
        <v>190</v>
      </c>
      <c r="C58" s="44" t="s">
        <v>207</v>
      </c>
      <c r="E58" s="47">
        <f t="shared" ref="E58:F60" si="3">SUMIF($A$21:$A$47,$A58,E$21:E$47)</f>
        <v>4864.1996238999927</v>
      </c>
      <c r="F58" s="47">
        <f t="shared" si="3"/>
        <v>6943.5708213005128</v>
      </c>
    </row>
    <row r="59" spans="1:6" ht="15" customHeight="1" x14ac:dyDescent="0.2">
      <c r="A59" s="64">
        <v>282</v>
      </c>
      <c r="C59" s="44" t="s">
        <v>208</v>
      </c>
      <c r="E59" s="47">
        <f t="shared" si="3"/>
        <v>-4943635.5858203517</v>
      </c>
      <c r="F59" s="47">
        <f t="shared" si="3"/>
        <v>-6133587.7810236104</v>
      </c>
    </row>
    <row r="60" spans="1:6" ht="15" customHeight="1" x14ac:dyDescent="0.2">
      <c r="A60" s="64">
        <v>283</v>
      </c>
      <c r="C60" s="44" t="s">
        <v>209</v>
      </c>
      <c r="E60" s="47">
        <f t="shared" si="3"/>
        <v>-2516227.6350000403</v>
      </c>
      <c r="F60" s="47">
        <f t="shared" si="3"/>
        <v>-886652.2018000395</v>
      </c>
    </row>
    <row r="61" spans="1:6" ht="15" customHeight="1" thickBot="1" x14ac:dyDescent="0.25">
      <c r="C61" s="77" t="s">
        <v>204</v>
      </c>
      <c r="D61" s="35" t="s">
        <v>806</v>
      </c>
      <c r="E61" s="78">
        <f t="shared" ref="E61:F61" si="4">SUM(E58:E60)</f>
        <v>-7454999.021196492</v>
      </c>
      <c r="F61" s="78">
        <f t="shared" si="4"/>
        <v>-7013296.4120023493</v>
      </c>
    </row>
    <row r="62" spans="1:6" ht="15" customHeight="1" thickTop="1" x14ac:dyDescent="0.2">
      <c r="D62" s="35"/>
    </row>
  </sheetData>
  <autoFilter ref="A8:G62" xr:uid="{9A929A28-4FCF-4DC4-930D-642BDB3B301E}"/>
  <pageMargins left="0.7" right="0.7" top="0.75" bottom="0.75" header="0.3" footer="0.3"/>
  <pageSetup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158F8-8B7A-4DEC-99F6-BAB0C935F1FE}">
  <sheetPr>
    <tabColor theme="5" tint="0.79998168889431442"/>
  </sheetPr>
  <dimension ref="A1:A2"/>
  <sheetViews>
    <sheetView workbookViewId="0"/>
  </sheetViews>
  <sheetFormatPr defaultRowHeight="12.75" x14ac:dyDescent="0.2"/>
  <sheetData>
    <row r="1" spans="1:1" x14ac:dyDescent="0.2">
      <c r="A1" s="241" t="s">
        <v>917</v>
      </c>
    </row>
    <row r="2" spans="1:1" x14ac:dyDescent="0.2">
      <c r="A2" s="241" t="s">
        <v>910</v>
      </c>
    </row>
  </sheetData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EFC18-E1EF-4605-B041-052FFE13917A}">
  <sheetPr>
    <tabColor theme="5" tint="0.79998168889431442"/>
  </sheetPr>
  <dimension ref="A1:E86"/>
  <sheetViews>
    <sheetView workbookViewId="0"/>
  </sheetViews>
  <sheetFormatPr defaultColWidth="8.85546875" defaultRowHeight="13.9" customHeight="1" x14ac:dyDescent="0.2"/>
  <cols>
    <col min="1" max="1" width="33.85546875" style="44" bestFit="1" customWidth="1"/>
    <col min="2" max="3" width="14.42578125" style="44" bestFit="1" customWidth="1"/>
    <col min="4" max="4" width="8.85546875" style="44"/>
    <col min="5" max="5" width="11.28515625" style="44" bestFit="1" customWidth="1"/>
    <col min="6" max="16384" width="8.85546875" style="44"/>
  </cols>
  <sheetData>
    <row r="1" spans="1:5" ht="13.9" customHeight="1" x14ac:dyDescent="0.2">
      <c r="A1" s="241" t="s">
        <v>918</v>
      </c>
    </row>
    <row r="2" spans="1:5" ht="13.9" customHeight="1" x14ac:dyDescent="0.2">
      <c r="A2" s="241" t="s">
        <v>910</v>
      </c>
    </row>
    <row r="3" spans="1:5" ht="13.9" customHeight="1" x14ac:dyDescent="0.2">
      <c r="A3" s="107" t="s">
        <v>692</v>
      </c>
    </row>
    <row r="5" spans="1:5" ht="13.9" customHeight="1" x14ac:dyDescent="0.2">
      <c r="A5" s="108"/>
    </row>
    <row r="7" spans="1:5" ht="13.9" customHeight="1" x14ac:dyDescent="0.2">
      <c r="A7" s="222" t="s">
        <v>253</v>
      </c>
      <c r="B7" s="56" t="s">
        <v>129</v>
      </c>
      <c r="C7" s="70"/>
    </row>
    <row r="9" spans="1:5" ht="13.9" customHeight="1" x14ac:dyDescent="0.2">
      <c r="A9" s="222" t="s">
        <v>693</v>
      </c>
      <c r="B9" s="56" t="s">
        <v>888</v>
      </c>
      <c r="C9" s="56" t="s">
        <v>889</v>
      </c>
      <c r="D9" s="56"/>
      <c r="E9" s="56"/>
    </row>
    <row r="10" spans="1:5" ht="13.9" customHeight="1" x14ac:dyDescent="0.2">
      <c r="A10" s="223" t="s">
        <v>424</v>
      </c>
      <c r="B10" s="224">
        <v>98445828.138170093</v>
      </c>
      <c r="C10" s="224">
        <v>99248245.729964375</v>
      </c>
      <c r="D10" s="56"/>
      <c r="E10" s="56"/>
    </row>
    <row r="11" spans="1:5" ht="13.9" customHeight="1" x14ac:dyDescent="0.2">
      <c r="A11" s="223" t="s">
        <v>338</v>
      </c>
      <c r="B11" s="224">
        <v>9984326.8978150506</v>
      </c>
      <c r="C11" s="224">
        <v>17009091.621440671</v>
      </c>
      <c r="D11" s="56"/>
      <c r="E11" s="56"/>
    </row>
    <row r="12" spans="1:5" ht="13.9" customHeight="1" x14ac:dyDescent="0.2">
      <c r="A12" s="225" t="s">
        <v>309</v>
      </c>
      <c r="B12" s="226">
        <v>17797835.615750577</v>
      </c>
      <c r="C12" s="226">
        <v>20276957.779476684</v>
      </c>
      <c r="D12" s="56"/>
      <c r="E12" s="56"/>
    </row>
    <row r="13" spans="1:5" ht="13.9" customHeight="1" x14ac:dyDescent="0.2">
      <c r="A13" s="225" t="s">
        <v>344</v>
      </c>
      <c r="B13" s="226">
        <v>60966152.035080001</v>
      </c>
      <c r="C13" s="226">
        <v>66796797.142999992</v>
      </c>
      <c r="D13" s="56"/>
      <c r="E13" s="56"/>
    </row>
    <row r="14" spans="1:5" ht="13.9" customHeight="1" x14ac:dyDescent="0.2">
      <c r="A14" s="225" t="s">
        <v>321</v>
      </c>
      <c r="B14" s="226">
        <v>3257541.3625412891</v>
      </c>
      <c r="C14" s="226">
        <v>2680908.9067598269</v>
      </c>
      <c r="D14" s="56"/>
      <c r="E14" s="56"/>
    </row>
    <row r="15" spans="1:5" ht="13.9" customHeight="1" x14ac:dyDescent="0.2">
      <c r="A15" s="225" t="s">
        <v>419</v>
      </c>
      <c r="B15" s="226">
        <v>8080739.9376028813</v>
      </c>
      <c r="C15" s="226">
        <v>9740548.1848936174</v>
      </c>
      <c r="D15" s="56"/>
      <c r="E15" s="56"/>
    </row>
    <row r="16" spans="1:5" ht="13.9" customHeight="1" x14ac:dyDescent="0.2">
      <c r="A16" s="227" t="s">
        <v>456</v>
      </c>
      <c r="B16" s="228">
        <v>7500</v>
      </c>
      <c r="C16" s="228">
        <v>7500</v>
      </c>
      <c r="D16" s="56"/>
      <c r="E16" s="56"/>
    </row>
    <row r="17" spans="1:5" ht="13.9" customHeight="1" x14ac:dyDescent="0.2">
      <c r="A17" s="227" t="s">
        <v>463</v>
      </c>
      <c r="B17" s="228">
        <v>0</v>
      </c>
      <c r="C17" s="228">
        <v>0</v>
      </c>
      <c r="D17" s="56"/>
      <c r="E17" s="56"/>
    </row>
    <row r="18" spans="1:5" ht="13.9" customHeight="1" x14ac:dyDescent="0.2">
      <c r="A18" s="229" t="s">
        <v>328</v>
      </c>
      <c r="B18" s="230">
        <v>6728660.5271324264</v>
      </c>
      <c r="C18" s="230">
        <v>7208713.2038442204</v>
      </c>
      <c r="D18" s="56"/>
      <c r="E18" s="56"/>
    </row>
    <row r="19" spans="1:5" ht="13.9" customHeight="1" x14ac:dyDescent="0.2">
      <c r="A19" s="231" t="s">
        <v>157</v>
      </c>
      <c r="B19" s="58">
        <v>205268584.51409233</v>
      </c>
      <c r="C19" s="58">
        <v>222968762.56937939</v>
      </c>
      <c r="D19" s="56"/>
      <c r="E19" s="56"/>
    </row>
    <row r="23" spans="1:5" ht="13.9" customHeight="1" x14ac:dyDescent="0.2">
      <c r="A23" s="109" t="s">
        <v>694</v>
      </c>
      <c r="B23" s="110" t="s">
        <v>890</v>
      </c>
      <c r="C23" s="110" t="s">
        <v>891</v>
      </c>
    </row>
    <row r="24" spans="1:5" ht="13.9" customHeight="1" x14ac:dyDescent="0.2">
      <c r="A24" s="111" t="s">
        <v>695</v>
      </c>
      <c r="B24" s="31"/>
      <c r="C24" s="31"/>
    </row>
    <row r="25" spans="1:5" ht="13.9" customHeight="1" x14ac:dyDescent="0.2">
      <c r="A25" s="112" t="s">
        <v>696</v>
      </c>
      <c r="B25" s="31"/>
      <c r="C25" s="31"/>
    </row>
    <row r="26" spans="1:5" ht="13.9" customHeight="1" x14ac:dyDescent="0.2">
      <c r="A26" s="113" t="s">
        <v>697</v>
      </c>
      <c r="B26" s="66">
        <f t="shared" ref="B26:C30" si="0">-SUMIF($A$9:$A$20,$A26,B$9:B$20)</f>
        <v>0</v>
      </c>
      <c r="C26" s="66">
        <f t="shared" si="0"/>
        <v>0</v>
      </c>
    </row>
    <row r="27" spans="1:5" ht="13.9" customHeight="1" x14ac:dyDescent="0.2">
      <c r="A27" s="113" t="s">
        <v>424</v>
      </c>
      <c r="B27" s="66">
        <f t="shared" si="0"/>
        <v>-98445828.138170093</v>
      </c>
      <c r="C27" s="66">
        <f t="shared" si="0"/>
        <v>-99248245.729964375</v>
      </c>
    </row>
    <row r="28" spans="1:5" ht="13.9" customHeight="1" x14ac:dyDescent="0.2">
      <c r="A28" s="113" t="s">
        <v>698</v>
      </c>
      <c r="B28" s="66">
        <f t="shared" si="0"/>
        <v>0</v>
      </c>
      <c r="C28" s="66">
        <f t="shared" si="0"/>
        <v>0</v>
      </c>
    </row>
    <row r="29" spans="1:5" ht="13.9" customHeight="1" x14ac:dyDescent="0.2">
      <c r="A29" s="113" t="s">
        <v>338</v>
      </c>
      <c r="B29" s="66">
        <f t="shared" si="0"/>
        <v>-9984326.8978150506</v>
      </c>
      <c r="C29" s="66">
        <f t="shared" si="0"/>
        <v>-17009091.621440671</v>
      </c>
    </row>
    <row r="30" spans="1:5" ht="13.9" customHeight="1" x14ac:dyDescent="0.2">
      <c r="A30" s="113" t="s">
        <v>699</v>
      </c>
      <c r="B30" s="66">
        <f t="shared" si="0"/>
        <v>0</v>
      </c>
      <c r="C30" s="66">
        <f t="shared" si="0"/>
        <v>0</v>
      </c>
    </row>
    <row r="31" spans="1:5" ht="13.9" customHeight="1" x14ac:dyDescent="0.2">
      <c r="A31" s="114" t="s">
        <v>696</v>
      </c>
      <c r="B31" s="68">
        <f>SUM(B26:B30)</f>
        <v>-108430155.03598514</v>
      </c>
      <c r="C31" s="68">
        <f t="shared" ref="C31" si="1">SUM(C26:C30)</f>
        <v>-116257337.35140505</v>
      </c>
    </row>
    <row r="32" spans="1:5" ht="13.9" customHeight="1" x14ac:dyDescent="0.2">
      <c r="A32" s="31"/>
      <c r="B32" s="31"/>
      <c r="C32" s="31"/>
    </row>
    <row r="33" spans="1:3" ht="13.9" customHeight="1" x14ac:dyDescent="0.2">
      <c r="A33" s="33" t="s">
        <v>695</v>
      </c>
      <c r="B33" s="66">
        <f>B31</f>
        <v>-108430155.03598514</v>
      </c>
      <c r="C33" s="66">
        <f t="shared" ref="C33" si="2">C31</f>
        <v>-116257337.35140505</v>
      </c>
    </row>
    <row r="34" spans="1:3" ht="13.9" customHeight="1" x14ac:dyDescent="0.2">
      <c r="A34" s="31"/>
      <c r="B34" s="31"/>
      <c r="C34" s="31"/>
    </row>
    <row r="35" spans="1:3" ht="13.9" customHeight="1" x14ac:dyDescent="0.2">
      <c r="A35" s="111" t="s">
        <v>700</v>
      </c>
      <c r="B35" s="31"/>
      <c r="C35" s="31"/>
    </row>
    <row r="36" spans="1:3" ht="13.9" customHeight="1" x14ac:dyDescent="0.2">
      <c r="A36" s="112" t="s">
        <v>701</v>
      </c>
      <c r="B36" s="31"/>
      <c r="C36" s="31"/>
    </row>
    <row r="37" spans="1:3" ht="13.9" customHeight="1" x14ac:dyDescent="0.2">
      <c r="A37" s="113" t="s">
        <v>309</v>
      </c>
      <c r="B37" s="66">
        <f t="shared" ref="B37:C42" si="3">SUMIF($A$9:$A$20,$A37,B$9:B$20)</f>
        <v>17797835.615750577</v>
      </c>
      <c r="C37" s="66">
        <f t="shared" si="3"/>
        <v>20276957.779476684</v>
      </c>
    </row>
    <row r="38" spans="1:3" ht="13.9" customHeight="1" x14ac:dyDescent="0.2">
      <c r="A38" s="113" t="s">
        <v>344</v>
      </c>
      <c r="B38" s="66">
        <f t="shared" si="3"/>
        <v>60966152.035080001</v>
      </c>
      <c r="C38" s="66">
        <f t="shared" si="3"/>
        <v>66796797.142999992</v>
      </c>
    </row>
    <row r="39" spans="1:3" ht="13.9" customHeight="1" x14ac:dyDescent="0.2">
      <c r="A39" s="115" t="s">
        <v>321</v>
      </c>
      <c r="B39" s="116">
        <f t="shared" si="3"/>
        <v>3257541.3625412891</v>
      </c>
      <c r="C39" s="116">
        <f t="shared" si="3"/>
        <v>2680908.9067598269</v>
      </c>
    </row>
    <row r="40" spans="1:3" ht="13.9" customHeight="1" x14ac:dyDescent="0.2">
      <c r="A40" s="113" t="s">
        <v>702</v>
      </c>
      <c r="B40" s="66">
        <f t="shared" si="3"/>
        <v>0</v>
      </c>
      <c r="C40" s="66">
        <f t="shared" si="3"/>
        <v>0</v>
      </c>
    </row>
    <row r="41" spans="1:3" ht="13.9" customHeight="1" x14ac:dyDescent="0.2">
      <c r="A41" s="113" t="s">
        <v>703</v>
      </c>
      <c r="B41" s="66">
        <f t="shared" si="3"/>
        <v>0</v>
      </c>
      <c r="C41" s="66">
        <f t="shared" si="3"/>
        <v>0</v>
      </c>
    </row>
    <row r="42" spans="1:3" ht="13.9" customHeight="1" x14ac:dyDescent="0.2">
      <c r="A42" s="113" t="s">
        <v>419</v>
      </c>
      <c r="B42" s="66">
        <f t="shared" si="3"/>
        <v>8080739.9376028813</v>
      </c>
      <c r="C42" s="66">
        <f t="shared" si="3"/>
        <v>9740548.1848936174</v>
      </c>
    </row>
    <row r="43" spans="1:3" ht="13.9" customHeight="1" x14ac:dyDescent="0.2">
      <c r="A43" s="114" t="s">
        <v>701</v>
      </c>
      <c r="B43" s="68">
        <f>SUM(B37:B42)</f>
        <v>90102268.950974748</v>
      </c>
      <c r="C43" s="68">
        <f t="shared" ref="C43" si="4">SUM(C37:C42)</f>
        <v>99495212.01413013</v>
      </c>
    </row>
    <row r="44" spans="1:3" ht="13.9" customHeight="1" x14ac:dyDescent="0.2">
      <c r="A44" s="31"/>
      <c r="B44" s="31"/>
      <c r="C44" s="31"/>
    </row>
    <row r="45" spans="1:3" ht="13.9" customHeight="1" x14ac:dyDescent="0.2">
      <c r="A45" s="112" t="s">
        <v>704</v>
      </c>
      <c r="B45" s="31"/>
      <c r="C45" s="31"/>
    </row>
    <row r="46" spans="1:3" ht="13.9" customHeight="1" x14ac:dyDescent="0.2">
      <c r="A46" s="113" t="s">
        <v>705</v>
      </c>
      <c r="B46" s="66">
        <f t="shared" ref="B46:C48" si="5">SUMIF($A$9:$A$20,$A46,B$9:B$20)</f>
        <v>0</v>
      </c>
      <c r="C46" s="66">
        <f t="shared" si="5"/>
        <v>0</v>
      </c>
    </row>
    <row r="47" spans="1:3" ht="13.9" customHeight="1" x14ac:dyDescent="0.2">
      <c r="A47" s="113" t="s">
        <v>456</v>
      </c>
      <c r="B47" s="66">
        <f t="shared" si="5"/>
        <v>7500</v>
      </c>
      <c r="C47" s="66">
        <f t="shared" si="5"/>
        <v>7500</v>
      </c>
    </row>
    <row r="48" spans="1:3" ht="13.9" customHeight="1" x14ac:dyDescent="0.2">
      <c r="A48" s="115" t="s">
        <v>463</v>
      </c>
      <c r="B48" s="116">
        <f t="shared" si="5"/>
        <v>0</v>
      </c>
      <c r="C48" s="116">
        <f t="shared" si="5"/>
        <v>0</v>
      </c>
    </row>
    <row r="49" spans="1:4" ht="13.9" customHeight="1" x14ac:dyDescent="0.2">
      <c r="A49" s="114" t="s">
        <v>704</v>
      </c>
      <c r="B49" s="68">
        <f>SUM(B46:B48)</f>
        <v>7500</v>
      </c>
      <c r="C49" s="68">
        <f t="shared" ref="C49" si="6">SUM(C46:C48)</f>
        <v>7500</v>
      </c>
    </row>
    <row r="50" spans="1:4" ht="13.9" customHeight="1" x14ac:dyDescent="0.2">
      <c r="A50" s="31"/>
      <c r="B50" s="31"/>
      <c r="C50" s="31"/>
    </row>
    <row r="51" spans="1:4" ht="13.9" customHeight="1" x14ac:dyDescent="0.2">
      <c r="A51" s="112" t="s">
        <v>706</v>
      </c>
      <c r="B51" s="31"/>
      <c r="C51" s="31"/>
    </row>
    <row r="52" spans="1:4" ht="13.9" customHeight="1" x14ac:dyDescent="0.2">
      <c r="A52" s="113" t="s">
        <v>707</v>
      </c>
      <c r="B52" s="66">
        <f>SUMIF($A$9:$A$20,$A52,B$9:B$20)</f>
        <v>0</v>
      </c>
      <c r="C52" s="66">
        <f>SUMIF($A$9:$A$20,$A52,C$9:C$20)</f>
        <v>0</v>
      </c>
    </row>
    <row r="53" spans="1:4" ht="13.9" customHeight="1" x14ac:dyDescent="0.2">
      <c r="A53" s="113" t="s">
        <v>328</v>
      </c>
      <c r="B53" s="66">
        <f>SUMIF($A$9:$A$20,$A53,B$9:B$20)</f>
        <v>6728660.5271324264</v>
      </c>
      <c r="C53" s="66">
        <f>SUMIF($A$9:$A$20,$A53,C$9:C$20)</f>
        <v>7208713.2038442204</v>
      </c>
    </row>
    <row r="54" spans="1:4" ht="13.9" customHeight="1" x14ac:dyDescent="0.2">
      <c r="A54" s="114" t="s">
        <v>706</v>
      </c>
      <c r="B54" s="68">
        <f>SUM(B52:B53)</f>
        <v>6728660.5271324264</v>
      </c>
      <c r="C54" s="68">
        <f t="shared" ref="C54" si="7">SUM(C52:C53)</f>
        <v>7208713.2038442204</v>
      </c>
    </row>
    <row r="55" spans="1:4" ht="13.9" customHeight="1" x14ac:dyDescent="0.2">
      <c r="A55" s="31"/>
      <c r="B55" s="31"/>
      <c r="C55" s="31"/>
    </row>
    <row r="56" spans="1:4" ht="13.9" customHeight="1" x14ac:dyDescent="0.2">
      <c r="A56" s="33" t="s">
        <v>700</v>
      </c>
      <c r="B56" s="66">
        <f>B43+B49+B54</f>
        <v>96838429.478107169</v>
      </c>
      <c r="C56" s="66">
        <f t="shared" ref="C56" si="8">C43+C49+C54</f>
        <v>106711425.21797435</v>
      </c>
    </row>
    <row r="57" spans="1:4" ht="13.9" customHeight="1" x14ac:dyDescent="0.2">
      <c r="A57" s="31"/>
      <c r="B57" s="31"/>
      <c r="C57" s="31"/>
    </row>
    <row r="58" spans="1:4" ht="13.9" customHeight="1" thickBot="1" x14ac:dyDescent="0.25">
      <c r="A58" s="111" t="s">
        <v>708</v>
      </c>
      <c r="B58" s="117">
        <f>B33+B56</f>
        <v>-11591725.557877973</v>
      </c>
      <c r="C58" s="117">
        <f t="shared" ref="C58" si="9">C33+C56</f>
        <v>-9545912.1334307045</v>
      </c>
    </row>
    <row r="59" spans="1:4" ht="13.9" customHeight="1" thickTop="1" x14ac:dyDescent="0.2">
      <c r="A59" s="118" t="s">
        <v>49</v>
      </c>
      <c r="B59" s="119">
        <f>'  PTBI'!BN20+B58</f>
        <v>0</v>
      </c>
      <c r="C59" s="119">
        <f>'  PTBI'!CA20+C58</f>
        <v>0</v>
      </c>
    </row>
    <row r="60" spans="1:4" ht="13.9" customHeight="1" x14ac:dyDescent="0.2">
      <c r="A60" s="31"/>
      <c r="B60" s="31"/>
      <c r="C60" s="31"/>
    </row>
    <row r="61" spans="1:4" ht="13.9" customHeight="1" x14ac:dyDescent="0.2">
      <c r="A61" s="65" t="s">
        <v>709</v>
      </c>
      <c r="B61" s="66">
        <f>B31+B43</f>
        <v>-18327886.085010394</v>
      </c>
      <c r="C61" s="66">
        <f t="shared" ref="C61" si="10">C31+C43</f>
        <v>-16762125.337274924</v>
      </c>
    </row>
    <row r="62" spans="1:4" ht="13.9" customHeight="1" x14ac:dyDescent="0.2">
      <c r="A62" s="65" t="s">
        <v>710</v>
      </c>
      <c r="B62" s="66">
        <f>B49+B54</f>
        <v>6736160.5271324264</v>
      </c>
      <c r="C62" s="66">
        <f t="shared" ref="C62" si="11">C49+C54</f>
        <v>7216213.2038442204</v>
      </c>
    </row>
    <row r="63" spans="1:4" ht="13.9" customHeight="1" thickBot="1" x14ac:dyDescent="0.25">
      <c r="A63" s="120" t="s">
        <v>140</v>
      </c>
      <c r="B63" s="121">
        <f>SUM(B61:B62)</f>
        <v>-11591725.557877969</v>
      </c>
      <c r="C63" s="121">
        <f t="shared" ref="C63" si="12">SUM(C61:C62)</f>
        <v>-9545912.1334307045</v>
      </c>
    </row>
    <row r="64" spans="1:4" ht="13.9" customHeight="1" thickTop="1" x14ac:dyDescent="0.2">
      <c r="A64" s="118" t="s">
        <v>711</v>
      </c>
      <c r="B64" s="122">
        <v>11591725.557877945</v>
      </c>
      <c r="C64" s="122">
        <v>9545912.1334307045</v>
      </c>
      <c r="D64" s="47"/>
    </row>
    <row r="65" spans="1:3" ht="13.9" customHeight="1" x14ac:dyDescent="0.2">
      <c r="A65" s="118" t="s">
        <v>49</v>
      </c>
      <c r="B65" s="123">
        <f>B63+B64</f>
        <v>-2.4214386940002441E-8</v>
      </c>
      <c r="C65" s="123">
        <f t="shared" ref="C65" si="13">C63+C64</f>
        <v>0</v>
      </c>
    </row>
    <row r="67" spans="1:3" ht="13.9" customHeight="1" x14ac:dyDescent="0.2">
      <c r="A67" s="65" t="s">
        <v>709</v>
      </c>
      <c r="B67" s="66">
        <f>B61-B39</f>
        <v>-21585427.447551683</v>
      </c>
      <c r="C67" s="66">
        <f t="shared" ref="C67" si="14">C61-C39</f>
        <v>-19443034.244034752</v>
      </c>
    </row>
    <row r="68" spans="1:3" ht="13.9" customHeight="1" x14ac:dyDescent="0.2">
      <c r="A68" s="65" t="s">
        <v>710</v>
      </c>
      <c r="B68" s="66">
        <f>B62-B48</f>
        <v>6736160.5271324264</v>
      </c>
      <c r="C68" s="66">
        <f t="shared" ref="C68" si="15">C62-C48</f>
        <v>7216213.2038442204</v>
      </c>
    </row>
    <row r="69" spans="1:3" ht="13.9" customHeight="1" thickBot="1" x14ac:dyDescent="0.25">
      <c r="A69" s="120" t="s">
        <v>712</v>
      </c>
      <c r="B69" s="121">
        <f>SUM(B67:B68)</f>
        <v>-14849266.920419257</v>
      </c>
      <c r="C69" s="121">
        <f t="shared" ref="C69" si="16">SUM(C67:C68)</f>
        <v>-12226821.040190533</v>
      </c>
    </row>
    <row r="70" spans="1:3" ht="13.9" customHeight="1" thickTop="1" x14ac:dyDescent="0.2"/>
    <row r="71" spans="1:3" ht="13.9" customHeight="1" x14ac:dyDescent="0.2">
      <c r="A71" s="65" t="s">
        <v>709</v>
      </c>
      <c r="B71" s="66">
        <f>B39</f>
        <v>3257541.3625412891</v>
      </c>
      <c r="C71" s="66">
        <f>C39</f>
        <v>2680908.9067598269</v>
      </c>
    </row>
    <row r="72" spans="1:3" ht="13.9" customHeight="1" x14ac:dyDescent="0.2">
      <c r="A72" s="65" t="s">
        <v>710</v>
      </c>
      <c r="B72" s="66">
        <f>B48</f>
        <v>0</v>
      </c>
      <c r="C72" s="66">
        <f>C48</f>
        <v>0</v>
      </c>
    </row>
    <row r="73" spans="1:3" ht="13.9" customHeight="1" thickBot="1" x14ac:dyDescent="0.25">
      <c r="A73" s="120" t="s">
        <v>786</v>
      </c>
      <c r="B73" s="121">
        <f>SUM(B71:B72)</f>
        <v>3257541.3625412891</v>
      </c>
      <c r="C73" s="121">
        <f t="shared" ref="C73" si="17">SUM(C71:C72)</f>
        <v>2680908.9067598269</v>
      </c>
    </row>
    <row r="74" spans="1:3" ht="13.9" customHeight="1" thickTop="1" x14ac:dyDescent="0.2">
      <c r="A74" s="118" t="s">
        <v>49</v>
      </c>
      <c r="B74" s="123">
        <f>'  ADIT &amp; Tax Exp'!Q66-B73</f>
        <v>0</v>
      </c>
      <c r="C74" s="123">
        <f>'  ADIT &amp; Tax Exp'!AD66-C73</f>
        <v>0</v>
      </c>
    </row>
    <row r="76" spans="1:3" ht="13.9" customHeight="1" x14ac:dyDescent="0.2">
      <c r="A76" s="124" t="s">
        <v>713</v>
      </c>
      <c r="B76" s="124"/>
      <c r="C76" s="124"/>
    </row>
    <row r="77" spans="1:3" ht="13.9" customHeight="1" x14ac:dyDescent="0.2">
      <c r="A77" s="125" t="s">
        <v>714</v>
      </c>
      <c r="B77" s="47">
        <f>'  State Taxable Income'!BN12</f>
        <v>14849266.920419265</v>
      </c>
      <c r="C77" s="47">
        <f>'  State Taxable Income'!CA12</f>
        <v>12226821.040190503</v>
      </c>
    </row>
    <row r="78" spans="1:3" ht="13.9" customHeight="1" x14ac:dyDescent="0.2">
      <c r="A78" s="118" t="s">
        <v>49</v>
      </c>
      <c r="B78" s="123">
        <f>B69+B77</f>
        <v>0</v>
      </c>
      <c r="C78" s="123">
        <f>C69+C77</f>
        <v>-2.9802322387695313E-8</v>
      </c>
    </row>
    <row r="79" spans="1:3" ht="13.9" customHeight="1" x14ac:dyDescent="0.2">
      <c r="B79" s="47"/>
      <c r="C79" s="47"/>
    </row>
    <row r="80" spans="1:3" ht="13.9" customHeight="1" x14ac:dyDescent="0.2">
      <c r="A80" s="125" t="s">
        <v>715</v>
      </c>
      <c r="B80" s="47">
        <f>'  Federal Taxable Income'!BN12</f>
        <v>14849266.920419265</v>
      </c>
      <c r="C80" s="47">
        <f>'  Federal Taxable Income'!CA12</f>
        <v>12226821.040190503</v>
      </c>
    </row>
    <row r="81" spans="1:3" ht="13.9" customHeight="1" x14ac:dyDescent="0.2">
      <c r="A81" s="118" t="s">
        <v>49</v>
      </c>
      <c r="B81" s="123">
        <f>B69+B80</f>
        <v>0</v>
      </c>
      <c r="C81" s="123">
        <f>C69+C80</f>
        <v>-2.9802322387695313E-8</v>
      </c>
    </row>
    <row r="82" spans="1:3" ht="13.9" customHeight="1" x14ac:dyDescent="0.2">
      <c r="B82" s="47"/>
    </row>
    <row r="83" spans="1:3" ht="13.9" customHeight="1" x14ac:dyDescent="0.2">
      <c r="A83" s="124" t="s">
        <v>716</v>
      </c>
    </row>
    <row r="84" spans="1:3" ht="13.9" customHeight="1" x14ac:dyDescent="0.2">
      <c r="A84" s="125" t="s">
        <v>715</v>
      </c>
      <c r="B84" s="47">
        <f>'  PTBI'!BN17</f>
        <v>14849266.920419257</v>
      </c>
      <c r="C84" s="47">
        <f>'  PTBI'!CA17</f>
        <v>12226821.040190533</v>
      </c>
    </row>
    <row r="85" spans="1:3" ht="13.9" customHeight="1" x14ac:dyDescent="0.2">
      <c r="A85" s="118" t="s">
        <v>49</v>
      </c>
      <c r="B85" s="123">
        <f>B84+B69</f>
        <v>0</v>
      </c>
      <c r="C85" s="123">
        <f>C84+C69</f>
        <v>0</v>
      </c>
    </row>
    <row r="86" spans="1:3" ht="13.9" customHeight="1" x14ac:dyDescent="0.2">
      <c r="A86" s="125"/>
      <c r="B86" s="47"/>
      <c r="C86" s="47"/>
    </row>
  </sheetData>
  <pageMargins left="0.7" right="0.7" top="0.75" bottom="0.75" header="0.3" footer="0.3"/>
  <pageSetup orientation="portrait" horizontalDpi="200" verticalDpi="20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35762-7B2C-43AB-B130-4503DCD8E9C1}">
  <sheetPr>
    <tabColor theme="5" tint="0.79998168889431442"/>
  </sheetPr>
  <dimension ref="A1:AD84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defaultColWidth="8.85546875" defaultRowHeight="13.9" customHeight="1" outlineLevelCol="1" x14ac:dyDescent="0.2"/>
  <cols>
    <col min="1" max="1" width="23.42578125" style="43" customWidth="1"/>
    <col min="2" max="2" width="46.5703125" style="43" customWidth="1"/>
    <col min="3" max="3" width="8.28515625" style="43" customWidth="1"/>
    <col min="4" max="4" width="9.42578125" style="43" customWidth="1"/>
    <col min="5" max="16" width="9.42578125" style="43" hidden="1" customWidth="1" outlineLevel="1"/>
    <col min="17" max="17" width="9.42578125" style="43" customWidth="1" collapsed="1"/>
    <col min="18" max="29" width="9.42578125" style="43" hidden="1" customWidth="1" outlineLevel="1"/>
    <col min="30" max="30" width="9.42578125" style="43" customWidth="1" collapsed="1"/>
    <col min="31" max="16384" width="8.85546875" style="43"/>
  </cols>
  <sheetData>
    <row r="1" spans="1:30" ht="13.9" customHeight="1" x14ac:dyDescent="0.2">
      <c r="A1" s="241" t="s">
        <v>919</v>
      </c>
    </row>
    <row r="2" spans="1:30" ht="13.9" customHeight="1" x14ac:dyDescent="0.2">
      <c r="A2" s="241" t="s">
        <v>910</v>
      </c>
    </row>
    <row r="5" spans="1:30" ht="13.9" customHeight="1" x14ac:dyDescent="0.2">
      <c r="A5" s="80" t="s">
        <v>212</v>
      </c>
    </row>
    <row r="7" spans="1:30" ht="13.9" customHeight="1" x14ac:dyDescent="0.2">
      <c r="A7" s="81" t="s">
        <v>213</v>
      </c>
      <c r="B7" s="81" t="s">
        <v>214</v>
      </c>
      <c r="C7" s="81" t="s">
        <v>215</v>
      </c>
      <c r="D7" s="82" t="s">
        <v>210</v>
      </c>
      <c r="E7" s="82" t="s">
        <v>103</v>
      </c>
      <c r="F7" s="82" t="s">
        <v>104</v>
      </c>
      <c r="G7" s="82" t="s">
        <v>105</v>
      </c>
      <c r="H7" s="82" t="s">
        <v>106</v>
      </c>
      <c r="I7" s="82" t="s">
        <v>107</v>
      </c>
      <c r="J7" s="82" t="s">
        <v>108</v>
      </c>
      <c r="K7" s="82" t="s">
        <v>109</v>
      </c>
      <c r="L7" s="82" t="s">
        <v>110</v>
      </c>
      <c r="M7" s="82" t="s">
        <v>111</v>
      </c>
      <c r="N7" s="82" t="s">
        <v>112</v>
      </c>
      <c r="O7" s="82" t="s">
        <v>113</v>
      </c>
      <c r="P7" s="82" t="s">
        <v>114</v>
      </c>
      <c r="Q7" s="82" t="s">
        <v>115</v>
      </c>
      <c r="R7" s="82" t="s">
        <v>116</v>
      </c>
      <c r="S7" s="82" t="s">
        <v>117</v>
      </c>
      <c r="T7" s="82" t="s">
        <v>118</v>
      </c>
      <c r="U7" s="82" t="s">
        <v>119</v>
      </c>
      <c r="V7" s="82" t="s">
        <v>120</v>
      </c>
      <c r="W7" s="82" t="s">
        <v>121</v>
      </c>
      <c r="X7" s="82" t="s">
        <v>122</v>
      </c>
      <c r="Y7" s="82" t="s">
        <v>123</v>
      </c>
      <c r="Z7" s="82" t="s">
        <v>124</v>
      </c>
      <c r="AA7" s="82" t="s">
        <v>125</v>
      </c>
      <c r="AB7" s="82" t="s">
        <v>126</v>
      </c>
      <c r="AC7" s="82" t="s">
        <v>127</v>
      </c>
      <c r="AD7" s="82" t="s">
        <v>128</v>
      </c>
    </row>
    <row r="8" spans="1:30" ht="13.9" customHeight="1" x14ac:dyDescent="0.2">
      <c r="A8" s="85"/>
      <c r="B8" s="85"/>
      <c r="C8" s="85"/>
    </row>
    <row r="9" spans="1:30" ht="13.9" customHeight="1" x14ac:dyDescent="0.2">
      <c r="A9" s="83" t="s">
        <v>129</v>
      </c>
      <c r="B9" s="83" t="s">
        <v>218</v>
      </c>
      <c r="C9" s="84">
        <v>190</v>
      </c>
      <c r="D9" s="46">
        <f>SUMIFS('  Balance Sheet'!BD:BD,'  Balance Sheet'!$D:$D,$B9,'  Balance Sheet'!$A:$A,$A9)</f>
        <v>6071642</v>
      </c>
      <c r="E9" s="46">
        <f>SUMIFS('  Balance Sheet'!BE:BE,'  Balance Sheet'!$D:$D,$B9,'  Balance Sheet'!$A:$A,$A9)</f>
        <v>6082981.7697676644</v>
      </c>
      <c r="F9" s="46">
        <f>SUMIFS('  Balance Sheet'!BF:BF,'  Balance Sheet'!$D:$D,$B9,'  Balance Sheet'!$A:$A,$A9)</f>
        <v>6100452.150052039</v>
      </c>
      <c r="G9" s="46">
        <f>SUMIFS('  Balance Sheet'!BG:BG,'  Balance Sheet'!$D:$D,$B9,'  Balance Sheet'!$A:$A,$A9)</f>
        <v>5903660.8830812452</v>
      </c>
      <c r="H9" s="46">
        <f>SUMIFS('  Balance Sheet'!BH:BH,'  Balance Sheet'!$D:$D,$B9,'  Balance Sheet'!$A:$A,$A9)</f>
        <v>5917278.2533144569</v>
      </c>
      <c r="I9" s="46">
        <f>SUMIFS('  Balance Sheet'!BI:BI,'  Balance Sheet'!$D:$D,$B9,'  Balance Sheet'!$A:$A,$A9)</f>
        <v>5933334.5058840634</v>
      </c>
      <c r="J9" s="46">
        <f>SUMIFS('  Balance Sheet'!BJ:BJ,'  Balance Sheet'!$D:$D,$B9,'  Balance Sheet'!$A:$A,$A9)</f>
        <v>5949875.8810225036</v>
      </c>
      <c r="K9" s="46">
        <f>SUMIFS('  Balance Sheet'!BK:BK,'  Balance Sheet'!$D:$D,$B9,'  Balance Sheet'!$A:$A,$A9)</f>
        <v>5966046.9053714983</v>
      </c>
      <c r="L9" s="46">
        <f>SUMIFS('  Balance Sheet'!BL:BL,'  Balance Sheet'!$D:$D,$B9,'  Balance Sheet'!$A:$A,$A9)</f>
        <v>5980640.6689138943</v>
      </c>
      <c r="M9" s="46">
        <f>SUMIFS('  Balance Sheet'!BM:BM,'  Balance Sheet'!$D:$D,$B9,'  Balance Sheet'!$A:$A,$A9)</f>
        <v>5997796.8718146579</v>
      </c>
      <c r="N9" s="46">
        <f>SUMIFS('  Balance Sheet'!BN:BN,'  Balance Sheet'!$D:$D,$B9,'  Balance Sheet'!$A:$A,$A9)</f>
        <v>6017760.6670090379</v>
      </c>
      <c r="O9" s="46">
        <f>SUMIFS('  Balance Sheet'!BO:BO,'  Balance Sheet'!$D:$D,$B9,'  Balance Sheet'!$A:$A,$A9)</f>
        <v>6041841.889895034</v>
      </c>
      <c r="P9" s="46">
        <f>SUMIFS('  Balance Sheet'!BP:BP,'  Balance Sheet'!$D:$D,$B9,'  Balance Sheet'!$A:$A,$A9)</f>
        <v>6061196.4174773628</v>
      </c>
      <c r="Q9" s="46">
        <f>SUMIFS('  Balance Sheet'!BQ:BQ,'  Balance Sheet'!$D:$D,$B9,'  Balance Sheet'!$A:$A,$A9)</f>
        <v>6061196.4174773628</v>
      </c>
      <c r="R9" s="46">
        <f>SUMIFS('  Balance Sheet'!BR:BR,'  Balance Sheet'!$D:$D,$B9,'  Balance Sheet'!$A:$A,$A9)</f>
        <v>6082055.7860519355</v>
      </c>
      <c r="S9" s="46">
        <f>SUMIFS('  Balance Sheet'!BS:BS,'  Balance Sheet'!$D:$D,$B9,'  Balance Sheet'!$A:$A,$A9)</f>
        <v>6099180.0650731688</v>
      </c>
      <c r="T9" s="46">
        <f>SUMIFS('  Balance Sheet'!BT:BT,'  Balance Sheet'!$D:$D,$B9,'  Balance Sheet'!$A:$A,$A9)</f>
        <v>5839454.8039000891</v>
      </c>
      <c r="U9" s="46">
        <f>SUMIFS('  Balance Sheet'!BU:BU,'  Balance Sheet'!$D:$D,$B9,'  Balance Sheet'!$A:$A,$A9)</f>
        <v>5862271.3646409605</v>
      </c>
      <c r="V9" s="46">
        <f>SUMIFS('  Balance Sheet'!BV:BV,'  Balance Sheet'!$D:$D,$B9,'  Balance Sheet'!$A:$A,$A9)</f>
        <v>5886090.8005381152</v>
      </c>
      <c r="W9" s="46">
        <f>SUMIFS('  Balance Sheet'!BW:BW,'  Balance Sheet'!$D:$D,$B9,'  Balance Sheet'!$A:$A,$A9)</f>
        <v>5909947.1785840467</v>
      </c>
      <c r="X9" s="46">
        <f>SUMIFS('  Balance Sheet'!BX:BX,'  Balance Sheet'!$D:$D,$B9,'  Balance Sheet'!$A:$A,$A9)</f>
        <v>5932515.6840253416</v>
      </c>
      <c r="Y9" s="46">
        <f>SUMIFS('  Balance Sheet'!BY:BY,'  Balance Sheet'!$D:$D,$B9,'  Balance Sheet'!$A:$A,$A9)</f>
        <v>5956076.5851110155</v>
      </c>
      <c r="Z9" s="46">
        <f>SUMIFS('  Balance Sheet'!BZ:BZ,'  Balance Sheet'!$D:$D,$B9,'  Balance Sheet'!$A:$A,$A9)</f>
        <v>5977574.2909126924</v>
      </c>
      <c r="AA9" s="46">
        <f>SUMIFS('  Balance Sheet'!CA:CA,'  Balance Sheet'!$D:$D,$B9,'  Balance Sheet'!$A:$A,$A9)</f>
        <v>6001553.095641546</v>
      </c>
      <c r="AB9" s="46">
        <f>SUMIFS('  Balance Sheet'!CB:CB,'  Balance Sheet'!$D:$D,$B9,'  Balance Sheet'!$A:$A,$A9)</f>
        <v>6029340.3174079061</v>
      </c>
      <c r="AC9" s="46">
        <f>SUMIFS('  Balance Sheet'!CC:CC,'  Balance Sheet'!$D:$D,$B9,'  Balance Sheet'!$A:$A,$A9)</f>
        <v>6051163.4861688502</v>
      </c>
      <c r="AD9" s="46">
        <f>SUMIFS('  Balance Sheet'!CD:CD,'  Balance Sheet'!$D:$D,$B9,'  Balance Sheet'!$A:$A,$A9)</f>
        <v>6051163.4861688502</v>
      </c>
    </row>
    <row r="10" spans="1:30" ht="13.9" customHeight="1" x14ac:dyDescent="0.2">
      <c r="A10" s="83" t="s">
        <v>129</v>
      </c>
      <c r="B10" s="83" t="s">
        <v>216</v>
      </c>
      <c r="C10" s="84">
        <v>190</v>
      </c>
      <c r="D10" s="46">
        <f>SUMIFS('  Balance Sheet'!BD:BD,'  Balance Sheet'!$D:$D,$B10,'  Balance Sheet'!$A:$A,$A10)</f>
        <v>0</v>
      </c>
      <c r="E10" s="46">
        <f>SUMIFS('  Balance Sheet'!BE:BE,'  Balance Sheet'!$D:$D,$B10,'  Balance Sheet'!$A:$A,$A10)</f>
        <v>0</v>
      </c>
      <c r="F10" s="46">
        <f>SUMIFS('  Balance Sheet'!BF:BF,'  Balance Sheet'!$D:$D,$B10,'  Balance Sheet'!$A:$A,$A10)</f>
        <v>0</v>
      </c>
      <c r="G10" s="46">
        <f>SUMIFS('  Balance Sheet'!BG:BG,'  Balance Sheet'!$D:$D,$B10,'  Balance Sheet'!$A:$A,$A10)</f>
        <v>0</v>
      </c>
      <c r="H10" s="46">
        <f>SUMIFS('  Balance Sheet'!BH:BH,'  Balance Sheet'!$D:$D,$B10,'  Balance Sheet'!$A:$A,$A10)</f>
        <v>0</v>
      </c>
      <c r="I10" s="46">
        <f>SUMIFS('  Balance Sheet'!BI:BI,'  Balance Sheet'!$D:$D,$B10,'  Balance Sheet'!$A:$A,$A10)</f>
        <v>0</v>
      </c>
      <c r="J10" s="46">
        <f>SUMIFS('  Balance Sheet'!BJ:BJ,'  Balance Sheet'!$D:$D,$B10,'  Balance Sheet'!$A:$A,$A10)</f>
        <v>0</v>
      </c>
      <c r="K10" s="46">
        <f>SUMIFS('  Balance Sheet'!BK:BK,'  Balance Sheet'!$D:$D,$B10,'  Balance Sheet'!$A:$A,$A10)</f>
        <v>0</v>
      </c>
      <c r="L10" s="46">
        <f>SUMIFS('  Balance Sheet'!BL:BL,'  Balance Sheet'!$D:$D,$B10,'  Balance Sheet'!$A:$A,$A10)</f>
        <v>0</v>
      </c>
      <c r="M10" s="46">
        <f>SUMIFS('  Balance Sheet'!BM:BM,'  Balance Sheet'!$D:$D,$B10,'  Balance Sheet'!$A:$A,$A10)</f>
        <v>0</v>
      </c>
      <c r="N10" s="46">
        <f>SUMIFS('  Balance Sheet'!BN:BN,'  Balance Sheet'!$D:$D,$B10,'  Balance Sheet'!$A:$A,$A10)</f>
        <v>0</v>
      </c>
      <c r="O10" s="46">
        <f>SUMIFS('  Balance Sheet'!BO:BO,'  Balance Sheet'!$D:$D,$B10,'  Balance Sheet'!$A:$A,$A10)</f>
        <v>0</v>
      </c>
      <c r="P10" s="46">
        <f>SUMIFS('  Balance Sheet'!BP:BP,'  Balance Sheet'!$D:$D,$B10,'  Balance Sheet'!$A:$A,$A10)</f>
        <v>0</v>
      </c>
      <c r="Q10" s="46">
        <f>SUMIFS('  Balance Sheet'!BQ:BQ,'  Balance Sheet'!$D:$D,$B10,'  Balance Sheet'!$A:$A,$A10)</f>
        <v>0</v>
      </c>
      <c r="R10" s="46">
        <f>SUMIFS('  Balance Sheet'!BR:BR,'  Balance Sheet'!$D:$D,$B10,'  Balance Sheet'!$A:$A,$A10)</f>
        <v>0</v>
      </c>
      <c r="S10" s="46">
        <f>SUMIFS('  Balance Sheet'!BS:BS,'  Balance Sheet'!$D:$D,$B10,'  Balance Sheet'!$A:$A,$A10)</f>
        <v>0</v>
      </c>
      <c r="T10" s="46">
        <f>SUMIFS('  Balance Sheet'!BT:BT,'  Balance Sheet'!$D:$D,$B10,'  Balance Sheet'!$A:$A,$A10)</f>
        <v>0</v>
      </c>
      <c r="U10" s="46">
        <f>SUMIFS('  Balance Sheet'!BU:BU,'  Balance Sheet'!$D:$D,$B10,'  Balance Sheet'!$A:$A,$A10)</f>
        <v>0</v>
      </c>
      <c r="V10" s="46">
        <f>SUMIFS('  Balance Sheet'!BV:BV,'  Balance Sheet'!$D:$D,$B10,'  Balance Sheet'!$A:$A,$A10)</f>
        <v>0</v>
      </c>
      <c r="W10" s="46">
        <f>SUMIFS('  Balance Sheet'!BW:BW,'  Balance Sheet'!$D:$D,$B10,'  Balance Sheet'!$A:$A,$A10)</f>
        <v>0</v>
      </c>
      <c r="X10" s="46">
        <f>SUMIFS('  Balance Sheet'!BX:BX,'  Balance Sheet'!$D:$D,$B10,'  Balance Sheet'!$A:$A,$A10)</f>
        <v>0</v>
      </c>
      <c r="Y10" s="46">
        <f>SUMIFS('  Balance Sheet'!BY:BY,'  Balance Sheet'!$D:$D,$B10,'  Balance Sheet'!$A:$A,$A10)</f>
        <v>0</v>
      </c>
      <c r="Z10" s="46">
        <f>SUMIFS('  Balance Sheet'!BZ:BZ,'  Balance Sheet'!$D:$D,$B10,'  Balance Sheet'!$A:$A,$A10)</f>
        <v>0</v>
      </c>
      <c r="AA10" s="46">
        <f>SUMIFS('  Balance Sheet'!CA:CA,'  Balance Sheet'!$D:$D,$B10,'  Balance Sheet'!$A:$A,$A10)</f>
        <v>0</v>
      </c>
      <c r="AB10" s="46">
        <f>SUMIFS('  Balance Sheet'!CB:CB,'  Balance Sheet'!$D:$D,$B10,'  Balance Sheet'!$A:$A,$A10)</f>
        <v>0</v>
      </c>
      <c r="AC10" s="46">
        <f>SUMIFS('  Balance Sheet'!CC:CC,'  Balance Sheet'!$D:$D,$B10,'  Balance Sheet'!$A:$A,$A10)</f>
        <v>0</v>
      </c>
      <c r="AD10" s="46">
        <f>SUMIFS('  Balance Sheet'!CD:CD,'  Balance Sheet'!$D:$D,$B10,'  Balance Sheet'!$A:$A,$A10)</f>
        <v>0</v>
      </c>
    </row>
    <row r="11" spans="1:30" ht="13.9" customHeight="1" x14ac:dyDescent="0.2">
      <c r="A11" s="83" t="s">
        <v>129</v>
      </c>
      <c r="B11" s="83" t="s">
        <v>219</v>
      </c>
      <c r="C11" s="84">
        <v>190</v>
      </c>
      <c r="D11" s="46">
        <f>SUMIFS('  Balance Sheet'!BD:BD,'  Balance Sheet'!$D:$D,$B11,'  Balance Sheet'!$A:$A,$A11)</f>
        <v>29355</v>
      </c>
      <c r="E11" s="46">
        <f>SUMIFS('  Balance Sheet'!BE:BE,'  Balance Sheet'!$D:$D,$B11,'  Balance Sheet'!$A:$A,$A11)</f>
        <v>29355</v>
      </c>
      <c r="F11" s="46">
        <f>SUMIFS('  Balance Sheet'!BF:BF,'  Balance Sheet'!$D:$D,$B11,'  Balance Sheet'!$A:$A,$A11)</f>
        <v>29355</v>
      </c>
      <c r="G11" s="46">
        <f>SUMIFS('  Balance Sheet'!BG:BG,'  Balance Sheet'!$D:$D,$B11,'  Balance Sheet'!$A:$A,$A11)</f>
        <v>29355</v>
      </c>
      <c r="H11" s="46">
        <f>SUMIFS('  Balance Sheet'!BH:BH,'  Balance Sheet'!$D:$D,$B11,'  Balance Sheet'!$A:$A,$A11)</f>
        <v>29355</v>
      </c>
      <c r="I11" s="46">
        <f>SUMIFS('  Balance Sheet'!BI:BI,'  Balance Sheet'!$D:$D,$B11,'  Balance Sheet'!$A:$A,$A11)</f>
        <v>29355</v>
      </c>
      <c r="J11" s="46">
        <f>SUMIFS('  Balance Sheet'!BJ:BJ,'  Balance Sheet'!$D:$D,$B11,'  Balance Sheet'!$A:$A,$A11)</f>
        <v>29355</v>
      </c>
      <c r="K11" s="46">
        <f>SUMIFS('  Balance Sheet'!BK:BK,'  Balance Sheet'!$D:$D,$B11,'  Balance Sheet'!$A:$A,$A11)</f>
        <v>29355</v>
      </c>
      <c r="L11" s="46">
        <f>SUMIFS('  Balance Sheet'!BL:BL,'  Balance Sheet'!$D:$D,$B11,'  Balance Sheet'!$A:$A,$A11)</f>
        <v>29355</v>
      </c>
      <c r="M11" s="46">
        <f>SUMIFS('  Balance Sheet'!BM:BM,'  Balance Sheet'!$D:$D,$B11,'  Balance Sheet'!$A:$A,$A11)</f>
        <v>29355</v>
      </c>
      <c r="N11" s="46">
        <f>SUMIFS('  Balance Sheet'!BN:BN,'  Balance Sheet'!$D:$D,$B11,'  Balance Sheet'!$A:$A,$A11)</f>
        <v>29355</v>
      </c>
      <c r="O11" s="46">
        <f>SUMIFS('  Balance Sheet'!BO:BO,'  Balance Sheet'!$D:$D,$B11,'  Balance Sheet'!$A:$A,$A11)</f>
        <v>29355</v>
      </c>
      <c r="P11" s="46">
        <f>SUMIFS('  Balance Sheet'!BP:BP,'  Balance Sheet'!$D:$D,$B11,'  Balance Sheet'!$A:$A,$A11)</f>
        <v>29355</v>
      </c>
      <c r="Q11" s="46">
        <f>SUMIFS('  Balance Sheet'!BQ:BQ,'  Balance Sheet'!$D:$D,$B11,'  Balance Sheet'!$A:$A,$A11)</f>
        <v>29355</v>
      </c>
      <c r="R11" s="46">
        <f>SUMIFS('  Balance Sheet'!BR:BR,'  Balance Sheet'!$D:$D,$B11,'  Balance Sheet'!$A:$A,$A11)</f>
        <v>29355</v>
      </c>
      <c r="S11" s="46">
        <f>SUMIFS('  Balance Sheet'!BS:BS,'  Balance Sheet'!$D:$D,$B11,'  Balance Sheet'!$A:$A,$A11)</f>
        <v>29355</v>
      </c>
      <c r="T11" s="46">
        <f>SUMIFS('  Balance Sheet'!BT:BT,'  Balance Sheet'!$D:$D,$B11,'  Balance Sheet'!$A:$A,$A11)</f>
        <v>29355</v>
      </c>
      <c r="U11" s="46">
        <f>SUMIFS('  Balance Sheet'!BU:BU,'  Balance Sheet'!$D:$D,$B11,'  Balance Sheet'!$A:$A,$A11)</f>
        <v>29355</v>
      </c>
      <c r="V11" s="46">
        <f>SUMIFS('  Balance Sheet'!BV:BV,'  Balance Sheet'!$D:$D,$B11,'  Balance Sheet'!$A:$A,$A11)</f>
        <v>29355</v>
      </c>
      <c r="W11" s="46">
        <f>SUMIFS('  Balance Sheet'!BW:BW,'  Balance Sheet'!$D:$D,$B11,'  Balance Sheet'!$A:$A,$A11)</f>
        <v>29355</v>
      </c>
      <c r="X11" s="46">
        <f>SUMIFS('  Balance Sheet'!BX:BX,'  Balance Sheet'!$D:$D,$B11,'  Balance Sheet'!$A:$A,$A11)</f>
        <v>29355</v>
      </c>
      <c r="Y11" s="46">
        <f>SUMIFS('  Balance Sheet'!BY:BY,'  Balance Sheet'!$D:$D,$B11,'  Balance Sheet'!$A:$A,$A11)</f>
        <v>29355</v>
      </c>
      <c r="Z11" s="46">
        <f>SUMIFS('  Balance Sheet'!BZ:BZ,'  Balance Sheet'!$D:$D,$B11,'  Balance Sheet'!$A:$A,$A11)</f>
        <v>29355</v>
      </c>
      <c r="AA11" s="46">
        <f>SUMIFS('  Balance Sheet'!CA:CA,'  Balance Sheet'!$D:$D,$B11,'  Balance Sheet'!$A:$A,$A11)</f>
        <v>29355</v>
      </c>
      <c r="AB11" s="46">
        <f>SUMIFS('  Balance Sheet'!CB:CB,'  Balance Sheet'!$D:$D,$B11,'  Balance Sheet'!$A:$A,$A11)</f>
        <v>29355</v>
      </c>
      <c r="AC11" s="46">
        <f>SUMIFS('  Balance Sheet'!CC:CC,'  Balance Sheet'!$D:$D,$B11,'  Balance Sheet'!$A:$A,$A11)</f>
        <v>29355</v>
      </c>
      <c r="AD11" s="46">
        <f>SUMIFS('  Balance Sheet'!CD:CD,'  Balance Sheet'!$D:$D,$B11,'  Balance Sheet'!$A:$A,$A11)</f>
        <v>29355</v>
      </c>
    </row>
    <row r="12" spans="1:30" ht="13.9" customHeight="1" x14ac:dyDescent="0.2">
      <c r="A12" s="83" t="s">
        <v>129</v>
      </c>
      <c r="B12" s="83" t="s">
        <v>220</v>
      </c>
      <c r="C12" s="84">
        <v>190</v>
      </c>
      <c r="D12" s="46">
        <f>SUMIFS('  Balance Sheet'!BD:BD,'  Balance Sheet'!$D:$D,$B12,'  Balance Sheet'!$A:$A,$A12)</f>
        <v>1682745</v>
      </c>
      <c r="E12" s="46">
        <f>SUMIFS('  Balance Sheet'!BE:BE,'  Balance Sheet'!$D:$D,$B12,'  Balance Sheet'!$A:$A,$A12)</f>
        <v>1685887.7933344501</v>
      </c>
      <c r="F12" s="46">
        <f>SUMIFS('  Balance Sheet'!BF:BF,'  Balance Sheet'!$D:$D,$B12,'  Balance Sheet'!$A:$A,$A12)</f>
        <v>1690729.6724760002</v>
      </c>
      <c r="G12" s="46">
        <f>SUMIFS('  Balance Sheet'!BG:BG,'  Balance Sheet'!$D:$D,$B12,'  Balance Sheet'!$A:$A,$A12)</f>
        <v>1636189.3868453947</v>
      </c>
      <c r="H12" s="46">
        <f>SUMIFS('  Balance Sheet'!BH:BH,'  Balance Sheet'!$D:$D,$B12,'  Balance Sheet'!$A:$A,$A12)</f>
        <v>1639963.4123572444</v>
      </c>
      <c r="I12" s="46">
        <f>SUMIFS('  Balance Sheet'!BI:BI,'  Balance Sheet'!$D:$D,$B12,'  Balance Sheet'!$A:$A,$A12)</f>
        <v>1644413.3689776943</v>
      </c>
      <c r="J12" s="46">
        <f>SUMIFS('  Balance Sheet'!BJ:BJ,'  Balance Sheet'!$D:$D,$B12,'  Balance Sheet'!$A:$A,$A12)</f>
        <v>1648997.7762974945</v>
      </c>
      <c r="K12" s="46">
        <f>SUMIFS('  Balance Sheet'!BK:BK,'  Balance Sheet'!$D:$D,$B12,'  Balance Sheet'!$A:$A,$A12)</f>
        <v>1653479.5416751446</v>
      </c>
      <c r="L12" s="46">
        <f>SUMIFS('  Balance Sheet'!BL:BL,'  Balance Sheet'!$D:$D,$B12,'  Balance Sheet'!$A:$A,$A12)</f>
        <v>1657524.1725384945</v>
      </c>
      <c r="M12" s="46">
        <f>SUMIFS('  Balance Sheet'!BM:BM,'  Balance Sheet'!$D:$D,$B12,'  Balance Sheet'!$A:$A,$A12)</f>
        <v>1662278.9780791444</v>
      </c>
      <c r="N12" s="46">
        <f>SUMIFS('  Balance Sheet'!BN:BN,'  Balance Sheet'!$D:$D,$B12,'  Balance Sheet'!$A:$A,$A12)</f>
        <v>1667811.9019173449</v>
      </c>
      <c r="O12" s="46">
        <f>SUMIFS('  Balance Sheet'!BO:BO,'  Balance Sheet'!$D:$D,$B12,'  Balance Sheet'!$A:$A,$A12)</f>
        <v>1674485.9621780147</v>
      </c>
      <c r="P12" s="46">
        <f>SUMIFS('  Balance Sheet'!BP:BP,'  Balance Sheet'!$D:$D,$B12,'  Balance Sheet'!$A:$A,$A12)</f>
        <v>1679850.0287793146</v>
      </c>
      <c r="Q12" s="46">
        <f>SUMIFS('  Balance Sheet'!BQ:BQ,'  Balance Sheet'!$D:$D,$B12,'  Balance Sheet'!$A:$A,$A12)</f>
        <v>1679850.0287793146</v>
      </c>
      <c r="R12" s="46">
        <f>SUMIFS('  Balance Sheet'!BR:BR,'  Balance Sheet'!$D:$D,$B12,'  Balance Sheet'!$A:$A,$A12)</f>
        <v>1685631.1588957242</v>
      </c>
      <c r="S12" s="46">
        <f>SUMIFS('  Balance Sheet'!BS:BS,'  Balance Sheet'!$D:$D,$B12,'  Balance Sheet'!$A:$A,$A12)</f>
        <v>1690377.1168003243</v>
      </c>
      <c r="T12" s="46">
        <f>SUMIFS('  Balance Sheet'!BT:BT,'  Balance Sheet'!$D:$D,$B12,'  Balance Sheet'!$A:$A,$A12)</f>
        <v>1618394.8070773741</v>
      </c>
      <c r="U12" s="46">
        <f>SUMIFS('  Balance Sheet'!BU:BU,'  Balance Sheet'!$D:$D,$B12,'  Balance Sheet'!$A:$A,$A12)</f>
        <v>1624718.3688851241</v>
      </c>
      <c r="V12" s="46">
        <f>SUMIFS('  Balance Sheet'!BV:BV,'  Balance Sheet'!$D:$D,$B12,'  Balance Sheet'!$A:$A,$A12)</f>
        <v>1631319.8754325844</v>
      </c>
      <c r="W12" s="46">
        <f>SUMIFS('  Balance Sheet'!BW:BW,'  Balance Sheet'!$D:$D,$B12,'  Balance Sheet'!$A:$A,$A12)</f>
        <v>1637931.6204188589</v>
      </c>
      <c r="X12" s="46">
        <f>SUMIFS('  Balance Sheet'!BX:BX,'  Balance Sheet'!$D:$D,$B12,'  Balance Sheet'!$A:$A,$A12)</f>
        <v>1644186.4342221909</v>
      </c>
      <c r="Y12" s="46">
        <f>SUMIFS('  Balance Sheet'!BY:BY,'  Balance Sheet'!$D:$D,$B12,'  Balance Sheet'!$A:$A,$A12)</f>
        <v>1650716.2883905557</v>
      </c>
      <c r="Z12" s="46">
        <f>SUMIFS('  Balance Sheet'!BZ:BZ,'  Balance Sheet'!$D:$D,$B12,'  Balance Sheet'!$A:$A,$A12)</f>
        <v>1656674.3323265212</v>
      </c>
      <c r="AA12" s="46">
        <f>SUMIFS('  Balance Sheet'!CA:CA,'  Balance Sheet'!$D:$D,$B12,'  Balance Sheet'!$A:$A,$A12)</f>
        <v>1663320.0076104058</v>
      </c>
      <c r="AB12" s="46">
        <f>SUMIFS('  Balance Sheet'!CB:CB,'  Balance Sheet'!$D:$D,$B12,'  Balance Sheet'!$A:$A,$A12)</f>
        <v>1671021.1776640706</v>
      </c>
      <c r="AC12" s="46">
        <f>SUMIFS('  Balance Sheet'!CC:CC,'  Balance Sheet'!$D:$D,$B12,'  Balance Sheet'!$A:$A,$A12)</f>
        <v>1677069.4229744857</v>
      </c>
      <c r="AD12" s="46">
        <f>SUMIFS('  Balance Sheet'!CD:CD,'  Balance Sheet'!$D:$D,$B12,'  Balance Sheet'!$A:$A,$A12)</f>
        <v>1677069.4229744857</v>
      </c>
    </row>
    <row r="13" spans="1:30" ht="13.9" customHeight="1" x14ac:dyDescent="0.2">
      <c r="A13" s="83" t="s">
        <v>129</v>
      </c>
      <c r="B13" s="83" t="s">
        <v>217</v>
      </c>
      <c r="C13" s="84">
        <v>190</v>
      </c>
      <c r="D13" s="46">
        <f>SUMIFS('  Balance Sheet'!BD:BD,'  Balance Sheet'!$D:$D,$B13,'  Balance Sheet'!$A:$A,$A13)</f>
        <v>0</v>
      </c>
      <c r="E13" s="46">
        <f>SUMIFS('  Balance Sheet'!BE:BE,'  Balance Sheet'!$D:$D,$B13,'  Balance Sheet'!$A:$A,$A13)</f>
        <v>0</v>
      </c>
      <c r="F13" s="46">
        <f>SUMIFS('  Balance Sheet'!BF:BF,'  Balance Sheet'!$D:$D,$B13,'  Balance Sheet'!$A:$A,$A13)</f>
        <v>0</v>
      </c>
      <c r="G13" s="46">
        <f>SUMIFS('  Balance Sheet'!BG:BG,'  Balance Sheet'!$D:$D,$B13,'  Balance Sheet'!$A:$A,$A13)</f>
        <v>0</v>
      </c>
      <c r="H13" s="46">
        <f>SUMIFS('  Balance Sheet'!BH:BH,'  Balance Sheet'!$D:$D,$B13,'  Balance Sheet'!$A:$A,$A13)</f>
        <v>0</v>
      </c>
      <c r="I13" s="46">
        <f>SUMIFS('  Balance Sheet'!BI:BI,'  Balance Sheet'!$D:$D,$B13,'  Balance Sheet'!$A:$A,$A13)</f>
        <v>0</v>
      </c>
      <c r="J13" s="46">
        <f>SUMIFS('  Balance Sheet'!BJ:BJ,'  Balance Sheet'!$D:$D,$B13,'  Balance Sheet'!$A:$A,$A13)</f>
        <v>0</v>
      </c>
      <c r="K13" s="46">
        <f>SUMIFS('  Balance Sheet'!BK:BK,'  Balance Sheet'!$D:$D,$B13,'  Balance Sheet'!$A:$A,$A13)</f>
        <v>0</v>
      </c>
      <c r="L13" s="46">
        <f>SUMIFS('  Balance Sheet'!BL:BL,'  Balance Sheet'!$D:$D,$B13,'  Balance Sheet'!$A:$A,$A13)</f>
        <v>0</v>
      </c>
      <c r="M13" s="46">
        <f>SUMIFS('  Balance Sheet'!BM:BM,'  Balance Sheet'!$D:$D,$B13,'  Balance Sheet'!$A:$A,$A13)</f>
        <v>0</v>
      </c>
      <c r="N13" s="46">
        <f>SUMIFS('  Balance Sheet'!BN:BN,'  Balance Sheet'!$D:$D,$B13,'  Balance Sheet'!$A:$A,$A13)</f>
        <v>0</v>
      </c>
      <c r="O13" s="46">
        <f>SUMIFS('  Balance Sheet'!BO:BO,'  Balance Sheet'!$D:$D,$B13,'  Balance Sheet'!$A:$A,$A13)</f>
        <v>0</v>
      </c>
      <c r="P13" s="46">
        <f>SUMIFS('  Balance Sheet'!BP:BP,'  Balance Sheet'!$D:$D,$B13,'  Balance Sheet'!$A:$A,$A13)</f>
        <v>0</v>
      </c>
      <c r="Q13" s="46">
        <f>SUMIFS('  Balance Sheet'!BQ:BQ,'  Balance Sheet'!$D:$D,$B13,'  Balance Sheet'!$A:$A,$A13)</f>
        <v>0</v>
      </c>
      <c r="R13" s="46">
        <f>SUMIFS('  Balance Sheet'!BR:BR,'  Balance Sheet'!$D:$D,$B13,'  Balance Sheet'!$A:$A,$A13)</f>
        <v>0</v>
      </c>
      <c r="S13" s="46">
        <f>SUMIFS('  Balance Sheet'!BS:BS,'  Balance Sheet'!$D:$D,$B13,'  Balance Sheet'!$A:$A,$A13)</f>
        <v>0</v>
      </c>
      <c r="T13" s="46">
        <f>SUMIFS('  Balance Sheet'!BT:BT,'  Balance Sheet'!$D:$D,$B13,'  Balance Sheet'!$A:$A,$A13)</f>
        <v>0</v>
      </c>
      <c r="U13" s="46">
        <f>SUMIFS('  Balance Sheet'!BU:BU,'  Balance Sheet'!$D:$D,$B13,'  Balance Sheet'!$A:$A,$A13)</f>
        <v>0</v>
      </c>
      <c r="V13" s="46">
        <f>SUMIFS('  Balance Sheet'!BV:BV,'  Balance Sheet'!$D:$D,$B13,'  Balance Sheet'!$A:$A,$A13)</f>
        <v>0</v>
      </c>
      <c r="W13" s="46">
        <f>SUMIFS('  Balance Sheet'!BW:BW,'  Balance Sheet'!$D:$D,$B13,'  Balance Sheet'!$A:$A,$A13)</f>
        <v>0</v>
      </c>
      <c r="X13" s="46">
        <f>SUMIFS('  Balance Sheet'!BX:BX,'  Balance Sheet'!$D:$D,$B13,'  Balance Sheet'!$A:$A,$A13)</f>
        <v>0</v>
      </c>
      <c r="Y13" s="46">
        <f>SUMIFS('  Balance Sheet'!BY:BY,'  Balance Sheet'!$D:$D,$B13,'  Balance Sheet'!$A:$A,$A13)</f>
        <v>0</v>
      </c>
      <c r="Z13" s="46">
        <f>SUMIFS('  Balance Sheet'!BZ:BZ,'  Balance Sheet'!$D:$D,$B13,'  Balance Sheet'!$A:$A,$A13)</f>
        <v>0</v>
      </c>
      <c r="AA13" s="46">
        <f>SUMIFS('  Balance Sheet'!CA:CA,'  Balance Sheet'!$D:$D,$B13,'  Balance Sheet'!$A:$A,$A13)</f>
        <v>0</v>
      </c>
      <c r="AB13" s="46">
        <f>SUMIFS('  Balance Sheet'!CB:CB,'  Balance Sheet'!$D:$D,$B13,'  Balance Sheet'!$A:$A,$A13)</f>
        <v>0</v>
      </c>
      <c r="AC13" s="46">
        <f>SUMIFS('  Balance Sheet'!CC:CC,'  Balance Sheet'!$D:$D,$B13,'  Balance Sheet'!$A:$A,$A13)</f>
        <v>0</v>
      </c>
      <c r="AD13" s="46">
        <f>SUMIFS('  Balance Sheet'!CD:CD,'  Balance Sheet'!$D:$D,$B13,'  Balance Sheet'!$A:$A,$A13)</f>
        <v>0</v>
      </c>
    </row>
    <row r="14" spans="1:30" ht="13.9" customHeight="1" x14ac:dyDescent="0.2">
      <c r="A14" s="83" t="s">
        <v>129</v>
      </c>
      <c r="B14" s="83" t="s">
        <v>221</v>
      </c>
      <c r="C14" s="84">
        <v>190</v>
      </c>
      <c r="D14" s="46">
        <f>SUMIFS('  Balance Sheet'!BD:BD,'  Balance Sheet'!$D:$D,$B14,'  Balance Sheet'!$A:$A,$A14)</f>
        <v>8136</v>
      </c>
      <c r="E14" s="46">
        <f>SUMIFS('  Balance Sheet'!BE:BE,'  Balance Sheet'!$D:$D,$B14,'  Balance Sheet'!$A:$A,$A14)</f>
        <v>8136</v>
      </c>
      <c r="F14" s="46">
        <f>SUMIFS('  Balance Sheet'!BF:BF,'  Balance Sheet'!$D:$D,$B14,'  Balance Sheet'!$A:$A,$A14)</f>
        <v>8136</v>
      </c>
      <c r="G14" s="46">
        <f>SUMIFS('  Balance Sheet'!BG:BG,'  Balance Sheet'!$D:$D,$B14,'  Balance Sheet'!$A:$A,$A14)</f>
        <v>8136</v>
      </c>
      <c r="H14" s="46">
        <f>SUMIFS('  Balance Sheet'!BH:BH,'  Balance Sheet'!$D:$D,$B14,'  Balance Sheet'!$A:$A,$A14)</f>
        <v>8136</v>
      </c>
      <c r="I14" s="46">
        <f>SUMIFS('  Balance Sheet'!BI:BI,'  Balance Sheet'!$D:$D,$B14,'  Balance Sheet'!$A:$A,$A14)</f>
        <v>8136</v>
      </c>
      <c r="J14" s="46">
        <f>SUMIFS('  Balance Sheet'!BJ:BJ,'  Balance Sheet'!$D:$D,$B14,'  Balance Sheet'!$A:$A,$A14)</f>
        <v>8136</v>
      </c>
      <c r="K14" s="46">
        <f>SUMIFS('  Balance Sheet'!BK:BK,'  Balance Sheet'!$D:$D,$B14,'  Balance Sheet'!$A:$A,$A14)</f>
        <v>8136</v>
      </c>
      <c r="L14" s="46">
        <f>SUMIFS('  Balance Sheet'!BL:BL,'  Balance Sheet'!$D:$D,$B14,'  Balance Sheet'!$A:$A,$A14)</f>
        <v>8136</v>
      </c>
      <c r="M14" s="46">
        <f>SUMIFS('  Balance Sheet'!BM:BM,'  Balance Sheet'!$D:$D,$B14,'  Balance Sheet'!$A:$A,$A14)</f>
        <v>8136</v>
      </c>
      <c r="N14" s="46">
        <f>SUMIFS('  Balance Sheet'!BN:BN,'  Balance Sheet'!$D:$D,$B14,'  Balance Sheet'!$A:$A,$A14)</f>
        <v>8136</v>
      </c>
      <c r="O14" s="46">
        <f>SUMIFS('  Balance Sheet'!BO:BO,'  Balance Sheet'!$D:$D,$B14,'  Balance Sheet'!$A:$A,$A14)</f>
        <v>8136</v>
      </c>
      <c r="P14" s="46">
        <f>SUMIFS('  Balance Sheet'!BP:BP,'  Balance Sheet'!$D:$D,$B14,'  Balance Sheet'!$A:$A,$A14)</f>
        <v>8136</v>
      </c>
      <c r="Q14" s="46">
        <f>SUMIFS('  Balance Sheet'!BQ:BQ,'  Balance Sheet'!$D:$D,$B14,'  Balance Sheet'!$A:$A,$A14)</f>
        <v>8136</v>
      </c>
      <c r="R14" s="46">
        <f>SUMIFS('  Balance Sheet'!BR:BR,'  Balance Sheet'!$D:$D,$B14,'  Balance Sheet'!$A:$A,$A14)</f>
        <v>8136</v>
      </c>
      <c r="S14" s="46">
        <f>SUMIFS('  Balance Sheet'!BS:BS,'  Balance Sheet'!$D:$D,$B14,'  Balance Sheet'!$A:$A,$A14)</f>
        <v>8136</v>
      </c>
      <c r="T14" s="46">
        <f>SUMIFS('  Balance Sheet'!BT:BT,'  Balance Sheet'!$D:$D,$B14,'  Balance Sheet'!$A:$A,$A14)</f>
        <v>8136</v>
      </c>
      <c r="U14" s="46">
        <f>SUMIFS('  Balance Sheet'!BU:BU,'  Balance Sheet'!$D:$D,$B14,'  Balance Sheet'!$A:$A,$A14)</f>
        <v>8136</v>
      </c>
      <c r="V14" s="46">
        <f>SUMIFS('  Balance Sheet'!BV:BV,'  Balance Sheet'!$D:$D,$B14,'  Balance Sheet'!$A:$A,$A14)</f>
        <v>8136</v>
      </c>
      <c r="W14" s="46">
        <f>SUMIFS('  Balance Sheet'!BW:BW,'  Balance Sheet'!$D:$D,$B14,'  Balance Sheet'!$A:$A,$A14)</f>
        <v>8136</v>
      </c>
      <c r="X14" s="46">
        <f>SUMIFS('  Balance Sheet'!BX:BX,'  Balance Sheet'!$D:$D,$B14,'  Balance Sheet'!$A:$A,$A14)</f>
        <v>8136</v>
      </c>
      <c r="Y14" s="46">
        <f>SUMIFS('  Balance Sheet'!BY:BY,'  Balance Sheet'!$D:$D,$B14,'  Balance Sheet'!$A:$A,$A14)</f>
        <v>8136</v>
      </c>
      <c r="Z14" s="46">
        <f>SUMIFS('  Balance Sheet'!BZ:BZ,'  Balance Sheet'!$D:$D,$B14,'  Balance Sheet'!$A:$A,$A14)</f>
        <v>8136</v>
      </c>
      <c r="AA14" s="46">
        <f>SUMIFS('  Balance Sheet'!CA:CA,'  Balance Sheet'!$D:$D,$B14,'  Balance Sheet'!$A:$A,$A14)</f>
        <v>8136</v>
      </c>
      <c r="AB14" s="46">
        <f>SUMIFS('  Balance Sheet'!CB:CB,'  Balance Sheet'!$D:$D,$B14,'  Balance Sheet'!$A:$A,$A14)</f>
        <v>8136</v>
      </c>
      <c r="AC14" s="46">
        <f>SUMIFS('  Balance Sheet'!CC:CC,'  Balance Sheet'!$D:$D,$B14,'  Balance Sheet'!$A:$A,$A14)</f>
        <v>8136</v>
      </c>
      <c r="AD14" s="46">
        <f>SUMIFS('  Balance Sheet'!CD:CD,'  Balance Sheet'!$D:$D,$B14,'  Balance Sheet'!$A:$A,$A14)</f>
        <v>8136</v>
      </c>
    </row>
    <row r="15" spans="1:30" ht="13.9" customHeight="1" x14ac:dyDescent="0.2">
      <c r="A15" s="83" t="s">
        <v>129</v>
      </c>
      <c r="B15" s="83" t="s">
        <v>222</v>
      </c>
      <c r="C15" s="84">
        <v>282</v>
      </c>
      <c r="D15" s="46">
        <f>SUMIFS('  Balance Sheet'!BD:BD,'  Balance Sheet'!$D:$D,$B15,'  Balance Sheet'!$A:$A,$A15)</f>
        <v>-31038200.379999999</v>
      </c>
      <c r="E15" s="46">
        <f>SUMIFS('  Balance Sheet'!BE:BE,'  Balance Sheet'!$D:$D,$B15,'  Balance Sheet'!$A:$A,$A15)</f>
        <v>-31097765.456602339</v>
      </c>
      <c r="F15" s="46">
        <f>SUMIFS('  Balance Sheet'!BF:BF,'  Balance Sheet'!$D:$D,$B15,'  Balance Sheet'!$A:$A,$A15)</f>
        <v>-31139050.746710826</v>
      </c>
      <c r="G15" s="46">
        <f>SUMIFS('  Balance Sheet'!BG:BG,'  Balance Sheet'!$D:$D,$B15,'  Balance Sheet'!$A:$A,$A15)</f>
        <v>-31176760.791608553</v>
      </c>
      <c r="H15" s="46">
        <f>SUMIFS('  Balance Sheet'!BH:BH,'  Balance Sheet'!$D:$D,$B15,'  Balance Sheet'!$A:$A,$A15)</f>
        <v>-31216649.359171018</v>
      </c>
      <c r="I15" s="46">
        <f>SUMIFS('  Balance Sheet'!BI:BI,'  Balance Sheet'!$D:$D,$B15,'  Balance Sheet'!$A:$A,$A15)</f>
        <v>-31242277.910074759</v>
      </c>
      <c r="J15" s="46">
        <f>SUMIFS('  Balance Sheet'!BJ:BJ,'  Balance Sheet'!$D:$D,$B15,'  Balance Sheet'!$A:$A,$A15)</f>
        <v>-31257659.452079479</v>
      </c>
      <c r="K15" s="46">
        <f>SUMIFS('  Balance Sheet'!BK:BK,'  Balance Sheet'!$D:$D,$B15,'  Balance Sheet'!$A:$A,$A15)</f>
        <v>-31262948.161624771</v>
      </c>
      <c r="L15" s="46">
        <f>SUMIFS('  Balance Sheet'!BL:BL,'  Balance Sheet'!$D:$D,$B15,'  Balance Sheet'!$A:$A,$A15)</f>
        <v>-31264745.296053581</v>
      </c>
      <c r="M15" s="46">
        <f>SUMIFS('  Balance Sheet'!BM:BM,'  Balance Sheet'!$D:$D,$B15,'  Balance Sheet'!$A:$A,$A15)</f>
        <v>-31324243.318853531</v>
      </c>
      <c r="N15" s="46">
        <f>SUMIFS('  Balance Sheet'!BN:BN,'  Balance Sheet'!$D:$D,$B15,'  Balance Sheet'!$A:$A,$A15)</f>
        <v>-31337860.97072643</v>
      </c>
      <c r="O15" s="46">
        <f>SUMIFS('  Balance Sheet'!BO:BO,'  Balance Sheet'!$D:$D,$B15,'  Balance Sheet'!$A:$A,$A15)</f>
        <v>-31347323.010641463</v>
      </c>
      <c r="P15" s="46">
        <f>SUMIFS('  Balance Sheet'!BP:BP,'  Balance Sheet'!$D:$D,$B15,'  Balance Sheet'!$A:$A,$A15)</f>
        <v>-31358481.512718342</v>
      </c>
      <c r="Q15" s="46">
        <f>SUMIFS('  Balance Sheet'!BQ:BQ,'  Balance Sheet'!$D:$D,$B15,'  Balance Sheet'!$A:$A,$A15)</f>
        <v>-31358481.512718342</v>
      </c>
      <c r="R15" s="46">
        <f>SUMIFS('  Balance Sheet'!BR:BR,'  Balance Sheet'!$D:$D,$B15,'  Balance Sheet'!$A:$A,$A15)</f>
        <v>-31434660.239353009</v>
      </c>
      <c r="S15" s="46">
        <f>SUMIFS('  Balance Sheet'!BS:BS,'  Balance Sheet'!$D:$D,$B15,'  Balance Sheet'!$A:$A,$A15)</f>
        <v>-31524305.240532976</v>
      </c>
      <c r="T15" s="46">
        <f>SUMIFS('  Balance Sheet'!BT:BT,'  Balance Sheet'!$D:$D,$B15,'  Balance Sheet'!$A:$A,$A15)</f>
        <v>-31559254.846592169</v>
      </c>
      <c r="U15" s="46">
        <f>SUMIFS('  Balance Sheet'!BU:BU,'  Balance Sheet'!$D:$D,$B15,'  Balance Sheet'!$A:$A,$A15)</f>
        <v>-31625015.583363425</v>
      </c>
      <c r="V15" s="46">
        <f>SUMIFS('  Balance Sheet'!BV:BV,'  Balance Sheet'!$D:$D,$B15,'  Balance Sheet'!$A:$A,$A15)</f>
        <v>-31681182.525548432</v>
      </c>
      <c r="W15" s="46">
        <f>SUMIFS('  Balance Sheet'!BW:BW,'  Balance Sheet'!$D:$D,$B15,'  Balance Sheet'!$A:$A,$A15)</f>
        <v>-31734489.76190865</v>
      </c>
      <c r="X15" s="46">
        <f>SUMIFS('  Balance Sheet'!BX:BX,'  Balance Sheet'!$D:$D,$B15,'  Balance Sheet'!$A:$A,$A15)</f>
        <v>-31782496.140780516</v>
      </c>
      <c r="Y15" s="46">
        <f>SUMIFS('  Balance Sheet'!BY:BY,'  Balance Sheet'!$D:$D,$B15,'  Balance Sheet'!$A:$A,$A15)</f>
        <v>-31827871.799644537</v>
      </c>
      <c r="Z15" s="46">
        <f>SUMIFS('  Balance Sheet'!BZ:BZ,'  Balance Sheet'!$D:$D,$B15,'  Balance Sheet'!$A:$A,$A15)</f>
        <v>-31908831.11861179</v>
      </c>
      <c r="AA15" s="46">
        <f>SUMIFS('  Balance Sheet'!CA:CA,'  Balance Sheet'!$D:$D,$B15,'  Balance Sheet'!$A:$A,$A15)</f>
        <v>-31964822.650918823</v>
      </c>
      <c r="AB15" s="46">
        <f>SUMIFS('  Balance Sheet'!CB:CB,'  Balance Sheet'!$D:$D,$B15,'  Balance Sheet'!$A:$A,$A15)</f>
        <v>-32016913.904193293</v>
      </c>
      <c r="AC15" s="46">
        <f>SUMIFS('  Balance Sheet'!CC:CC,'  Balance Sheet'!$D:$D,$B15,'  Balance Sheet'!$A:$A,$A15)</f>
        <v>-32066985.743151277</v>
      </c>
      <c r="AD15" s="46">
        <f>SUMIFS('  Balance Sheet'!CD:CD,'  Balance Sheet'!$D:$D,$B15,'  Balance Sheet'!$A:$A,$A15)</f>
        <v>-32066985.743151277</v>
      </c>
    </row>
    <row r="16" spans="1:30" ht="13.9" customHeight="1" x14ac:dyDescent="0.2">
      <c r="A16" s="83" t="s">
        <v>129</v>
      </c>
      <c r="B16" s="83" t="s">
        <v>223</v>
      </c>
      <c r="C16" s="84">
        <v>282</v>
      </c>
      <c r="D16" s="46">
        <f>SUMIFS('  Balance Sheet'!BD:BD,'  Balance Sheet'!$D:$D,$B16,'  Balance Sheet'!$A:$A,$A16)</f>
        <v>-6133287</v>
      </c>
      <c r="E16" s="46">
        <f>SUMIFS('  Balance Sheet'!BE:BE,'  Balance Sheet'!$D:$D,$B16,'  Balance Sheet'!$A:$A,$A16)</f>
        <v>-6180688.0730330348</v>
      </c>
      <c r="F16" s="46">
        <f>SUMIFS('  Balance Sheet'!BF:BF,'  Balance Sheet'!$D:$D,$B16,'  Balance Sheet'!$A:$A,$A16)</f>
        <v>-6227683.7131688856</v>
      </c>
      <c r="G16" s="46">
        <f>SUMIFS('  Balance Sheet'!BG:BG,'  Balance Sheet'!$D:$D,$B16,'  Balance Sheet'!$A:$A,$A16)</f>
        <v>-6274246.2363596214</v>
      </c>
      <c r="H16" s="46">
        <f>SUMIFS('  Balance Sheet'!BH:BH,'  Balance Sheet'!$D:$D,$B16,'  Balance Sheet'!$A:$A,$A16)</f>
        <v>-6320339.813350278</v>
      </c>
      <c r="I16" s="46">
        <f>SUMIFS('  Balance Sheet'!BI:BI,'  Balance Sheet'!$D:$D,$B16,'  Balance Sheet'!$A:$A,$A16)</f>
        <v>-6365940.2413363513</v>
      </c>
      <c r="J16" s="46">
        <f>SUMIFS('  Balance Sheet'!BJ:BJ,'  Balance Sheet'!$D:$D,$B16,'  Balance Sheet'!$A:$A,$A16)</f>
        <v>-6411025.9806360528</v>
      </c>
      <c r="K16" s="46">
        <f>SUMIFS('  Balance Sheet'!BK:BK,'  Balance Sheet'!$D:$D,$B16,'  Balance Sheet'!$A:$A,$A16)</f>
        <v>-6455580.7383044865</v>
      </c>
      <c r="L16" s="46">
        <f>SUMIFS('  Balance Sheet'!BL:BL,'  Balance Sheet'!$D:$D,$B16,'  Balance Sheet'!$A:$A,$A16)</f>
        <v>-6499588.6365244156</v>
      </c>
      <c r="M16" s="46">
        <f>SUMIFS('  Balance Sheet'!BM:BM,'  Balance Sheet'!$D:$D,$B16,'  Balance Sheet'!$A:$A,$A16)</f>
        <v>-6543028.5475745853</v>
      </c>
      <c r="N16" s="46">
        <f>SUMIFS('  Balance Sheet'!BN:BN,'  Balance Sheet'!$D:$D,$B16,'  Balance Sheet'!$A:$A,$A16)</f>
        <v>-6585890.3860459486</v>
      </c>
      <c r="O16" s="46">
        <f>SUMIFS('  Balance Sheet'!BO:BO,'  Balance Sheet'!$D:$D,$B16,'  Balance Sheet'!$A:$A,$A16)</f>
        <v>-6628173.0775863994</v>
      </c>
      <c r="P16" s="46">
        <f>SUMIFS('  Balance Sheet'!BP:BP,'  Balance Sheet'!$D:$D,$B16,'  Balance Sheet'!$A:$A,$A16)</f>
        <v>-6669850.9638555795</v>
      </c>
      <c r="Q16" s="46">
        <f>SUMIFS('  Balance Sheet'!BQ:BQ,'  Balance Sheet'!$D:$D,$B16,'  Balance Sheet'!$A:$A,$A16)</f>
        <v>-6669850.9638555795</v>
      </c>
      <c r="R16" s="46">
        <f>SUMIFS('  Balance Sheet'!BR:BR,'  Balance Sheet'!$D:$D,$B16,'  Balance Sheet'!$A:$A,$A16)</f>
        <v>-6725271.5920164064</v>
      </c>
      <c r="S16" s="46">
        <f>SUMIFS('  Balance Sheet'!BS:BS,'  Balance Sheet'!$D:$D,$B16,'  Balance Sheet'!$A:$A,$A16)</f>
        <v>-6779990.3261867417</v>
      </c>
      <c r="T16" s="46">
        <f>SUMIFS('  Balance Sheet'!BT:BT,'  Balance Sheet'!$D:$D,$B16,'  Balance Sheet'!$A:$A,$A16)</f>
        <v>-6831277.547922804</v>
      </c>
      <c r="U16" s="46">
        <f>SUMIFS('  Balance Sheet'!BU:BU,'  Balance Sheet'!$D:$D,$B16,'  Balance Sheet'!$A:$A,$A16)</f>
        <v>-6879260.2386618191</v>
      </c>
      <c r="V16" s="46">
        <f>SUMIFS('  Balance Sheet'!BV:BV,'  Balance Sheet'!$D:$D,$B16,'  Balance Sheet'!$A:$A,$A16)</f>
        <v>-6926650.2532294132</v>
      </c>
      <c r="W16" s="46">
        <f>SUMIFS('  Balance Sheet'!BW:BW,'  Balance Sheet'!$D:$D,$B16,'  Balance Sheet'!$A:$A,$A16)</f>
        <v>-6973481.9526176453</v>
      </c>
      <c r="X16" s="46">
        <f>SUMIFS('  Balance Sheet'!BX:BX,'  Balance Sheet'!$D:$D,$B16,'  Balance Sheet'!$A:$A,$A16)</f>
        <v>-7019758.9963874426</v>
      </c>
      <c r="Y16" s="46">
        <f>SUMIFS('  Balance Sheet'!BY:BY,'  Balance Sheet'!$D:$D,$B16,'  Balance Sheet'!$A:$A,$A16)</f>
        <v>-7065482.3137124693</v>
      </c>
      <c r="Z16" s="46">
        <f>SUMIFS('  Balance Sheet'!BZ:BZ,'  Balance Sheet'!$D:$D,$B16,'  Balance Sheet'!$A:$A,$A16)</f>
        <v>-7110647.5332538709</v>
      </c>
      <c r="AA16" s="46">
        <f>SUMIFS('  Balance Sheet'!CA:CA,'  Balance Sheet'!$D:$D,$B16,'  Balance Sheet'!$A:$A,$A16)</f>
        <v>-7155241.7050333982</v>
      </c>
      <c r="AB16" s="46">
        <f>SUMIFS('  Balance Sheet'!CB:CB,'  Balance Sheet'!$D:$D,$B16,'  Balance Sheet'!$A:$A,$A16)</f>
        <v>-7199254.1458090795</v>
      </c>
      <c r="AC16" s="46">
        <f>SUMIFS('  Balance Sheet'!CC:CC,'  Balance Sheet'!$D:$D,$B16,'  Balance Sheet'!$A:$A,$A16)</f>
        <v>-7242686.2527504964</v>
      </c>
      <c r="AD16" s="46">
        <f>SUMIFS('  Balance Sheet'!CD:CD,'  Balance Sheet'!$D:$D,$B16,'  Balance Sheet'!$A:$A,$A16)</f>
        <v>-7242686.2527504964</v>
      </c>
    </row>
    <row r="17" spans="1:30" ht="13.9" customHeight="1" x14ac:dyDescent="0.2">
      <c r="A17" s="83" t="s">
        <v>129</v>
      </c>
      <c r="B17" s="83" t="s">
        <v>224</v>
      </c>
      <c r="C17" s="84">
        <v>283</v>
      </c>
      <c r="D17" s="46">
        <f>SUMIFS('  Balance Sheet'!BD:BD,'  Balance Sheet'!$D:$D,$B17,'  Balance Sheet'!$A:$A,$A17)</f>
        <v>-2872193</v>
      </c>
      <c r="E17" s="46">
        <f>SUMIFS('  Balance Sheet'!BE:BE,'  Balance Sheet'!$D:$D,$B17,'  Balance Sheet'!$A:$A,$A17)</f>
        <v>-2898421.5417288127</v>
      </c>
      <c r="F17" s="46">
        <f>SUMIFS('  Balance Sheet'!BF:BF,'  Balance Sheet'!$D:$D,$B17,'  Balance Sheet'!$A:$A,$A17)</f>
        <v>-2940030.315667626</v>
      </c>
      <c r="G17" s="46">
        <f>SUMIFS('  Balance Sheet'!BG:BG,'  Balance Sheet'!$D:$D,$B17,'  Balance Sheet'!$A:$A,$A17)</f>
        <v>-2997415.0966049396</v>
      </c>
      <c r="H17" s="46">
        <f>SUMIFS('  Balance Sheet'!BH:BH,'  Balance Sheet'!$D:$D,$B17,'  Balance Sheet'!$A:$A,$A17)</f>
        <v>-3054799.8775422517</v>
      </c>
      <c r="I17" s="46">
        <f>SUMIFS('  Balance Sheet'!BI:BI,'  Balance Sheet'!$D:$D,$B17,'  Balance Sheet'!$A:$A,$A17)</f>
        <v>-3103949.4438835648</v>
      </c>
      <c r="J17" s="46">
        <f>SUMIFS('  Balance Sheet'!BJ:BJ,'  Balance Sheet'!$D:$D,$B17,'  Balance Sheet'!$A:$A,$A17)</f>
        <v>-3152792.4049748788</v>
      </c>
      <c r="K17" s="46">
        <f>SUMIFS('  Balance Sheet'!BK:BK,'  Balance Sheet'!$D:$D,$B17,'  Balance Sheet'!$A:$A,$A17)</f>
        <v>-3202627.6160661927</v>
      </c>
      <c r="L17" s="46">
        <f>SUMIFS('  Balance Sheet'!BL:BL,'  Balance Sheet'!$D:$D,$B17,'  Balance Sheet'!$A:$A,$A17)</f>
        <v>-3246906.5347550046</v>
      </c>
      <c r="M17" s="46">
        <f>SUMIFS('  Balance Sheet'!BM:BM,'  Balance Sheet'!$D:$D,$B17,'  Balance Sheet'!$A:$A,$A17)</f>
        <v>-3281362.6388478177</v>
      </c>
      <c r="N17" s="46">
        <f>SUMIFS('  Balance Sheet'!BN:BN,'  Balance Sheet'!$D:$D,$B17,'  Balance Sheet'!$A:$A,$A17)</f>
        <v>-3329671.2832366307</v>
      </c>
      <c r="O17" s="46">
        <f>SUMIFS('  Balance Sheet'!BO:BO,'  Balance Sheet'!$D:$D,$B17,'  Balance Sheet'!$A:$A,$A17)</f>
        <v>-3348769.0084334444</v>
      </c>
      <c r="P17" s="46">
        <f>SUMIFS('  Balance Sheet'!BP:BP,'  Balance Sheet'!$D:$D,$B17,'  Balance Sheet'!$A:$A,$A17)</f>
        <v>-3360127.4912277581</v>
      </c>
      <c r="Q17" s="46">
        <f>SUMIFS('  Balance Sheet'!BQ:BQ,'  Balance Sheet'!$D:$D,$B17,'  Balance Sheet'!$A:$A,$A17)</f>
        <v>-3360127.4912277581</v>
      </c>
      <c r="R17" s="46">
        <f>SUMIFS('  Balance Sheet'!BR:BR,'  Balance Sheet'!$D:$D,$B17,'  Balance Sheet'!$A:$A,$A17)</f>
        <v>-3372059.0934347757</v>
      </c>
      <c r="S17" s="46">
        <f>SUMIFS('  Balance Sheet'!BS:BS,'  Balance Sheet'!$D:$D,$B17,'  Balance Sheet'!$A:$A,$A17)</f>
        <v>-3383990.6956417947</v>
      </c>
      <c r="T17" s="46">
        <f>SUMIFS('  Balance Sheet'!BT:BT,'  Balance Sheet'!$D:$D,$B17,'  Balance Sheet'!$A:$A,$A17)</f>
        <v>-3397886.0102113127</v>
      </c>
      <c r="U17" s="46">
        <f>SUMIFS('  Balance Sheet'!BU:BU,'  Balance Sheet'!$D:$D,$B17,'  Balance Sheet'!$A:$A,$A17)</f>
        <v>-3411781.3247808306</v>
      </c>
      <c r="V17" s="46">
        <f>SUMIFS('  Balance Sheet'!BV:BV,'  Balance Sheet'!$D:$D,$B17,'  Balance Sheet'!$A:$A,$A17)</f>
        <v>-3425676.6393503486</v>
      </c>
      <c r="W17" s="46">
        <f>SUMIFS('  Balance Sheet'!BW:BW,'  Balance Sheet'!$D:$D,$B17,'  Balance Sheet'!$A:$A,$A17)</f>
        <v>-3439571.9539198666</v>
      </c>
      <c r="X17" s="46">
        <f>SUMIFS('  Balance Sheet'!BX:BX,'  Balance Sheet'!$D:$D,$B17,'  Balance Sheet'!$A:$A,$A17)</f>
        <v>-3453467.2684893846</v>
      </c>
      <c r="Y17" s="46">
        <f>SUMIFS('  Balance Sheet'!BY:BY,'  Balance Sheet'!$D:$D,$B17,'  Balance Sheet'!$A:$A,$A17)</f>
        <v>-3467362.5830589025</v>
      </c>
      <c r="Z17" s="46">
        <f>SUMIFS('  Balance Sheet'!BZ:BZ,'  Balance Sheet'!$D:$D,$B17,'  Balance Sheet'!$A:$A,$A17)</f>
        <v>-3481257.8976284214</v>
      </c>
      <c r="AA17" s="46">
        <f>SUMIFS('  Balance Sheet'!CA:CA,'  Balance Sheet'!$D:$D,$B17,'  Balance Sheet'!$A:$A,$A17)</f>
        <v>-3495729.5109979403</v>
      </c>
      <c r="AB17" s="46">
        <f>SUMIFS('  Balance Sheet'!CB:CB,'  Balance Sheet'!$D:$D,$B17,'  Balance Sheet'!$A:$A,$A17)</f>
        <v>-3510201.1243674583</v>
      </c>
      <c r="AC17" s="46">
        <f>SUMIFS('  Balance Sheet'!CC:CC,'  Balance Sheet'!$D:$D,$B17,'  Balance Sheet'!$A:$A,$A17)</f>
        <v>-3524672.7377369753</v>
      </c>
      <c r="AD17" s="46">
        <f>SUMIFS('  Balance Sheet'!CD:CD,'  Balance Sheet'!$D:$D,$B17,'  Balance Sheet'!$A:$A,$A17)</f>
        <v>-3524672.7377369753</v>
      </c>
    </row>
    <row r="18" spans="1:30" ht="13.9" customHeight="1" x14ac:dyDescent="0.2">
      <c r="A18" s="83" t="s">
        <v>129</v>
      </c>
      <c r="B18" s="83" t="s">
        <v>225</v>
      </c>
      <c r="C18" s="84">
        <v>283</v>
      </c>
      <c r="D18" s="46">
        <f>SUMIFS('  Balance Sheet'!BD:BD,'  Balance Sheet'!$D:$D,$B18,'  Balance Sheet'!$A:$A,$A18)</f>
        <v>-796025</v>
      </c>
      <c r="E18" s="46">
        <f>SUMIFS('  Balance Sheet'!BE:BE,'  Balance Sheet'!$D:$D,$B18,'  Balance Sheet'!$A:$A,$A18)</f>
        <v>-803294.18516041676</v>
      </c>
      <c r="F18" s="46">
        <f>SUMIFS('  Balance Sheet'!BF:BF,'  Balance Sheet'!$D:$D,$B18,'  Balance Sheet'!$A:$A,$A18)</f>
        <v>-814825.96932083345</v>
      </c>
      <c r="G18" s="46">
        <f>SUMIFS('  Balance Sheet'!BG:BG,'  Balance Sheet'!$D:$D,$B18,'  Balance Sheet'!$A:$A,$A18)</f>
        <v>-830730.04063125036</v>
      </c>
      <c r="H18" s="46">
        <f>SUMIFS('  Balance Sheet'!BH:BH,'  Balance Sheet'!$D:$D,$B18,'  Balance Sheet'!$A:$A,$A18)</f>
        <v>-846634.11194166727</v>
      </c>
      <c r="I18" s="46">
        <f>SUMIFS('  Balance Sheet'!BI:BI,'  Balance Sheet'!$D:$D,$B18,'  Balance Sheet'!$A:$A,$A18)</f>
        <v>-860255.81085208419</v>
      </c>
      <c r="J18" s="46">
        <f>SUMIFS('  Balance Sheet'!BJ:BJ,'  Balance Sheet'!$D:$D,$B18,'  Balance Sheet'!$A:$A,$A18)</f>
        <v>-873792.53476250102</v>
      </c>
      <c r="K18" s="46">
        <f>SUMIFS('  Balance Sheet'!BK:BK,'  Balance Sheet'!$D:$D,$B18,'  Balance Sheet'!$A:$A,$A18)</f>
        <v>-887604.25867291784</v>
      </c>
      <c r="L18" s="46">
        <f>SUMIFS('  Balance Sheet'!BL:BL,'  Balance Sheet'!$D:$D,$B18,'  Balance Sheet'!$A:$A,$A18)</f>
        <v>-899876.06783333479</v>
      </c>
      <c r="M18" s="46">
        <f>SUMIFS('  Balance Sheet'!BM:BM,'  Balance Sheet'!$D:$D,$B18,'  Balance Sheet'!$A:$A,$A18)</f>
        <v>-909425.50459375163</v>
      </c>
      <c r="N18" s="46">
        <f>SUMIFS('  Balance Sheet'!BN:BN,'  Balance Sheet'!$D:$D,$B18,'  Balance Sheet'!$A:$A,$A18)</f>
        <v>-922814.14375416841</v>
      </c>
      <c r="O18" s="46">
        <f>SUMIFS('  Balance Sheet'!BO:BO,'  Balance Sheet'!$D:$D,$B18,'  Balance Sheet'!$A:$A,$A18)</f>
        <v>-928107.03811458533</v>
      </c>
      <c r="P18" s="46">
        <f>SUMIFS('  Balance Sheet'!BP:BP,'  Balance Sheet'!$D:$D,$B18,'  Balance Sheet'!$A:$A,$A18)</f>
        <v>-931255.01772500225</v>
      </c>
      <c r="Q18" s="46">
        <f>SUMIFS('  Balance Sheet'!BQ:BQ,'  Balance Sheet'!$D:$D,$B18,'  Balance Sheet'!$A:$A,$A18)</f>
        <v>-931255.01772500225</v>
      </c>
      <c r="R18" s="46">
        <f>SUMIFS('  Balance Sheet'!BR:BR,'  Balance Sheet'!$D:$D,$B18,'  Balance Sheet'!$A:$A,$A18)</f>
        <v>-934561.83617491915</v>
      </c>
      <c r="S18" s="46">
        <f>SUMIFS('  Balance Sheet'!BS:BS,'  Balance Sheet'!$D:$D,$B18,'  Balance Sheet'!$A:$A,$A18)</f>
        <v>-937868.65462483582</v>
      </c>
      <c r="T18" s="46">
        <f>SUMIFS('  Balance Sheet'!BT:BT,'  Balance Sheet'!$D:$D,$B18,'  Balance Sheet'!$A:$A,$A18)</f>
        <v>-941719.71182475274</v>
      </c>
      <c r="U18" s="46">
        <f>SUMIFS('  Balance Sheet'!BU:BU,'  Balance Sheet'!$D:$D,$B18,'  Balance Sheet'!$A:$A,$A18)</f>
        <v>-945570.76902466966</v>
      </c>
      <c r="V18" s="46">
        <f>SUMIFS('  Balance Sheet'!BV:BV,'  Balance Sheet'!$D:$D,$B18,'  Balance Sheet'!$A:$A,$A18)</f>
        <v>-949421.82622458646</v>
      </c>
      <c r="W18" s="46">
        <f>SUMIFS('  Balance Sheet'!BW:BW,'  Balance Sheet'!$D:$D,$B18,'  Balance Sheet'!$A:$A,$A18)</f>
        <v>-953272.88342450326</v>
      </c>
      <c r="X18" s="46">
        <f>SUMIFS('  Balance Sheet'!BX:BX,'  Balance Sheet'!$D:$D,$B18,'  Balance Sheet'!$A:$A,$A18)</f>
        <v>-957123.94062442007</v>
      </c>
      <c r="Y18" s="46">
        <f>SUMIFS('  Balance Sheet'!BY:BY,'  Balance Sheet'!$D:$D,$B18,'  Balance Sheet'!$A:$A,$A18)</f>
        <v>-960974.9978243371</v>
      </c>
      <c r="Z18" s="46">
        <f>SUMIFS('  Balance Sheet'!BZ:BZ,'  Balance Sheet'!$D:$D,$B18,'  Balance Sheet'!$A:$A,$A18)</f>
        <v>-964826.05502425379</v>
      </c>
      <c r="AA18" s="46">
        <f>SUMIFS('  Balance Sheet'!CA:CA,'  Balance Sheet'!$D:$D,$B18,'  Balance Sheet'!$A:$A,$A18)</f>
        <v>-968836.83222417068</v>
      </c>
      <c r="AB18" s="46">
        <f>SUMIFS('  Balance Sheet'!CB:CB,'  Balance Sheet'!$D:$D,$B18,'  Balance Sheet'!$A:$A,$A18)</f>
        <v>-972847.60942408745</v>
      </c>
      <c r="AC18" s="46">
        <f>SUMIFS('  Balance Sheet'!CC:CC,'  Balance Sheet'!$D:$D,$B18,'  Balance Sheet'!$A:$A,$A18)</f>
        <v>-976858.38662400434</v>
      </c>
      <c r="AD18" s="46">
        <f>SUMIFS('  Balance Sheet'!CD:CD,'  Balance Sheet'!$D:$D,$B18,'  Balance Sheet'!$A:$A,$A18)</f>
        <v>-976858.38662400434</v>
      </c>
    </row>
    <row r="19" spans="1:30" ht="13.9" customHeight="1" x14ac:dyDescent="0.2">
      <c r="A19" s="87"/>
      <c r="B19" s="161" t="s">
        <v>787</v>
      </c>
      <c r="C19" s="81"/>
      <c r="D19" s="88">
        <f t="shared" ref="D19" si="0">SUM(D9:D18)</f>
        <v>-33047827.379999999</v>
      </c>
      <c r="E19" s="88">
        <f t="shared" ref="E19:AD19" si="1">SUM(E9:E18)</f>
        <v>-33173808.693422489</v>
      </c>
      <c r="F19" s="88">
        <f t="shared" si="1"/>
        <v>-33292917.922340132</v>
      </c>
      <c r="G19" s="88">
        <f t="shared" si="1"/>
        <v>-33701810.895277724</v>
      </c>
      <c r="H19" s="88">
        <f t="shared" si="1"/>
        <v>-33843690.49633351</v>
      </c>
      <c r="I19" s="88">
        <f t="shared" si="1"/>
        <v>-33957184.531285003</v>
      </c>
      <c r="J19" s="88">
        <f t="shared" si="1"/>
        <v>-34058905.715132914</v>
      </c>
      <c r="K19" s="88">
        <f t="shared" si="1"/>
        <v>-34151743.327621728</v>
      </c>
      <c r="L19" s="88">
        <f t="shared" si="1"/>
        <v>-34235460.693713948</v>
      </c>
      <c r="M19" s="88">
        <f t="shared" si="1"/>
        <v>-34360493.159975879</v>
      </c>
      <c r="N19" s="88">
        <f t="shared" si="1"/>
        <v>-34453173.214836791</v>
      </c>
      <c r="O19" s="88">
        <f t="shared" si="1"/>
        <v>-34498553.282702841</v>
      </c>
      <c r="P19" s="88">
        <f t="shared" si="1"/>
        <v>-34541177.539270006</v>
      </c>
      <c r="Q19" s="88">
        <f t="shared" si="1"/>
        <v>-34541177.539270006</v>
      </c>
      <c r="R19" s="88">
        <f t="shared" si="1"/>
        <v>-34661374.816031449</v>
      </c>
      <c r="S19" s="88">
        <f t="shared" si="1"/>
        <v>-34799106.735112853</v>
      </c>
      <c r="T19" s="88">
        <f t="shared" si="1"/>
        <v>-35234797.505573578</v>
      </c>
      <c r="U19" s="88">
        <f t="shared" si="1"/>
        <v>-35337147.182304658</v>
      </c>
      <c r="V19" s="88">
        <f t="shared" si="1"/>
        <v>-35428029.568382084</v>
      </c>
      <c r="W19" s="88">
        <f t="shared" si="1"/>
        <v>-35515446.752867766</v>
      </c>
      <c r="X19" s="88">
        <f t="shared" si="1"/>
        <v>-35598653.228034236</v>
      </c>
      <c r="Y19" s="88">
        <f t="shared" si="1"/>
        <v>-35677407.820738673</v>
      </c>
      <c r="Z19" s="88">
        <f t="shared" si="1"/>
        <v>-35793822.98127912</v>
      </c>
      <c r="AA19" s="88">
        <f t="shared" si="1"/>
        <v>-35882266.595922381</v>
      </c>
      <c r="AB19" s="88">
        <f t="shared" si="1"/>
        <v>-35961364.288721941</v>
      </c>
      <c r="AC19" s="88">
        <f t="shared" si="1"/>
        <v>-36045479.211119413</v>
      </c>
      <c r="AD19" s="88">
        <f t="shared" si="1"/>
        <v>-36045479.211119413</v>
      </c>
    </row>
    <row r="20" spans="1:30" ht="13.9" customHeight="1" x14ac:dyDescent="0.2">
      <c r="A20" s="85"/>
      <c r="B20" s="86"/>
      <c r="C20" s="85"/>
    </row>
    <row r="21" spans="1:30" ht="13.9" customHeight="1" x14ac:dyDescent="0.2">
      <c r="A21" s="85"/>
      <c r="B21" s="86"/>
      <c r="C21" s="85"/>
    </row>
    <row r="22" spans="1:30" ht="13.9" customHeight="1" x14ac:dyDescent="0.2">
      <c r="A22" s="89" t="s">
        <v>129</v>
      </c>
      <c r="B22" s="89" t="s">
        <v>226</v>
      </c>
      <c r="C22" s="90">
        <v>182</v>
      </c>
      <c r="D22" s="46">
        <f>SUMIFS('  Balance Sheet'!BD:BD,'  Balance Sheet'!$D:$D,$B22,'  Balance Sheet'!$A:$A,$A22)</f>
        <v>213471</v>
      </c>
      <c r="E22" s="46">
        <f>SUMIFS('  Balance Sheet'!BE:BE,'  Balance Sheet'!$D:$D,$B22,'  Balance Sheet'!$A:$A,$A22)</f>
        <v>213471</v>
      </c>
      <c r="F22" s="46">
        <f>SUMIFS('  Balance Sheet'!BF:BF,'  Balance Sheet'!$D:$D,$B22,'  Balance Sheet'!$A:$A,$A22)</f>
        <v>213471</v>
      </c>
      <c r="G22" s="46">
        <f>SUMIFS('  Balance Sheet'!BG:BG,'  Balance Sheet'!$D:$D,$B22,'  Balance Sheet'!$A:$A,$A22)</f>
        <v>213471</v>
      </c>
      <c r="H22" s="46">
        <f>SUMIFS('  Balance Sheet'!BH:BH,'  Balance Sheet'!$D:$D,$B22,'  Balance Sheet'!$A:$A,$A22)</f>
        <v>213471</v>
      </c>
      <c r="I22" s="46">
        <f>SUMIFS('  Balance Sheet'!BI:BI,'  Balance Sheet'!$D:$D,$B22,'  Balance Sheet'!$A:$A,$A22)</f>
        <v>213471</v>
      </c>
      <c r="J22" s="46">
        <f>SUMIFS('  Balance Sheet'!BJ:BJ,'  Balance Sheet'!$D:$D,$B22,'  Balance Sheet'!$A:$A,$A22)</f>
        <v>213471</v>
      </c>
      <c r="K22" s="46">
        <f>SUMIFS('  Balance Sheet'!BK:BK,'  Balance Sheet'!$D:$D,$B22,'  Balance Sheet'!$A:$A,$A22)</f>
        <v>213471</v>
      </c>
      <c r="L22" s="46">
        <f>SUMIFS('  Balance Sheet'!BL:BL,'  Balance Sheet'!$D:$D,$B22,'  Balance Sheet'!$A:$A,$A22)</f>
        <v>213471</v>
      </c>
      <c r="M22" s="46">
        <f>SUMIFS('  Balance Sheet'!BM:BM,'  Balance Sheet'!$D:$D,$B22,'  Balance Sheet'!$A:$A,$A22)</f>
        <v>213471</v>
      </c>
      <c r="N22" s="46">
        <f>SUMIFS('  Balance Sheet'!BN:BN,'  Balance Sheet'!$D:$D,$B22,'  Balance Sheet'!$A:$A,$A22)</f>
        <v>213471</v>
      </c>
      <c r="O22" s="46">
        <f>SUMIFS('  Balance Sheet'!BO:BO,'  Balance Sheet'!$D:$D,$B22,'  Balance Sheet'!$A:$A,$A22)</f>
        <v>213471</v>
      </c>
      <c r="P22" s="46">
        <f>SUMIFS('  Balance Sheet'!BP:BP,'  Balance Sheet'!$D:$D,$B22,'  Balance Sheet'!$A:$A,$A22)</f>
        <v>213471</v>
      </c>
      <c r="Q22" s="46">
        <f>SUMIFS('  Balance Sheet'!BQ:BQ,'  Balance Sheet'!$D:$D,$B22,'  Balance Sheet'!$A:$A,$A22)</f>
        <v>213471</v>
      </c>
      <c r="R22" s="46">
        <f>SUMIFS('  Balance Sheet'!BR:BR,'  Balance Sheet'!$D:$D,$B22,'  Balance Sheet'!$A:$A,$A22)</f>
        <v>213471</v>
      </c>
      <c r="S22" s="46">
        <f>SUMIFS('  Balance Sheet'!BS:BS,'  Balance Sheet'!$D:$D,$B22,'  Balance Sheet'!$A:$A,$A22)</f>
        <v>213471</v>
      </c>
      <c r="T22" s="46">
        <f>SUMIFS('  Balance Sheet'!BT:BT,'  Balance Sheet'!$D:$D,$B22,'  Balance Sheet'!$A:$A,$A22)</f>
        <v>213471</v>
      </c>
      <c r="U22" s="46">
        <f>SUMIFS('  Balance Sheet'!BU:BU,'  Balance Sheet'!$D:$D,$B22,'  Balance Sheet'!$A:$A,$A22)</f>
        <v>213471</v>
      </c>
      <c r="V22" s="46">
        <f>SUMIFS('  Balance Sheet'!BV:BV,'  Balance Sheet'!$D:$D,$B22,'  Balance Sheet'!$A:$A,$A22)</f>
        <v>213471</v>
      </c>
      <c r="W22" s="46">
        <f>SUMIFS('  Balance Sheet'!BW:BW,'  Balance Sheet'!$D:$D,$B22,'  Balance Sheet'!$A:$A,$A22)</f>
        <v>213471</v>
      </c>
      <c r="X22" s="46">
        <f>SUMIFS('  Balance Sheet'!BX:BX,'  Balance Sheet'!$D:$D,$B22,'  Balance Sheet'!$A:$A,$A22)</f>
        <v>213471</v>
      </c>
      <c r="Y22" s="46">
        <f>SUMIFS('  Balance Sheet'!BY:BY,'  Balance Sheet'!$D:$D,$B22,'  Balance Sheet'!$A:$A,$A22)</f>
        <v>213471</v>
      </c>
      <c r="Z22" s="46">
        <f>SUMIFS('  Balance Sheet'!BZ:BZ,'  Balance Sheet'!$D:$D,$B22,'  Balance Sheet'!$A:$A,$A22)</f>
        <v>213471</v>
      </c>
      <c r="AA22" s="46">
        <f>SUMIFS('  Balance Sheet'!CA:CA,'  Balance Sheet'!$D:$D,$B22,'  Balance Sheet'!$A:$A,$A22)</f>
        <v>213471</v>
      </c>
      <c r="AB22" s="46">
        <f>SUMIFS('  Balance Sheet'!CB:CB,'  Balance Sheet'!$D:$D,$B22,'  Balance Sheet'!$A:$A,$A22)</f>
        <v>213471</v>
      </c>
      <c r="AC22" s="46">
        <f>SUMIFS('  Balance Sheet'!CC:CC,'  Balance Sheet'!$D:$D,$B22,'  Balance Sheet'!$A:$A,$A22)</f>
        <v>213471</v>
      </c>
      <c r="AD22" s="46">
        <f>SUMIFS('  Balance Sheet'!CD:CD,'  Balance Sheet'!$D:$D,$B22,'  Balance Sheet'!$A:$A,$A22)</f>
        <v>213471</v>
      </c>
    </row>
    <row r="23" spans="1:30" ht="13.9" customHeight="1" x14ac:dyDescent="0.2">
      <c r="A23" s="89" t="s">
        <v>129</v>
      </c>
      <c r="B23" s="89" t="s">
        <v>227</v>
      </c>
      <c r="C23" s="90">
        <v>254</v>
      </c>
      <c r="D23" s="46">
        <f>SUMIFS('  Balance Sheet'!BD:BD,'  Balance Sheet'!$D:$D,$B23,'  Balance Sheet'!$A:$A,$A23)</f>
        <v>-19942752</v>
      </c>
      <c r="E23" s="46">
        <f>SUMIFS('  Balance Sheet'!BE:BE,'  Balance Sheet'!$D:$D,$B23,'  Balance Sheet'!$A:$A,$A23)</f>
        <v>-19942752</v>
      </c>
      <c r="F23" s="46">
        <f>SUMIFS('  Balance Sheet'!BF:BF,'  Balance Sheet'!$D:$D,$B23,'  Balance Sheet'!$A:$A,$A23)</f>
        <v>-19942752</v>
      </c>
      <c r="G23" s="46">
        <f>SUMIFS('  Balance Sheet'!BG:BG,'  Balance Sheet'!$D:$D,$B23,'  Balance Sheet'!$A:$A,$A23)</f>
        <v>-19942752</v>
      </c>
      <c r="H23" s="46">
        <f>SUMIFS('  Balance Sheet'!BH:BH,'  Balance Sheet'!$D:$D,$B23,'  Balance Sheet'!$A:$A,$A23)</f>
        <v>-19942752</v>
      </c>
      <c r="I23" s="46">
        <f>SUMIFS('  Balance Sheet'!BI:BI,'  Balance Sheet'!$D:$D,$B23,'  Balance Sheet'!$A:$A,$A23)</f>
        <v>-19942752</v>
      </c>
      <c r="J23" s="46">
        <f>SUMIFS('  Balance Sheet'!BJ:BJ,'  Balance Sheet'!$D:$D,$B23,'  Balance Sheet'!$A:$A,$A23)</f>
        <v>-19942752</v>
      </c>
      <c r="K23" s="46">
        <f>SUMIFS('  Balance Sheet'!BK:BK,'  Balance Sheet'!$D:$D,$B23,'  Balance Sheet'!$A:$A,$A23)</f>
        <v>-19942752</v>
      </c>
      <c r="L23" s="46">
        <f>SUMIFS('  Balance Sheet'!BL:BL,'  Balance Sheet'!$D:$D,$B23,'  Balance Sheet'!$A:$A,$A23)</f>
        <v>-19942752</v>
      </c>
      <c r="M23" s="46">
        <f>SUMIFS('  Balance Sheet'!BM:BM,'  Balance Sheet'!$D:$D,$B23,'  Balance Sheet'!$A:$A,$A23)</f>
        <v>-19942752</v>
      </c>
      <c r="N23" s="46">
        <f>SUMIFS('  Balance Sheet'!BN:BN,'  Balance Sheet'!$D:$D,$B23,'  Balance Sheet'!$A:$A,$A23)</f>
        <v>-19942752</v>
      </c>
      <c r="O23" s="46">
        <f>SUMIFS('  Balance Sheet'!BO:BO,'  Balance Sheet'!$D:$D,$B23,'  Balance Sheet'!$A:$A,$A23)</f>
        <v>-19942752</v>
      </c>
      <c r="P23" s="46">
        <f>SUMIFS('  Balance Sheet'!BP:BP,'  Balance Sheet'!$D:$D,$B23,'  Balance Sheet'!$A:$A,$A23)</f>
        <v>-19942752</v>
      </c>
      <c r="Q23" s="46">
        <f>SUMIFS('  Balance Sheet'!BQ:BQ,'  Balance Sheet'!$D:$D,$B23,'  Balance Sheet'!$A:$A,$A23)</f>
        <v>-19942752</v>
      </c>
      <c r="R23" s="46">
        <f>SUMIFS('  Balance Sheet'!BR:BR,'  Balance Sheet'!$D:$D,$B23,'  Balance Sheet'!$A:$A,$A23)</f>
        <v>-19942752</v>
      </c>
      <c r="S23" s="46">
        <f>SUMIFS('  Balance Sheet'!BS:BS,'  Balance Sheet'!$D:$D,$B23,'  Balance Sheet'!$A:$A,$A23)</f>
        <v>-19942752</v>
      </c>
      <c r="T23" s="46">
        <f>SUMIFS('  Balance Sheet'!BT:BT,'  Balance Sheet'!$D:$D,$B23,'  Balance Sheet'!$A:$A,$A23)</f>
        <v>-19942752</v>
      </c>
      <c r="U23" s="46">
        <f>SUMIFS('  Balance Sheet'!BU:BU,'  Balance Sheet'!$D:$D,$B23,'  Balance Sheet'!$A:$A,$A23)</f>
        <v>-19942752</v>
      </c>
      <c r="V23" s="46">
        <f>SUMIFS('  Balance Sheet'!BV:BV,'  Balance Sheet'!$D:$D,$B23,'  Balance Sheet'!$A:$A,$A23)</f>
        <v>-19942752</v>
      </c>
      <c r="W23" s="46">
        <f>SUMIFS('  Balance Sheet'!BW:BW,'  Balance Sheet'!$D:$D,$B23,'  Balance Sheet'!$A:$A,$A23)</f>
        <v>-19942752</v>
      </c>
      <c r="X23" s="46">
        <f>SUMIFS('  Balance Sheet'!BX:BX,'  Balance Sheet'!$D:$D,$B23,'  Balance Sheet'!$A:$A,$A23)</f>
        <v>-19942752</v>
      </c>
      <c r="Y23" s="46">
        <f>SUMIFS('  Balance Sheet'!BY:BY,'  Balance Sheet'!$D:$D,$B23,'  Balance Sheet'!$A:$A,$A23)</f>
        <v>-19942752</v>
      </c>
      <c r="Z23" s="46">
        <f>SUMIFS('  Balance Sheet'!BZ:BZ,'  Balance Sheet'!$D:$D,$B23,'  Balance Sheet'!$A:$A,$A23)</f>
        <v>-19942752</v>
      </c>
      <c r="AA23" s="46">
        <f>SUMIFS('  Balance Sheet'!CA:CA,'  Balance Sheet'!$D:$D,$B23,'  Balance Sheet'!$A:$A,$A23)</f>
        <v>-19942752</v>
      </c>
      <c r="AB23" s="46">
        <f>SUMIFS('  Balance Sheet'!CB:CB,'  Balance Sheet'!$D:$D,$B23,'  Balance Sheet'!$A:$A,$A23)</f>
        <v>-19942752</v>
      </c>
      <c r="AC23" s="46">
        <f>SUMIFS('  Balance Sheet'!CC:CC,'  Balance Sheet'!$D:$D,$B23,'  Balance Sheet'!$A:$A,$A23)</f>
        <v>-19942752</v>
      </c>
      <c r="AD23" s="46">
        <f>SUMIFS('  Balance Sheet'!CD:CD,'  Balance Sheet'!$D:$D,$B23,'  Balance Sheet'!$A:$A,$A23)</f>
        <v>-19942752</v>
      </c>
    </row>
    <row r="24" spans="1:30" ht="13.9" customHeight="1" x14ac:dyDescent="0.2">
      <c r="A24" s="91"/>
      <c r="B24" s="162" t="s">
        <v>788</v>
      </c>
      <c r="C24" s="92"/>
      <c r="D24" s="88">
        <f t="shared" ref="D24" si="2">SUM(D22:D23)</f>
        <v>-19729281</v>
      </c>
      <c r="E24" s="88">
        <f t="shared" ref="E24:AD24" si="3">SUM(E22:E23)</f>
        <v>-19729281</v>
      </c>
      <c r="F24" s="88">
        <f t="shared" si="3"/>
        <v>-19729281</v>
      </c>
      <c r="G24" s="88">
        <f t="shared" si="3"/>
        <v>-19729281</v>
      </c>
      <c r="H24" s="88">
        <f t="shared" si="3"/>
        <v>-19729281</v>
      </c>
      <c r="I24" s="88">
        <f t="shared" si="3"/>
        <v>-19729281</v>
      </c>
      <c r="J24" s="88">
        <f t="shared" si="3"/>
        <v>-19729281</v>
      </c>
      <c r="K24" s="88">
        <f t="shared" si="3"/>
        <v>-19729281</v>
      </c>
      <c r="L24" s="88">
        <f t="shared" si="3"/>
        <v>-19729281</v>
      </c>
      <c r="M24" s="88">
        <f t="shared" si="3"/>
        <v>-19729281</v>
      </c>
      <c r="N24" s="88">
        <f t="shared" si="3"/>
        <v>-19729281</v>
      </c>
      <c r="O24" s="88">
        <f t="shared" si="3"/>
        <v>-19729281</v>
      </c>
      <c r="P24" s="88">
        <f t="shared" si="3"/>
        <v>-19729281</v>
      </c>
      <c r="Q24" s="88">
        <f t="shared" si="3"/>
        <v>-19729281</v>
      </c>
      <c r="R24" s="88">
        <f t="shared" si="3"/>
        <v>-19729281</v>
      </c>
      <c r="S24" s="88">
        <f t="shared" si="3"/>
        <v>-19729281</v>
      </c>
      <c r="T24" s="88">
        <f t="shared" si="3"/>
        <v>-19729281</v>
      </c>
      <c r="U24" s="88">
        <f t="shared" si="3"/>
        <v>-19729281</v>
      </c>
      <c r="V24" s="88">
        <f t="shared" si="3"/>
        <v>-19729281</v>
      </c>
      <c r="W24" s="88">
        <f t="shared" si="3"/>
        <v>-19729281</v>
      </c>
      <c r="X24" s="88">
        <f t="shared" si="3"/>
        <v>-19729281</v>
      </c>
      <c r="Y24" s="88">
        <f t="shared" si="3"/>
        <v>-19729281</v>
      </c>
      <c r="Z24" s="88">
        <f t="shared" si="3"/>
        <v>-19729281</v>
      </c>
      <c r="AA24" s="88">
        <f t="shared" si="3"/>
        <v>-19729281</v>
      </c>
      <c r="AB24" s="88">
        <f t="shared" si="3"/>
        <v>-19729281</v>
      </c>
      <c r="AC24" s="88">
        <f t="shared" si="3"/>
        <v>-19729281</v>
      </c>
      <c r="AD24" s="88">
        <f t="shared" si="3"/>
        <v>-19729281</v>
      </c>
    </row>
    <row r="25" spans="1:30" ht="13.9" customHeight="1" x14ac:dyDescent="0.2">
      <c r="A25" s="89"/>
      <c r="B25" s="89"/>
      <c r="C25" s="90"/>
    </row>
    <row r="27" spans="1:30" ht="13.9" customHeight="1" thickBot="1" x14ac:dyDescent="0.25">
      <c r="B27" s="93" t="s">
        <v>228</v>
      </c>
    </row>
    <row r="28" spans="1:30" ht="13.9" customHeight="1" x14ac:dyDescent="0.2">
      <c r="B28" s="94" t="s">
        <v>229</v>
      </c>
      <c r="C28" s="84">
        <v>190</v>
      </c>
      <c r="D28" s="46">
        <f t="shared" ref="D28:M31" si="4">SUMIF($C$7:$C$25,$C28,D$7:D$25)</f>
        <v>7791878</v>
      </c>
      <c r="E28" s="46">
        <f t="shared" si="4"/>
        <v>7806360.5631021149</v>
      </c>
      <c r="F28" s="46">
        <f t="shared" si="4"/>
        <v>7828672.8225280391</v>
      </c>
      <c r="G28" s="46">
        <f t="shared" si="4"/>
        <v>7577341.2699266402</v>
      </c>
      <c r="H28" s="46">
        <f t="shared" si="4"/>
        <v>7594732.6656717015</v>
      </c>
      <c r="I28" s="46">
        <f t="shared" si="4"/>
        <v>7615238.8748617582</v>
      </c>
      <c r="J28" s="46">
        <f t="shared" si="4"/>
        <v>7636364.6573199984</v>
      </c>
      <c r="K28" s="46">
        <f t="shared" si="4"/>
        <v>7657017.4470466431</v>
      </c>
      <c r="L28" s="46">
        <f t="shared" si="4"/>
        <v>7675655.841452389</v>
      </c>
      <c r="M28" s="46">
        <f t="shared" si="4"/>
        <v>7697566.8498938028</v>
      </c>
      <c r="N28" s="46">
        <f t="shared" ref="K28:Z31" si="5">SUMIF($C$7:$C$25,$C28,N$7:N$25)</f>
        <v>7723063.5689263828</v>
      </c>
      <c r="O28" s="46">
        <f t="shared" si="5"/>
        <v>7753818.8520730492</v>
      </c>
      <c r="P28" s="46">
        <f t="shared" si="5"/>
        <v>7778537.4462566776</v>
      </c>
      <c r="Q28" s="46">
        <f t="shared" si="5"/>
        <v>7778537.4462566776</v>
      </c>
      <c r="R28" s="46">
        <f t="shared" si="5"/>
        <v>7805177.94494766</v>
      </c>
      <c r="S28" s="46">
        <f t="shared" si="5"/>
        <v>7827048.1818734929</v>
      </c>
      <c r="T28" s="46">
        <f t="shared" si="5"/>
        <v>7495340.6109774634</v>
      </c>
      <c r="U28" s="46">
        <f t="shared" si="5"/>
        <v>7524480.7335260846</v>
      </c>
      <c r="V28" s="46">
        <f t="shared" si="5"/>
        <v>7554901.6759706996</v>
      </c>
      <c r="W28" s="46">
        <f t="shared" si="5"/>
        <v>7585369.7990029054</v>
      </c>
      <c r="X28" s="46">
        <f t="shared" si="5"/>
        <v>7614193.1182475323</v>
      </c>
      <c r="Y28" s="46">
        <f t="shared" si="5"/>
        <v>7644283.8735015709</v>
      </c>
      <c r="Z28" s="46">
        <f t="shared" si="5"/>
        <v>7671739.6232392136</v>
      </c>
      <c r="AA28" s="46">
        <f t="shared" ref="X28:AD31" si="6">SUMIF($C$7:$C$25,$C28,AA$7:AA$25)</f>
        <v>7702364.1032519517</v>
      </c>
      <c r="AB28" s="46">
        <f t="shared" si="6"/>
        <v>7737852.4950719764</v>
      </c>
      <c r="AC28" s="46">
        <f t="shared" si="6"/>
        <v>7765723.9091433361</v>
      </c>
      <c r="AD28" s="46">
        <f t="shared" si="6"/>
        <v>7765723.9091433361</v>
      </c>
    </row>
    <row r="29" spans="1:30" ht="13.9" customHeight="1" x14ac:dyDescent="0.2">
      <c r="B29" s="94" t="s">
        <v>230</v>
      </c>
      <c r="C29" s="84">
        <v>281</v>
      </c>
      <c r="D29" s="46">
        <f t="shared" si="4"/>
        <v>0</v>
      </c>
      <c r="E29" s="46">
        <f t="shared" si="4"/>
        <v>0</v>
      </c>
      <c r="F29" s="46">
        <f t="shared" si="4"/>
        <v>0</v>
      </c>
      <c r="G29" s="46">
        <f t="shared" si="4"/>
        <v>0</v>
      </c>
      <c r="H29" s="46">
        <f t="shared" si="4"/>
        <v>0</v>
      </c>
      <c r="I29" s="46">
        <f t="shared" si="4"/>
        <v>0</v>
      </c>
      <c r="J29" s="46">
        <f t="shared" si="4"/>
        <v>0</v>
      </c>
      <c r="K29" s="46">
        <f t="shared" si="5"/>
        <v>0</v>
      </c>
      <c r="L29" s="46">
        <f t="shared" si="5"/>
        <v>0</v>
      </c>
      <c r="M29" s="46">
        <f t="shared" si="5"/>
        <v>0</v>
      </c>
      <c r="N29" s="46">
        <f t="shared" si="5"/>
        <v>0</v>
      </c>
      <c r="O29" s="46">
        <f t="shared" si="5"/>
        <v>0</v>
      </c>
      <c r="P29" s="46">
        <f t="shared" si="5"/>
        <v>0</v>
      </c>
      <c r="Q29" s="46">
        <f t="shared" si="5"/>
        <v>0</v>
      </c>
      <c r="R29" s="46">
        <f t="shared" si="5"/>
        <v>0</v>
      </c>
      <c r="S29" s="46">
        <f t="shared" si="5"/>
        <v>0</v>
      </c>
      <c r="T29" s="46">
        <f t="shared" si="5"/>
        <v>0</v>
      </c>
      <c r="U29" s="46">
        <f t="shared" si="5"/>
        <v>0</v>
      </c>
      <c r="V29" s="46">
        <f t="shared" si="5"/>
        <v>0</v>
      </c>
      <c r="W29" s="46">
        <f t="shared" si="5"/>
        <v>0</v>
      </c>
      <c r="X29" s="46">
        <f t="shared" si="6"/>
        <v>0</v>
      </c>
      <c r="Y29" s="46">
        <f t="shared" si="6"/>
        <v>0</v>
      </c>
      <c r="Z29" s="46">
        <f t="shared" si="6"/>
        <v>0</v>
      </c>
      <c r="AA29" s="46">
        <f t="shared" si="6"/>
        <v>0</v>
      </c>
      <c r="AB29" s="46">
        <f t="shared" si="6"/>
        <v>0</v>
      </c>
      <c r="AC29" s="46">
        <f t="shared" si="6"/>
        <v>0</v>
      </c>
      <c r="AD29" s="46">
        <f t="shared" si="6"/>
        <v>0</v>
      </c>
    </row>
    <row r="30" spans="1:30" ht="13.9" customHeight="1" x14ac:dyDescent="0.2">
      <c r="B30" s="94" t="s">
        <v>231</v>
      </c>
      <c r="C30" s="84">
        <v>282</v>
      </c>
      <c r="D30" s="46">
        <f t="shared" si="4"/>
        <v>-37171487.379999995</v>
      </c>
      <c r="E30" s="46">
        <f t="shared" si="4"/>
        <v>-37278453.52963537</v>
      </c>
      <c r="F30" s="46">
        <f t="shared" si="4"/>
        <v>-37366734.459879711</v>
      </c>
      <c r="G30" s="46">
        <f t="shared" si="4"/>
        <v>-37451007.027968176</v>
      </c>
      <c r="H30" s="46">
        <f t="shared" si="4"/>
        <v>-37536989.172521293</v>
      </c>
      <c r="I30" s="46">
        <f t="shared" si="4"/>
        <v>-37608218.151411109</v>
      </c>
      <c r="J30" s="46">
        <f t="shared" si="4"/>
        <v>-37668685.432715535</v>
      </c>
      <c r="K30" s="46">
        <f t="shared" si="5"/>
        <v>-37718528.899929255</v>
      </c>
      <c r="L30" s="46">
        <f t="shared" si="5"/>
        <v>-37764333.932577997</v>
      </c>
      <c r="M30" s="46">
        <f t="shared" si="5"/>
        <v>-37867271.866428114</v>
      </c>
      <c r="N30" s="46">
        <f t="shared" si="5"/>
        <v>-37923751.356772378</v>
      </c>
      <c r="O30" s="46">
        <f t="shared" si="5"/>
        <v>-37975496.088227861</v>
      </c>
      <c r="P30" s="46">
        <f t="shared" si="5"/>
        <v>-38028332.476573922</v>
      </c>
      <c r="Q30" s="46">
        <f t="shared" si="5"/>
        <v>-38028332.476573922</v>
      </c>
      <c r="R30" s="46">
        <f t="shared" si="5"/>
        <v>-38159931.831369415</v>
      </c>
      <c r="S30" s="46">
        <f t="shared" si="5"/>
        <v>-38304295.566719718</v>
      </c>
      <c r="T30" s="46">
        <f t="shared" si="5"/>
        <v>-38390532.39451497</v>
      </c>
      <c r="U30" s="46">
        <f t="shared" si="5"/>
        <v>-38504275.822025247</v>
      </c>
      <c r="V30" s="46">
        <f t="shared" si="5"/>
        <v>-38607832.778777845</v>
      </c>
      <c r="W30" s="46">
        <f t="shared" si="5"/>
        <v>-38707971.714526296</v>
      </c>
      <c r="X30" s="46">
        <f t="shared" si="6"/>
        <v>-38802255.13716796</v>
      </c>
      <c r="Y30" s="46">
        <f t="shared" si="6"/>
        <v>-38893354.113357008</v>
      </c>
      <c r="Z30" s="46">
        <f t="shared" si="6"/>
        <v>-39019478.651865661</v>
      </c>
      <c r="AA30" s="46">
        <f t="shared" si="6"/>
        <v>-39120064.355952218</v>
      </c>
      <c r="AB30" s="46">
        <f t="shared" si="6"/>
        <v>-39216168.050002374</v>
      </c>
      <c r="AC30" s="46">
        <f t="shared" si="6"/>
        <v>-39309671.995901771</v>
      </c>
      <c r="AD30" s="46">
        <f t="shared" si="6"/>
        <v>-39309671.995901771</v>
      </c>
    </row>
    <row r="31" spans="1:30" ht="13.9" customHeight="1" x14ac:dyDescent="0.2">
      <c r="B31" s="94" t="s">
        <v>232</v>
      </c>
      <c r="C31" s="84">
        <v>283</v>
      </c>
      <c r="D31" s="46">
        <f t="shared" si="4"/>
        <v>-3668218</v>
      </c>
      <c r="E31" s="46">
        <f t="shared" si="4"/>
        <v>-3701715.7268892294</v>
      </c>
      <c r="F31" s="46">
        <f t="shared" si="4"/>
        <v>-3754856.2849884592</v>
      </c>
      <c r="G31" s="46">
        <f t="shared" si="4"/>
        <v>-3828145.13723619</v>
      </c>
      <c r="H31" s="46">
        <f t="shared" si="4"/>
        <v>-3901433.989483919</v>
      </c>
      <c r="I31" s="46">
        <f t="shared" si="4"/>
        <v>-3964205.2547356491</v>
      </c>
      <c r="J31" s="46">
        <f t="shared" si="4"/>
        <v>-4026584.9397373796</v>
      </c>
      <c r="K31" s="46">
        <f t="shared" si="5"/>
        <v>-4090231.8747391105</v>
      </c>
      <c r="L31" s="46">
        <f t="shared" si="5"/>
        <v>-4146782.6025883392</v>
      </c>
      <c r="M31" s="46">
        <f t="shared" si="5"/>
        <v>-4190788.1434415691</v>
      </c>
      <c r="N31" s="46">
        <f t="shared" si="5"/>
        <v>-4252485.4269907996</v>
      </c>
      <c r="O31" s="46">
        <f t="shared" si="5"/>
        <v>-4276876.0465480294</v>
      </c>
      <c r="P31" s="46">
        <f t="shared" si="5"/>
        <v>-4291382.5089527601</v>
      </c>
      <c r="Q31" s="46">
        <f t="shared" si="5"/>
        <v>-4291382.5089527601</v>
      </c>
      <c r="R31" s="46">
        <f t="shared" si="5"/>
        <v>-4306620.9296096945</v>
      </c>
      <c r="S31" s="46">
        <f t="shared" si="5"/>
        <v>-4321859.3502666308</v>
      </c>
      <c r="T31" s="46">
        <f t="shared" si="5"/>
        <v>-4339605.7220360655</v>
      </c>
      <c r="U31" s="46">
        <f t="shared" si="5"/>
        <v>-4357352.0938055003</v>
      </c>
      <c r="V31" s="46">
        <f t="shared" si="5"/>
        <v>-4375098.4655749351</v>
      </c>
      <c r="W31" s="46">
        <f t="shared" si="5"/>
        <v>-4392844.8373443699</v>
      </c>
      <c r="X31" s="46">
        <f t="shared" si="6"/>
        <v>-4410591.2091138046</v>
      </c>
      <c r="Y31" s="46">
        <f t="shared" si="6"/>
        <v>-4428337.5808832394</v>
      </c>
      <c r="Z31" s="46">
        <f t="shared" si="6"/>
        <v>-4446083.9526526751</v>
      </c>
      <c r="AA31" s="46">
        <f t="shared" si="6"/>
        <v>-4464566.3432221115</v>
      </c>
      <c r="AB31" s="46">
        <f t="shared" si="6"/>
        <v>-4483048.733791546</v>
      </c>
      <c r="AC31" s="46">
        <f t="shared" si="6"/>
        <v>-4501531.1243609795</v>
      </c>
      <c r="AD31" s="46">
        <f t="shared" si="6"/>
        <v>-4501531.1243609795</v>
      </c>
    </row>
    <row r="32" spans="1:30" ht="13.9" customHeight="1" thickBot="1" x14ac:dyDescent="0.25">
      <c r="B32" s="95" t="s">
        <v>233</v>
      </c>
      <c r="D32" s="96">
        <f t="shared" ref="D32" si="7">SUM(D28:D31)</f>
        <v>-33047827.379999995</v>
      </c>
      <c r="E32" s="96">
        <f t="shared" ref="E32:AD32" si="8">SUM(E28:E31)</f>
        <v>-33173808.693422485</v>
      </c>
      <c r="F32" s="96">
        <f t="shared" si="8"/>
        <v>-33292917.922340132</v>
      </c>
      <c r="G32" s="96">
        <f t="shared" si="8"/>
        <v>-33701810.895277724</v>
      </c>
      <c r="H32" s="96">
        <f t="shared" si="8"/>
        <v>-33843690.49633351</v>
      </c>
      <c r="I32" s="96">
        <f t="shared" si="8"/>
        <v>-33957184.531285003</v>
      </c>
      <c r="J32" s="96">
        <f t="shared" si="8"/>
        <v>-34058905.715132914</v>
      </c>
      <c r="K32" s="96">
        <f t="shared" si="8"/>
        <v>-34151743.327621721</v>
      </c>
      <c r="L32" s="96">
        <f t="shared" si="8"/>
        <v>-34235460.693713948</v>
      </c>
      <c r="M32" s="96">
        <f t="shared" si="8"/>
        <v>-34360493.159975886</v>
      </c>
      <c r="N32" s="96">
        <f t="shared" si="8"/>
        <v>-34453173.214836791</v>
      </c>
      <c r="O32" s="96">
        <f t="shared" si="8"/>
        <v>-34498553.282702841</v>
      </c>
      <c r="P32" s="96">
        <f t="shared" si="8"/>
        <v>-34541177.539270006</v>
      </c>
      <c r="Q32" s="96">
        <f t="shared" si="8"/>
        <v>-34541177.539270006</v>
      </c>
      <c r="R32" s="96">
        <f t="shared" si="8"/>
        <v>-34661374.816031449</v>
      </c>
      <c r="S32" s="96">
        <f t="shared" si="8"/>
        <v>-34799106.735112853</v>
      </c>
      <c r="T32" s="96">
        <f t="shared" si="8"/>
        <v>-35234797.505573571</v>
      </c>
      <c r="U32" s="96">
        <f t="shared" si="8"/>
        <v>-35337147.182304665</v>
      </c>
      <c r="V32" s="96">
        <f t="shared" si="8"/>
        <v>-35428029.568382084</v>
      </c>
      <c r="W32" s="96">
        <f t="shared" si="8"/>
        <v>-35515446.752867758</v>
      </c>
      <c r="X32" s="96">
        <f t="shared" si="8"/>
        <v>-35598653.228034236</v>
      </c>
      <c r="Y32" s="96">
        <f t="shared" si="8"/>
        <v>-35677407.820738681</v>
      </c>
      <c r="Z32" s="96">
        <f t="shared" si="8"/>
        <v>-35793822.981279127</v>
      </c>
      <c r="AA32" s="96">
        <f t="shared" si="8"/>
        <v>-35882266.595922381</v>
      </c>
      <c r="AB32" s="96">
        <f t="shared" si="8"/>
        <v>-35961364.288721941</v>
      </c>
      <c r="AC32" s="96">
        <f t="shared" si="8"/>
        <v>-36045479.211119413</v>
      </c>
      <c r="AD32" s="96">
        <f t="shared" si="8"/>
        <v>-36045479.211119413</v>
      </c>
    </row>
    <row r="33" spans="1:30" ht="13.9" customHeight="1" thickTop="1" x14ac:dyDescent="0.2">
      <c r="B33" s="95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</row>
    <row r="34" spans="1:30" ht="13.9" customHeight="1" x14ac:dyDescent="0.2">
      <c r="B34" s="95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</row>
    <row r="35" spans="1:30" ht="13.9" customHeight="1" thickBot="1" x14ac:dyDescent="0.25">
      <c r="B35" s="93" t="s">
        <v>234</v>
      </c>
    </row>
    <row r="36" spans="1:30" ht="13.9" customHeight="1" x14ac:dyDescent="0.2">
      <c r="B36" s="94" t="s">
        <v>229</v>
      </c>
      <c r="C36" s="84">
        <v>190</v>
      </c>
      <c r="D36" s="46"/>
      <c r="E36" s="46">
        <f>E28-D28</f>
        <v>14482.563102114946</v>
      </c>
      <c r="F36" s="46">
        <f>F28-E28</f>
        <v>22312.25942592416</v>
      </c>
      <c r="G36" s="46">
        <f t="shared" ref="G36:G39" si="9">G28-F28</f>
        <v>-251331.5526013989</v>
      </c>
      <c r="H36" s="46">
        <f t="shared" ref="H36:H39" si="10">H28-G28</f>
        <v>17391.395745061338</v>
      </c>
      <c r="I36" s="46">
        <f t="shared" ref="I36:I39" si="11">I28-H28</f>
        <v>20506.209190056659</v>
      </c>
      <c r="J36" s="46">
        <f t="shared" ref="J36:J39" si="12">J28-I28</f>
        <v>21125.782458240166</v>
      </c>
      <c r="K36" s="46">
        <f t="shared" ref="K36:K39" si="13">K28-J28</f>
        <v>20652.789726644754</v>
      </c>
      <c r="L36" s="46">
        <f t="shared" ref="L36:L39" si="14">L28-K28</f>
        <v>18638.394405745901</v>
      </c>
      <c r="M36" s="46">
        <f t="shared" ref="M36:M39" si="15">M28-L28</f>
        <v>21911.008441413753</v>
      </c>
      <c r="N36" s="46">
        <f t="shared" ref="N36:N39" si="16">N28-M28</f>
        <v>25496.719032580033</v>
      </c>
      <c r="O36" s="46">
        <f t="shared" ref="O36:O39" si="17">O28-N28</f>
        <v>30755.283146666363</v>
      </c>
      <c r="P36" s="46">
        <f t="shared" ref="P36:P39" si="18">P28-O28</f>
        <v>24718.594183628447</v>
      </c>
      <c r="Q36" s="46">
        <f>Q28-D28</f>
        <v>-13340.55374332238</v>
      </c>
      <c r="R36" s="46">
        <f>R28-Q28</f>
        <v>26640.498690982349</v>
      </c>
      <c r="S36" s="46">
        <f>S28-R28</f>
        <v>21870.236925832927</v>
      </c>
      <c r="T36" s="46">
        <f t="shared" ref="T36:T39" si="19">T28-S28</f>
        <v>-331707.57089602947</v>
      </c>
      <c r="U36" s="46">
        <f t="shared" ref="U36:U39" si="20">U28-T28</f>
        <v>29140.122548621148</v>
      </c>
      <c r="V36" s="46">
        <f t="shared" ref="V36:V39" si="21">V28-U28</f>
        <v>30420.942444615066</v>
      </c>
      <c r="W36" s="46">
        <f t="shared" ref="W36:W39" si="22">W28-V28</f>
        <v>30468.123032205738</v>
      </c>
      <c r="X36" s="46">
        <f t="shared" ref="X36:X39" si="23">X28-W28</f>
        <v>28823.319244626909</v>
      </c>
      <c r="Y36" s="46">
        <f t="shared" ref="Y36:Y39" si="24">Y28-X28</f>
        <v>30090.75525403861</v>
      </c>
      <c r="Z36" s="46">
        <f t="shared" ref="Z36:Z39" si="25">Z28-Y28</f>
        <v>27455.749737642705</v>
      </c>
      <c r="AA36" s="46">
        <f t="shared" ref="AA36:AA39" si="26">AA28-Z28</f>
        <v>30624.480012738146</v>
      </c>
      <c r="AB36" s="46">
        <f t="shared" ref="AB36:AB39" si="27">AB28-AA28</f>
        <v>35488.391820024699</v>
      </c>
      <c r="AC36" s="46">
        <f t="shared" ref="AC36:AC39" si="28">AC28-AB28</f>
        <v>27871.414071359672</v>
      </c>
      <c r="AD36" s="46">
        <f>AD28-Q28</f>
        <v>-12813.537113341503</v>
      </c>
    </row>
    <row r="37" spans="1:30" ht="13.9" customHeight="1" x14ac:dyDescent="0.2">
      <c r="B37" s="94" t="s">
        <v>230</v>
      </c>
      <c r="C37" s="84">
        <v>281</v>
      </c>
      <c r="D37" s="46"/>
      <c r="E37" s="46">
        <f t="shared" ref="E37:E39" si="29">E29-D29</f>
        <v>0</v>
      </c>
      <c r="F37" s="46">
        <f t="shared" ref="F37:F39" si="30">F29-E29</f>
        <v>0</v>
      </c>
      <c r="G37" s="46">
        <f t="shared" si="9"/>
        <v>0</v>
      </c>
      <c r="H37" s="46">
        <f t="shared" si="10"/>
        <v>0</v>
      </c>
      <c r="I37" s="46">
        <f t="shared" si="11"/>
        <v>0</v>
      </c>
      <c r="J37" s="46">
        <f t="shared" si="12"/>
        <v>0</v>
      </c>
      <c r="K37" s="46">
        <f t="shared" si="13"/>
        <v>0</v>
      </c>
      <c r="L37" s="46">
        <f t="shared" si="14"/>
        <v>0</v>
      </c>
      <c r="M37" s="46">
        <f t="shared" si="15"/>
        <v>0</v>
      </c>
      <c r="N37" s="46">
        <f t="shared" si="16"/>
        <v>0</v>
      </c>
      <c r="O37" s="46">
        <f t="shared" si="17"/>
        <v>0</v>
      </c>
      <c r="P37" s="46">
        <f t="shared" si="18"/>
        <v>0</v>
      </c>
      <c r="Q37" s="46">
        <f t="shared" ref="Q37:Q39" si="31">Q29-D29</f>
        <v>0</v>
      </c>
      <c r="R37" s="46">
        <f t="shared" ref="R37:R39" si="32">R29-Q29</f>
        <v>0</v>
      </c>
      <c r="S37" s="46">
        <f t="shared" ref="S37:S39" si="33">S29-R29</f>
        <v>0</v>
      </c>
      <c r="T37" s="46">
        <f t="shared" si="19"/>
        <v>0</v>
      </c>
      <c r="U37" s="46">
        <f t="shared" si="20"/>
        <v>0</v>
      </c>
      <c r="V37" s="46">
        <f t="shared" si="21"/>
        <v>0</v>
      </c>
      <c r="W37" s="46">
        <f t="shared" si="22"/>
        <v>0</v>
      </c>
      <c r="X37" s="46">
        <f t="shared" si="23"/>
        <v>0</v>
      </c>
      <c r="Y37" s="46">
        <f t="shared" si="24"/>
        <v>0</v>
      </c>
      <c r="Z37" s="46">
        <f t="shared" si="25"/>
        <v>0</v>
      </c>
      <c r="AA37" s="46">
        <f t="shared" si="26"/>
        <v>0</v>
      </c>
      <c r="AB37" s="46">
        <f t="shared" si="27"/>
        <v>0</v>
      </c>
      <c r="AC37" s="46">
        <f t="shared" si="28"/>
        <v>0</v>
      </c>
      <c r="AD37" s="46">
        <f t="shared" ref="AD37:AD39" si="34">AD29-Q29</f>
        <v>0</v>
      </c>
    </row>
    <row r="38" spans="1:30" ht="13.9" customHeight="1" x14ac:dyDescent="0.2">
      <c r="B38" s="94" t="s">
        <v>231</v>
      </c>
      <c r="C38" s="84">
        <v>282</v>
      </c>
      <c r="D38" s="46"/>
      <c r="E38" s="46">
        <f t="shared" si="29"/>
        <v>-106966.14963537455</v>
      </c>
      <c r="F38" s="46">
        <f t="shared" si="30"/>
        <v>-88280.930244341493</v>
      </c>
      <c r="G38" s="46">
        <f t="shared" si="9"/>
        <v>-84272.568088464439</v>
      </c>
      <c r="H38" s="46">
        <f t="shared" si="10"/>
        <v>-85982.144553117454</v>
      </c>
      <c r="I38" s="46">
        <f t="shared" si="11"/>
        <v>-71228.978889815509</v>
      </c>
      <c r="J38" s="46">
        <f t="shared" si="12"/>
        <v>-60467.281304426491</v>
      </c>
      <c r="K38" s="46">
        <f t="shared" si="13"/>
        <v>-49843.467213720083</v>
      </c>
      <c r="L38" s="46">
        <f t="shared" si="14"/>
        <v>-45805.032648742199</v>
      </c>
      <c r="M38" s="46">
        <f t="shared" si="15"/>
        <v>-102937.93385011703</v>
      </c>
      <c r="N38" s="46">
        <f t="shared" si="16"/>
        <v>-56479.490344263613</v>
      </c>
      <c r="O38" s="46">
        <f t="shared" si="17"/>
        <v>-51744.731455482543</v>
      </c>
      <c r="P38" s="46">
        <f t="shared" si="18"/>
        <v>-52836.38834606111</v>
      </c>
      <c r="Q38" s="46">
        <f t="shared" si="31"/>
        <v>-856845.09657392651</v>
      </c>
      <c r="R38" s="46">
        <f t="shared" si="32"/>
        <v>-131599.35479549319</v>
      </c>
      <c r="S38" s="46">
        <f t="shared" si="33"/>
        <v>-144363.73535030335</v>
      </c>
      <c r="T38" s="46">
        <f t="shared" si="19"/>
        <v>-86236.827795252204</v>
      </c>
      <c r="U38" s="46">
        <f t="shared" si="20"/>
        <v>-113743.42751027644</v>
      </c>
      <c r="V38" s="46">
        <f t="shared" si="21"/>
        <v>-103556.95675259829</v>
      </c>
      <c r="W38" s="46">
        <f t="shared" si="22"/>
        <v>-100138.93574845046</v>
      </c>
      <c r="X38" s="46">
        <f t="shared" si="23"/>
        <v>-94283.422641664743</v>
      </c>
      <c r="Y38" s="46">
        <f t="shared" si="24"/>
        <v>-91098.976189047098</v>
      </c>
      <c r="Z38" s="46">
        <f t="shared" si="25"/>
        <v>-126124.53850865364</v>
      </c>
      <c r="AA38" s="46">
        <f t="shared" si="26"/>
        <v>-100585.70408655703</v>
      </c>
      <c r="AB38" s="46">
        <f t="shared" si="27"/>
        <v>-96103.69405015558</v>
      </c>
      <c r="AC38" s="46">
        <f t="shared" si="28"/>
        <v>-93503.945899397135</v>
      </c>
      <c r="AD38" s="46">
        <f t="shared" si="34"/>
        <v>-1281339.5193278491</v>
      </c>
    </row>
    <row r="39" spans="1:30" ht="13.9" customHeight="1" x14ac:dyDescent="0.2">
      <c r="B39" s="94" t="s">
        <v>232</v>
      </c>
      <c r="C39" s="84">
        <v>283</v>
      </c>
      <c r="D39" s="46"/>
      <c r="E39" s="46">
        <f t="shared" si="29"/>
        <v>-33497.72688922938</v>
      </c>
      <c r="F39" s="46">
        <f t="shared" si="30"/>
        <v>-53140.55809922982</v>
      </c>
      <c r="G39" s="46">
        <f t="shared" si="9"/>
        <v>-73288.852247730829</v>
      </c>
      <c r="H39" s="46">
        <f t="shared" si="10"/>
        <v>-73288.852247728966</v>
      </c>
      <c r="I39" s="46">
        <f t="shared" si="11"/>
        <v>-62771.265251730103</v>
      </c>
      <c r="J39" s="46">
        <f t="shared" si="12"/>
        <v>-62379.685001730453</v>
      </c>
      <c r="K39" s="46">
        <f t="shared" si="13"/>
        <v>-63646.935001730919</v>
      </c>
      <c r="L39" s="46">
        <f t="shared" si="14"/>
        <v>-56550.727849228773</v>
      </c>
      <c r="M39" s="46">
        <f t="shared" si="15"/>
        <v>-44005.540853229817</v>
      </c>
      <c r="N39" s="46">
        <f t="shared" si="16"/>
        <v>-61697.283549230546</v>
      </c>
      <c r="O39" s="46">
        <f t="shared" si="17"/>
        <v>-24390.619557229802</v>
      </c>
      <c r="P39" s="46">
        <f t="shared" si="18"/>
        <v>-14506.46240473073</v>
      </c>
      <c r="Q39" s="46">
        <f t="shared" si="31"/>
        <v>-623164.50895276014</v>
      </c>
      <c r="R39" s="46">
        <f t="shared" si="32"/>
        <v>-15238.420656934381</v>
      </c>
      <c r="S39" s="46">
        <f t="shared" si="33"/>
        <v>-15238.420656936243</v>
      </c>
      <c r="T39" s="46">
        <f t="shared" si="19"/>
        <v>-17746.371769434772</v>
      </c>
      <c r="U39" s="46">
        <f t="shared" si="20"/>
        <v>-17746.371769434772</v>
      </c>
      <c r="V39" s="46">
        <f t="shared" si="21"/>
        <v>-17746.371769434772</v>
      </c>
      <c r="W39" s="46">
        <f t="shared" si="22"/>
        <v>-17746.371769434772</v>
      </c>
      <c r="X39" s="46">
        <f t="shared" si="23"/>
        <v>-17746.371769434772</v>
      </c>
      <c r="Y39" s="46">
        <f t="shared" si="24"/>
        <v>-17746.371769434772</v>
      </c>
      <c r="Z39" s="46">
        <f t="shared" si="25"/>
        <v>-17746.371769435704</v>
      </c>
      <c r="AA39" s="46">
        <f t="shared" si="26"/>
        <v>-18482.390569436364</v>
      </c>
      <c r="AB39" s="46">
        <f t="shared" si="27"/>
        <v>-18482.390569434501</v>
      </c>
      <c r="AC39" s="46">
        <f t="shared" si="28"/>
        <v>-18482.39056943357</v>
      </c>
      <c r="AD39" s="46">
        <f t="shared" si="34"/>
        <v>-210148.6154082194</v>
      </c>
    </row>
    <row r="40" spans="1:30" ht="13.9" customHeight="1" thickBot="1" x14ac:dyDescent="0.25">
      <c r="B40" s="95" t="s">
        <v>235</v>
      </c>
      <c r="D40" s="96"/>
      <c r="E40" s="96">
        <f>SUM(E36:E39)</f>
        <v>-125981.31342248898</v>
      </c>
      <c r="F40" s="96">
        <f>SUM(F36:F39)</f>
        <v>-119109.22891764715</v>
      </c>
      <c r="G40" s="96">
        <f t="shared" ref="G40:Q40" si="35">SUM(G36:G39)</f>
        <v>-408892.97293759417</v>
      </c>
      <c r="H40" s="96">
        <f t="shared" si="35"/>
        <v>-141879.60105578508</v>
      </c>
      <c r="I40" s="96">
        <f t="shared" si="35"/>
        <v>-113494.03495148895</v>
      </c>
      <c r="J40" s="96">
        <f t="shared" si="35"/>
        <v>-101721.18384791678</v>
      </c>
      <c r="K40" s="96">
        <f t="shared" si="35"/>
        <v>-92837.612488806248</v>
      </c>
      <c r="L40" s="96">
        <f t="shared" si="35"/>
        <v>-83717.366092225071</v>
      </c>
      <c r="M40" s="96">
        <f t="shared" si="35"/>
        <v>-125032.46626193309</v>
      </c>
      <c r="N40" s="96">
        <f t="shared" si="35"/>
        <v>-92680.054860914126</v>
      </c>
      <c r="O40" s="96">
        <f t="shared" si="35"/>
        <v>-45380.067866045982</v>
      </c>
      <c r="P40" s="96">
        <f t="shared" si="35"/>
        <v>-42624.256567163393</v>
      </c>
      <c r="Q40" s="96">
        <f t="shared" si="35"/>
        <v>-1493350.159270009</v>
      </c>
      <c r="R40" s="96">
        <f>SUM(R36:R39)</f>
        <v>-120197.27676144522</v>
      </c>
      <c r="S40" s="96">
        <f>SUM(S36:S39)</f>
        <v>-137731.91908140667</v>
      </c>
      <c r="T40" s="96">
        <f t="shared" ref="T40:AD40" si="36">SUM(T36:T39)</f>
        <v>-435690.77046071645</v>
      </c>
      <c r="U40" s="96">
        <f t="shared" si="36"/>
        <v>-102349.67673109006</v>
      </c>
      <c r="V40" s="96">
        <f t="shared" si="36"/>
        <v>-90882.386077417992</v>
      </c>
      <c r="W40" s="96">
        <f t="shared" si="36"/>
        <v>-87417.184485679492</v>
      </c>
      <c r="X40" s="96">
        <f t="shared" si="36"/>
        <v>-83206.475166472606</v>
      </c>
      <c r="Y40" s="96">
        <f t="shared" si="36"/>
        <v>-78754.592704443261</v>
      </c>
      <c r="Z40" s="96">
        <f t="shared" si="36"/>
        <v>-116415.16054044664</v>
      </c>
      <c r="AA40" s="96">
        <f t="shared" si="36"/>
        <v>-88443.614643255249</v>
      </c>
      <c r="AB40" s="96">
        <f t="shared" si="36"/>
        <v>-79097.692799565382</v>
      </c>
      <c r="AC40" s="96">
        <f t="shared" si="36"/>
        <v>-84114.922397471033</v>
      </c>
      <c r="AD40" s="96">
        <f t="shared" si="36"/>
        <v>-1504301.67184941</v>
      </c>
    </row>
    <row r="41" spans="1:30" ht="13.9" customHeight="1" thickTop="1" x14ac:dyDescent="0.2"/>
    <row r="42" spans="1:30" ht="13.9" customHeight="1" x14ac:dyDescent="0.2">
      <c r="A42" s="97"/>
      <c r="B42" s="97"/>
      <c r="C42" s="98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</row>
    <row r="43" spans="1:30" ht="13.9" customHeight="1" x14ac:dyDescent="0.2">
      <c r="A43" s="85"/>
      <c r="B43" s="85"/>
      <c r="C43" s="84"/>
    </row>
    <row r="44" spans="1:30" ht="13.9" customHeight="1" x14ac:dyDescent="0.2">
      <c r="A44" s="80" t="s">
        <v>236</v>
      </c>
      <c r="B44" s="85"/>
      <c r="C44" s="84"/>
    </row>
    <row r="45" spans="1:30" ht="13.9" customHeight="1" x14ac:dyDescent="0.2">
      <c r="A45" s="89" t="s">
        <v>129</v>
      </c>
      <c r="B45" s="89" t="s">
        <v>237</v>
      </c>
      <c r="C45" s="90" t="s">
        <v>185</v>
      </c>
      <c r="D45" s="46">
        <f>SUMIFS('  Income Statement'!BE:BE,'  Income Statement'!$E:$E,$B45,'  Income Statement'!$A:$A,$A45)</f>
        <v>3152920</v>
      </c>
      <c r="E45" s="46">
        <f>SUMIFS('  Income Statement'!BF:BF,'  Income Statement'!$E:$E,$B45,'  Income Statement'!$A:$A,$A45)</f>
        <v>186092.51135959799</v>
      </c>
      <c r="F45" s="46">
        <f>SUMIFS('  Income Statement'!BG:BG,'  Income Statement'!$E:$E,$B45,'  Income Statement'!$A:$A,$A45)</f>
        <v>190893.22087098294</v>
      </c>
      <c r="G45" s="46">
        <f>SUMIFS('  Income Statement'!BH:BH,'  Income Statement'!$E:$E,$B45,'  Income Statement'!$A:$A,$A45)</f>
        <v>-105887.0958790689</v>
      </c>
      <c r="H45" s="46">
        <f>SUMIFS('  Income Statement'!BI:BI,'  Income Statement'!$E:$E,$B45,'  Income Statement'!$A:$A,$A45)</f>
        <v>146840.35912458209</v>
      </c>
      <c r="I45" s="46">
        <f>SUMIFS('  Income Statement'!BJ:BJ,'  Income Statement'!$E:$E,$B45,'  Income Statement'!$A:$A,$A45)</f>
        <v>147181.99948135714</v>
      </c>
      <c r="J45" s="46">
        <f>SUMIFS('  Income Statement'!BK:BK,'  Income Statement'!$E:$E,$B45,'  Income Statement'!$A:$A,$A45)</f>
        <v>102721.11316868382</v>
      </c>
      <c r="K45" s="46">
        <f>SUMIFS('  Income Statement'!BL:BL,'  Income Statement'!$E:$E,$B45,'  Income Statement'!$A:$A,$A45)</f>
        <v>113980.64056787078</v>
      </c>
      <c r="L45" s="46">
        <f>SUMIFS('  Income Statement'!BM:BM,'  Income Statement'!$E:$E,$B45,'  Income Statement'!$A:$A,$A45)</f>
        <v>100682.83468571825</v>
      </c>
      <c r="M45" s="46">
        <f>SUMIFS('  Income Statement'!BN:BN,'  Income Statement'!$E:$E,$B45,'  Income Statement'!$A:$A,$A45)</f>
        <v>112112.85691470421</v>
      </c>
      <c r="N45" s="46">
        <f>SUMIFS('  Income Statement'!BO:BO,'  Income Statement'!$E:$E,$B45,'  Income Statement'!$A:$A,$A45)</f>
        <v>169296.6841187611</v>
      </c>
      <c r="O45" s="46">
        <f>SUMIFS('  Income Statement'!BP:BP,'  Income Statement'!$E:$E,$B45,'  Income Statement'!$A:$A,$A45)</f>
        <v>181410.71451608962</v>
      </c>
      <c r="P45" s="46">
        <f>SUMIFS('  Income Statement'!BQ:BQ,'  Income Statement'!$E:$E,$B45,'  Income Statement'!$A:$A,$A45)</f>
        <v>255318.00429832865</v>
      </c>
      <c r="Q45" s="46">
        <f>SUMIFS('  Income Statement'!BR:BR,'  Income Statement'!$E:$E,$B45,'  Income Statement'!$A:$A,$A45)</f>
        <v>1600643.8432276077</v>
      </c>
      <c r="R45" s="46">
        <f>SUMIFS('  Income Statement'!BS:BS,'  Income Statement'!$E:$E,$B45,'  Income Statement'!$A:$A,$A45)</f>
        <v>112001.97832716689</v>
      </c>
      <c r="S45" s="46">
        <f>SUMIFS('  Income Statement'!BT:BT,'  Income Statement'!$E:$E,$B45,'  Income Statement'!$A:$A,$A45)</f>
        <v>137337.15381216822</v>
      </c>
      <c r="T45" s="46">
        <f>SUMIFS('  Income Statement'!BU:BU,'  Income Statement'!$E:$E,$B45,'  Income Statement'!$A:$A,$A45)</f>
        <v>-214359.79755354795</v>
      </c>
      <c r="U45" s="46">
        <f>SUMIFS('  Income Statement'!BV:BV,'  Income Statement'!$E:$E,$B45,'  Income Statement'!$A:$A,$A45)</f>
        <v>116846.09711057539</v>
      </c>
      <c r="V45" s="46">
        <f>SUMIFS('  Income Statement'!BW:BW,'  Income Statement'!$E:$E,$B45,'  Income Statement'!$A:$A,$A45)</f>
        <v>107984.9418880943</v>
      </c>
      <c r="W45" s="46">
        <f>SUMIFS('  Income Statement'!BX:BX,'  Income Statement'!$E:$E,$B45,'  Income Statement'!$A:$A,$A45)</f>
        <v>81061.348571275885</v>
      </c>
      <c r="X45" s="46">
        <f>SUMIFS('  Income Statement'!BY:BY,'  Income Statement'!$E:$E,$B45,'  Income Statement'!$A:$A,$A45)</f>
        <v>70830.181310935921</v>
      </c>
      <c r="Y45" s="46">
        <f>SUMIFS('  Income Statement'!BZ:BZ,'  Income Statement'!$E:$E,$B45,'  Income Statement'!$A:$A,$A45)</f>
        <v>81936.900741112389</v>
      </c>
      <c r="Z45" s="46">
        <f>SUMIFS('  Income Statement'!CA:CA,'  Income Statement'!$E:$E,$B45,'  Income Statement'!$A:$A,$A45)</f>
        <v>95074.873870939162</v>
      </c>
      <c r="AA45" s="46">
        <f>SUMIFS('  Income Statement'!CB:CB,'  Income Statement'!$E:$E,$B45,'  Income Statement'!$A:$A,$A45)</f>
        <v>165137.7285477744</v>
      </c>
      <c r="AB45" s="46">
        <f>SUMIFS('  Income Statement'!CC:CC,'  Income Statement'!$E:$E,$B45,'  Income Statement'!$A:$A,$A45)</f>
        <v>136995.59665142916</v>
      </c>
      <c r="AC45" s="46">
        <f>SUMIFS('  Income Statement'!CD:CD,'  Income Statement'!$E:$E,$B45,'  Income Statement'!$A:$A,$A45)</f>
        <v>225547.39240349826</v>
      </c>
      <c r="AD45" s="46">
        <f>SUMIFS('  Income Statement'!CE:CE,'  Income Statement'!$E:$E,$B45,'  Income Statement'!$A:$A,$A45)</f>
        <v>1116394.395681422</v>
      </c>
    </row>
    <row r="46" spans="1:30" ht="13.9" customHeight="1" x14ac:dyDescent="0.2">
      <c r="A46" s="89" t="s">
        <v>129</v>
      </c>
      <c r="B46" s="89" t="s">
        <v>238</v>
      </c>
      <c r="C46" s="90" t="s">
        <v>189</v>
      </c>
      <c r="D46" s="46">
        <f>SUMIFS('  Income Statement'!BE:BE,'  Income Statement'!$E:$E,$B46,'  Income Statement'!$A:$A,$A46)</f>
        <v>263</v>
      </c>
      <c r="E46" s="46">
        <f>SUMIFS('  Income Statement'!BF:BF,'  Income Statement'!$E:$E,$B46,'  Income Statement'!$A:$A,$A46)</f>
        <v>0</v>
      </c>
      <c r="F46" s="46">
        <f>SUMIFS('  Income Statement'!BG:BG,'  Income Statement'!$E:$E,$B46,'  Income Statement'!$A:$A,$A46)</f>
        <v>0</v>
      </c>
      <c r="G46" s="46">
        <f>SUMIFS('  Income Statement'!BH:BH,'  Income Statement'!$E:$E,$B46,'  Income Statement'!$A:$A,$A46)</f>
        <v>0</v>
      </c>
      <c r="H46" s="46">
        <f>SUMIFS('  Income Statement'!BI:BI,'  Income Statement'!$E:$E,$B46,'  Income Statement'!$A:$A,$A46)</f>
        <v>0</v>
      </c>
      <c r="I46" s="46">
        <f>SUMIFS('  Income Statement'!BJ:BJ,'  Income Statement'!$E:$E,$B46,'  Income Statement'!$A:$A,$A46)</f>
        <v>0</v>
      </c>
      <c r="J46" s="46">
        <f>SUMIFS('  Income Statement'!BK:BK,'  Income Statement'!$E:$E,$B46,'  Income Statement'!$A:$A,$A46)</f>
        <v>0</v>
      </c>
      <c r="K46" s="46">
        <f>SUMIFS('  Income Statement'!BL:BL,'  Income Statement'!$E:$E,$B46,'  Income Statement'!$A:$A,$A46)</f>
        <v>0</v>
      </c>
      <c r="L46" s="46">
        <f>SUMIFS('  Income Statement'!BM:BM,'  Income Statement'!$E:$E,$B46,'  Income Statement'!$A:$A,$A46)</f>
        <v>0</v>
      </c>
      <c r="M46" s="46">
        <f>SUMIFS('  Income Statement'!BN:BN,'  Income Statement'!$E:$E,$B46,'  Income Statement'!$A:$A,$A46)</f>
        <v>0</v>
      </c>
      <c r="N46" s="46">
        <f>SUMIFS('  Income Statement'!BO:BO,'  Income Statement'!$E:$E,$B46,'  Income Statement'!$A:$A,$A46)</f>
        <v>0</v>
      </c>
      <c r="O46" s="46">
        <f>SUMIFS('  Income Statement'!BP:BP,'  Income Statement'!$E:$E,$B46,'  Income Statement'!$A:$A,$A46)</f>
        <v>0</v>
      </c>
      <c r="P46" s="46">
        <f>SUMIFS('  Income Statement'!BQ:BQ,'  Income Statement'!$E:$E,$B46,'  Income Statement'!$A:$A,$A46)</f>
        <v>0</v>
      </c>
      <c r="Q46" s="46">
        <f>SUMIFS('  Income Statement'!BR:BR,'  Income Statement'!$E:$E,$B46,'  Income Statement'!$A:$A,$A46)</f>
        <v>0</v>
      </c>
      <c r="R46" s="46">
        <f>SUMIFS('  Income Statement'!BS:BS,'  Income Statement'!$E:$E,$B46,'  Income Statement'!$A:$A,$A46)</f>
        <v>0</v>
      </c>
      <c r="S46" s="46">
        <f>SUMIFS('  Income Statement'!BT:BT,'  Income Statement'!$E:$E,$B46,'  Income Statement'!$A:$A,$A46)</f>
        <v>0</v>
      </c>
      <c r="T46" s="46">
        <f>SUMIFS('  Income Statement'!BU:BU,'  Income Statement'!$E:$E,$B46,'  Income Statement'!$A:$A,$A46)</f>
        <v>0</v>
      </c>
      <c r="U46" s="46">
        <f>SUMIFS('  Income Statement'!BV:BV,'  Income Statement'!$E:$E,$B46,'  Income Statement'!$A:$A,$A46)</f>
        <v>0</v>
      </c>
      <c r="V46" s="46">
        <f>SUMIFS('  Income Statement'!BW:BW,'  Income Statement'!$E:$E,$B46,'  Income Statement'!$A:$A,$A46)</f>
        <v>0</v>
      </c>
      <c r="W46" s="46">
        <f>SUMIFS('  Income Statement'!BX:BX,'  Income Statement'!$E:$E,$B46,'  Income Statement'!$A:$A,$A46)</f>
        <v>0</v>
      </c>
      <c r="X46" s="46">
        <f>SUMIFS('  Income Statement'!BY:BY,'  Income Statement'!$E:$E,$B46,'  Income Statement'!$A:$A,$A46)</f>
        <v>0</v>
      </c>
      <c r="Y46" s="46">
        <f>SUMIFS('  Income Statement'!BZ:BZ,'  Income Statement'!$E:$E,$B46,'  Income Statement'!$A:$A,$A46)</f>
        <v>0</v>
      </c>
      <c r="Z46" s="46">
        <f>SUMIFS('  Income Statement'!CA:CA,'  Income Statement'!$E:$E,$B46,'  Income Statement'!$A:$A,$A46)</f>
        <v>0</v>
      </c>
      <c r="AA46" s="46">
        <f>SUMIFS('  Income Statement'!CB:CB,'  Income Statement'!$E:$E,$B46,'  Income Statement'!$A:$A,$A46)</f>
        <v>0</v>
      </c>
      <c r="AB46" s="46">
        <f>SUMIFS('  Income Statement'!CC:CC,'  Income Statement'!$E:$E,$B46,'  Income Statement'!$A:$A,$A46)</f>
        <v>0</v>
      </c>
      <c r="AC46" s="46">
        <f>SUMIFS('  Income Statement'!CD:CD,'  Income Statement'!$E:$E,$B46,'  Income Statement'!$A:$A,$A46)</f>
        <v>0</v>
      </c>
      <c r="AD46" s="46">
        <f>SUMIFS('  Income Statement'!CE:CE,'  Income Statement'!$E:$E,$B46,'  Income Statement'!$A:$A,$A46)</f>
        <v>0</v>
      </c>
    </row>
    <row r="47" spans="1:30" ht="13.9" customHeight="1" thickBot="1" x14ac:dyDescent="0.25">
      <c r="A47" s="85"/>
      <c r="B47" s="100" t="s">
        <v>239</v>
      </c>
      <c r="C47" s="90"/>
      <c r="D47" s="96">
        <f t="shared" ref="D47" si="37">SUM(D45:D46)</f>
        <v>3153183</v>
      </c>
      <c r="E47" s="96">
        <f t="shared" ref="E47:AD47" si="38">SUM(E45:E46)</f>
        <v>186092.51135959799</v>
      </c>
      <c r="F47" s="96">
        <f t="shared" si="38"/>
        <v>190893.22087098294</v>
      </c>
      <c r="G47" s="96">
        <f t="shared" si="38"/>
        <v>-105887.0958790689</v>
      </c>
      <c r="H47" s="96">
        <f t="shared" si="38"/>
        <v>146840.35912458209</v>
      </c>
      <c r="I47" s="96">
        <f t="shared" si="38"/>
        <v>147181.99948135714</v>
      </c>
      <c r="J47" s="96">
        <f t="shared" si="38"/>
        <v>102721.11316868382</v>
      </c>
      <c r="K47" s="96">
        <f t="shared" si="38"/>
        <v>113980.64056787078</v>
      </c>
      <c r="L47" s="96">
        <f t="shared" si="38"/>
        <v>100682.83468571825</v>
      </c>
      <c r="M47" s="96">
        <f t="shared" si="38"/>
        <v>112112.85691470421</v>
      </c>
      <c r="N47" s="96">
        <f t="shared" si="38"/>
        <v>169296.6841187611</v>
      </c>
      <c r="O47" s="96">
        <f t="shared" si="38"/>
        <v>181410.71451608962</v>
      </c>
      <c r="P47" s="96">
        <f t="shared" si="38"/>
        <v>255318.00429832865</v>
      </c>
      <c r="Q47" s="96">
        <f t="shared" si="38"/>
        <v>1600643.8432276077</v>
      </c>
      <c r="R47" s="96">
        <f t="shared" si="38"/>
        <v>112001.97832716689</v>
      </c>
      <c r="S47" s="96">
        <f t="shared" si="38"/>
        <v>137337.15381216822</v>
      </c>
      <c r="T47" s="96">
        <f t="shared" si="38"/>
        <v>-214359.79755354795</v>
      </c>
      <c r="U47" s="96">
        <f t="shared" si="38"/>
        <v>116846.09711057539</v>
      </c>
      <c r="V47" s="96">
        <f t="shared" si="38"/>
        <v>107984.9418880943</v>
      </c>
      <c r="W47" s="96">
        <f t="shared" si="38"/>
        <v>81061.348571275885</v>
      </c>
      <c r="X47" s="96">
        <f t="shared" si="38"/>
        <v>70830.181310935921</v>
      </c>
      <c r="Y47" s="96">
        <f t="shared" si="38"/>
        <v>81936.900741112389</v>
      </c>
      <c r="Z47" s="96">
        <f t="shared" si="38"/>
        <v>95074.873870939162</v>
      </c>
      <c r="AA47" s="96">
        <f t="shared" si="38"/>
        <v>165137.7285477744</v>
      </c>
      <c r="AB47" s="96">
        <f t="shared" si="38"/>
        <v>136995.59665142916</v>
      </c>
      <c r="AC47" s="96">
        <f t="shared" si="38"/>
        <v>225547.39240349826</v>
      </c>
      <c r="AD47" s="96">
        <f t="shared" si="38"/>
        <v>1116394.395681422</v>
      </c>
    </row>
    <row r="48" spans="1:30" ht="13.9" customHeight="1" thickTop="1" x14ac:dyDescent="0.2">
      <c r="A48" s="85"/>
      <c r="B48" s="71"/>
      <c r="C48" s="90"/>
    </row>
    <row r="49" spans="1:30" ht="13.9" customHeight="1" x14ac:dyDescent="0.2">
      <c r="A49" s="89" t="s">
        <v>129</v>
      </c>
      <c r="B49" s="89" t="s">
        <v>240</v>
      </c>
      <c r="C49" s="90" t="s">
        <v>185</v>
      </c>
      <c r="D49" s="46">
        <f>SUMIFS('  Income Statement'!BE:BE,'  Income Statement'!$E:$E,$B49,'  Income Statement'!$A:$A,$A49)</f>
        <v>10587548</v>
      </c>
      <c r="E49" s="46">
        <f>SUMIFS('  Income Statement'!BF:BF,'  Income Statement'!$E:$E,$B49,'  Income Statement'!$A:$A,$A49)</f>
        <v>101709.18968393155</v>
      </c>
      <c r="F49" s="46">
        <f>SUMIFS('  Income Statement'!BG:BG,'  Income Statement'!$E:$E,$B49,'  Income Statement'!$A:$A,$A49)</f>
        <v>109495.93404242482</v>
      </c>
      <c r="G49" s="46">
        <f>SUMIFS('  Income Statement'!BH:BH,'  Income Statement'!$E:$E,$B49,'  Income Statement'!$A:$A,$A49)</f>
        <v>337970.82340294291</v>
      </c>
      <c r="H49" s="46">
        <f>SUMIFS('  Income Statement'!BI:BI,'  Income Statement'!$E:$E,$B49,'  Income Statement'!$A:$A,$A49)</f>
        <v>125870.14344351798</v>
      </c>
      <c r="I49" s="46">
        <f>SUMIFS('  Income Statement'!BJ:BJ,'  Income Statement'!$E:$E,$B49,'  Income Statement'!$A:$A,$A49)</f>
        <v>113416.67395768326</v>
      </c>
      <c r="J49" s="46">
        <f>SUMIFS('  Income Statement'!BK:BK,'  Income Statement'!$E:$E,$B49,'  Income Statement'!$A:$A,$A49)</f>
        <v>110767.85491720776</v>
      </c>
      <c r="K49" s="46">
        <f>SUMIFS('  Income Statement'!BL:BL,'  Income Statement'!$E:$E,$B49,'  Income Statement'!$A:$A,$A49)</f>
        <v>110214.5765993526</v>
      </c>
      <c r="L49" s="46">
        <f>SUMIFS('  Income Statement'!BM:BM,'  Income Statement'!$E:$E,$B49,'  Income Statement'!$A:$A,$A49)</f>
        <v>104262.37652835692</v>
      </c>
      <c r="M49" s="46">
        <f>SUMIFS('  Income Statement'!BN:BN,'  Income Statement'!$E:$E,$B49,'  Income Statement'!$A:$A,$A49)</f>
        <v>89827.72772999981</v>
      </c>
      <c r="N49" s="46">
        <f>SUMIFS('  Income Statement'!BO:BO,'  Income Statement'!$E:$E,$B49,'  Income Statement'!$A:$A,$A49)</f>
        <v>98786.880267314671</v>
      </c>
      <c r="O49" s="46">
        <f>SUMIFS('  Income Statement'!BP:BP,'  Income Statement'!$E:$E,$B49,'  Income Statement'!$A:$A,$A49)</f>
        <v>63368.865745385694</v>
      </c>
      <c r="P49" s="46">
        <f>SUMIFS('  Income Statement'!BQ:BQ,'  Income Statement'!$E:$E,$B49,'  Income Statement'!$A:$A,$A49)</f>
        <v>58174.071661476191</v>
      </c>
      <c r="Q49" s="46">
        <f>SUMIFS('  Income Statement'!BR:BR,'  Income Statement'!$E:$E,$B49,'  Income Statement'!$A:$A,$A49)</f>
        <v>1423865.1179795943</v>
      </c>
      <c r="R49" s="46">
        <f>SUMIFS('  Income Statement'!BS:BS,'  Income Statement'!$E:$E,$B49,'  Income Statement'!$A:$A,$A49)</f>
        <v>116111.9433181021</v>
      </c>
      <c r="S49" s="46">
        <f>SUMIFS('  Income Statement'!BT:BT,'  Income Statement'!$E:$E,$B49,'  Income Statement'!$A:$A,$A49)</f>
        <v>117314.48249845322</v>
      </c>
      <c r="T49" s="46">
        <f>SUMIFS('  Income Statement'!BU:BU,'  Income Statement'!$E:$E,$B49,'  Income Statement'!$A:$A,$A49)</f>
        <v>383746.18581814563</v>
      </c>
      <c r="U49" s="46">
        <f>SUMIFS('  Income Statement'!BV:BV,'  Income Statement'!$E:$E,$B49,'  Income Statement'!$A:$A,$A49)</f>
        <v>89281.043988867634</v>
      </c>
      <c r="V49" s="46">
        <f>SUMIFS('  Income Statement'!BW:BW,'  Income Statement'!$E:$E,$B49,'  Income Statement'!$A:$A,$A49)</f>
        <v>86139.680431902729</v>
      </c>
      <c r="W49" s="46">
        <f>SUMIFS('  Income Statement'!BX:BX,'  Income Statement'!$E:$E,$B49,'  Income Statement'!$A:$A,$A49)</f>
        <v>84088.235035596401</v>
      </c>
      <c r="X49" s="46">
        <f>SUMIFS('  Income Statement'!BY:BY,'  Income Statement'!$E:$E,$B49,'  Income Statement'!$A:$A,$A49)</f>
        <v>83374.807102960651</v>
      </c>
      <c r="Y49" s="46">
        <f>SUMIFS('  Income Statement'!BZ:BZ,'  Income Statement'!$E:$E,$B49,'  Income Statement'!$A:$A,$A49)</f>
        <v>80384.465342674681</v>
      </c>
      <c r="Z49" s="46">
        <f>SUMIFS('  Income Statement'!CA:CA,'  Income Statement'!$E:$E,$B49,'  Income Statement'!$A:$A,$A49)</f>
        <v>80433.967641337775</v>
      </c>
      <c r="AA49" s="46">
        <f>SUMIFS('  Income Statement'!CB:CB,'  Income Statement'!$E:$E,$B49,'  Income Statement'!$A:$A,$A49)</f>
        <v>76468.707953556499</v>
      </c>
      <c r="AB49" s="46">
        <f>SUMIFS('  Income Statement'!CC:CC,'  Income Statement'!$E:$E,$B49,'  Income Statement'!$A:$A,$A49)</f>
        <v>70561.298473257397</v>
      </c>
      <c r="AC49" s="46">
        <f>SUMIFS('  Income Statement'!CD:CD,'  Income Statement'!$E:$E,$B49,'  Income Statement'!$A:$A,$A49)</f>
        <v>74431.40153952851</v>
      </c>
      <c r="AD49" s="46">
        <f>SUMIFS('  Income Statement'!CE:CE,'  Income Statement'!$E:$E,$B49,'  Income Statement'!$A:$A,$A49)</f>
        <v>1342336.2191443832</v>
      </c>
    </row>
    <row r="50" spans="1:30" ht="13.9" customHeight="1" x14ac:dyDescent="0.2">
      <c r="A50" s="89" t="s">
        <v>129</v>
      </c>
      <c r="B50" s="89" t="s">
        <v>241</v>
      </c>
      <c r="C50" s="90" t="s">
        <v>185</v>
      </c>
      <c r="D50" s="46">
        <f>SUMIFS('  Income Statement'!BE:BE,'  Income Statement'!$E:$E,$B50,'  Income Statement'!$A:$A,$A50)</f>
        <v>-10564459</v>
      </c>
      <c r="E50" s="46">
        <f>SUMIFS('  Income Statement'!BF:BF,'  Income Statement'!$E:$E,$B50,'  Income Statement'!$A:$A,$A50)</f>
        <v>-27255.341120449535</v>
      </c>
      <c r="F50" s="46">
        <f>SUMIFS('  Income Statement'!BG:BG,'  Income Statement'!$E:$E,$B50,'  Income Statement'!$A:$A,$A50)</f>
        <v>-44072.250279510852</v>
      </c>
      <c r="G50" s="46">
        <f>SUMIFS('  Income Statement'!BH:BH,'  Income Statement'!$E:$E,$B50,'  Income Statement'!$A:$A,$A50)</f>
        <v>-46084.730597081521</v>
      </c>
      <c r="H50" s="46">
        <f>SUMIFS('  Income Statement'!BI:BI,'  Income Statement'!$E:$E,$B50,'  Income Statement'!$A:$A,$A50)</f>
        <v>-42214.165176976778</v>
      </c>
      <c r="I50" s="46">
        <f>SUMIFS('  Income Statement'!BJ:BJ,'  Income Statement'!$E:$E,$B50,'  Income Statement'!$A:$A,$A50)</f>
        <v>-54694.809282234935</v>
      </c>
      <c r="J50" s="46">
        <f>SUMIFS('  Income Statement'!BK:BK,'  Income Statement'!$E:$E,$B50,'  Income Statement'!$A:$A,$A50)</f>
        <v>-63084.726959601343</v>
      </c>
      <c r="K50" s="46">
        <f>SUMIFS('  Income Statement'!BL:BL,'  Income Statement'!$E:$E,$B50,'  Income Statement'!$A:$A,$A50)</f>
        <v>-71261.680311743723</v>
      </c>
      <c r="L50" s="46">
        <f>SUMIFS('  Income Statement'!BM:BM,'  Income Statement'!$E:$E,$B50,'  Income Statement'!$A:$A,$A50)</f>
        <v>-72780.086953131307</v>
      </c>
      <c r="M50" s="46">
        <f>SUMIFS('  Income Statement'!BN:BN,'  Income Statement'!$E:$E,$B50,'  Income Statement'!$A:$A,$A50)</f>
        <v>-13029.803738002131</v>
      </c>
      <c r="N50" s="46">
        <f>SUMIFS('  Income Statement'!BO:BO,'  Income Statement'!$E:$E,$B50,'  Income Statement'!$A:$A,$A50)</f>
        <v>-56824.379199963543</v>
      </c>
      <c r="O50" s="46">
        <f>SUMIFS('  Income Statement'!BP:BP,'  Income Statement'!$E:$E,$B50,'  Income Statement'!$A:$A,$A50)</f>
        <v>-58890.323519555583</v>
      </c>
      <c r="P50" s="46">
        <f>SUMIFS('  Income Statement'!BQ:BQ,'  Income Statement'!$E:$E,$B50,'  Income Statement'!$A:$A,$A50)</f>
        <v>-55011.614372609562</v>
      </c>
      <c r="Q50" s="46">
        <f>SUMIFS('  Income Statement'!BR:BR,'  Income Statement'!$E:$E,$B50,'  Income Statement'!$A:$A,$A50)</f>
        <v>-605203.91151086078</v>
      </c>
      <c r="R50" s="46">
        <f>SUMIFS('  Income Statement'!BS:BS,'  Income Statement'!$E:$E,$B50,'  Income Statement'!$A:$A,$A50)</f>
        <v>-48860.983050990522</v>
      </c>
      <c r="S50" s="46">
        <f>SUMIFS('  Income Statement'!BT:BT,'  Income Statement'!$E:$E,$B50,'  Income Statement'!$A:$A,$A50)</f>
        <v>-32862.158132699959</v>
      </c>
      <c r="T50" s="46">
        <f>SUMIFS('  Income Statement'!BU:BU,'  Income Statement'!$E:$E,$B50,'  Income Statement'!$A:$A,$A50)</f>
        <v>-75176.004016345716</v>
      </c>
      <c r="U50" s="46">
        <f>SUMIFS('  Income Statement'!BV:BV,'  Income Statement'!$E:$E,$B50,'  Income Statement'!$A:$A,$A50)</f>
        <v>-32441.553388982262</v>
      </c>
      <c r="V50" s="46">
        <f>SUMIFS('  Income Statement'!BW:BW,'  Income Statement'!$E:$E,$B50,'  Income Statement'!$A:$A,$A50)</f>
        <v>-39896.859574534043</v>
      </c>
      <c r="W50" s="46">
        <f>SUMIFS('  Income Statement'!BX:BX,'  Income Statement'!$E:$E,$B50,'  Income Statement'!$A:$A,$A50)</f>
        <v>-40742.062151782629</v>
      </c>
      <c r="X50" s="46">
        <f>SUMIFS('  Income Statement'!BY:BY,'  Income Statement'!$E:$E,$B50,'  Income Statement'!$A:$A,$A50)</f>
        <v>-44041.619102882374</v>
      </c>
      <c r="Y50" s="46">
        <f>SUMIFS('  Income Statement'!BZ:BZ,'  Income Statement'!$E:$E,$B50,'  Income Statement'!$A:$A,$A50)</f>
        <v>-44674.392994807131</v>
      </c>
      <c r="Z50" s="46">
        <f>SUMIFS('  Income Statement'!CA:CA,'  Income Statement'!$E:$E,$B50,'  Income Statement'!$A:$A,$A50)</f>
        <v>-7077.0399062290389</v>
      </c>
      <c r="AA50" s="46">
        <f>SUMIFS('  Income Statement'!CB:CB,'  Income Statement'!$E:$E,$B50,'  Income Statement'!$A:$A,$A50)</f>
        <v>-29984.367005871703</v>
      </c>
      <c r="AB50" s="46">
        <f>SUMIFS('  Income Statement'!CC:CC,'  Income Statement'!$E:$E,$B50,'  Income Statement'!$A:$A,$A50)</f>
        <v>-31785.653595644202</v>
      </c>
      <c r="AC50" s="46">
        <f>SUMIFS('  Income Statement'!CD:CD,'  Income Statement'!$E:$E,$B50,'  Income Statement'!$A:$A,$A50)</f>
        <v>-31711.117972961452</v>
      </c>
      <c r="AD50" s="46">
        <f>SUMIFS('  Income Statement'!CE:CE,'  Income Statement'!$E:$E,$B50,'  Income Statement'!$A:$A,$A50)</f>
        <v>-459253.81089373113</v>
      </c>
    </row>
    <row r="51" spans="1:30" ht="13.9" customHeight="1" thickBot="1" x14ac:dyDescent="0.25">
      <c r="B51" s="100" t="s">
        <v>242</v>
      </c>
      <c r="C51" s="90"/>
      <c r="D51" s="96">
        <f t="shared" ref="D51" si="39">SUM(D49:D50)</f>
        <v>23089</v>
      </c>
      <c r="E51" s="96">
        <f t="shared" ref="E51:AD51" si="40">SUM(E49:E50)</f>
        <v>74453.84856348201</v>
      </c>
      <c r="F51" s="96">
        <f t="shared" si="40"/>
        <v>65423.68376291397</v>
      </c>
      <c r="G51" s="96">
        <f t="shared" si="40"/>
        <v>291886.09280586138</v>
      </c>
      <c r="H51" s="96">
        <f t="shared" si="40"/>
        <v>83655.978266541206</v>
      </c>
      <c r="I51" s="96">
        <f t="shared" si="40"/>
        <v>58721.864675448327</v>
      </c>
      <c r="J51" s="96">
        <f t="shared" si="40"/>
        <v>47683.127957606419</v>
      </c>
      <c r="K51" s="96">
        <f t="shared" si="40"/>
        <v>38952.896287608877</v>
      </c>
      <c r="L51" s="96">
        <f t="shared" si="40"/>
        <v>31482.289575225615</v>
      </c>
      <c r="M51" s="96">
        <f t="shared" si="40"/>
        <v>76797.923991997683</v>
      </c>
      <c r="N51" s="96">
        <f t="shared" si="40"/>
        <v>41962.501067351128</v>
      </c>
      <c r="O51" s="96">
        <f t="shared" si="40"/>
        <v>4478.5422258301114</v>
      </c>
      <c r="P51" s="96">
        <f t="shared" si="40"/>
        <v>3162.4572888666298</v>
      </c>
      <c r="Q51" s="96">
        <f t="shared" si="40"/>
        <v>818661.20646873349</v>
      </c>
      <c r="R51" s="96">
        <f t="shared" si="40"/>
        <v>67250.960267111572</v>
      </c>
      <c r="S51" s="96">
        <f t="shared" si="40"/>
        <v>84452.324365753258</v>
      </c>
      <c r="T51" s="96">
        <f t="shared" si="40"/>
        <v>308570.18180179992</v>
      </c>
      <c r="U51" s="96">
        <f t="shared" si="40"/>
        <v>56839.490599885372</v>
      </c>
      <c r="V51" s="96">
        <f t="shared" si="40"/>
        <v>46242.820857368686</v>
      </c>
      <c r="W51" s="96">
        <f t="shared" si="40"/>
        <v>43346.172883813771</v>
      </c>
      <c r="X51" s="96">
        <f t="shared" si="40"/>
        <v>39333.188000078277</v>
      </c>
      <c r="Y51" s="96">
        <f t="shared" si="40"/>
        <v>35710.07234786755</v>
      </c>
      <c r="Z51" s="96">
        <f t="shared" si="40"/>
        <v>73356.927735108737</v>
      </c>
      <c r="AA51" s="96">
        <f t="shared" si="40"/>
        <v>46484.340947684796</v>
      </c>
      <c r="AB51" s="96">
        <f t="shared" si="40"/>
        <v>38775.644877613195</v>
      </c>
      <c r="AC51" s="96">
        <f t="shared" si="40"/>
        <v>42720.283566567057</v>
      </c>
      <c r="AD51" s="96">
        <f t="shared" si="40"/>
        <v>883082.40825065202</v>
      </c>
    </row>
    <row r="52" spans="1:30" ht="13.9" customHeight="1" thickTop="1" x14ac:dyDescent="0.2">
      <c r="B52" s="71"/>
      <c r="C52" s="90"/>
    </row>
    <row r="53" spans="1:30" ht="13.9" customHeight="1" x14ac:dyDescent="0.2">
      <c r="A53" s="101"/>
      <c r="B53" s="101" t="s">
        <v>47</v>
      </c>
      <c r="C53" s="102"/>
      <c r="D53" s="103">
        <f t="shared" ref="D53" si="41">D47+D51</f>
        <v>3176272</v>
      </c>
      <c r="E53" s="103">
        <f t="shared" ref="E53:AD53" si="42">E47+E51</f>
        <v>260546.35992308002</v>
      </c>
      <c r="F53" s="103">
        <f t="shared" si="42"/>
        <v>256316.90463389692</v>
      </c>
      <c r="G53" s="103">
        <f t="shared" si="42"/>
        <v>185998.99692679249</v>
      </c>
      <c r="H53" s="103">
        <f t="shared" si="42"/>
        <v>230496.33739112329</v>
      </c>
      <c r="I53" s="103">
        <f t="shared" si="42"/>
        <v>205903.86415680547</v>
      </c>
      <c r="J53" s="103">
        <f t="shared" si="42"/>
        <v>150404.24112629023</v>
      </c>
      <c r="K53" s="103">
        <f t="shared" si="42"/>
        <v>152933.53685547964</v>
      </c>
      <c r="L53" s="103">
        <f t="shared" si="42"/>
        <v>132165.12426094385</v>
      </c>
      <c r="M53" s="103">
        <f t="shared" si="42"/>
        <v>188910.7809067019</v>
      </c>
      <c r="N53" s="103">
        <f t="shared" si="42"/>
        <v>211259.18518611224</v>
      </c>
      <c r="O53" s="103">
        <f t="shared" si="42"/>
        <v>185889.25674191973</v>
      </c>
      <c r="P53" s="103">
        <f t="shared" si="42"/>
        <v>258480.46158719528</v>
      </c>
      <c r="Q53" s="103">
        <f t="shared" si="42"/>
        <v>2419305.0496963412</v>
      </c>
      <c r="R53" s="103">
        <f t="shared" si="42"/>
        <v>179252.93859427847</v>
      </c>
      <c r="S53" s="103">
        <f t="shared" si="42"/>
        <v>221789.4781779215</v>
      </c>
      <c r="T53" s="103">
        <f t="shared" si="42"/>
        <v>94210.384248251969</v>
      </c>
      <c r="U53" s="103">
        <f t="shared" si="42"/>
        <v>173685.58771046076</v>
      </c>
      <c r="V53" s="103">
        <f t="shared" si="42"/>
        <v>154227.762745463</v>
      </c>
      <c r="W53" s="103">
        <f t="shared" si="42"/>
        <v>124407.52145508965</v>
      </c>
      <c r="X53" s="103">
        <f t="shared" si="42"/>
        <v>110163.36931101419</v>
      </c>
      <c r="Y53" s="103">
        <f t="shared" si="42"/>
        <v>117646.97308897994</v>
      </c>
      <c r="Z53" s="103">
        <f t="shared" si="42"/>
        <v>168431.8016060479</v>
      </c>
      <c r="AA53" s="103">
        <f t="shared" si="42"/>
        <v>211622.0694954592</v>
      </c>
      <c r="AB53" s="103">
        <f t="shared" si="42"/>
        <v>175771.24152904237</v>
      </c>
      <c r="AC53" s="103">
        <f t="shared" si="42"/>
        <v>268267.67597006529</v>
      </c>
      <c r="AD53" s="103">
        <f t="shared" si="42"/>
        <v>1999476.803932074</v>
      </c>
    </row>
    <row r="54" spans="1:30" ht="13.9" customHeight="1" x14ac:dyDescent="0.2">
      <c r="B54" s="71"/>
      <c r="C54" s="90"/>
    </row>
    <row r="55" spans="1:30" ht="13.9" customHeight="1" x14ac:dyDescent="0.2">
      <c r="A55" s="89" t="s">
        <v>129</v>
      </c>
      <c r="B55" s="89" t="s">
        <v>243</v>
      </c>
      <c r="C55" s="90" t="s">
        <v>185</v>
      </c>
      <c r="D55" s="46">
        <f>SUMIFS('  Income Statement'!BE:BE,'  Income Statement'!$E:$E,$B55,'  Income Statement'!$A:$A,$A55)</f>
        <v>347069</v>
      </c>
      <c r="E55" s="46">
        <f>SUMIFS('  Income Statement'!BF:BF,'  Income Statement'!$E:$E,$B55,'  Income Statement'!$A:$A,$A55)</f>
        <v>28236.171882289633</v>
      </c>
      <c r="F55" s="46">
        <f>SUMIFS('  Income Statement'!BG:BG,'  Income Statement'!$E:$E,$B55,'  Income Statement'!$A:$A,$A55)</f>
        <v>29566.678423615762</v>
      </c>
      <c r="G55" s="46">
        <f>SUMIFS('  Income Statement'!BH:BH,'  Income Statement'!$E:$E,$B55,'  Income Statement'!$A:$A,$A55)</f>
        <v>-52685.361995899744</v>
      </c>
      <c r="H55" s="46">
        <f>SUMIFS('  Income Statement'!BI:BI,'  Income Statement'!$E:$E,$B55,'  Income Statement'!$A:$A,$A55)</f>
        <v>17357.520469208866</v>
      </c>
      <c r="I55" s="46">
        <f>SUMIFS('  Income Statement'!BJ:BJ,'  Income Statement'!$E:$E,$B55,'  Income Statement'!$A:$A,$A55)</f>
        <v>17452.205375344547</v>
      </c>
      <c r="J55" s="46">
        <f>SUMIFS('  Income Statement'!BK:BK,'  Income Statement'!$E:$E,$B55,'  Income Statement'!$A:$A,$A55)</f>
        <v>5129.9642707991479</v>
      </c>
      <c r="K55" s="46">
        <f>SUMIFS('  Income Statement'!BL:BL,'  Income Statement'!$E:$E,$B55,'  Income Statement'!$A:$A,$A55)</f>
        <v>8250.5186016396074</v>
      </c>
      <c r="L55" s="46">
        <f>SUMIFS('  Income Statement'!BM:BM,'  Income Statement'!$E:$E,$B55,'  Income Statement'!$A:$A,$A55)</f>
        <v>4565.059677384641</v>
      </c>
      <c r="M55" s="46">
        <f>SUMIFS('  Income Statement'!BN:BN,'  Income Statement'!$E:$E,$B55,'  Income Statement'!$A:$A,$A55)</f>
        <v>7732.8662916161047</v>
      </c>
      <c r="N55" s="46">
        <f>SUMIFS('  Income Statement'!BO:BO,'  Income Statement'!$E:$E,$B55,'  Income Statement'!$A:$A,$A55)</f>
        <v>23581.243697628357</v>
      </c>
      <c r="O55" s="46">
        <f>SUMIFS('  Income Statement'!BP:BP,'  Income Statement'!$E:$E,$B55,'  Income Statement'!$A:$A,$A55)</f>
        <v>26938.621736696474</v>
      </c>
      <c r="P55" s="46">
        <f>SUMIFS('  Income Statement'!BQ:BQ,'  Income Statement'!$E:$E,$B55,'  Income Statement'!$A:$A,$A55)</f>
        <v>47421.871613356285</v>
      </c>
      <c r="Q55" s="46">
        <f>SUMIFS('  Income Statement'!BR:BR,'  Income Statement'!$E:$E,$B55,'  Income Statement'!$A:$A,$A55)</f>
        <v>163547.36004367966</v>
      </c>
      <c r="R55" s="46">
        <f>SUMIFS('  Income Statement'!BS:BS,'  Income Statement'!$E:$E,$B55,'  Income Statement'!$A:$A,$A55)</f>
        <v>10274.986091563094</v>
      </c>
      <c r="S55" s="46">
        <f>SUMIFS('  Income Statement'!BT:BT,'  Income Statement'!$E:$E,$B55,'  Income Statement'!$A:$A,$A55)</f>
        <v>17296.57667697543</v>
      </c>
      <c r="T55" s="46">
        <f>SUMIFS('  Income Statement'!BU:BU,'  Income Statement'!$E:$E,$B55,'  Income Statement'!$A:$A,$A55)</f>
        <v>-80175.493492409252</v>
      </c>
      <c r="U55" s="46">
        <f>SUMIFS('  Income Statement'!BV:BV,'  Income Statement'!$E:$E,$B55,'  Income Statement'!$A:$A,$A55)</f>
        <v>11617.523421305936</v>
      </c>
      <c r="V55" s="46">
        <f>SUMIFS('  Income Statement'!BW:BW,'  Income Statement'!$E:$E,$B55,'  Income Statement'!$A:$A,$A55)</f>
        <v>9161.6728935334013</v>
      </c>
      <c r="W55" s="46">
        <f>SUMIFS('  Income Statement'!BX:BX,'  Income Statement'!$E:$E,$B55,'  Income Statement'!$A:$A,$A55)</f>
        <v>1699.8556477535406</v>
      </c>
      <c r="X55" s="46">
        <f>SUMIFS('  Income Statement'!BY:BY,'  Income Statement'!$E:$E,$B55,'  Income Statement'!$A:$A,$A55)</f>
        <v>-1135.6908340740949</v>
      </c>
      <c r="Y55" s="46">
        <f>SUMIFS('  Income Statement'!BZ:BZ,'  Income Statement'!$E:$E,$B55,'  Income Statement'!$A:$A,$A55)</f>
        <v>1942.5130896331598</v>
      </c>
      <c r="Z55" s="46">
        <f>SUMIFS('  Income Statement'!CA:CA,'  Income Statement'!$E:$E,$B55,'  Income Statement'!$A:$A,$A55)</f>
        <v>5583.6747028378477</v>
      </c>
      <c r="AA55" s="46">
        <f>SUMIFS('  Income Statement'!CB:CB,'  Income Statement'!$E:$E,$B55,'  Income Statement'!$A:$A,$A55)</f>
        <v>25001.44747797486</v>
      </c>
      <c r="AB55" s="46">
        <f>SUMIFS('  Income Statement'!CC:CC,'  Income Statement'!$E:$E,$B55,'  Income Statement'!$A:$A,$A55)</f>
        <v>17201.91482844609</v>
      </c>
      <c r="AC55" s="46">
        <f>SUMIFS('  Income Statement'!CD:CD,'  Income Statement'!$E:$E,$B55,'  Income Statement'!$A:$A,$A55)</f>
        <v>41743.858725467006</v>
      </c>
      <c r="AD55" s="46">
        <f>SUMIFS('  Income Statement'!CE:CE,'  Income Statement'!$E:$E,$B55,'  Income Statement'!$A:$A,$A55)</f>
        <v>60212.839229007026</v>
      </c>
    </row>
    <row r="56" spans="1:30" ht="13.9" customHeight="1" x14ac:dyDescent="0.2">
      <c r="A56" s="89" t="s">
        <v>129</v>
      </c>
      <c r="B56" s="89" t="s">
        <v>244</v>
      </c>
      <c r="C56" s="90" t="s">
        <v>189</v>
      </c>
      <c r="D56" s="46">
        <f>SUMIFS('  Income Statement'!BE:BE,'  Income Statement'!$E:$E,$B56,'  Income Statement'!$A:$A,$A56)</f>
        <v>-1041</v>
      </c>
      <c r="E56" s="46">
        <f>SUMIFS('  Income Statement'!BF:BF,'  Income Statement'!$E:$E,$B56,'  Income Statement'!$A:$A,$A56)</f>
        <v>0</v>
      </c>
      <c r="F56" s="46">
        <f>SUMIFS('  Income Statement'!BG:BG,'  Income Statement'!$E:$E,$B56,'  Income Statement'!$A:$A,$A56)</f>
        <v>0</v>
      </c>
      <c r="G56" s="46">
        <f>SUMIFS('  Income Statement'!BH:BH,'  Income Statement'!$E:$E,$B56,'  Income Statement'!$A:$A,$A56)</f>
        <v>0</v>
      </c>
      <c r="H56" s="46">
        <f>SUMIFS('  Income Statement'!BI:BI,'  Income Statement'!$E:$E,$B56,'  Income Statement'!$A:$A,$A56)</f>
        <v>0</v>
      </c>
      <c r="I56" s="46">
        <f>SUMIFS('  Income Statement'!BJ:BJ,'  Income Statement'!$E:$E,$B56,'  Income Statement'!$A:$A,$A56)</f>
        <v>0</v>
      </c>
      <c r="J56" s="46">
        <f>SUMIFS('  Income Statement'!BK:BK,'  Income Statement'!$E:$E,$B56,'  Income Statement'!$A:$A,$A56)</f>
        <v>0</v>
      </c>
      <c r="K56" s="46">
        <f>SUMIFS('  Income Statement'!BL:BL,'  Income Statement'!$E:$E,$B56,'  Income Statement'!$A:$A,$A56)</f>
        <v>0</v>
      </c>
      <c r="L56" s="46">
        <f>SUMIFS('  Income Statement'!BM:BM,'  Income Statement'!$E:$E,$B56,'  Income Statement'!$A:$A,$A56)</f>
        <v>0</v>
      </c>
      <c r="M56" s="46">
        <f>SUMIFS('  Income Statement'!BN:BN,'  Income Statement'!$E:$E,$B56,'  Income Statement'!$A:$A,$A56)</f>
        <v>0</v>
      </c>
      <c r="N56" s="46">
        <f>SUMIFS('  Income Statement'!BO:BO,'  Income Statement'!$E:$E,$B56,'  Income Statement'!$A:$A,$A56)</f>
        <v>0</v>
      </c>
      <c r="O56" s="46">
        <f>SUMIFS('  Income Statement'!BP:BP,'  Income Statement'!$E:$E,$B56,'  Income Statement'!$A:$A,$A56)</f>
        <v>0</v>
      </c>
      <c r="P56" s="46">
        <f>SUMIFS('  Income Statement'!BQ:BQ,'  Income Statement'!$E:$E,$B56,'  Income Statement'!$A:$A,$A56)</f>
        <v>0</v>
      </c>
      <c r="Q56" s="46">
        <f>SUMIFS('  Income Statement'!BR:BR,'  Income Statement'!$E:$E,$B56,'  Income Statement'!$A:$A,$A56)</f>
        <v>0</v>
      </c>
      <c r="R56" s="46">
        <f>SUMIFS('  Income Statement'!BS:BS,'  Income Statement'!$E:$E,$B56,'  Income Statement'!$A:$A,$A56)</f>
        <v>0</v>
      </c>
      <c r="S56" s="46">
        <f>SUMIFS('  Income Statement'!BT:BT,'  Income Statement'!$E:$E,$B56,'  Income Statement'!$A:$A,$A56)</f>
        <v>0</v>
      </c>
      <c r="T56" s="46">
        <f>SUMIFS('  Income Statement'!BU:BU,'  Income Statement'!$E:$E,$B56,'  Income Statement'!$A:$A,$A56)</f>
        <v>0</v>
      </c>
      <c r="U56" s="46">
        <f>SUMIFS('  Income Statement'!BV:BV,'  Income Statement'!$E:$E,$B56,'  Income Statement'!$A:$A,$A56)</f>
        <v>0</v>
      </c>
      <c r="V56" s="46">
        <f>SUMIFS('  Income Statement'!BW:BW,'  Income Statement'!$E:$E,$B56,'  Income Statement'!$A:$A,$A56)</f>
        <v>0</v>
      </c>
      <c r="W56" s="46">
        <f>SUMIFS('  Income Statement'!BX:BX,'  Income Statement'!$E:$E,$B56,'  Income Statement'!$A:$A,$A56)</f>
        <v>0</v>
      </c>
      <c r="X56" s="46">
        <f>SUMIFS('  Income Statement'!BY:BY,'  Income Statement'!$E:$E,$B56,'  Income Statement'!$A:$A,$A56)</f>
        <v>0</v>
      </c>
      <c r="Y56" s="46">
        <f>SUMIFS('  Income Statement'!BZ:BZ,'  Income Statement'!$E:$E,$B56,'  Income Statement'!$A:$A,$A56)</f>
        <v>0</v>
      </c>
      <c r="Z56" s="46">
        <f>SUMIFS('  Income Statement'!CA:CA,'  Income Statement'!$E:$E,$B56,'  Income Statement'!$A:$A,$A56)</f>
        <v>0</v>
      </c>
      <c r="AA56" s="46">
        <f>SUMIFS('  Income Statement'!CB:CB,'  Income Statement'!$E:$E,$B56,'  Income Statement'!$A:$A,$A56)</f>
        <v>0</v>
      </c>
      <c r="AB56" s="46">
        <f>SUMIFS('  Income Statement'!CC:CC,'  Income Statement'!$E:$E,$B56,'  Income Statement'!$A:$A,$A56)</f>
        <v>0</v>
      </c>
      <c r="AC56" s="46">
        <f>SUMIFS('  Income Statement'!CD:CD,'  Income Statement'!$E:$E,$B56,'  Income Statement'!$A:$A,$A56)</f>
        <v>0</v>
      </c>
      <c r="AD56" s="46">
        <f>SUMIFS('  Income Statement'!CE:CE,'  Income Statement'!$E:$E,$B56,'  Income Statement'!$A:$A,$A56)</f>
        <v>0</v>
      </c>
    </row>
    <row r="57" spans="1:30" ht="13.9" customHeight="1" thickBot="1" x14ac:dyDescent="0.25">
      <c r="B57" s="100" t="s">
        <v>245</v>
      </c>
      <c r="C57" s="90"/>
      <c r="D57" s="96">
        <f t="shared" ref="D57" si="43">SUM(D55:D56)</f>
        <v>346028</v>
      </c>
      <c r="E57" s="96">
        <f t="shared" ref="E57:AD57" si="44">SUM(E55:E56)</f>
        <v>28236.171882289633</v>
      </c>
      <c r="F57" s="96">
        <f t="shared" si="44"/>
        <v>29566.678423615762</v>
      </c>
      <c r="G57" s="96">
        <f t="shared" si="44"/>
        <v>-52685.361995899744</v>
      </c>
      <c r="H57" s="96">
        <f t="shared" si="44"/>
        <v>17357.520469208866</v>
      </c>
      <c r="I57" s="96">
        <f t="shared" si="44"/>
        <v>17452.205375344547</v>
      </c>
      <c r="J57" s="96">
        <f t="shared" si="44"/>
        <v>5129.9642707991479</v>
      </c>
      <c r="K57" s="96">
        <f t="shared" si="44"/>
        <v>8250.5186016396074</v>
      </c>
      <c r="L57" s="96">
        <f t="shared" si="44"/>
        <v>4565.059677384641</v>
      </c>
      <c r="M57" s="96">
        <f t="shared" si="44"/>
        <v>7732.8662916161047</v>
      </c>
      <c r="N57" s="96">
        <f t="shared" si="44"/>
        <v>23581.243697628357</v>
      </c>
      <c r="O57" s="96">
        <f t="shared" si="44"/>
        <v>26938.621736696474</v>
      </c>
      <c r="P57" s="96">
        <f t="shared" si="44"/>
        <v>47421.871613356285</v>
      </c>
      <c r="Q57" s="96">
        <f t="shared" si="44"/>
        <v>163547.36004367966</v>
      </c>
      <c r="R57" s="96">
        <f t="shared" si="44"/>
        <v>10274.986091563094</v>
      </c>
      <c r="S57" s="96">
        <f t="shared" si="44"/>
        <v>17296.57667697543</v>
      </c>
      <c r="T57" s="96">
        <f t="shared" si="44"/>
        <v>-80175.493492409252</v>
      </c>
      <c r="U57" s="96">
        <f t="shared" si="44"/>
        <v>11617.523421305936</v>
      </c>
      <c r="V57" s="96">
        <f t="shared" si="44"/>
        <v>9161.6728935334013</v>
      </c>
      <c r="W57" s="96">
        <f t="shared" si="44"/>
        <v>1699.8556477535406</v>
      </c>
      <c r="X57" s="96">
        <f t="shared" si="44"/>
        <v>-1135.6908340740949</v>
      </c>
      <c r="Y57" s="96">
        <f t="shared" si="44"/>
        <v>1942.5130896331598</v>
      </c>
      <c r="Z57" s="96">
        <f t="shared" si="44"/>
        <v>5583.6747028378477</v>
      </c>
      <c r="AA57" s="96">
        <f t="shared" si="44"/>
        <v>25001.44747797486</v>
      </c>
      <c r="AB57" s="96">
        <f t="shared" si="44"/>
        <v>17201.91482844609</v>
      </c>
      <c r="AC57" s="96">
        <f t="shared" si="44"/>
        <v>41743.858725467006</v>
      </c>
      <c r="AD57" s="96">
        <f t="shared" si="44"/>
        <v>60212.839229007026</v>
      </c>
    </row>
    <row r="58" spans="1:30" ht="13.9" customHeight="1" thickTop="1" x14ac:dyDescent="0.2">
      <c r="B58" s="89"/>
      <c r="C58" s="90"/>
    </row>
    <row r="59" spans="1:30" ht="13.9" customHeight="1" x14ac:dyDescent="0.2">
      <c r="A59" s="89" t="s">
        <v>129</v>
      </c>
      <c r="B59" s="89" t="s">
        <v>246</v>
      </c>
      <c r="C59" s="90" t="s">
        <v>185</v>
      </c>
      <c r="D59" s="46">
        <f>SUMIFS('  Income Statement'!BE:BE,'  Income Statement'!$E:$E,$B59,'  Income Statement'!$A:$A,$A59)</f>
        <v>3576019</v>
      </c>
      <c r="E59" s="46">
        <f>SUMIFS('  Income Statement'!BF:BF,'  Income Statement'!$E:$E,$B59,'  Income Statement'!$A:$A,$A59)</f>
        <v>51527.464083415252</v>
      </c>
      <c r="F59" s="46">
        <f>SUMIFS('  Income Statement'!BG:BG,'  Income Statement'!$E:$E,$B59,'  Income Statement'!$A:$A,$A59)</f>
        <v>53685.543900583973</v>
      </c>
      <c r="G59" s="46">
        <f>SUMIFS('  Income Statement'!BH:BH,'  Income Statement'!$E:$E,$B59,'  Income Statement'!$A:$A,$A59)</f>
        <v>117006.8788203546</v>
      </c>
      <c r="H59" s="46">
        <f>SUMIFS('  Income Statement'!BI:BI,'  Income Statement'!$E:$E,$B59,'  Income Statement'!$A:$A,$A59)</f>
        <v>58223.621587961759</v>
      </c>
      <c r="I59" s="46">
        <f>SUMIFS('  Income Statement'!BJ:BJ,'  Income Statement'!$E:$E,$B59,'  Income Statement'!$A:$A,$A59)</f>
        <v>54772.168719627633</v>
      </c>
      <c r="J59" s="46">
        <f>SUMIFS('  Income Statement'!BK:BK,'  Income Statement'!$E:$E,$B59,'  Income Statement'!$A:$A,$A59)</f>
        <v>54038.054095157218</v>
      </c>
      <c r="K59" s="46">
        <f>SUMIFS('  Income Statement'!BL:BL,'  Income Statement'!$E:$E,$B59,'  Income Statement'!$A:$A,$A59)</f>
        <v>53884.714173353073</v>
      </c>
      <c r="L59" s="46">
        <f>SUMIFS('  Income Statement'!BM:BM,'  Income Statement'!$E:$E,$B59,'  Income Statement'!$A:$A,$A59)</f>
        <v>52235.07444594182</v>
      </c>
      <c r="M59" s="46">
        <f>SUMIFS('  Income Statement'!BN:BN,'  Income Statement'!$E:$E,$B59,'  Income Statement'!$A:$A,$A59)</f>
        <v>48234.541899156007</v>
      </c>
      <c r="N59" s="46">
        <f>SUMIFS('  Income Statement'!BO:BO,'  Income Statement'!$E:$E,$B59,'  Income Statement'!$A:$A,$A59)</f>
        <v>50717.552176567551</v>
      </c>
      <c r="O59" s="46">
        <f>SUMIFS('  Income Statement'!BP:BP,'  Income Statement'!$E:$E,$B59,'  Income Statement'!$A:$A,$A59)</f>
        <v>40901.523964392727</v>
      </c>
      <c r="P59" s="46">
        <f>SUMIFS('  Income Statement'!BQ:BQ,'  Income Statement'!$E:$E,$B59,'  Income Statement'!$A:$A,$A59)</f>
        <v>39461.797712868305</v>
      </c>
      <c r="Q59" s="46">
        <f>SUMIFS('  Income Statement'!BR:BR,'  Income Statement'!$E:$E,$B59,'  Income Statement'!$A:$A,$A59)</f>
        <v>674688.93557938002</v>
      </c>
      <c r="R59" s="46">
        <f>SUMIFS('  Income Statement'!BS:BS,'  Income Statement'!$E:$E,$B59,'  Income Statement'!$A:$A,$A59)</f>
        <v>52946.307385331776</v>
      </c>
      <c r="S59" s="46">
        <f>SUMIFS('  Income Statement'!BT:BT,'  Income Statement'!$E:$E,$B59,'  Income Statement'!$A:$A,$A59)</f>
        <v>53279.58858925879</v>
      </c>
      <c r="T59" s="46">
        <f>SUMIFS('  Income Statement'!BU:BU,'  Income Statement'!$E:$E,$B59,'  Income Statement'!$A:$A,$A59)</f>
        <v>127120.57464409918</v>
      </c>
      <c r="U59" s="46">
        <f>SUMIFS('  Income Statement'!BV:BV,'  Income Statement'!$E:$E,$B59,'  Income Statement'!$A:$A,$A59)</f>
        <v>45510.18008320083</v>
      </c>
      <c r="V59" s="46">
        <f>SUMIFS('  Income Statement'!BW:BW,'  Income Statement'!$E:$E,$B59,'  Income Statement'!$A:$A,$A59)</f>
        <v>44639.557782202755</v>
      </c>
      <c r="W59" s="46">
        <f>SUMIFS('  Income Statement'!BX:BX,'  Income Statement'!$E:$E,$B59,'  Income Statement'!$A:$A,$A59)</f>
        <v>44071.004006456453</v>
      </c>
      <c r="X59" s="46">
        <f>SUMIFS('  Income Statement'!BY:BY,'  Income Statement'!$E:$E,$B59,'  Income Statement'!$A:$A,$A59)</f>
        <v>43873.278955839334</v>
      </c>
      <c r="Y59" s="46">
        <f>SUMIFS('  Income Statement'!BZ:BZ,'  Income Statement'!$E:$E,$B59,'  Income Statement'!$A:$A,$A59)</f>
        <v>43044.512028070494</v>
      </c>
      <c r="Z59" s="46">
        <f>SUMIFS('  Income Statement'!CA:CA,'  Income Statement'!$E:$E,$B59,'  Income Statement'!$A:$A,$A59)</f>
        <v>43058.231486001809</v>
      </c>
      <c r="AA59" s="46">
        <f>SUMIFS('  Income Statement'!CB:CB,'  Income Statement'!$E:$E,$B59,'  Income Statement'!$A:$A,$A59)</f>
        <v>41959.268105664305</v>
      </c>
      <c r="AB59" s="46">
        <f>SUMIFS('  Income Statement'!CC:CC,'  Income Statement'!$E:$E,$B59,'  Income Statement'!$A:$A,$A59)</f>
        <v>40322.041996234009</v>
      </c>
      <c r="AC59" s="46">
        <f>SUMIFS('  Income Statement'!CD:CD,'  Income Statement'!$E:$E,$B59,'  Income Statement'!$A:$A,$A59)</f>
        <v>41394.632919110831</v>
      </c>
      <c r="AD59" s="46">
        <f>SUMIFS('  Income Statement'!CE:CE,'  Income Statement'!$E:$E,$B59,'  Income Statement'!$A:$A,$A59)</f>
        <v>621219.1779814706</v>
      </c>
    </row>
    <row r="60" spans="1:30" ht="13.9" customHeight="1" x14ac:dyDescent="0.2">
      <c r="A60" s="89" t="s">
        <v>129</v>
      </c>
      <c r="B60" s="89" t="s">
        <v>247</v>
      </c>
      <c r="C60" s="90" t="s">
        <v>185</v>
      </c>
      <c r="D60" s="46">
        <f>SUMIFS('  Income Statement'!BE:BE,'  Income Statement'!$E:$E,$B60,'  Income Statement'!$A:$A,$A60)</f>
        <v>-3038703</v>
      </c>
      <c r="E60" s="46">
        <f>SUMIFS('  Income Statement'!BF:BF,'  Income Statement'!$E:$E,$B60,'  Income Statement'!$A:$A,$A60)</f>
        <v>7.7558726878636111E-4</v>
      </c>
      <c r="F60" s="46">
        <f>SUMIFS('  Income Statement'!BG:BG,'  Income Statement'!$E:$E,$B60,'  Income Statement'!$A:$A,$A60)</f>
        <v>1.2541349628498425E-3</v>
      </c>
      <c r="G60" s="46">
        <f>SUMIFS('  Income Statement'!BH:BH,'  Income Statement'!$E:$E,$B60,'  Income Statement'!$A:$A,$A60)</f>
        <v>1.3114027881209723E-3</v>
      </c>
      <c r="H60" s="46">
        <f>SUMIFS('  Income Statement'!BI:BI,'  Income Statement'!$E:$E,$B60,'  Income Statement'!$A:$A,$A60)</f>
        <v>1.201260660397403E-3</v>
      </c>
      <c r="I60" s="46">
        <f>SUMIFS('  Income Statement'!BJ:BJ,'  Income Statement'!$E:$E,$B60,'  Income Statement'!$A:$A,$A60)</f>
        <v>1.5564141193658209E-3</v>
      </c>
      <c r="J60" s="46">
        <f>SUMIFS('  Income Statement'!BK:BK,'  Income Statement'!$E:$E,$B60,'  Income Statement'!$A:$A,$A60)</f>
        <v>1.7951604739967954E-3</v>
      </c>
      <c r="K60" s="46">
        <f>SUMIFS('  Income Statement'!BL:BL,'  Income Statement'!$E:$E,$B60,'  Income Statement'!$A:$A,$A60)</f>
        <v>2.0278466432637528E-3</v>
      </c>
      <c r="L60" s="46">
        <f>SUMIFS('  Income Statement'!BM:BM,'  Income Statement'!$E:$E,$B60,'  Income Statement'!$A:$A,$A60)</f>
        <v>2.0710549397476019E-3</v>
      </c>
      <c r="M60" s="46">
        <f>SUMIFS('  Income Statement'!BN:BN,'  Income Statement'!$E:$E,$B60,'  Income Statement'!$A:$A,$A60)</f>
        <v>3.7078053249522958E-4</v>
      </c>
      <c r="N60" s="46">
        <f>SUMIFS('  Income Statement'!BO:BO,'  Income Statement'!$E:$E,$B60,'  Income Statement'!$A:$A,$A60)</f>
        <v>1.6170138861741502E-3</v>
      </c>
      <c r="O60" s="46">
        <f>SUMIFS('  Income Statement'!BP:BP,'  Income Statement'!$E:$E,$B60,'  Income Statement'!$A:$A,$A60)</f>
        <v>1.6758031012940756E-3</v>
      </c>
      <c r="P60" s="46">
        <f>SUMIFS('  Income Statement'!BQ:BQ,'  Income Statement'!$E:$E,$B60,'  Income Statement'!$A:$A,$A60)</f>
        <v>1.5654292329061528E-3</v>
      </c>
      <c r="Q60" s="46">
        <f>SUMIFS('  Income Statement'!BR:BR,'  Income Statement'!$E:$E,$B60,'  Income Statement'!$A:$A,$A60)</f>
        <v>1.7221888609398158E-2</v>
      </c>
      <c r="R60" s="46">
        <f>SUMIFS('  Income Statement'!BS:BS,'  Income Statement'!$E:$E,$B60,'  Income Statement'!$A:$A,$A60)</f>
        <v>9.1090028091011625E-3</v>
      </c>
      <c r="S60" s="46">
        <f>SUMIFS('  Income Statement'!BT:BT,'  Income Statement'!$E:$E,$B60,'  Income Statement'!$A:$A,$A60)</f>
        <v>6.1263910804148711E-3</v>
      </c>
      <c r="T60" s="46">
        <f>SUMIFS('  Income Statement'!BU:BU,'  Income Statement'!$E:$E,$B60,'  Income Statement'!$A:$A,$A60)</f>
        <v>1.4014831241673336E-2</v>
      </c>
      <c r="U60" s="46">
        <f>SUMIFS('  Income Statement'!BV:BV,'  Income Statement'!$E:$E,$B60,'  Income Statement'!$A:$A,$A60)</f>
        <v>6.0479790315200038E-3</v>
      </c>
      <c r="V60" s="46">
        <f>SUMIFS('  Income Statement'!BW:BW,'  Income Statement'!$E:$E,$B60,'  Income Statement'!$A:$A,$A60)</f>
        <v>7.4378488365550374E-3</v>
      </c>
      <c r="W60" s="46">
        <f>SUMIFS('  Income Statement'!BX:BX,'  Income Statement'!$E:$E,$B60,'  Income Statement'!$A:$A,$A60)</f>
        <v>7.595417353798789E-3</v>
      </c>
      <c r="X60" s="46">
        <f>SUMIFS('  Income Statement'!BY:BY,'  Income Statement'!$E:$E,$B60,'  Income Statement'!$A:$A,$A60)</f>
        <v>8.2105436091381781E-3</v>
      </c>
      <c r="Y60" s="46">
        <f>SUMIFS('  Income Statement'!BZ:BZ,'  Income Statement'!$E:$E,$B60,'  Income Statement'!$A:$A,$A60)</f>
        <v>8.328509699854228E-3</v>
      </c>
      <c r="Z60" s="46">
        <f>SUMIFS('  Income Statement'!CA:CA,'  Income Statement'!$E:$E,$B60,'  Income Statement'!$A:$A,$A60)</f>
        <v>1.3193507858547671E-3</v>
      </c>
      <c r="AA60" s="46">
        <f>SUMIFS('  Income Statement'!CB:CB,'  Income Statement'!$E:$E,$B60,'  Income Statement'!$A:$A,$A60)</f>
        <v>5.5898933306473692E-3</v>
      </c>
      <c r="AB60" s="46">
        <f>SUMIFS('  Income Statement'!CC:CC,'  Income Statement'!$E:$E,$B60,'  Income Statement'!$A:$A,$A60)</f>
        <v>5.9257016501220311E-3</v>
      </c>
      <c r="AC60" s="46">
        <f>SUMIFS('  Income Statement'!CD:CD,'  Income Statement'!$E:$E,$B60,'  Income Statement'!$A:$A,$A60)</f>
        <v>5.9118062032030433E-3</v>
      </c>
      <c r="AD60" s="46">
        <f>SUMIFS('  Income Statement'!CE:CE,'  Income Statement'!$E:$E,$B60,'  Income Statement'!$A:$A,$A60)</f>
        <v>8.5617275631882817E-2</v>
      </c>
    </row>
    <row r="61" spans="1:30" ht="13.9" customHeight="1" thickBot="1" x14ac:dyDescent="0.25">
      <c r="B61" s="100" t="s">
        <v>248</v>
      </c>
      <c r="C61" s="90"/>
      <c r="D61" s="96">
        <f t="shared" ref="D61" si="45">SUM(D59:D60)</f>
        <v>537316</v>
      </c>
      <c r="E61" s="96">
        <f t="shared" ref="E61:AD61" si="46">SUM(E59:E60)</f>
        <v>51527.464859002524</v>
      </c>
      <c r="F61" s="96">
        <f t="shared" si="46"/>
        <v>53685.545154718937</v>
      </c>
      <c r="G61" s="96">
        <f t="shared" si="46"/>
        <v>117006.88013175738</v>
      </c>
      <c r="H61" s="96">
        <f t="shared" si="46"/>
        <v>58223.62278922242</v>
      </c>
      <c r="I61" s="96">
        <f t="shared" si="46"/>
        <v>54772.170276041754</v>
      </c>
      <c r="J61" s="96">
        <f t="shared" si="46"/>
        <v>54038.055890317693</v>
      </c>
      <c r="K61" s="96">
        <f t="shared" si="46"/>
        <v>53884.716201199713</v>
      </c>
      <c r="L61" s="96">
        <f t="shared" si="46"/>
        <v>52235.076516996764</v>
      </c>
      <c r="M61" s="96">
        <f t="shared" si="46"/>
        <v>48234.542269936537</v>
      </c>
      <c r="N61" s="96">
        <f t="shared" si="46"/>
        <v>50717.553793581435</v>
      </c>
      <c r="O61" s="96">
        <f t="shared" si="46"/>
        <v>40901.525640195825</v>
      </c>
      <c r="P61" s="96">
        <f t="shared" si="46"/>
        <v>39461.799278297542</v>
      </c>
      <c r="Q61" s="96">
        <f t="shared" si="46"/>
        <v>674688.95280126866</v>
      </c>
      <c r="R61" s="96">
        <f t="shared" si="46"/>
        <v>52946.316494334584</v>
      </c>
      <c r="S61" s="96">
        <f t="shared" si="46"/>
        <v>53279.594715649873</v>
      </c>
      <c r="T61" s="96">
        <f t="shared" si="46"/>
        <v>127120.58865893041</v>
      </c>
      <c r="U61" s="96">
        <f t="shared" si="46"/>
        <v>45510.186131179864</v>
      </c>
      <c r="V61" s="96">
        <f t="shared" si="46"/>
        <v>44639.565220051591</v>
      </c>
      <c r="W61" s="96">
        <f t="shared" si="46"/>
        <v>44071.011601873804</v>
      </c>
      <c r="X61" s="96">
        <f t="shared" si="46"/>
        <v>43873.287166382943</v>
      </c>
      <c r="Y61" s="96">
        <f t="shared" si="46"/>
        <v>43044.520356580193</v>
      </c>
      <c r="Z61" s="96">
        <f t="shared" si="46"/>
        <v>43058.232805352593</v>
      </c>
      <c r="AA61" s="96">
        <f t="shared" si="46"/>
        <v>41959.273695557633</v>
      </c>
      <c r="AB61" s="96">
        <f t="shared" si="46"/>
        <v>40322.047921935657</v>
      </c>
      <c r="AC61" s="96">
        <f t="shared" si="46"/>
        <v>41394.638830917036</v>
      </c>
      <c r="AD61" s="96">
        <f t="shared" si="46"/>
        <v>621219.26359874627</v>
      </c>
    </row>
    <row r="62" spans="1:30" ht="13.9" customHeight="1" thickTop="1" x14ac:dyDescent="0.2">
      <c r="A62" s="85"/>
      <c r="B62" s="71"/>
      <c r="C62" s="90"/>
    </row>
    <row r="63" spans="1:30" ht="13.9" customHeight="1" x14ac:dyDescent="0.2">
      <c r="A63" s="101"/>
      <c r="B63" s="101" t="s">
        <v>46</v>
      </c>
      <c r="C63" s="102"/>
      <c r="D63" s="103">
        <f t="shared" ref="D63" si="47">D57+D61</f>
        <v>883344</v>
      </c>
      <c r="E63" s="103">
        <f t="shared" ref="E63:AD63" si="48">E57+E61</f>
        <v>79763.636741292154</v>
      </c>
      <c r="F63" s="103">
        <f t="shared" si="48"/>
        <v>83252.223578334699</v>
      </c>
      <c r="G63" s="103">
        <f t="shared" si="48"/>
        <v>64321.518135857637</v>
      </c>
      <c r="H63" s="103">
        <f t="shared" si="48"/>
        <v>75581.143258431286</v>
      </c>
      <c r="I63" s="103">
        <f t="shared" si="48"/>
        <v>72224.375651386305</v>
      </c>
      <c r="J63" s="103">
        <f t="shared" si="48"/>
        <v>59168.020161116845</v>
      </c>
      <c r="K63" s="103">
        <f t="shared" si="48"/>
        <v>62135.234802839317</v>
      </c>
      <c r="L63" s="103">
        <f t="shared" si="48"/>
        <v>56800.136194381404</v>
      </c>
      <c r="M63" s="103">
        <f t="shared" si="48"/>
        <v>55967.408561552642</v>
      </c>
      <c r="N63" s="103">
        <f t="shared" si="48"/>
        <v>74298.797491209785</v>
      </c>
      <c r="O63" s="103">
        <f t="shared" si="48"/>
        <v>67840.147376892302</v>
      </c>
      <c r="P63" s="103">
        <f t="shared" si="48"/>
        <v>86883.670891653834</v>
      </c>
      <c r="Q63" s="103">
        <f t="shared" si="48"/>
        <v>838236.31284494838</v>
      </c>
      <c r="R63" s="103">
        <f t="shared" si="48"/>
        <v>63221.302585897676</v>
      </c>
      <c r="S63" s="103">
        <f t="shared" si="48"/>
        <v>70576.1713926253</v>
      </c>
      <c r="T63" s="103">
        <f t="shared" si="48"/>
        <v>46945.095166521161</v>
      </c>
      <c r="U63" s="103">
        <f t="shared" si="48"/>
        <v>57127.709552485801</v>
      </c>
      <c r="V63" s="103">
        <f t="shared" si="48"/>
        <v>53801.238113584994</v>
      </c>
      <c r="W63" s="103">
        <f t="shared" si="48"/>
        <v>45770.867249627343</v>
      </c>
      <c r="X63" s="103">
        <f t="shared" si="48"/>
        <v>42737.596332308851</v>
      </c>
      <c r="Y63" s="103">
        <f t="shared" si="48"/>
        <v>44987.033446213354</v>
      </c>
      <c r="Z63" s="103">
        <f t="shared" si="48"/>
        <v>48641.907508190438</v>
      </c>
      <c r="AA63" s="103">
        <f t="shared" si="48"/>
        <v>66960.721173532496</v>
      </c>
      <c r="AB63" s="103">
        <f t="shared" si="48"/>
        <v>57523.962750381746</v>
      </c>
      <c r="AC63" s="103">
        <f t="shared" si="48"/>
        <v>83138.497556384042</v>
      </c>
      <c r="AD63" s="103">
        <f t="shared" si="48"/>
        <v>681432.10282775329</v>
      </c>
    </row>
    <row r="64" spans="1:30" ht="13.9" customHeight="1" x14ac:dyDescent="0.2">
      <c r="A64" s="85"/>
      <c r="B64" s="71"/>
      <c r="C64" s="90"/>
    </row>
    <row r="65" spans="1:30" ht="13.9" customHeight="1" x14ac:dyDescent="0.2">
      <c r="A65" s="85"/>
      <c r="B65" s="71"/>
      <c r="C65" s="90"/>
    </row>
    <row r="66" spans="1:30" ht="13.9" customHeight="1" x14ac:dyDescent="0.2">
      <c r="A66" s="101"/>
      <c r="B66" s="101" t="s">
        <v>249</v>
      </c>
      <c r="C66" s="102"/>
      <c r="D66" s="103">
        <f t="shared" ref="D66" si="49">D53+D63</f>
        <v>4059616</v>
      </c>
      <c r="E66" s="103">
        <f t="shared" ref="E66:AD66" si="50">E53+E63</f>
        <v>340309.99666437216</v>
      </c>
      <c r="F66" s="103">
        <f t="shared" si="50"/>
        <v>339569.12821223162</v>
      </c>
      <c r="G66" s="103">
        <f t="shared" si="50"/>
        <v>250320.51506265014</v>
      </c>
      <c r="H66" s="103">
        <f t="shared" si="50"/>
        <v>306077.48064955458</v>
      </c>
      <c r="I66" s="103">
        <f t="shared" si="50"/>
        <v>278128.23980819178</v>
      </c>
      <c r="J66" s="103">
        <f t="shared" si="50"/>
        <v>209572.26128740708</v>
      </c>
      <c r="K66" s="103">
        <f t="shared" si="50"/>
        <v>215068.77165831896</v>
      </c>
      <c r="L66" s="103">
        <f t="shared" si="50"/>
        <v>188965.26045532525</v>
      </c>
      <c r="M66" s="103">
        <f t="shared" si="50"/>
        <v>244878.18946825454</v>
      </c>
      <c r="N66" s="103">
        <f t="shared" si="50"/>
        <v>285557.982677322</v>
      </c>
      <c r="O66" s="103">
        <f t="shared" si="50"/>
        <v>253729.40411881203</v>
      </c>
      <c r="P66" s="103">
        <f t="shared" si="50"/>
        <v>345364.13247884915</v>
      </c>
      <c r="Q66" s="103">
        <f t="shared" si="50"/>
        <v>3257541.3625412895</v>
      </c>
      <c r="R66" s="103">
        <f t="shared" si="50"/>
        <v>242474.24118017615</v>
      </c>
      <c r="S66" s="103">
        <f t="shared" si="50"/>
        <v>292365.64957054681</v>
      </c>
      <c r="T66" s="103">
        <f t="shared" si="50"/>
        <v>141155.47941477312</v>
      </c>
      <c r="U66" s="103">
        <f t="shared" si="50"/>
        <v>230813.29726294655</v>
      </c>
      <c r="V66" s="103">
        <f t="shared" si="50"/>
        <v>208029.00085904798</v>
      </c>
      <c r="W66" s="103">
        <f t="shared" si="50"/>
        <v>170178.38870471698</v>
      </c>
      <c r="X66" s="103">
        <f t="shared" si="50"/>
        <v>152900.96564332303</v>
      </c>
      <c r="Y66" s="103">
        <f t="shared" si="50"/>
        <v>162634.0065351933</v>
      </c>
      <c r="Z66" s="103">
        <f t="shared" si="50"/>
        <v>217073.70911423833</v>
      </c>
      <c r="AA66" s="103">
        <f t="shared" si="50"/>
        <v>278582.79066899169</v>
      </c>
      <c r="AB66" s="103">
        <f t="shared" si="50"/>
        <v>233295.2042794241</v>
      </c>
      <c r="AC66" s="103">
        <f t="shared" si="50"/>
        <v>351406.17352644936</v>
      </c>
      <c r="AD66" s="103">
        <f t="shared" si="50"/>
        <v>2680908.9067598274</v>
      </c>
    </row>
    <row r="67" spans="1:30" ht="13.9" customHeight="1" x14ac:dyDescent="0.2">
      <c r="A67" s="85"/>
      <c r="B67" s="104"/>
      <c r="C67" s="90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</row>
    <row r="68" spans="1:30" ht="13.9" customHeight="1" x14ac:dyDescent="0.2">
      <c r="A68" s="85"/>
      <c r="B68" s="104"/>
      <c r="C68" s="90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</row>
    <row r="69" spans="1:30" ht="13.9" customHeight="1" thickBot="1" x14ac:dyDescent="0.25">
      <c r="A69" s="85"/>
      <c r="B69" s="93" t="s">
        <v>250</v>
      </c>
      <c r="C69" s="90"/>
    </row>
    <row r="70" spans="1:30" ht="13.9" customHeight="1" x14ac:dyDescent="0.2">
      <c r="A70" s="85"/>
      <c r="B70" s="105" t="s">
        <v>251</v>
      </c>
      <c r="C70" s="90" t="s">
        <v>185</v>
      </c>
      <c r="D70" s="46">
        <f t="shared" ref="D70:G71" si="51">SUMIF($C$45:$C$63,$C70,D$45:D$63)</f>
        <v>4060394</v>
      </c>
      <c r="E70" s="46">
        <f t="shared" si="51"/>
        <v>340309.99666437216</v>
      </c>
      <c r="F70" s="46">
        <f t="shared" si="51"/>
        <v>339569.12821223162</v>
      </c>
      <c r="G70" s="46">
        <f t="shared" si="51"/>
        <v>250320.51506265011</v>
      </c>
      <c r="H70" s="46">
        <f t="shared" ref="E70:T71" si="52">SUMIF($C$45:$C$63,$C70,H$45:H$63)</f>
        <v>306077.48064955458</v>
      </c>
      <c r="I70" s="46">
        <f t="shared" si="52"/>
        <v>278128.23980819178</v>
      </c>
      <c r="J70" s="46">
        <f t="shared" si="52"/>
        <v>209572.26128740708</v>
      </c>
      <c r="K70" s="46">
        <f t="shared" si="52"/>
        <v>215068.77165831899</v>
      </c>
      <c r="L70" s="46">
        <f t="shared" si="52"/>
        <v>188965.26045532525</v>
      </c>
      <c r="M70" s="46">
        <f t="shared" si="52"/>
        <v>244878.18946825451</v>
      </c>
      <c r="N70" s="46">
        <f t="shared" si="52"/>
        <v>285557.98267732206</v>
      </c>
      <c r="O70" s="46">
        <f t="shared" si="52"/>
        <v>253729.40411881203</v>
      </c>
      <c r="P70" s="46">
        <f t="shared" si="52"/>
        <v>345364.13247884909</v>
      </c>
      <c r="Q70" s="46">
        <f t="shared" si="52"/>
        <v>3257541.3625412895</v>
      </c>
      <c r="R70" s="46">
        <f t="shared" si="52"/>
        <v>242474.24118017612</v>
      </c>
      <c r="S70" s="46">
        <f t="shared" si="52"/>
        <v>292365.64957054681</v>
      </c>
      <c r="T70" s="46">
        <f t="shared" si="52"/>
        <v>141155.47941477314</v>
      </c>
      <c r="U70" s="46">
        <f t="shared" ref="R70:AD71" si="53">SUMIF($C$45:$C$63,$C70,U$45:U$63)</f>
        <v>230813.29726294655</v>
      </c>
      <c r="V70" s="46">
        <f t="shared" si="53"/>
        <v>208029.00085904798</v>
      </c>
      <c r="W70" s="46">
        <f t="shared" si="53"/>
        <v>170178.38870471701</v>
      </c>
      <c r="X70" s="46">
        <f t="shared" si="53"/>
        <v>152900.96564332306</v>
      </c>
      <c r="Y70" s="46">
        <f t="shared" si="53"/>
        <v>162634.00653519327</v>
      </c>
      <c r="Z70" s="46">
        <f t="shared" si="53"/>
        <v>217073.70911423836</v>
      </c>
      <c r="AA70" s="46">
        <f t="shared" si="53"/>
        <v>278582.79066899169</v>
      </c>
      <c r="AB70" s="46">
        <f t="shared" si="53"/>
        <v>233295.2042794241</v>
      </c>
      <c r="AC70" s="46">
        <f t="shared" si="53"/>
        <v>351406.17352644936</v>
      </c>
      <c r="AD70" s="46">
        <f t="shared" si="53"/>
        <v>2680908.9067598269</v>
      </c>
    </row>
    <row r="71" spans="1:30" ht="13.9" customHeight="1" x14ac:dyDescent="0.2">
      <c r="A71" s="85"/>
      <c r="B71" s="105" t="s">
        <v>252</v>
      </c>
      <c r="C71" s="90" t="s">
        <v>189</v>
      </c>
      <c r="D71" s="46">
        <f t="shared" si="51"/>
        <v>-778</v>
      </c>
      <c r="E71" s="46">
        <f t="shared" si="52"/>
        <v>0</v>
      </c>
      <c r="F71" s="46">
        <f t="shared" si="52"/>
        <v>0</v>
      </c>
      <c r="G71" s="46">
        <f t="shared" si="52"/>
        <v>0</v>
      </c>
      <c r="H71" s="46">
        <f t="shared" si="52"/>
        <v>0</v>
      </c>
      <c r="I71" s="46">
        <f t="shared" si="52"/>
        <v>0</v>
      </c>
      <c r="J71" s="46">
        <f t="shared" si="52"/>
        <v>0</v>
      </c>
      <c r="K71" s="46">
        <f t="shared" si="52"/>
        <v>0</v>
      </c>
      <c r="L71" s="46">
        <f t="shared" si="52"/>
        <v>0</v>
      </c>
      <c r="M71" s="46">
        <f t="shared" si="52"/>
        <v>0</v>
      </c>
      <c r="N71" s="46">
        <f t="shared" si="52"/>
        <v>0</v>
      </c>
      <c r="O71" s="46">
        <f t="shared" si="52"/>
        <v>0</v>
      </c>
      <c r="P71" s="46">
        <f t="shared" si="52"/>
        <v>0</v>
      </c>
      <c r="Q71" s="46">
        <f t="shared" si="52"/>
        <v>0</v>
      </c>
      <c r="R71" s="46">
        <f t="shared" si="53"/>
        <v>0</v>
      </c>
      <c r="S71" s="46">
        <f t="shared" si="53"/>
        <v>0</v>
      </c>
      <c r="T71" s="46">
        <f t="shared" si="53"/>
        <v>0</v>
      </c>
      <c r="U71" s="46">
        <f t="shared" si="53"/>
        <v>0</v>
      </c>
      <c r="V71" s="46">
        <f t="shared" si="53"/>
        <v>0</v>
      </c>
      <c r="W71" s="46">
        <f t="shared" si="53"/>
        <v>0</v>
      </c>
      <c r="X71" s="46">
        <f t="shared" si="53"/>
        <v>0</v>
      </c>
      <c r="Y71" s="46">
        <f t="shared" si="53"/>
        <v>0</v>
      </c>
      <c r="Z71" s="46">
        <f t="shared" si="53"/>
        <v>0</v>
      </c>
      <c r="AA71" s="46">
        <f t="shared" si="53"/>
        <v>0</v>
      </c>
      <c r="AB71" s="46">
        <f t="shared" si="53"/>
        <v>0</v>
      </c>
      <c r="AC71" s="46">
        <f t="shared" si="53"/>
        <v>0</v>
      </c>
      <c r="AD71" s="46">
        <f t="shared" si="53"/>
        <v>0</v>
      </c>
    </row>
    <row r="72" spans="1:30" ht="13.9" customHeight="1" thickBot="1" x14ac:dyDescent="0.25">
      <c r="A72" s="85"/>
      <c r="B72" s="105"/>
      <c r="C72" s="104"/>
      <c r="D72" s="96">
        <f t="shared" ref="D72" si="54">SUM(D70:D71)</f>
        <v>4059616</v>
      </c>
      <c r="E72" s="96">
        <f t="shared" ref="E72:AD72" si="55">SUM(E70:E71)</f>
        <v>340309.99666437216</v>
      </c>
      <c r="F72" s="96">
        <f t="shared" si="55"/>
        <v>339569.12821223162</v>
      </c>
      <c r="G72" s="96">
        <f t="shared" si="55"/>
        <v>250320.51506265011</v>
      </c>
      <c r="H72" s="96">
        <f t="shared" si="55"/>
        <v>306077.48064955458</v>
      </c>
      <c r="I72" s="96">
        <f t="shared" si="55"/>
        <v>278128.23980819178</v>
      </c>
      <c r="J72" s="96">
        <f t="shared" si="55"/>
        <v>209572.26128740708</v>
      </c>
      <c r="K72" s="96">
        <f t="shared" si="55"/>
        <v>215068.77165831899</v>
      </c>
      <c r="L72" s="96">
        <f t="shared" si="55"/>
        <v>188965.26045532525</v>
      </c>
      <c r="M72" s="96">
        <f t="shared" si="55"/>
        <v>244878.18946825451</v>
      </c>
      <c r="N72" s="96">
        <f t="shared" si="55"/>
        <v>285557.98267732206</v>
      </c>
      <c r="O72" s="96">
        <f t="shared" si="55"/>
        <v>253729.40411881203</v>
      </c>
      <c r="P72" s="96">
        <f t="shared" si="55"/>
        <v>345364.13247884909</v>
      </c>
      <c r="Q72" s="96">
        <f t="shared" si="55"/>
        <v>3257541.3625412895</v>
      </c>
      <c r="R72" s="96">
        <f t="shared" si="55"/>
        <v>242474.24118017612</v>
      </c>
      <c r="S72" s="96">
        <f t="shared" si="55"/>
        <v>292365.64957054681</v>
      </c>
      <c r="T72" s="96">
        <f t="shared" si="55"/>
        <v>141155.47941477314</v>
      </c>
      <c r="U72" s="96">
        <f t="shared" si="55"/>
        <v>230813.29726294655</v>
      </c>
      <c r="V72" s="96">
        <f t="shared" si="55"/>
        <v>208029.00085904798</v>
      </c>
      <c r="W72" s="96">
        <f t="shared" si="55"/>
        <v>170178.38870471701</v>
      </c>
      <c r="X72" s="96">
        <f t="shared" si="55"/>
        <v>152900.96564332306</v>
      </c>
      <c r="Y72" s="96">
        <f t="shared" si="55"/>
        <v>162634.00653519327</v>
      </c>
      <c r="Z72" s="96">
        <f t="shared" si="55"/>
        <v>217073.70911423836</v>
      </c>
      <c r="AA72" s="96">
        <f t="shared" si="55"/>
        <v>278582.79066899169</v>
      </c>
      <c r="AB72" s="96">
        <f t="shared" si="55"/>
        <v>233295.2042794241</v>
      </c>
      <c r="AC72" s="96">
        <f t="shared" si="55"/>
        <v>351406.17352644936</v>
      </c>
      <c r="AD72" s="96">
        <f t="shared" si="55"/>
        <v>2680908.9067598269</v>
      </c>
    </row>
    <row r="73" spans="1:30" ht="13.9" customHeight="1" thickTop="1" x14ac:dyDescent="0.2">
      <c r="A73" s="85"/>
      <c r="B73" s="85"/>
      <c r="C73" s="85"/>
    </row>
    <row r="74" spans="1:30" ht="13.9" customHeight="1" x14ac:dyDescent="0.2">
      <c r="A74" s="85"/>
      <c r="B74" s="85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</row>
    <row r="75" spans="1:30" ht="13.9" customHeight="1" thickBot="1" x14ac:dyDescent="0.25">
      <c r="A75" s="85"/>
      <c r="B75" s="93" t="s">
        <v>886</v>
      </c>
      <c r="C75" s="90"/>
    </row>
    <row r="76" spans="1:30" ht="13.9" customHeight="1" x14ac:dyDescent="0.2">
      <c r="B76" s="105" t="s">
        <v>36</v>
      </c>
      <c r="C76" s="90" t="s">
        <v>185</v>
      </c>
      <c r="D76" s="46">
        <f>D45</f>
        <v>3152920</v>
      </c>
      <c r="E76" s="46">
        <f t="shared" ref="E76:P76" si="56">E45</f>
        <v>186092.51135959799</v>
      </c>
      <c r="F76" s="46">
        <f t="shared" si="56"/>
        <v>190893.22087098294</v>
      </c>
      <c r="G76" s="46">
        <f t="shared" si="56"/>
        <v>-105887.0958790689</v>
      </c>
      <c r="H76" s="46">
        <f t="shared" si="56"/>
        <v>146840.35912458209</v>
      </c>
      <c r="I76" s="46">
        <f t="shared" si="56"/>
        <v>147181.99948135714</v>
      </c>
      <c r="J76" s="46">
        <f t="shared" si="56"/>
        <v>102721.11316868382</v>
      </c>
      <c r="K76" s="46">
        <f t="shared" si="56"/>
        <v>113980.64056787078</v>
      </c>
      <c r="L76" s="46">
        <f t="shared" si="56"/>
        <v>100682.83468571825</v>
      </c>
      <c r="M76" s="46">
        <f t="shared" si="56"/>
        <v>112112.85691470421</v>
      </c>
      <c r="N76" s="46">
        <f t="shared" si="56"/>
        <v>169296.6841187611</v>
      </c>
      <c r="O76" s="46">
        <f t="shared" si="56"/>
        <v>181410.71451608962</v>
      </c>
      <c r="P76" s="46">
        <f t="shared" si="56"/>
        <v>255318.00429832865</v>
      </c>
      <c r="Q76" s="46">
        <f>Q45</f>
        <v>1600643.8432276077</v>
      </c>
      <c r="R76" s="46">
        <f t="shared" ref="R76:AC76" si="57">R45</f>
        <v>112001.97832716689</v>
      </c>
      <c r="S76" s="46">
        <f t="shared" si="57"/>
        <v>137337.15381216822</v>
      </c>
      <c r="T76" s="46">
        <f t="shared" si="57"/>
        <v>-214359.79755354795</v>
      </c>
      <c r="U76" s="46">
        <f t="shared" si="57"/>
        <v>116846.09711057539</v>
      </c>
      <c r="V76" s="46">
        <f t="shared" si="57"/>
        <v>107984.9418880943</v>
      </c>
      <c r="W76" s="46">
        <f t="shared" si="57"/>
        <v>81061.348571275885</v>
      </c>
      <c r="X76" s="46">
        <f t="shared" si="57"/>
        <v>70830.181310935921</v>
      </c>
      <c r="Y76" s="46">
        <f t="shared" si="57"/>
        <v>81936.900741112389</v>
      </c>
      <c r="Z76" s="46">
        <f t="shared" si="57"/>
        <v>95074.873870939162</v>
      </c>
      <c r="AA76" s="46">
        <f t="shared" si="57"/>
        <v>165137.7285477744</v>
      </c>
      <c r="AB76" s="46">
        <f t="shared" si="57"/>
        <v>136995.59665142916</v>
      </c>
      <c r="AC76" s="46">
        <f t="shared" si="57"/>
        <v>225547.39240349826</v>
      </c>
      <c r="AD76" s="46">
        <f>AD45</f>
        <v>1116394.395681422</v>
      </c>
    </row>
    <row r="77" spans="1:30" ht="13.9" customHeight="1" x14ac:dyDescent="0.2">
      <c r="B77" s="105" t="s">
        <v>32</v>
      </c>
      <c r="C77" s="90" t="s">
        <v>185</v>
      </c>
      <c r="D77" s="46">
        <f>D55</f>
        <v>347069</v>
      </c>
      <c r="E77" s="46">
        <f t="shared" ref="E77:P77" si="58">E55</f>
        <v>28236.171882289633</v>
      </c>
      <c r="F77" s="46">
        <f t="shared" si="58"/>
        <v>29566.678423615762</v>
      </c>
      <c r="G77" s="46">
        <f t="shared" si="58"/>
        <v>-52685.361995899744</v>
      </c>
      <c r="H77" s="46">
        <f t="shared" si="58"/>
        <v>17357.520469208866</v>
      </c>
      <c r="I77" s="46">
        <f t="shared" si="58"/>
        <v>17452.205375344547</v>
      </c>
      <c r="J77" s="46">
        <f t="shared" si="58"/>
        <v>5129.9642707991479</v>
      </c>
      <c r="K77" s="46">
        <f t="shared" si="58"/>
        <v>8250.5186016396074</v>
      </c>
      <c r="L77" s="46">
        <f t="shared" si="58"/>
        <v>4565.059677384641</v>
      </c>
      <c r="M77" s="46">
        <f t="shared" si="58"/>
        <v>7732.8662916161047</v>
      </c>
      <c r="N77" s="46">
        <f t="shared" si="58"/>
        <v>23581.243697628357</v>
      </c>
      <c r="O77" s="46">
        <f t="shared" si="58"/>
        <v>26938.621736696474</v>
      </c>
      <c r="P77" s="46">
        <f t="shared" si="58"/>
        <v>47421.871613356285</v>
      </c>
      <c r="Q77" s="46">
        <f>Q55</f>
        <v>163547.36004367966</v>
      </c>
      <c r="R77" s="46">
        <f t="shared" ref="R77:AC77" si="59">R55</f>
        <v>10274.986091563094</v>
      </c>
      <c r="S77" s="46">
        <f t="shared" si="59"/>
        <v>17296.57667697543</v>
      </c>
      <c r="T77" s="46">
        <f t="shared" si="59"/>
        <v>-80175.493492409252</v>
      </c>
      <c r="U77" s="46">
        <f t="shared" si="59"/>
        <v>11617.523421305936</v>
      </c>
      <c r="V77" s="46">
        <f t="shared" si="59"/>
        <v>9161.6728935334013</v>
      </c>
      <c r="W77" s="46">
        <f t="shared" si="59"/>
        <v>1699.8556477535406</v>
      </c>
      <c r="X77" s="46">
        <f t="shared" si="59"/>
        <v>-1135.6908340740949</v>
      </c>
      <c r="Y77" s="46">
        <f t="shared" si="59"/>
        <v>1942.5130896331598</v>
      </c>
      <c r="Z77" s="46">
        <f t="shared" si="59"/>
        <v>5583.6747028378477</v>
      </c>
      <c r="AA77" s="46">
        <f t="shared" si="59"/>
        <v>25001.44747797486</v>
      </c>
      <c r="AB77" s="46">
        <f t="shared" si="59"/>
        <v>17201.91482844609</v>
      </c>
      <c r="AC77" s="46">
        <f t="shared" si="59"/>
        <v>41743.858725467006</v>
      </c>
      <c r="AD77" s="46">
        <f>AD55</f>
        <v>60212.839229007026</v>
      </c>
    </row>
    <row r="78" spans="1:30" ht="13.9" customHeight="1" thickBot="1" x14ac:dyDescent="0.25">
      <c r="B78" s="105"/>
      <c r="C78" s="104"/>
      <c r="D78" s="96">
        <f t="shared" ref="D78:P78" si="60">SUM(D76:D77)</f>
        <v>3499989</v>
      </c>
      <c r="E78" s="96">
        <f t="shared" si="60"/>
        <v>214328.68324188763</v>
      </c>
      <c r="F78" s="96">
        <f t="shared" si="60"/>
        <v>220459.8992945987</v>
      </c>
      <c r="G78" s="96">
        <f t="shared" si="60"/>
        <v>-158572.45787496865</v>
      </c>
      <c r="H78" s="96">
        <f t="shared" si="60"/>
        <v>164197.87959379095</v>
      </c>
      <c r="I78" s="96">
        <f t="shared" si="60"/>
        <v>164634.20485670169</v>
      </c>
      <c r="J78" s="96">
        <f t="shared" si="60"/>
        <v>107851.07743948296</v>
      </c>
      <c r="K78" s="96">
        <f t="shared" si="60"/>
        <v>122231.15916951039</v>
      </c>
      <c r="L78" s="96">
        <f t="shared" si="60"/>
        <v>105247.89436310288</v>
      </c>
      <c r="M78" s="96">
        <f t="shared" si="60"/>
        <v>119845.72320632031</v>
      </c>
      <c r="N78" s="96">
        <f t="shared" si="60"/>
        <v>192877.92781638945</v>
      </c>
      <c r="O78" s="96">
        <f t="shared" si="60"/>
        <v>208349.3362527861</v>
      </c>
      <c r="P78" s="96">
        <f t="shared" si="60"/>
        <v>302739.87591168494</v>
      </c>
      <c r="Q78" s="96">
        <f t="shared" ref="Q78:AD78" si="61">SUM(Q76:Q77)</f>
        <v>1764191.2032712873</v>
      </c>
      <c r="R78" s="96">
        <f t="shared" si="61"/>
        <v>122276.96441872999</v>
      </c>
      <c r="S78" s="96">
        <f t="shared" si="61"/>
        <v>154633.73048914367</v>
      </c>
      <c r="T78" s="96">
        <f t="shared" si="61"/>
        <v>-294535.29104595719</v>
      </c>
      <c r="U78" s="96">
        <f t="shared" si="61"/>
        <v>128463.62053188132</v>
      </c>
      <c r="V78" s="96">
        <f t="shared" si="61"/>
        <v>117146.61478162769</v>
      </c>
      <c r="W78" s="96">
        <f t="shared" si="61"/>
        <v>82761.204219029431</v>
      </c>
      <c r="X78" s="96">
        <f t="shared" si="61"/>
        <v>69694.490476861829</v>
      </c>
      <c r="Y78" s="96">
        <f t="shared" si="61"/>
        <v>83879.413830745543</v>
      </c>
      <c r="Z78" s="96">
        <f t="shared" si="61"/>
        <v>100658.54857377701</v>
      </c>
      <c r="AA78" s="96">
        <f t="shared" si="61"/>
        <v>190139.17602574927</v>
      </c>
      <c r="AB78" s="96">
        <f t="shared" si="61"/>
        <v>154197.51147987525</v>
      </c>
      <c r="AC78" s="96">
        <f t="shared" si="61"/>
        <v>267291.25112896529</v>
      </c>
      <c r="AD78" s="96">
        <f t="shared" si="61"/>
        <v>1176607.234910429</v>
      </c>
    </row>
    <row r="79" spans="1:30" ht="13.9" customHeight="1" thickTop="1" x14ac:dyDescent="0.2"/>
    <row r="80" spans="1:30" ht="13.9" customHeight="1" thickBot="1" x14ac:dyDescent="0.25">
      <c r="B80" s="93" t="s">
        <v>887</v>
      </c>
      <c r="C80" s="90"/>
    </row>
    <row r="81" spans="2:30" ht="13.9" customHeight="1" x14ac:dyDescent="0.2">
      <c r="B81" s="105" t="s">
        <v>36</v>
      </c>
      <c r="C81" s="90" t="s">
        <v>185</v>
      </c>
      <c r="D81" s="46">
        <f>D51</f>
        <v>23089</v>
      </c>
      <c r="E81" s="46">
        <f t="shared" ref="E81:P81" si="62">E51</f>
        <v>74453.84856348201</v>
      </c>
      <c r="F81" s="46">
        <f t="shared" si="62"/>
        <v>65423.68376291397</v>
      </c>
      <c r="G81" s="46">
        <f t="shared" si="62"/>
        <v>291886.09280586138</v>
      </c>
      <c r="H81" s="46">
        <f t="shared" si="62"/>
        <v>83655.978266541206</v>
      </c>
      <c r="I81" s="46">
        <f t="shared" si="62"/>
        <v>58721.864675448327</v>
      </c>
      <c r="J81" s="46">
        <f t="shared" si="62"/>
        <v>47683.127957606419</v>
      </c>
      <c r="K81" s="46">
        <f t="shared" si="62"/>
        <v>38952.896287608877</v>
      </c>
      <c r="L81" s="46">
        <f t="shared" si="62"/>
        <v>31482.289575225615</v>
      </c>
      <c r="M81" s="46">
        <f t="shared" si="62"/>
        <v>76797.923991997683</v>
      </c>
      <c r="N81" s="46">
        <f t="shared" si="62"/>
        <v>41962.501067351128</v>
      </c>
      <c r="O81" s="46">
        <f t="shared" si="62"/>
        <v>4478.5422258301114</v>
      </c>
      <c r="P81" s="46">
        <f t="shared" si="62"/>
        <v>3162.4572888666298</v>
      </c>
      <c r="Q81" s="46">
        <f>Q51</f>
        <v>818661.20646873349</v>
      </c>
      <c r="R81" s="46">
        <f t="shared" ref="R81:AC81" si="63">R51</f>
        <v>67250.960267111572</v>
      </c>
      <c r="S81" s="46">
        <f t="shared" si="63"/>
        <v>84452.324365753258</v>
      </c>
      <c r="T81" s="46">
        <f t="shared" si="63"/>
        <v>308570.18180179992</v>
      </c>
      <c r="U81" s="46">
        <f t="shared" si="63"/>
        <v>56839.490599885372</v>
      </c>
      <c r="V81" s="46">
        <f t="shared" si="63"/>
        <v>46242.820857368686</v>
      </c>
      <c r="W81" s="46">
        <f t="shared" si="63"/>
        <v>43346.172883813771</v>
      </c>
      <c r="X81" s="46">
        <f t="shared" si="63"/>
        <v>39333.188000078277</v>
      </c>
      <c r="Y81" s="46">
        <f t="shared" si="63"/>
        <v>35710.07234786755</v>
      </c>
      <c r="Z81" s="46">
        <f t="shared" si="63"/>
        <v>73356.927735108737</v>
      </c>
      <c r="AA81" s="46">
        <f t="shared" si="63"/>
        <v>46484.340947684796</v>
      </c>
      <c r="AB81" s="46">
        <f t="shared" si="63"/>
        <v>38775.644877613195</v>
      </c>
      <c r="AC81" s="46">
        <f t="shared" si="63"/>
        <v>42720.283566567057</v>
      </c>
      <c r="AD81" s="46">
        <f>AD51</f>
        <v>883082.40825065202</v>
      </c>
    </row>
    <row r="82" spans="2:30" ht="13.9" customHeight="1" x14ac:dyDescent="0.2">
      <c r="B82" s="105" t="s">
        <v>32</v>
      </c>
      <c r="C82" s="90" t="s">
        <v>185</v>
      </c>
      <c r="D82" s="46">
        <f>D61</f>
        <v>537316</v>
      </c>
      <c r="E82" s="46">
        <f t="shared" ref="E82:P82" si="64">E61</f>
        <v>51527.464859002524</v>
      </c>
      <c r="F82" s="46">
        <f t="shared" si="64"/>
        <v>53685.545154718937</v>
      </c>
      <c r="G82" s="46">
        <f t="shared" si="64"/>
        <v>117006.88013175738</v>
      </c>
      <c r="H82" s="46">
        <f t="shared" si="64"/>
        <v>58223.62278922242</v>
      </c>
      <c r="I82" s="46">
        <f t="shared" si="64"/>
        <v>54772.170276041754</v>
      </c>
      <c r="J82" s="46">
        <f t="shared" si="64"/>
        <v>54038.055890317693</v>
      </c>
      <c r="K82" s="46">
        <f t="shared" si="64"/>
        <v>53884.716201199713</v>
      </c>
      <c r="L82" s="46">
        <f t="shared" si="64"/>
        <v>52235.076516996764</v>
      </c>
      <c r="M82" s="46">
        <f t="shared" si="64"/>
        <v>48234.542269936537</v>
      </c>
      <c r="N82" s="46">
        <f t="shared" si="64"/>
        <v>50717.553793581435</v>
      </c>
      <c r="O82" s="46">
        <f t="shared" si="64"/>
        <v>40901.525640195825</v>
      </c>
      <c r="P82" s="46">
        <f t="shared" si="64"/>
        <v>39461.799278297542</v>
      </c>
      <c r="Q82" s="46">
        <f>Q61</f>
        <v>674688.95280126866</v>
      </c>
      <c r="R82" s="46">
        <f t="shared" ref="R82:AC82" si="65">R61</f>
        <v>52946.316494334584</v>
      </c>
      <c r="S82" s="46">
        <f t="shared" si="65"/>
        <v>53279.594715649873</v>
      </c>
      <c r="T82" s="46">
        <f t="shared" si="65"/>
        <v>127120.58865893041</v>
      </c>
      <c r="U82" s="46">
        <f t="shared" si="65"/>
        <v>45510.186131179864</v>
      </c>
      <c r="V82" s="46">
        <f t="shared" si="65"/>
        <v>44639.565220051591</v>
      </c>
      <c r="W82" s="46">
        <f t="shared" si="65"/>
        <v>44071.011601873804</v>
      </c>
      <c r="X82" s="46">
        <f t="shared" si="65"/>
        <v>43873.287166382943</v>
      </c>
      <c r="Y82" s="46">
        <f t="shared" si="65"/>
        <v>43044.520356580193</v>
      </c>
      <c r="Z82" s="46">
        <f t="shared" si="65"/>
        <v>43058.232805352593</v>
      </c>
      <c r="AA82" s="46">
        <f t="shared" si="65"/>
        <v>41959.273695557633</v>
      </c>
      <c r="AB82" s="46">
        <f t="shared" si="65"/>
        <v>40322.047921935657</v>
      </c>
      <c r="AC82" s="46">
        <f t="shared" si="65"/>
        <v>41394.638830917036</v>
      </c>
      <c r="AD82" s="46">
        <f>AD61</f>
        <v>621219.26359874627</v>
      </c>
    </row>
    <row r="83" spans="2:30" ht="13.9" customHeight="1" thickBot="1" x14ac:dyDescent="0.25">
      <c r="B83" s="105"/>
      <c r="C83" s="104"/>
      <c r="D83" s="96">
        <f t="shared" ref="D83:P83" si="66">SUM(D81:D82)</f>
        <v>560405</v>
      </c>
      <c r="E83" s="96">
        <f t="shared" si="66"/>
        <v>125981.31342248453</v>
      </c>
      <c r="F83" s="96">
        <f t="shared" si="66"/>
        <v>119109.22891763291</v>
      </c>
      <c r="G83" s="96">
        <f t="shared" si="66"/>
        <v>408892.97293761873</v>
      </c>
      <c r="H83" s="96">
        <f t="shared" si="66"/>
        <v>141879.60105576363</v>
      </c>
      <c r="I83" s="96">
        <f t="shared" si="66"/>
        <v>113494.03495149009</v>
      </c>
      <c r="J83" s="96">
        <f t="shared" si="66"/>
        <v>101721.18384792411</v>
      </c>
      <c r="K83" s="96">
        <f t="shared" si="66"/>
        <v>92837.612488808591</v>
      </c>
      <c r="L83" s="96">
        <f t="shared" si="66"/>
        <v>83717.366092222379</v>
      </c>
      <c r="M83" s="96">
        <f t="shared" si="66"/>
        <v>125032.46626193423</v>
      </c>
      <c r="N83" s="96">
        <f t="shared" si="66"/>
        <v>92680.054860932563</v>
      </c>
      <c r="O83" s="96">
        <f t="shared" si="66"/>
        <v>45380.067866025936</v>
      </c>
      <c r="P83" s="96">
        <f t="shared" si="66"/>
        <v>42624.256567164171</v>
      </c>
      <c r="Q83" s="96">
        <f t="shared" ref="Q83:AD83" si="67">SUM(Q81:Q82)</f>
        <v>1493350.159270002</v>
      </c>
      <c r="R83" s="96">
        <f t="shared" si="67"/>
        <v>120197.27676144615</v>
      </c>
      <c r="S83" s="96">
        <f t="shared" si="67"/>
        <v>137731.91908140312</v>
      </c>
      <c r="T83" s="96">
        <f t="shared" si="67"/>
        <v>435690.7704607303</v>
      </c>
      <c r="U83" s="96">
        <f t="shared" si="67"/>
        <v>102349.67673106524</v>
      </c>
      <c r="V83" s="96">
        <f t="shared" si="67"/>
        <v>90882.386077420277</v>
      </c>
      <c r="W83" s="96">
        <f t="shared" si="67"/>
        <v>87417.184485687583</v>
      </c>
      <c r="X83" s="96">
        <f t="shared" si="67"/>
        <v>83206.475166461227</v>
      </c>
      <c r="Y83" s="96">
        <f t="shared" si="67"/>
        <v>78754.592704447743</v>
      </c>
      <c r="Z83" s="96">
        <f t="shared" si="67"/>
        <v>116415.16054046134</v>
      </c>
      <c r="AA83" s="96">
        <f t="shared" si="67"/>
        <v>88443.614643242428</v>
      </c>
      <c r="AB83" s="96">
        <f t="shared" si="67"/>
        <v>79097.692799548851</v>
      </c>
      <c r="AC83" s="96">
        <f t="shared" si="67"/>
        <v>84114.922397484101</v>
      </c>
      <c r="AD83" s="96">
        <f t="shared" si="67"/>
        <v>1504301.6718493984</v>
      </c>
    </row>
    <row r="84" spans="2:30" ht="13.9" customHeight="1" thickTop="1" x14ac:dyDescent="0.2"/>
  </sheetData>
  <autoFilter ref="A7:D75" xr:uid="{6120BB6B-C5D7-4DAC-A691-829547A2A8AC}"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</vt:i4>
      </vt:variant>
    </vt:vector>
  </HeadingPairs>
  <TitlesOfParts>
    <vt:vector size="20" baseType="lpstr">
      <vt:lpstr>  MFR G2-30 RSAM</vt:lpstr>
      <vt:lpstr>Calculations ==&gt;</vt:lpstr>
      <vt:lpstr>  2023 Tax Provision</vt:lpstr>
      <vt:lpstr>Summary</vt:lpstr>
      <vt:lpstr>  Monthly Tax Provision</vt:lpstr>
      <vt:lpstr>  Sched M Detail</vt:lpstr>
      <vt:lpstr>Summary Data ==&gt;</vt:lpstr>
      <vt:lpstr>  PTBI &amp; Net Income</vt:lpstr>
      <vt:lpstr>  ADIT &amp; Tax Exp</vt:lpstr>
      <vt:lpstr>  Sched M Pivot</vt:lpstr>
      <vt:lpstr>UI REPORTS ==&gt;</vt:lpstr>
      <vt:lpstr>  PTBI</vt:lpstr>
      <vt:lpstr>  Sched Ms</vt:lpstr>
      <vt:lpstr>  Federal Taxable Income</vt:lpstr>
      <vt:lpstr>  State Taxable Income</vt:lpstr>
      <vt:lpstr>  Income Statement</vt:lpstr>
      <vt:lpstr>  Balance Sheet</vt:lpstr>
      <vt:lpstr>'  Income Statement'!_FilterDatabase</vt:lpstr>
      <vt:lpstr>'  Monthly Tax Provision'!_FilterDatabase</vt:lpstr>
      <vt:lpstr>'  MFR G2-30 RSAM'!Print_Area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2022-07-03T02:19:47Z</dcterms:created>
  <dcterms:modified xsi:type="dcterms:W3CDTF">2022-07-03T02:19:54Z</dcterms:modified>
</cp:coreProperties>
</file>