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caseworksprd.tec.net/1347/DISCOVERY/Library/Staff's 3rd PODs (Nos. 6-22)/Drafter Workspace/POD Attachments/POD 08/"/>
    </mc:Choice>
  </mc:AlternateContent>
  <xr:revisionPtr revIDLastSave="0" documentId="13_ncr:1_{2738DEB0-4067-44E3-B602-B6E9A4D4DCA4}" xr6:coauthVersionLast="47" xr6:coauthVersionMax="47" xr10:uidLastSave="{00000000-0000-0000-0000-000000000000}"/>
  <bookViews>
    <workbookView xWindow="4515" yWindow="1830" windowWidth="21600" windowHeight="11385" tabRatio="825" activeTab="6" xr2:uid="{00000000-000D-0000-FFFF-FFFF00000000}"/>
  </bookViews>
  <sheets>
    <sheet name="Definitions" sheetId="42" r:id="rId1"/>
    <sheet name="EIAData" sheetId="66" r:id="rId2"/>
    <sheet name="Calibration" sheetId="67" r:id="rId3"/>
    <sheet name="StructuralVars" sheetId="64" r:id="rId4"/>
    <sheet name="Shares" sheetId="6" r:id="rId5"/>
    <sheet name="Efficiencies" sheetId="20" r:id="rId6"/>
    <sheet name="Intensities" sheetId="22" r:id="rId7"/>
    <sheet name="MonthlyMults" sheetId="40" r:id="rId8"/>
  </sheets>
  <definedNames>
    <definedName name="_ENC1980">#REF!</definedName>
    <definedName name="_ENC1981">#REF!</definedName>
    <definedName name="_ENC1982">#REF!</definedName>
    <definedName name="_ENC1983">#REF!</definedName>
    <definedName name="_ENC1984">#REF!</definedName>
    <definedName name="_ENC1985">#REF!</definedName>
    <definedName name="_ENC1986">#REF!</definedName>
    <definedName name="_ENC1987">#REF!</definedName>
    <definedName name="_ENC1988">#REF!</definedName>
    <definedName name="_ENC1989">#REF!</definedName>
    <definedName name="_ENC1990">#REF!</definedName>
    <definedName name="_ENC1991">#REF!</definedName>
    <definedName name="_ENC1992">#REF!</definedName>
    <definedName name="_ENC1993">#REF!</definedName>
    <definedName name="_ENC1994">#REF!</definedName>
    <definedName name="_ENC1995">#REF!</definedName>
    <definedName name="_ENC1996">#REF!</definedName>
    <definedName name="_ENC1997">#REF!</definedName>
    <definedName name="_ENC1998">#REF!</definedName>
    <definedName name="_ENC1999">#REF!</definedName>
    <definedName name="_ENC2000">#REF!</definedName>
    <definedName name="_ENC2001">#REF!</definedName>
    <definedName name="_ENC2002">#REF!</definedName>
    <definedName name="_ENC2003">#REF!</definedName>
    <definedName name="_ENC2004">#REF!</definedName>
    <definedName name="_ENC2005">#REF!</definedName>
    <definedName name="_ENC2006">#REF!</definedName>
    <definedName name="_ENC2007">#REF!</definedName>
    <definedName name="_ENC2008">#REF!</definedName>
    <definedName name="_ENC2009">#REF!</definedName>
    <definedName name="_ENC2010">#REF!</definedName>
    <definedName name="_ENC2011">#REF!</definedName>
    <definedName name="_ENC2012">#REF!</definedName>
    <definedName name="_ENC2013">#REF!</definedName>
    <definedName name="_ENC2014">#REF!</definedName>
    <definedName name="_ENC2015">#REF!</definedName>
    <definedName name="_ENC2016">#REF!</definedName>
    <definedName name="_ENC2017">#REF!</definedName>
    <definedName name="_ENC2018">#REF!</definedName>
    <definedName name="_ENC2019">#REF!</definedName>
    <definedName name="_ENC2020">#REF!</definedName>
    <definedName name="_ESC1980">#REF!</definedName>
    <definedName name="_ESC1981">#REF!</definedName>
    <definedName name="_ESC1982">#REF!</definedName>
    <definedName name="_ESC1983">#REF!</definedName>
    <definedName name="_ESC1984">#REF!</definedName>
    <definedName name="_ESC1985">#REF!</definedName>
    <definedName name="_ESC1986">#REF!</definedName>
    <definedName name="_ESC1987">#REF!</definedName>
    <definedName name="_ESC1988">#REF!</definedName>
    <definedName name="_ESC1989">#REF!</definedName>
    <definedName name="_ESC1990">#REF!</definedName>
    <definedName name="_ESC1991">#REF!</definedName>
    <definedName name="_ESC1992">#REF!</definedName>
    <definedName name="_ESC1993">#REF!</definedName>
    <definedName name="_ESC1994">#REF!</definedName>
    <definedName name="_ESC1995">#REF!</definedName>
    <definedName name="_ESC1996">#REF!</definedName>
    <definedName name="_ESC1997">#REF!</definedName>
    <definedName name="_ESC1998">#REF!</definedName>
    <definedName name="_ESC1999">#REF!</definedName>
    <definedName name="_ESC2000">#REF!</definedName>
    <definedName name="_ESC2001">#REF!</definedName>
    <definedName name="_ESC2002">#REF!</definedName>
    <definedName name="_ESC2003">#REF!</definedName>
    <definedName name="_ESC2004">#REF!</definedName>
    <definedName name="_ESC2005">#REF!</definedName>
    <definedName name="_ESC2006">#REF!</definedName>
    <definedName name="_ESC2007">#REF!</definedName>
    <definedName name="_ESC2008">#REF!</definedName>
    <definedName name="_ESC2009">#REF!</definedName>
    <definedName name="_ESC2010">#REF!</definedName>
    <definedName name="_ESC2011">#REF!</definedName>
    <definedName name="_ESC2012">#REF!</definedName>
    <definedName name="_ESC2013">#REF!</definedName>
    <definedName name="_ESC2014">#REF!</definedName>
    <definedName name="_ESC2015">#REF!</definedName>
    <definedName name="_ESC2016">#REF!</definedName>
    <definedName name="_ESC2017">#REF!</definedName>
    <definedName name="_ESC2018">#REF!</definedName>
    <definedName name="_ESC2019">#REF!</definedName>
    <definedName name="_ESC2020">#REF!</definedName>
    <definedName name="_MNT1980">#REF!</definedName>
    <definedName name="_MNT1981">#REF!</definedName>
    <definedName name="_MNT1982">#REF!</definedName>
    <definedName name="_MNT1983">#REF!</definedName>
    <definedName name="_MNT1984">#REF!</definedName>
    <definedName name="_MNT1985">#REF!</definedName>
    <definedName name="_MNT1986">#REF!</definedName>
    <definedName name="_MNT1987">#REF!</definedName>
    <definedName name="_MNT1988">#REF!</definedName>
    <definedName name="_MNT1989">#REF!</definedName>
    <definedName name="_MNT1990">#REF!</definedName>
    <definedName name="_MNT1991">#REF!</definedName>
    <definedName name="_MNT1992">#REF!</definedName>
    <definedName name="_MNT1993">#REF!</definedName>
    <definedName name="_MNT1994">#REF!</definedName>
    <definedName name="_MNT1995">#REF!</definedName>
    <definedName name="_MNT1996">#REF!</definedName>
    <definedName name="_MNT1997">#REF!</definedName>
    <definedName name="_MNT1998">#REF!</definedName>
    <definedName name="_MNT1999">#REF!</definedName>
    <definedName name="_MNT2000">#REF!</definedName>
    <definedName name="_MNT2001">#REF!</definedName>
    <definedName name="_MNT2002">#REF!</definedName>
    <definedName name="_MNT2003">#REF!</definedName>
    <definedName name="_MNT2004">#REF!</definedName>
    <definedName name="_MNT2005">#REF!</definedName>
    <definedName name="_MNT2006">#REF!</definedName>
    <definedName name="_MNT2007">#REF!</definedName>
    <definedName name="_MNT2008">#REF!</definedName>
    <definedName name="_MNT2009">#REF!</definedName>
    <definedName name="_MNT2010">#REF!</definedName>
    <definedName name="_MNT2011">#REF!</definedName>
    <definedName name="_MNT2012">#REF!</definedName>
    <definedName name="_MNT2013">#REF!</definedName>
    <definedName name="_MNT2014">#REF!</definedName>
    <definedName name="_MNT2015">#REF!</definedName>
    <definedName name="_MNT2016">#REF!</definedName>
    <definedName name="_MNT2017">#REF!</definedName>
    <definedName name="_MNT2018">#REF!</definedName>
    <definedName name="_MNT2019">#REF!</definedName>
    <definedName name="_MNT2020">#REF!</definedName>
    <definedName name="_PAC1980">#REF!</definedName>
    <definedName name="_PAC1981">#REF!</definedName>
    <definedName name="_PAC1982">#REF!</definedName>
    <definedName name="_PAC1983">#REF!</definedName>
    <definedName name="_PAC1984">#REF!</definedName>
    <definedName name="_PAC1985">#REF!</definedName>
    <definedName name="_PAC1986">#REF!</definedName>
    <definedName name="_PAC1987">#REF!</definedName>
    <definedName name="_PAC1988">#REF!</definedName>
    <definedName name="_PAC1989">#REF!</definedName>
    <definedName name="_PAC1990">#REF!</definedName>
    <definedName name="_PAC1991">#REF!</definedName>
    <definedName name="_PAC1992">#REF!</definedName>
    <definedName name="_PAC1993">#REF!</definedName>
    <definedName name="_PAC1994">#REF!</definedName>
    <definedName name="_PAC1995">#REF!</definedName>
    <definedName name="_PAC1996">#REF!</definedName>
    <definedName name="_PAC1997">#REF!</definedName>
    <definedName name="_PAC1998">#REF!</definedName>
    <definedName name="_PAC1999">#REF!</definedName>
    <definedName name="_PAC2000">#REF!</definedName>
    <definedName name="_PAC2001">#REF!</definedName>
    <definedName name="_PAC2002">#REF!</definedName>
    <definedName name="_PAC2003">#REF!</definedName>
    <definedName name="_PAC2004">#REF!</definedName>
    <definedName name="_PAC2005">#REF!</definedName>
    <definedName name="_PAC2006">#REF!</definedName>
    <definedName name="_PAC2007">#REF!</definedName>
    <definedName name="_PAC2008">#REF!</definedName>
    <definedName name="_PAC2009">#REF!</definedName>
    <definedName name="_PAC2010">#REF!</definedName>
    <definedName name="_PAC2011">#REF!</definedName>
    <definedName name="_PAC2012">#REF!</definedName>
    <definedName name="_PAC2013">#REF!</definedName>
    <definedName name="_PAC2014">#REF!</definedName>
    <definedName name="_PAC2015">#REF!</definedName>
    <definedName name="_PAC2016">#REF!</definedName>
    <definedName name="_PAC2017">#REF!</definedName>
    <definedName name="_PAC2018">#REF!</definedName>
    <definedName name="_PAC2019">#REF!</definedName>
    <definedName name="_PAC2020">#REF!</definedName>
    <definedName name="_WNC1980">#REF!</definedName>
    <definedName name="_WNC1981">#REF!</definedName>
    <definedName name="_WNC1982">#REF!</definedName>
    <definedName name="_WNC1983">#REF!</definedName>
    <definedName name="_WNC1984">#REF!</definedName>
    <definedName name="_WNC1985">#REF!</definedName>
    <definedName name="_WNC1986">#REF!</definedName>
    <definedName name="_WNC1987">#REF!</definedName>
    <definedName name="_WNC1988">#REF!</definedName>
    <definedName name="_WNC1989">#REF!</definedName>
    <definedName name="_WNC1990">#REF!</definedName>
    <definedName name="_WNC1991">#REF!</definedName>
    <definedName name="_WNC1992">#REF!</definedName>
    <definedName name="_WNC1993">#REF!</definedName>
    <definedName name="_WNC1994">#REF!</definedName>
    <definedName name="_WNC1995">#REF!</definedName>
    <definedName name="_WNC1996">#REF!</definedName>
    <definedName name="_WNC1997">#REF!</definedName>
    <definedName name="_WNC1998">#REF!</definedName>
    <definedName name="_WNC1999">#REF!</definedName>
    <definedName name="_WNC2000">#REF!</definedName>
    <definedName name="_WNC2001">#REF!</definedName>
    <definedName name="_WNC2002">#REF!</definedName>
    <definedName name="_WNC2003">#REF!</definedName>
    <definedName name="_WNC2004">#REF!</definedName>
    <definedName name="_WNC2005">#REF!</definedName>
    <definedName name="_WNC2006">#REF!</definedName>
    <definedName name="_WNC2007">#REF!</definedName>
    <definedName name="_WNC2008">#REF!</definedName>
    <definedName name="_WNC2009">#REF!</definedName>
    <definedName name="_WNC2010">#REF!</definedName>
    <definedName name="_WNC2011">#REF!</definedName>
    <definedName name="_WNC2012">#REF!</definedName>
    <definedName name="_WNC2013">#REF!</definedName>
    <definedName name="_WNC2014">#REF!</definedName>
    <definedName name="_WNC2015">#REF!</definedName>
    <definedName name="_WNC2016">#REF!</definedName>
    <definedName name="_WNC2017">#REF!</definedName>
    <definedName name="_WNC2018">#REF!</definedName>
    <definedName name="_WNC2019">#REF!</definedName>
    <definedName name="_WNC2020">#REF!</definedName>
    <definedName name="_WSC1980">#REF!</definedName>
    <definedName name="_WSC1981">#REF!</definedName>
    <definedName name="_WSC1982">#REF!</definedName>
    <definedName name="_WSC1983">#REF!</definedName>
    <definedName name="_WSC1984">#REF!</definedName>
    <definedName name="_WSC1985">#REF!</definedName>
    <definedName name="_WSC1986">#REF!</definedName>
    <definedName name="_WSC1987">#REF!</definedName>
    <definedName name="_WSC1988">#REF!</definedName>
    <definedName name="_WSC1989">#REF!</definedName>
    <definedName name="_WSC1990">#REF!</definedName>
    <definedName name="_WSC1991">#REF!</definedName>
    <definedName name="_WSC1992">#REF!</definedName>
    <definedName name="_WSC1993">#REF!</definedName>
    <definedName name="_WSC1994">#REF!</definedName>
    <definedName name="_WSC1995">#REF!</definedName>
    <definedName name="_WSC1996">#REF!</definedName>
    <definedName name="_WSC1997">#REF!</definedName>
    <definedName name="_WSC1998">#REF!</definedName>
    <definedName name="_WSC1999">#REF!</definedName>
    <definedName name="_WSC2000">#REF!</definedName>
    <definedName name="_WSC2001">#REF!</definedName>
    <definedName name="_WSC2002">#REF!</definedName>
    <definedName name="_WSC2003">#REF!</definedName>
    <definedName name="_WSC2004">#REF!</definedName>
    <definedName name="_WSC2005">#REF!</definedName>
    <definedName name="_WSC2006">#REF!</definedName>
    <definedName name="_WSC2007">#REF!</definedName>
    <definedName name="_WSC2008">#REF!</definedName>
    <definedName name="_WSC2009">#REF!</definedName>
    <definedName name="_WSC2010">#REF!</definedName>
    <definedName name="_WSC2011">#REF!</definedName>
    <definedName name="_WSC2012">#REF!</definedName>
    <definedName name="_WSC2013">#REF!</definedName>
    <definedName name="_WSC2014">#REF!</definedName>
    <definedName name="_WSC2015">#REF!</definedName>
    <definedName name="_WSC2016">#REF!</definedName>
    <definedName name="_WSC2017">#REF!</definedName>
    <definedName name="_WSC2018">#REF!</definedName>
    <definedName name="_WSC2019">#REF!</definedName>
    <definedName name="_WSC2020">#REF!</definedName>
    <definedName name="AnnCool1980" localSheetId="2">#REF!</definedName>
    <definedName name="AnnCool1980">#REF!</definedName>
    <definedName name="AnnCool1981" localSheetId="2">#REF!</definedName>
    <definedName name="AnnCool1981">#REF!</definedName>
    <definedName name="AnnCool1982" localSheetId="2">#REF!</definedName>
    <definedName name="AnnCool1982">#REF!</definedName>
    <definedName name="AnnCool1983" localSheetId="2">#REF!</definedName>
    <definedName name="AnnCool1983">#REF!</definedName>
    <definedName name="AnnCool1984" localSheetId="2">#REF!</definedName>
    <definedName name="AnnCool1984">#REF!</definedName>
    <definedName name="AnnCool1985" localSheetId="2">#REF!</definedName>
    <definedName name="AnnCool1985">#REF!</definedName>
    <definedName name="AnnCool1986" localSheetId="2">#REF!</definedName>
    <definedName name="AnnCool1986">#REF!</definedName>
    <definedName name="AnnCool1987" localSheetId="2">#REF!</definedName>
    <definedName name="AnnCool1987">#REF!</definedName>
    <definedName name="AnnCool1988" localSheetId="2">#REF!</definedName>
    <definedName name="AnnCool1988">#REF!</definedName>
    <definedName name="AnnCool1989" localSheetId="2">#REF!</definedName>
    <definedName name="AnnCool1989">#REF!</definedName>
    <definedName name="AnnCool1990" localSheetId="2">#REF!</definedName>
    <definedName name="AnnCool1990">#REF!</definedName>
    <definedName name="AnnCool1991" localSheetId="2">#REF!</definedName>
    <definedName name="AnnCool1991">#REF!</definedName>
    <definedName name="AnnCool1992" localSheetId="2">#REF!</definedName>
    <definedName name="AnnCool1992">#REF!</definedName>
    <definedName name="AnnCool1993" localSheetId="2">#REF!</definedName>
    <definedName name="AnnCool1993">#REF!</definedName>
    <definedName name="AnnCool1994" localSheetId="2">#REF!</definedName>
    <definedName name="AnnCool1994">#REF!</definedName>
    <definedName name="AnnCool1995" localSheetId="2">#REF!</definedName>
    <definedName name="AnnCool1995">#REF!</definedName>
    <definedName name="AnnCool1996" localSheetId="2">#REF!</definedName>
    <definedName name="AnnCool1996">#REF!</definedName>
    <definedName name="AnnCool1997" localSheetId="2">#REF!</definedName>
    <definedName name="AnnCool1997">#REF!</definedName>
    <definedName name="AnnCool1998" localSheetId="2">#REF!</definedName>
    <definedName name="AnnCool1998">#REF!</definedName>
    <definedName name="AnnCool1999" localSheetId="2">#REF!</definedName>
    <definedName name="AnnCool1999">#REF!</definedName>
    <definedName name="AnnCool2000" localSheetId="2">#REF!</definedName>
    <definedName name="AnnCool2000">#REF!</definedName>
    <definedName name="AnnCool2001" localSheetId="2">#REF!</definedName>
    <definedName name="AnnCool2001">#REF!</definedName>
    <definedName name="AnnCool2002" localSheetId="2">#REF!</definedName>
    <definedName name="AnnCool2002">#REF!</definedName>
    <definedName name="AnnCool2003" localSheetId="2">#REF!</definedName>
    <definedName name="AnnCool2003">#REF!</definedName>
    <definedName name="AnnCool2004" localSheetId="2">#REF!</definedName>
    <definedName name="AnnCool2004">#REF!</definedName>
    <definedName name="AnnCool2005" localSheetId="2">#REF!</definedName>
    <definedName name="AnnCool2005">#REF!</definedName>
    <definedName name="AnnCool2006" localSheetId="2">#REF!</definedName>
    <definedName name="AnnCool2006">#REF!</definedName>
    <definedName name="AnnCool2007" localSheetId="2">#REF!</definedName>
    <definedName name="AnnCool2007">#REF!</definedName>
    <definedName name="AnnCool2008" localSheetId="2">#REF!</definedName>
    <definedName name="AnnCool2008">#REF!</definedName>
    <definedName name="AnnCool2009" localSheetId="2">#REF!</definedName>
    <definedName name="AnnCool2009">#REF!</definedName>
    <definedName name="AnnCool2010" localSheetId="2">#REF!</definedName>
    <definedName name="AnnCool2010">#REF!</definedName>
    <definedName name="AnnCool2011" localSheetId="2">#REF!</definedName>
    <definedName name="AnnCool2011">#REF!</definedName>
    <definedName name="AnnCool2012" localSheetId="2">#REF!</definedName>
    <definedName name="AnnCool2012">#REF!</definedName>
    <definedName name="AnnCool2013" localSheetId="2">#REF!</definedName>
    <definedName name="AnnCool2013">#REF!</definedName>
    <definedName name="AnnCool2014" localSheetId="2">#REF!</definedName>
    <definedName name="AnnCool2014">#REF!</definedName>
    <definedName name="AnnCool2015" localSheetId="2">#REF!</definedName>
    <definedName name="AnnCool2015">#REF!</definedName>
    <definedName name="AnnCool2016" localSheetId="2">#REF!</definedName>
    <definedName name="AnnCool2016">#REF!</definedName>
    <definedName name="AnnCool2017" localSheetId="2">#REF!</definedName>
    <definedName name="AnnCool2017">#REF!</definedName>
    <definedName name="AnnCool2018" localSheetId="2">#REF!</definedName>
    <definedName name="AnnCool2018">#REF!</definedName>
    <definedName name="AnnCool2019" localSheetId="2">#REF!</definedName>
    <definedName name="AnnCool2019">#REF!</definedName>
    <definedName name="AnnCool2020" localSheetId="2">#REF!</definedName>
    <definedName name="AnnCool2020">#REF!</definedName>
    <definedName name="AnnCool2021" localSheetId="2">#REF!</definedName>
    <definedName name="AnnCool2021">#REF!</definedName>
    <definedName name="AnnCool2022" localSheetId="2">#REF!</definedName>
    <definedName name="AnnCool2022">#REF!</definedName>
    <definedName name="AnnCool2023" localSheetId="2">#REF!</definedName>
    <definedName name="AnnCool2023">#REF!</definedName>
    <definedName name="AnnCool2024" localSheetId="2">#REF!</definedName>
    <definedName name="AnnCool2024">#REF!</definedName>
    <definedName name="AnnCool2025" localSheetId="2">#REF!</definedName>
    <definedName name="AnnCool2025">#REF!</definedName>
    <definedName name="AnnHeat1980" localSheetId="2">#REF!</definedName>
    <definedName name="AnnHeat1980">#REF!</definedName>
    <definedName name="AnnHeat1981" localSheetId="2">#REF!</definedName>
    <definedName name="AnnHeat1981">#REF!</definedName>
    <definedName name="AnnHeat1982" localSheetId="2">#REF!</definedName>
    <definedName name="AnnHeat1982">#REF!</definedName>
    <definedName name="AnnHeat1983" localSheetId="2">#REF!</definedName>
    <definedName name="AnnHeat1983">#REF!</definedName>
    <definedName name="AnnHeat1984" localSheetId="2">#REF!</definedName>
    <definedName name="AnnHeat1984">#REF!</definedName>
    <definedName name="AnnHeat1985" localSheetId="2">#REF!</definedName>
    <definedName name="AnnHeat1985">#REF!</definedName>
    <definedName name="AnnHeat1986" localSheetId="2">#REF!</definedName>
    <definedName name="AnnHeat1986">#REF!</definedName>
    <definedName name="AnnHeat1987" localSheetId="2">#REF!</definedName>
    <definedName name="AnnHeat1987">#REF!</definedName>
    <definedName name="AnnHeat1988" localSheetId="2">#REF!</definedName>
    <definedName name="AnnHeat1988">#REF!</definedName>
    <definedName name="AnnHeat1989" localSheetId="2">#REF!</definedName>
    <definedName name="AnnHeat1989">#REF!</definedName>
    <definedName name="AnnHeat1990" localSheetId="2">#REF!</definedName>
    <definedName name="AnnHeat1990">#REF!</definedName>
    <definedName name="AnnHeat1991" localSheetId="2">#REF!</definedName>
    <definedName name="AnnHeat1991">#REF!</definedName>
    <definedName name="AnnHeat1992" localSheetId="2">#REF!</definedName>
    <definedName name="AnnHeat1992">#REF!</definedName>
    <definedName name="AnnHeat1993" localSheetId="2">#REF!</definedName>
    <definedName name="AnnHeat1993">#REF!</definedName>
    <definedName name="AnnHeat1994" localSheetId="2">#REF!</definedName>
    <definedName name="AnnHeat1994">#REF!</definedName>
    <definedName name="AnnHeat1995" localSheetId="2">#REF!</definedName>
    <definedName name="AnnHeat1995">#REF!</definedName>
    <definedName name="AnnHeat1996" localSheetId="2">#REF!</definedName>
    <definedName name="AnnHeat1996">#REF!</definedName>
    <definedName name="AnnHeat1997" localSheetId="2">#REF!</definedName>
    <definedName name="AnnHeat1997">#REF!</definedName>
    <definedName name="AnnHeat1998" localSheetId="2">#REF!</definedName>
    <definedName name="AnnHeat1998">#REF!</definedName>
    <definedName name="AnnHeat1999" localSheetId="2">#REF!</definedName>
    <definedName name="AnnHeat1999">#REF!</definedName>
    <definedName name="AnnHeat2000" localSheetId="2">#REF!</definedName>
    <definedName name="AnnHeat2000">#REF!</definedName>
    <definedName name="AnnHeat2001" localSheetId="2">#REF!</definedName>
    <definedName name="AnnHeat2001">#REF!</definedName>
    <definedName name="AnnHeat2002" localSheetId="2">#REF!</definedName>
    <definedName name="AnnHeat2002">#REF!</definedName>
    <definedName name="AnnHeat2003" localSheetId="2">#REF!</definedName>
    <definedName name="AnnHeat2003">#REF!</definedName>
    <definedName name="AnnHeat2004" localSheetId="2">#REF!</definedName>
    <definedName name="AnnHeat2004">#REF!</definedName>
    <definedName name="AnnHeat2005" localSheetId="2">#REF!</definedName>
    <definedName name="AnnHeat2005">#REF!</definedName>
    <definedName name="AnnHeat2006" localSheetId="2">#REF!</definedName>
    <definedName name="AnnHeat2006">#REF!</definedName>
    <definedName name="AnnHeat2007" localSheetId="2">#REF!</definedName>
    <definedName name="AnnHeat2007">#REF!</definedName>
    <definedName name="AnnHeat2008" localSheetId="2">#REF!</definedName>
    <definedName name="AnnHeat2008">#REF!</definedName>
    <definedName name="AnnHeat2009" localSheetId="2">#REF!</definedName>
    <definedName name="AnnHeat2009">#REF!</definedName>
    <definedName name="AnnHeat2010" localSheetId="2">#REF!</definedName>
    <definedName name="AnnHeat2010">#REF!</definedName>
    <definedName name="AnnHeat2011" localSheetId="2">#REF!</definedName>
    <definedName name="AnnHeat2011">#REF!</definedName>
    <definedName name="AnnHeat2012" localSheetId="2">#REF!</definedName>
    <definedName name="AnnHeat2012">#REF!</definedName>
    <definedName name="AnnHeat2013" localSheetId="2">#REF!</definedName>
    <definedName name="AnnHeat2013">#REF!</definedName>
    <definedName name="AnnHeat2014" localSheetId="2">#REF!</definedName>
    <definedName name="AnnHeat2014">#REF!</definedName>
    <definedName name="AnnHeat2015" localSheetId="2">#REF!</definedName>
    <definedName name="AnnHeat2015">#REF!</definedName>
    <definedName name="AnnHeat2016" localSheetId="2">#REF!</definedName>
    <definedName name="AnnHeat2016">#REF!</definedName>
    <definedName name="AnnHeat2017" localSheetId="2">#REF!</definedName>
    <definedName name="AnnHeat2017">#REF!</definedName>
    <definedName name="AnnHeat2018" localSheetId="2">#REF!</definedName>
    <definedName name="AnnHeat2018">#REF!</definedName>
    <definedName name="AnnHeat2019" localSheetId="2">#REF!</definedName>
    <definedName name="AnnHeat2019">#REF!</definedName>
    <definedName name="AnnHeat2020" localSheetId="2">#REF!</definedName>
    <definedName name="AnnHeat2020">#REF!</definedName>
    <definedName name="AnnHeat2021" localSheetId="2">#REF!</definedName>
    <definedName name="AnnHeat2021">#REF!</definedName>
    <definedName name="AnnHeat2022" localSheetId="2">#REF!</definedName>
    <definedName name="AnnHeat2022">#REF!</definedName>
    <definedName name="AnnHeat2023" localSheetId="2">#REF!</definedName>
    <definedName name="AnnHeat2023">#REF!</definedName>
    <definedName name="AnnHeat2024" localSheetId="2">#REF!</definedName>
    <definedName name="AnnHeat2024">#REF!</definedName>
    <definedName name="AnnHeat2025" localSheetId="2">#REF!</definedName>
    <definedName name="AnnHeat2025">#REF!</definedName>
    <definedName name="ElectricSales_NENG">#REF!</definedName>
    <definedName name="EndUses">Intensities!$B$1:$G$1</definedName>
    <definedName name="MATL1980">#REF!</definedName>
    <definedName name="MATL1981">#REF!</definedName>
    <definedName name="MATL1982">#REF!</definedName>
    <definedName name="MATL1983">#REF!</definedName>
    <definedName name="MATL1984">#REF!</definedName>
    <definedName name="MATL1985">#REF!</definedName>
    <definedName name="MATL1986">#REF!</definedName>
    <definedName name="MATL1987">#REF!</definedName>
    <definedName name="MATL1988">#REF!</definedName>
    <definedName name="MATL1989">#REF!</definedName>
    <definedName name="MATL1990">#REF!</definedName>
    <definedName name="MATL1991">#REF!</definedName>
    <definedName name="MATL1992">#REF!</definedName>
    <definedName name="MATL1993">#REF!</definedName>
    <definedName name="MATL1994">#REF!</definedName>
    <definedName name="MATL1995">#REF!</definedName>
    <definedName name="MATL1996">#REF!</definedName>
    <definedName name="MATL1997">#REF!</definedName>
    <definedName name="MATL1998">#REF!</definedName>
    <definedName name="MATL1999">#REF!</definedName>
    <definedName name="MATL2000">#REF!</definedName>
    <definedName name="MATL2001">#REF!</definedName>
    <definedName name="MATL2002">#REF!</definedName>
    <definedName name="MATL2003">#REF!</definedName>
    <definedName name="MATL2004">#REF!</definedName>
    <definedName name="MATL2005">#REF!</definedName>
    <definedName name="MATL2006">#REF!</definedName>
    <definedName name="MATL2007">#REF!</definedName>
    <definedName name="MATL2008">#REF!</definedName>
    <definedName name="MATL2009">#REF!</definedName>
    <definedName name="MATL2010">#REF!</definedName>
    <definedName name="MATL2011">#REF!</definedName>
    <definedName name="MATL2012">#REF!</definedName>
    <definedName name="MATL2013">#REF!</definedName>
    <definedName name="MATL2014">#REF!</definedName>
    <definedName name="MATL2015">#REF!</definedName>
    <definedName name="MATL2016">#REF!</definedName>
    <definedName name="MATL2017">#REF!</definedName>
    <definedName name="MATL2018">#REF!</definedName>
    <definedName name="MATL2019">#REF!</definedName>
    <definedName name="MATL2020">#REF!</definedName>
    <definedName name="MonMult1">MonthlyMults!$C$2:$C$2</definedName>
    <definedName name="MonMult10">MonthlyMults!$C$11:$C$11</definedName>
    <definedName name="MonMult11">MonthlyMults!$C$12:$C$12</definedName>
    <definedName name="MonMult12">MonthlyMults!$C$13:$C$13</definedName>
    <definedName name="MonMult2">MonthlyMults!$C$3:$C$3</definedName>
    <definedName name="MonMult3">MonthlyMults!$C$4:$C$4</definedName>
    <definedName name="MonMult4">MonthlyMults!$C$5:$C$5</definedName>
    <definedName name="MonMult5">MonthlyMults!$C$6:$C$6</definedName>
    <definedName name="MonMult6">MonthlyMults!$C$7:$C$7</definedName>
    <definedName name="MonMult7">MonthlyMults!$C$8:$C$8</definedName>
    <definedName name="MonMult8">MonthlyMults!$C$9:$C$9</definedName>
    <definedName name="MonMult9">MonthlyMults!$C$10:$C$10</definedName>
    <definedName name="NENG1980" localSheetId="2">#REF!</definedName>
    <definedName name="NENG1980">Intensities!#REF!</definedName>
    <definedName name="NENG1981" localSheetId="2">#REF!</definedName>
    <definedName name="NENG1981">Intensities!#REF!</definedName>
    <definedName name="NENG1982" localSheetId="2">#REF!</definedName>
    <definedName name="NENG1982">Intensities!#REF!</definedName>
    <definedName name="NENG1983" localSheetId="2">#REF!</definedName>
    <definedName name="NENG1983">Intensities!#REF!</definedName>
    <definedName name="NENG1984" localSheetId="2">#REF!</definedName>
    <definedName name="NENG1984">Intensities!#REF!</definedName>
    <definedName name="NENG1985" localSheetId="2">#REF!</definedName>
    <definedName name="NENG1985">Intensities!#REF!</definedName>
    <definedName name="NENG1986" localSheetId="2">#REF!</definedName>
    <definedName name="NENG1986">Intensities!#REF!</definedName>
    <definedName name="NENG1987" localSheetId="2">#REF!</definedName>
    <definedName name="NENG1987">Intensities!#REF!</definedName>
    <definedName name="NENG1988" localSheetId="2">#REF!</definedName>
    <definedName name="NENG1988">Intensities!#REF!</definedName>
    <definedName name="NENG1989" localSheetId="2">#REF!</definedName>
    <definedName name="NENG1989">Intensities!#REF!</definedName>
    <definedName name="NENG1990" localSheetId="2">#REF!</definedName>
    <definedName name="NENG1990">Intensities!#REF!</definedName>
    <definedName name="NENG1991" localSheetId="2">#REF!</definedName>
    <definedName name="NENG1991">Intensities!#REF!</definedName>
    <definedName name="NENG1992" localSheetId="2">#REF!</definedName>
    <definedName name="NENG1992">Intensities!#REF!</definedName>
    <definedName name="NENG1993" localSheetId="2">#REF!</definedName>
    <definedName name="NENG1993">Intensities!#REF!</definedName>
    <definedName name="NENG1994" localSheetId="2">#REF!</definedName>
    <definedName name="NENG1994">Intensities!#REF!</definedName>
    <definedName name="NENG1995">Intensities!$D$2:$F$2</definedName>
    <definedName name="NENG1996">Intensities!$D$3:$F$3</definedName>
    <definedName name="NENG1997">Intensities!$D$4:$F$4</definedName>
    <definedName name="NENG1998">Intensities!$D$5:$F$5</definedName>
    <definedName name="NENG1999">Intensities!$D$6:$F$6</definedName>
    <definedName name="NENG2000">Intensities!$D$7:$F$7</definedName>
    <definedName name="NENG2001">Intensities!$D$8:$F$8</definedName>
    <definedName name="NENG2002">Intensities!$D$9:$F$9</definedName>
    <definedName name="NENG2003">Intensities!$D$10:$F$10</definedName>
    <definedName name="NENG2004">Intensities!$D$11:$F$11</definedName>
    <definedName name="NENG2005">Intensities!$D$12:$F$12</definedName>
    <definedName name="NENG2006">Intensities!$D$13:$F$13</definedName>
    <definedName name="NENG2007">Intensities!$D$14:$F$14</definedName>
    <definedName name="NENG2008">Intensities!$D$15:$F$15</definedName>
    <definedName name="NENG2009">Intensities!$D$16:$F$16</definedName>
    <definedName name="NENG2010">Intensities!$D$17:$F$17</definedName>
    <definedName name="NENG2011">Intensities!$D$18:$F$18</definedName>
    <definedName name="NENG2012">Intensities!$D$19:$F$19</definedName>
    <definedName name="NENG2013">Intensities!$D$20:$F$20</definedName>
    <definedName name="NENG2014">Intensities!$D$21:$F$21</definedName>
    <definedName name="NENG2015">Intensities!$D$22:$F$22</definedName>
    <definedName name="NENG2016">Intensities!$D$23:$F$23</definedName>
    <definedName name="NENG2017">Intensities!$D$24:$F$24</definedName>
    <definedName name="NENG2018">Intensities!$D$25:$F$25</definedName>
    <definedName name="NENG2019">Intensities!$D$26:$F$26</definedName>
    <definedName name="NENG2020">Intensities!$D$27:$F$27</definedName>
    <definedName name="NENG2021">Intensities!$D$28:$F$28</definedName>
    <definedName name="NENG2022">Intensities!$D$29:$F$29</definedName>
    <definedName name="NENG2023">Intensities!$D$30:$F$30</definedName>
    <definedName name="NENG2024">Intensities!$D$31:$F$31</definedName>
    <definedName name="NENG2025">Intensities!$D$32:$F$32</definedName>
    <definedName name="_xlnm.Print_Area" localSheetId="5">Efficiencies!$A$1:$E$53</definedName>
    <definedName name="_xlnm.Print_Area" localSheetId="7">MonthlyMults!$B$1:$C$13</definedName>
    <definedName name="_xlnm.Print_Area" localSheetId="4">Shares!$A$1:$F$23</definedName>
    <definedName name="SATL1980">#REF!</definedName>
    <definedName name="SATL1981">#REF!</definedName>
    <definedName name="SATL1982">#REF!</definedName>
    <definedName name="SATL1983">#REF!</definedName>
    <definedName name="SATL1984">#REF!</definedName>
    <definedName name="SATL1985">#REF!</definedName>
    <definedName name="SATL1986">#REF!</definedName>
    <definedName name="SATL1987">#REF!</definedName>
    <definedName name="SATL1988">#REF!</definedName>
    <definedName name="SATL1989">#REF!</definedName>
    <definedName name="SATL1990">#REF!</definedName>
    <definedName name="SATL1991">#REF!</definedName>
    <definedName name="SATL1992">#REF!</definedName>
    <definedName name="SATL1993">#REF!</definedName>
    <definedName name="SATL1994">#REF!</definedName>
    <definedName name="SATL1995">#REF!</definedName>
    <definedName name="SATL1996">#REF!</definedName>
    <definedName name="SATL1997">#REF!</definedName>
    <definedName name="SATL1998">#REF!</definedName>
    <definedName name="SATL1999">#REF!</definedName>
    <definedName name="SATL2000">#REF!</definedName>
    <definedName name="SATL2001">#REF!</definedName>
    <definedName name="SATL2002">#REF!</definedName>
    <definedName name="SATL2003">#REF!</definedName>
    <definedName name="SATL2004">#REF!</definedName>
    <definedName name="SATL2005">#REF!</definedName>
    <definedName name="SATL2006">#REF!</definedName>
    <definedName name="SATL2007">#REF!</definedName>
    <definedName name="SATL2008">#REF!</definedName>
    <definedName name="SATL2009">#REF!</definedName>
    <definedName name="SATL2010">#REF!</definedName>
    <definedName name="SATL2011">#REF!</definedName>
    <definedName name="SATL2012">#REF!</definedName>
    <definedName name="SATL2013">#REF!</definedName>
    <definedName name="SATL2014">#REF!</definedName>
    <definedName name="SATL2015">#REF!</definedName>
    <definedName name="SATL2016">#REF!</definedName>
    <definedName name="SATL2017">#REF!</definedName>
    <definedName name="SATL2018">#REF!</definedName>
    <definedName name="SATL2019">#REF!</definedName>
    <definedName name="SATL202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3" i="64" l="1"/>
  <c r="Q4" i="64"/>
  <c r="Q5" i="64"/>
  <c r="Q6" i="64"/>
  <c r="Q7" i="64"/>
  <c r="Q8" i="64"/>
  <c r="Q9" i="64"/>
  <c r="Q10" i="64"/>
  <c r="Q11" i="64"/>
  <c r="Q12" i="64"/>
  <c r="Q13" i="64"/>
  <c r="Q14" i="64"/>
  <c r="Q15" i="64"/>
  <c r="Q16" i="64"/>
  <c r="Q17" i="64"/>
  <c r="Q18" i="64"/>
  <c r="Q19" i="64"/>
  <c r="Q20" i="64"/>
  <c r="Q21" i="64"/>
  <c r="Q22" i="64"/>
  <c r="Q23" i="64"/>
  <c r="Q24" i="64"/>
  <c r="Q25" i="64"/>
  <c r="Q26" i="64"/>
  <c r="Q27" i="64"/>
  <c r="Q28" i="64"/>
  <c r="Q29" i="64"/>
  <c r="Q30" i="64"/>
  <c r="Q31" i="64"/>
  <c r="Q32" i="64"/>
  <c r="Q33" i="64"/>
  <c r="Q34" i="64"/>
  <c r="Q35" i="64"/>
  <c r="Q36" i="64"/>
  <c r="Q37" i="64"/>
  <c r="Q38" i="64"/>
  <c r="Q39" i="64"/>
  <c r="Q40" i="64"/>
  <c r="Q41" i="64"/>
  <c r="Q42" i="64"/>
  <c r="Q43" i="64"/>
  <c r="Q44" i="64"/>
  <c r="Q45" i="64"/>
  <c r="Q46" i="64"/>
  <c r="Q47" i="64"/>
  <c r="Q48" i="64"/>
  <c r="Q49" i="64"/>
  <c r="Q50" i="64"/>
  <c r="Q51" i="64"/>
  <c r="Q52" i="64"/>
  <c r="Q53" i="64"/>
  <c r="Q54" i="64"/>
  <c r="Q55" i="64"/>
  <c r="Q56" i="64"/>
  <c r="Q57" i="64"/>
  <c r="Q2" i="64"/>
  <c r="F22" i="20"/>
  <c r="D28" i="20"/>
  <c r="C24" i="20"/>
  <c r="C25" i="20" s="1"/>
  <c r="C26" i="20" s="1"/>
  <c r="C27" i="20" s="1"/>
  <c r="C28" i="20" s="1"/>
  <c r="C23" i="20"/>
  <c r="B3" i="67" l="1"/>
  <c r="B2" i="67"/>
  <c r="D23" i="20"/>
  <c r="D24" i="20"/>
  <c r="D25" i="20"/>
  <c r="D26" i="20"/>
  <c r="B23" i="20"/>
  <c r="B24" i="20"/>
  <c r="B25" i="20"/>
  <c r="B26" i="20"/>
  <c r="B27" i="20"/>
  <c r="G16" i="6"/>
  <c r="G17" i="6"/>
  <c r="G18" i="6"/>
  <c r="G19" i="6"/>
  <c r="G20" i="6"/>
  <c r="G21" i="6"/>
  <c r="D50" i="66"/>
  <c r="C10" i="66"/>
  <c r="C59" i="66"/>
  <c r="C37" i="6" s="1"/>
  <c r="M86" i="66"/>
  <c r="N86" i="66"/>
  <c r="O86" i="66"/>
  <c r="P86" i="66"/>
  <c r="Q86" i="66"/>
  <c r="R86" i="66"/>
  <c r="S86" i="66"/>
  <c r="T86" i="66"/>
  <c r="U86" i="66"/>
  <c r="V86" i="66"/>
  <c r="M87" i="66"/>
  <c r="N87" i="66"/>
  <c r="O87" i="66"/>
  <c r="P87" i="66"/>
  <c r="Q87" i="66"/>
  <c r="R87" i="66"/>
  <c r="S87" i="66"/>
  <c r="T87" i="66"/>
  <c r="U87" i="66"/>
  <c r="V87" i="66"/>
  <c r="M88" i="66"/>
  <c r="N88" i="66"/>
  <c r="O88" i="66"/>
  <c r="P88" i="66"/>
  <c r="Q88" i="66"/>
  <c r="R88" i="66"/>
  <c r="S88" i="66"/>
  <c r="T88" i="66"/>
  <c r="U88" i="66"/>
  <c r="V88" i="66"/>
  <c r="M89" i="66"/>
  <c r="N89" i="66"/>
  <c r="O89" i="66"/>
  <c r="P89" i="66"/>
  <c r="Q89" i="66"/>
  <c r="R89" i="66"/>
  <c r="S89" i="66"/>
  <c r="T89" i="66"/>
  <c r="U89" i="66"/>
  <c r="V89" i="66"/>
  <c r="M90" i="66"/>
  <c r="N90" i="66"/>
  <c r="O90" i="66"/>
  <c r="P90" i="66"/>
  <c r="Q90" i="66"/>
  <c r="R90" i="66"/>
  <c r="S90" i="66"/>
  <c r="T90" i="66"/>
  <c r="U90" i="66"/>
  <c r="V90" i="66"/>
  <c r="M91" i="66"/>
  <c r="N91" i="66"/>
  <c r="O91" i="66"/>
  <c r="P91" i="66"/>
  <c r="Q91" i="66"/>
  <c r="R91" i="66"/>
  <c r="S91" i="66"/>
  <c r="T91" i="66"/>
  <c r="U91" i="66"/>
  <c r="V91" i="66"/>
  <c r="M92" i="66"/>
  <c r="N92" i="66"/>
  <c r="O92" i="66"/>
  <c r="P92" i="66"/>
  <c r="Q92" i="66"/>
  <c r="R92" i="66"/>
  <c r="S92" i="66"/>
  <c r="T92" i="66"/>
  <c r="U92" i="66"/>
  <c r="V92" i="66"/>
  <c r="M93" i="66"/>
  <c r="N93" i="66"/>
  <c r="O93" i="66"/>
  <c r="P93" i="66"/>
  <c r="Q93" i="66"/>
  <c r="R93" i="66"/>
  <c r="S93" i="66"/>
  <c r="T93" i="66"/>
  <c r="U93" i="66"/>
  <c r="V93" i="66"/>
  <c r="M94" i="66"/>
  <c r="N94" i="66"/>
  <c r="O94" i="66"/>
  <c r="P94" i="66"/>
  <c r="Q94" i="66"/>
  <c r="R94" i="66"/>
  <c r="S94" i="66"/>
  <c r="T94" i="66"/>
  <c r="U94" i="66"/>
  <c r="V94" i="66"/>
  <c r="M95" i="66"/>
  <c r="N95" i="66"/>
  <c r="O95" i="66"/>
  <c r="P95" i="66"/>
  <c r="Q95" i="66"/>
  <c r="R95" i="66"/>
  <c r="S95" i="66"/>
  <c r="T95" i="66"/>
  <c r="U95" i="66"/>
  <c r="V95" i="66"/>
  <c r="M96" i="66"/>
  <c r="N96" i="66"/>
  <c r="O96" i="66"/>
  <c r="P96" i="66"/>
  <c r="Q96" i="66"/>
  <c r="R96" i="66"/>
  <c r="S96" i="66"/>
  <c r="T96" i="66"/>
  <c r="U96" i="66"/>
  <c r="V96" i="66"/>
  <c r="M97" i="66"/>
  <c r="N97" i="66"/>
  <c r="O97" i="66"/>
  <c r="P97" i="66"/>
  <c r="Q97" i="66"/>
  <c r="R97" i="66"/>
  <c r="S97" i="66"/>
  <c r="T97" i="66"/>
  <c r="U97" i="66"/>
  <c r="V97" i="66"/>
  <c r="M98" i="66"/>
  <c r="N98" i="66"/>
  <c r="O98" i="66"/>
  <c r="P98" i="66"/>
  <c r="Q98" i="66"/>
  <c r="R98" i="66"/>
  <c r="S98" i="66"/>
  <c r="T98" i="66"/>
  <c r="U98" i="66"/>
  <c r="V98" i="66"/>
  <c r="M99" i="66"/>
  <c r="N99" i="66"/>
  <c r="O99" i="66"/>
  <c r="P99" i="66"/>
  <c r="Q99" i="66"/>
  <c r="R99" i="66"/>
  <c r="S99" i="66"/>
  <c r="T99" i="66"/>
  <c r="U99" i="66"/>
  <c r="V99" i="66"/>
  <c r="M100" i="66"/>
  <c r="N100" i="66"/>
  <c r="O100" i="66"/>
  <c r="P100" i="66"/>
  <c r="Q100" i="66"/>
  <c r="R100" i="66"/>
  <c r="S100" i="66"/>
  <c r="T100" i="66"/>
  <c r="U100" i="66"/>
  <c r="V100" i="66"/>
  <c r="M101" i="66"/>
  <c r="N101" i="66"/>
  <c r="O101" i="66"/>
  <c r="P101" i="66"/>
  <c r="Q101" i="66"/>
  <c r="R101" i="66"/>
  <c r="S101" i="66"/>
  <c r="T101" i="66"/>
  <c r="U101" i="66"/>
  <c r="V101" i="66"/>
  <c r="M102" i="66"/>
  <c r="N102" i="66"/>
  <c r="O102" i="66"/>
  <c r="P102" i="66"/>
  <c r="Q102" i="66"/>
  <c r="R102" i="66"/>
  <c r="S102" i="66"/>
  <c r="T102" i="66"/>
  <c r="U102" i="66"/>
  <c r="V102" i="66"/>
  <c r="M103" i="66"/>
  <c r="N103" i="66"/>
  <c r="O103" i="66"/>
  <c r="P103" i="66"/>
  <c r="Q103" i="66"/>
  <c r="R103" i="66"/>
  <c r="S103" i="66"/>
  <c r="T103" i="66"/>
  <c r="U103" i="66"/>
  <c r="V103" i="66"/>
  <c r="M104" i="66"/>
  <c r="N104" i="66"/>
  <c r="O104" i="66"/>
  <c r="P104" i="66"/>
  <c r="Q104" i="66"/>
  <c r="R104" i="66"/>
  <c r="S104" i="66"/>
  <c r="T104" i="66"/>
  <c r="U104" i="66"/>
  <c r="V104" i="66"/>
  <c r="M105" i="66"/>
  <c r="N105" i="66"/>
  <c r="O105" i="66"/>
  <c r="P105" i="66"/>
  <c r="Q105" i="66"/>
  <c r="R105" i="66"/>
  <c r="S105" i="66"/>
  <c r="T105" i="66"/>
  <c r="U105" i="66"/>
  <c r="V105" i="66"/>
  <c r="M106" i="66"/>
  <c r="N106" i="66"/>
  <c r="O106" i="66"/>
  <c r="P106" i="66"/>
  <c r="Q106" i="66"/>
  <c r="R106" i="66"/>
  <c r="S106" i="66"/>
  <c r="T106" i="66"/>
  <c r="U106" i="66"/>
  <c r="V106" i="66"/>
  <c r="M107" i="66"/>
  <c r="N107" i="66"/>
  <c r="O107" i="66"/>
  <c r="P107" i="66"/>
  <c r="Q107" i="66"/>
  <c r="R107" i="66"/>
  <c r="S107" i="66"/>
  <c r="T107" i="66"/>
  <c r="U107" i="66"/>
  <c r="V107" i="66"/>
  <c r="M108" i="66"/>
  <c r="N108" i="66"/>
  <c r="O108" i="66"/>
  <c r="P108" i="66"/>
  <c r="Q108" i="66"/>
  <c r="R108" i="66"/>
  <c r="S108" i="66"/>
  <c r="T108" i="66"/>
  <c r="U108" i="66"/>
  <c r="V108" i="66"/>
  <c r="M109" i="66"/>
  <c r="N109" i="66"/>
  <c r="O109" i="66"/>
  <c r="P109" i="66"/>
  <c r="Q109" i="66"/>
  <c r="R109" i="66"/>
  <c r="S109" i="66"/>
  <c r="T109" i="66"/>
  <c r="U109" i="66"/>
  <c r="V109" i="66"/>
  <c r="M110" i="66"/>
  <c r="N110" i="66"/>
  <c r="O110" i="66"/>
  <c r="P110" i="66"/>
  <c r="Q110" i="66"/>
  <c r="R110" i="66"/>
  <c r="S110" i="66"/>
  <c r="T110" i="66"/>
  <c r="U110" i="66"/>
  <c r="V110" i="66"/>
  <c r="M111" i="66"/>
  <c r="N111" i="66"/>
  <c r="O111" i="66"/>
  <c r="P111" i="66"/>
  <c r="Q111" i="66"/>
  <c r="R111" i="66"/>
  <c r="S111" i="66"/>
  <c r="T111" i="66"/>
  <c r="U111" i="66"/>
  <c r="V111" i="66"/>
  <c r="M112" i="66"/>
  <c r="N112" i="66"/>
  <c r="O112" i="66"/>
  <c r="P112" i="66"/>
  <c r="Q112" i="66"/>
  <c r="R112" i="66"/>
  <c r="S112" i="66"/>
  <c r="T112" i="66"/>
  <c r="U112" i="66"/>
  <c r="V112" i="66"/>
  <c r="M113" i="66"/>
  <c r="N113" i="66"/>
  <c r="O113" i="66"/>
  <c r="P113" i="66"/>
  <c r="Q113" i="66"/>
  <c r="R113" i="66"/>
  <c r="S113" i="66"/>
  <c r="T113" i="66"/>
  <c r="U113" i="66"/>
  <c r="V113" i="66"/>
  <c r="M114" i="66"/>
  <c r="N114" i="66"/>
  <c r="O114" i="66"/>
  <c r="P114" i="66"/>
  <c r="Q114" i="66"/>
  <c r="R114" i="66"/>
  <c r="S114" i="66"/>
  <c r="T114" i="66"/>
  <c r="U114" i="66"/>
  <c r="V114" i="66"/>
  <c r="M115" i="66"/>
  <c r="N115" i="66"/>
  <c r="O115" i="66"/>
  <c r="P115" i="66"/>
  <c r="Q115" i="66"/>
  <c r="R115" i="66"/>
  <c r="S115" i="66"/>
  <c r="T115" i="66"/>
  <c r="U115" i="66"/>
  <c r="V115" i="66"/>
  <c r="M116" i="66"/>
  <c r="N116" i="66"/>
  <c r="O116" i="66"/>
  <c r="P116" i="66"/>
  <c r="Q116" i="66"/>
  <c r="R116" i="66"/>
  <c r="S116" i="66"/>
  <c r="T116" i="66"/>
  <c r="U116" i="66"/>
  <c r="V116" i="66"/>
  <c r="M117" i="66"/>
  <c r="N117" i="66"/>
  <c r="O117" i="66"/>
  <c r="P117" i="66"/>
  <c r="Q117" i="66"/>
  <c r="R117" i="66"/>
  <c r="S117" i="66"/>
  <c r="T117" i="66"/>
  <c r="U117" i="66"/>
  <c r="V117" i="66"/>
  <c r="M118" i="66"/>
  <c r="N118" i="66"/>
  <c r="O118" i="66"/>
  <c r="P118" i="66"/>
  <c r="Q118" i="66"/>
  <c r="R118" i="66"/>
  <c r="S118" i="66"/>
  <c r="T118" i="66"/>
  <c r="U118" i="66"/>
  <c r="V118" i="66"/>
  <c r="M119" i="66"/>
  <c r="N119" i="66"/>
  <c r="O119" i="66"/>
  <c r="P119" i="66"/>
  <c r="Q119" i="66"/>
  <c r="R119" i="66"/>
  <c r="S119" i="66"/>
  <c r="T119" i="66"/>
  <c r="U119" i="66"/>
  <c r="V119" i="66"/>
  <c r="M120" i="66"/>
  <c r="N120" i="66"/>
  <c r="O120" i="66"/>
  <c r="P120" i="66"/>
  <c r="Q120" i="66"/>
  <c r="R120" i="66"/>
  <c r="S120" i="66"/>
  <c r="T120" i="66"/>
  <c r="U120" i="66"/>
  <c r="V120" i="66"/>
  <c r="M121" i="66"/>
  <c r="N121" i="66"/>
  <c r="O121" i="66"/>
  <c r="P121" i="66"/>
  <c r="Q121" i="66"/>
  <c r="R121" i="66"/>
  <c r="S121" i="66"/>
  <c r="T121" i="66"/>
  <c r="U121" i="66"/>
  <c r="V121" i="66"/>
  <c r="M122" i="66"/>
  <c r="N122" i="66"/>
  <c r="O122" i="66"/>
  <c r="P122" i="66"/>
  <c r="Q122" i="66"/>
  <c r="R122" i="66"/>
  <c r="S122" i="66"/>
  <c r="T122" i="66"/>
  <c r="U122" i="66"/>
  <c r="V122" i="66"/>
  <c r="M123" i="66"/>
  <c r="N123" i="66"/>
  <c r="O123" i="66"/>
  <c r="P123" i="66"/>
  <c r="Q123" i="66"/>
  <c r="R123" i="66"/>
  <c r="S123" i="66"/>
  <c r="T123" i="66"/>
  <c r="U123" i="66"/>
  <c r="V123" i="66"/>
  <c r="M124" i="66"/>
  <c r="N124" i="66"/>
  <c r="O124" i="66"/>
  <c r="P124" i="66"/>
  <c r="Q124" i="66"/>
  <c r="R124" i="66"/>
  <c r="S124" i="66"/>
  <c r="T124" i="66"/>
  <c r="U124" i="66"/>
  <c r="V124" i="66"/>
  <c r="M125" i="66"/>
  <c r="N125" i="66"/>
  <c r="O125" i="66"/>
  <c r="P125" i="66"/>
  <c r="Q125" i="66"/>
  <c r="R125" i="66"/>
  <c r="S125" i="66"/>
  <c r="T125" i="66"/>
  <c r="U125" i="66"/>
  <c r="V125" i="66"/>
  <c r="M126" i="66"/>
  <c r="N126" i="66"/>
  <c r="O126" i="66"/>
  <c r="P126" i="66"/>
  <c r="Q126" i="66"/>
  <c r="R126" i="66"/>
  <c r="S126" i="66"/>
  <c r="T126" i="66"/>
  <c r="U126" i="66"/>
  <c r="V126" i="66"/>
  <c r="M127" i="66"/>
  <c r="N127" i="66"/>
  <c r="O127" i="66"/>
  <c r="P127" i="66"/>
  <c r="Q127" i="66"/>
  <c r="R127" i="66"/>
  <c r="S127" i="66"/>
  <c r="T127" i="66"/>
  <c r="U127" i="66"/>
  <c r="V127" i="66"/>
  <c r="M128" i="66"/>
  <c r="N128" i="66"/>
  <c r="O128" i="66"/>
  <c r="P128" i="66"/>
  <c r="Q128" i="66"/>
  <c r="R128" i="66"/>
  <c r="S128" i="66"/>
  <c r="T128" i="66"/>
  <c r="U128" i="66"/>
  <c r="V128" i="66"/>
  <c r="M129" i="66"/>
  <c r="N129" i="66"/>
  <c r="O129" i="66"/>
  <c r="P129" i="66"/>
  <c r="Q129" i="66"/>
  <c r="R129" i="66"/>
  <c r="S129" i="66"/>
  <c r="T129" i="66"/>
  <c r="U129" i="66"/>
  <c r="V129" i="66"/>
  <c r="M130" i="66"/>
  <c r="N130" i="66"/>
  <c r="O130" i="66"/>
  <c r="P130" i="66"/>
  <c r="Q130" i="66"/>
  <c r="R130" i="66"/>
  <c r="S130" i="66"/>
  <c r="T130" i="66"/>
  <c r="U130" i="66"/>
  <c r="V130" i="66"/>
  <c r="M131" i="66"/>
  <c r="N131" i="66"/>
  <c r="O131" i="66"/>
  <c r="P131" i="66"/>
  <c r="Q131" i="66"/>
  <c r="R131" i="66"/>
  <c r="S131" i="66"/>
  <c r="T131" i="66"/>
  <c r="U131" i="66"/>
  <c r="V131" i="66"/>
  <c r="M132" i="66"/>
  <c r="N132" i="66"/>
  <c r="O132" i="66"/>
  <c r="P132" i="66"/>
  <c r="Q132" i="66"/>
  <c r="R132" i="66"/>
  <c r="S132" i="66"/>
  <c r="T132" i="66"/>
  <c r="U132" i="66"/>
  <c r="V132" i="66"/>
  <c r="M133" i="66"/>
  <c r="N133" i="66"/>
  <c r="O133" i="66"/>
  <c r="P133" i="66"/>
  <c r="Q133" i="66"/>
  <c r="R133" i="66"/>
  <c r="S133" i="66"/>
  <c r="T133" i="66"/>
  <c r="U133" i="66"/>
  <c r="V133" i="66"/>
  <c r="M134" i="66"/>
  <c r="N134" i="66"/>
  <c r="O134" i="66"/>
  <c r="P134" i="66"/>
  <c r="Q134" i="66"/>
  <c r="R134" i="66"/>
  <c r="S134" i="66"/>
  <c r="T134" i="66"/>
  <c r="U134" i="66"/>
  <c r="V134" i="66"/>
  <c r="M135" i="66"/>
  <c r="N135" i="66"/>
  <c r="O135" i="66"/>
  <c r="P135" i="66"/>
  <c r="Q135" i="66"/>
  <c r="R135" i="66"/>
  <c r="S135" i="66"/>
  <c r="T135" i="66"/>
  <c r="U135" i="66"/>
  <c r="V135" i="66"/>
  <c r="M136" i="66"/>
  <c r="N136" i="66"/>
  <c r="O136" i="66"/>
  <c r="P136" i="66"/>
  <c r="Q136" i="66"/>
  <c r="R136" i="66"/>
  <c r="S136" i="66"/>
  <c r="T136" i="66"/>
  <c r="U136" i="66"/>
  <c r="V136" i="66"/>
  <c r="M137" i="66"/>
  <c r="N137" i="66"/>
  <c r="O137" i="66"/>
  <c r="P137" i="66"/>
  <c r="Q137" i="66"/>
  <c r="R137" i="66"/>
  <c r="S137" i="66"/>
  <c r="T137" i="66"/>
  <c r="U137" i="66"/>
  <c r="V137" i="66"/>
  <c r="M138" i="66"/>
  <c r="N138" i="66"/>
  <c r="O138" i="66"/>
  <c r="P138" i="66"/>
  <c r="Q138" i="66"/>
  <c r="R138" i="66"/>
  <c r="S138" i="66"/>
  <c r="T138" i="66"/>
  <c r="U138" i="66"/>
  <c r="V138" i="66"/>
  <c r="M139" i="66"/>
  <c r="N139" i="66"/>
  <c r="O139" i="66"/>
  <c r="P139" i="66"/>
  <c r="Q139" i="66"/>
  <c r="R139" i="66"/>
  <c r="S139" i="66"/>
  <c r="T139" i="66"/>
  <c r="U139" i="66"/>
  <c r="V139" i="66"/>
  <c r="M140" i="66"/>
  <c r="N140" i="66"/>
  <c r="O140" i="66"/>
  <c r="P140" i="66"/>
  <c r="Q140" i="66"/>
  <c r="R140" i="66"/>
  <c r="S140" i="66"/>
  <c r="T140" i="66"/>
  <c r="U140" i="66"/>
  <c r="V140" i="66"/>
  <c r="M141" i="66"/>
  <c r="N141" i="66"/>
  <c r="O141" i="66"/>
  <c r="P141" i="66"/>
  <c r="Q141" i="66"/>
  <c r="R141" i="66"/>
  <c r="S141" i="66"/>
  <c r="T141" i="66"/>
  <c r="U141" i="66"/>
  <c r="V141" i="66"/>
  <c r="M142" i="66"/>
  <c r="N142" i="66"/>
  <c r="O142" i="66"/>
  <c r="P142" i="66"/>
  <c r="Q142" i="66"/>
  <c r="R142" i="66"/>
  <c r="S142" i="66"/>
  <c r="T142" i="66"/>
  <c r="U142" i="66"/>
  <c r="V142" i="66"/>
  <c r="M143" i="66"/>
  <c r="N143" i="66"/>
  <c r="O143" i="66"/>
  <c r="P143" i="66"/>
  <c r="Q143" i="66"/>
  <c r="R143" i="66"/>
  <c r="S143" i="66"/>
  <c r="T143" i="66"/>
  <c r="U143" i="66"/>
  <c r="V143" i="66"/>
  <c r="M144" i="66"/>
  <c r="N144" i="66"/>
  <c r="O144" i="66"/>
  <c r="P144" i="66"/>
  <c r="Q144" i="66"/>
  <c r="R144" i="66"/>
  <c r="S144" i="66"/>
  <c r="T144" i="66"/>
  <c r="U144" i="66"/>
  <c r="V144" i="66"/>
  <c r="M145" i="66"/>
  <c r="N145" i="66"/>
  <c r="O145" i="66"/>
  <c r="P145" i="66"/>
  <c r="Q145" i="66"/>
  <c r="R145" i="66"/>
  <c r="S145" i="66"/>
  <c r="T145" i="66"/>
  <c r="U145" i="66"/>
  <c r="V145" i="66"/>
  <c r="N85" i="66"/>
  <c r="O85" i="66"/>
  <c r="P85" i="66"/>
  <c r="Q85" i="66"/>
  <c r="R85" i="66"/>
  <c r="S85" i="66"/>
  <c r="T85" i="66"/>
  <c r="U85" i="66"/>
  <c r="V85" i="66"/>
  <c r="M85" i="66"/>
  <c r="B86" i="66"/>
  <c r="C86" i="66"/>
  <c r="D86" i="66"/>
  <c r="E86" i="66"/>
  <c r="F86" i="66"/>
  <c r="G86" i="66"/>
  <c r="H86" i="66"/>
  <c r="I86" i="66"/>
  <c r="J86" i="66"/>
  <c r="K86" i="66"/>
  <c r="B87" i="66"/>
  <c r="C87" i="66"/>
  <c r="D87" i="66"/>
  <c r="E87" i="66"/>
  <c r="F87" i="66"/>
  <c r="G87" i="66"/>
  <c r="H87" i="66"/>
  <c r="I87" i="66"/>
  <c r="J87" i="66"/>
  <c r="K87" i="66"/>
  <c r="B88" i="66"/>
  <c r="C88" i="66"/>
  <c r="D88" i="66"/>
  <c r="E88" i="66"/>
  <c r="F88" i="66"/>
  <c r="G88" i="66"/>
  <c r="H88" i="66"/>
  <c r="I88" i="66"/>
  <c r="J88" i="66"/>
  <c r="K88" i="66"/>
  <c r="B89" i="66"/>
  <c r="C89" i="66"/>
  <c r="D89" i="66"/>
  <c r="E89" i="66"/>
  <c r="F89" i="66"/>
  <c r="G89" i="66"/>
  <c r="H89" i="66"/>
  <c r="I89" i="66"/>
  <c r="J89" i="66"/>
  <c r="K89" i="66"/>
  <c r="B90" i="66"/>
  <c r="C90" i="66"/>
  <c r="D90" i="66"/>
  <c r="E90" i="66"/>
  <c r="F90" i="66"/>
  <c r="G90" i="66"/>
  <c r="H90" i="66"/>
  <c r="I90" i="66"/>
  <c r="J90" i="66"/>
  <c r="K90" i="66"/>
  <c r="B91" i="66"/>
  <c r="C91" i="66"/>
  <c r="D91" i="66"/>
  <c r="E91" i="66"/>
  <c r="F91" i="66"/>
  <c r="G91" i="66"/>
  <c r="H91" i="66"/>
  <c r="I91" i="66"/>
  <c r="J91" i="66"/>
  <c r="K91" i="66"/>
  <c r="B92" i="66"/>
  <c r="C92" i="66"/>
  <c r="D92" i="66"/>
  <c r="E92" i="66"/>
  <c r="F92" i="66"/>
  <c r="G92" i="66"/>
  <c r="H92" i="66"/>
  <c r="I92" i="66"/>
  <c r="J92" i="66"/>
  <c r="K92" i="66"/>
  <c r="B93" i="66"/>
  <c r="C93" i="66"/>
  <c r="D93" i="66"/>
  <c r="E93" i="66"/>
  <c r="F93" i="66"/>
  <c r="G93" i="66"/>
  <c r="H93" i="66"/>
  <c r="I93" i="66"/>
  <c r="J93" i="66"/>
  <c r="K93" i="66"/>
  <c r="B94" i="66"/>
  <c r="C94" i="66"/>
  <c r="D94" i="66"/>
  <c r="E94" i="66"/>
  <c r="F94" i="66"/>
  <c r="G94" i="66"/>
  <c r="H94" i="66"/>
  <c r="I94" i="66"/>
  <c r="J94" i="66"/>
  <c r="K94" i="66"/>
  <c r="B95" i="66"/>
  <c r="C95" i="66"/>
  <c r="D95" i="66"/>
  <c r="E95" i="66"/>
  <c r="F95" i="66"/>
  <c r="G95" i="66"/>
  <c r="H95" i="66"/>
  <c r="I95" i="66"/>
  <c r="J95" i="66"/>
  <c r="K95" i="66"/>
  <c r="B96" i="66"/>
  <c r="C96" i="66"/>
  <c r="D96" i="66"/>
  <c r="E96" i="66"/>
  <c r="F96" i="66"/>
  <c r="G96" i="66"/>
  <c r="H96" i="66"/>
  <c r="I96" i="66"/>
  <c r="J96" i="66"/>
  <c r="K96" i="66"/>
  <c r="B97" i="66"/>
  <c r="C97" i="66"/>
  <c r="D97" i="66"/>
  <c r="E97" i="66"/>
  <c r="F97" i="66"/>
  <c r="G97" i="66"/>
  <c r="H97" i="66"/>
  <c r="I97" i="66"/>
  <c r="J97" i="66"/>
  <c r="K97" i="66"/>
  <c r="B98" i="66"/>
  <c r="C98" i="66"/>
  <c r="D98" i="66"/>
  <c r="E98" i="66"/>
  <c r="F98" i="66"/>
  <c r="G98" i="66"/>
  <c r="H98" i="66"/>
  <c r="I98" i="66"/>
  <c r="J98" i="66"/>
  <c r="K98" i="66"/>
  <c r="B99" i="66"/>
  <c r="C99" i="66"/>
  <c r="D99" i="66"/>
  <c r="E99" i="66"/>
  <c r="F99" i="66"/>
  <c r="G99" i="66"/>
  <c r="H99" i="66"/>
  <c r="I99" i="66"/>
  <c r="J99" i="66"/>
  <c r="K99" i="66"/>
  <c r="B100" i="66"/>
  <c r="C100" i="66"/>
  <c r="D100" i="66"/>
  <c r="E100" i="66"/>
  <c r="F100" i="66"/>
  <c r="G100" i="66"/>
  <c r="H100" i="66"/>
  <c r="I100" i="66"/>
  <c r="J100" i="66"/>
  <c r="K100" i="66"/>
  <c r="B101" i="66"/>
  <c r="C101" i="66"/>
  <c r="D101" i="66"/>
  <c r="E101" i="66"/>
  <c r="F101" i="66"/>
  <c r="G101" i="66"/>
  <c r="H101" i="66"/>
  <c r="I101" i="66"/>
  <c r="J101" i="66"/>
  <c r="K101" i="66"/>
  <c r="B102" i="66"/>
  <c r="C102" i="66"/>
  <c r="D102" i="66"/>
  <c r="E102" i="66"/>
  <c r="F102" i="66"/>
  <c r="G102" i="66"/>
  <c r="H102" i="66"/>
  <c r="I102" i="66"/>
  <c r="J102" i="66"/>
  <c r="K102" i="66"/>
  <c r="B103" i="66"/>
  <c r="C103" i="66"/>
  <c r="D103" i="66"/>
  <c r="E103" i="66"/>
  <c r="F103" i="66"/>
  <c r="G103" i="66"/>
  <c r="H103" i="66"/>
  <c r="I103" i="66"/>
  <c r="J103" i="66"/>
  <c r="K103" i="66"/>
  <c r="B104" i="66"/>
  <c r="C104" i="66"/>
  <c r="D104" i="66"/>
  <c r="E104" i="66"/>
  <c r="F104" i="66"/>
  <c r="G104" i="66"/>
  <c r="H104" i="66"/>
  <c r="I104" i="66"/>
  <c r="J104" i="66"/>
  <c r="K104" i="66"/>
  <c r="B105" i="66"/>
  <c r="C105" i="66"/>
  <c r="D105" i="66"/>
  <c r="E105" i="66"/>
  <c r="F105" i="66"/>
  <c r="G105" i="66"/>
  <c r="H105" i="66"/>
  <c r="I105" i="66"/>
  <c r="J105" i="66"/>
  <c r="K105" i="66"/>
  <c r="B106" i="66"/>
  <c r="C106" i="66"/>
  <c r="D106" i="66"/>
  <c r="E106" i="66"/>
  <c r="F106" i="66"/>
  <c r="G106" i="66"/>
  <c r="H106" i="66"/>
  <c r="I106" i="66"/>
  <c r="J106" i="66"/>
  <c r="K106" i="66"/>
  <c r="B107" i="66"/>
  <c r="C107" i="66"/>
  <c r="D107" i="66"/>
  <c r="E107" i="66"/>
  <c r="F107" i="66"/>
  <c r="G107" i="66"/>
  <c r="H107" i="66"/>
  <c r="I107" i="66"/>
  <c r="J107" i="66"/>
  <c r="K107" i="66"/>
  <c r="B108" i="66"/>
  <c r="C108" i="66"/>
  <c r="D108" i="66"/>
  <c r="E108" i="66"/>
  <c r="F108" i="66"/>
  <c r="G108" i="66"/>
  <c r="H108" i="66"/>
  <c r="I108" i="66"/>
  <c r="J108" i="66"/>
  <c r="K108" i="66"/>
  <c r="B109" i="66"/>
  <c r="C109" i="66"/>
  <c r="D109" i="66"/>
  <c r="E109" i="66"/>
  <c r="F109" i="66"/>
  <c r="G109" i="66"/>
  <c r="H109" i="66"/>
  <c r="I109" i="66"/>
  <c r="J109" i="66"/>
  <c r="K109" i="66"/>
  <c r="B110" i="66"/>
  <c r="C110" i="66"/>
  <c r="D110" i="66"/>
  <c r="E110" i="66"/>
  <c r="F110" i="66"/>
  <c r="G110" i="66"/>
  <c r="H110" i="66"/>
  <c r="I110" i="66"/>
  <c r="J110" i="66"/>
  <c r="K110" i="66"/>
  <c r="B111" i="66"/>
  <c r="C111" i="66"/>
  <c r="D111" i="66"/>
  <c r="E111" i="66"/>
  <c r="F111" i="66"/>
  <c r="G111" i="66"/>
  <c r="H111" i="66"/>
  <c r="I111" i="66"/>
  <c r="J111" i="66"/>
  <c r="K111" i="66"/>
  <c r="B112" i="66"/>
  <c r="C112" i="66"/>
  <c r="D112" i="66"/>
  <c r="E112" i="66"/>
  <c r="F112" i="66"/>
  <c r="G112" i="66"/>
  <c r="H112" i="66"/>
  <c r="I112" i="66"/>
  <c r="J112" i="66"/>
  <c r="K112" i="66"/>
  <c r="B113" i="66"/>
  <c r="C113" i="66"/>
  <c r="D113" i="66"/>
  <c r="E113" i="66"/>
  <c r="F113" i="66"/>
  <c r="G113" i="66"/>
  <c r="H113" i="66"/>
  <c r="I113" i="66"/>
  <c r="J113" i="66"/>
  <c r="K113" i="66"/>
  <c r="B114" i="66"/>
  <c r="C114" i="66"/>
  <c r="D114" i="66"/>
  <c r="E114" i="66"/>
  <c r="F114" i="66"/>
  <c r="G114" i="66"/>
  <c r="H114" i="66"/>
  <c r="I114" i="66"/>
  <c r="J114" i="66"/>
  <c r="K114" i="66"/>
  <c r="B115" i="66"/>
  <c r="C115" i="66"/>
  <c r="D115" i="66"/>
  <c r="E115" i="66"/>
  <c r="F115" i="66"/>
  <c r="G115" i="66"/>
  <c r="H115" i="66"/>
  <c r="I115" i="66"/>
  <c r="J115" i="66"/>
  <c r="K115" i="66"/>
  <c r="B116" i="66"/>
  <c r="C116" i="66"/>
  <c r="D116" i="66"/>
  <c r="E116" i="66"/>
  <c r="F116" i="66"/>
  <c r="G116" i="66"/>
  <c r="H116" i="66"/>
  <c r="I116" i="66"/>
  <c r="J116" i="66"/>
  <c r="K116" i="66"/>
  <c r="B117" i="66"/>
  <c r="C117" i="66"/>
  <c r="D117" i="66"/>
  <c r="E117" i="66"/>
  <c r="F117" i="66"/>
  <c r="G117" i="66"/>
  <c r="H117" i="66"/>
  <c r="I117" i="66"/>
  <c r="J117" i="66"/>
  <c r="K117" i="66"/>
  <c r="B118" i="66"/>
  <c r="C118" i="66"/>
  <c r="D118" i="66"/>
  <c r="E118" i="66"/>
  <c r="F118" i="66"/>
  <c r="G118" i="66"/>
  <c r="H118" i="66"/>
  <c r="I118" i="66"/>
  <c r="J118" i="66"/>
  <c r="K118" i="66"/>
  <c r="B119" i="66"/>
  <c r="C119" i="66"/>
  <c r="D119" i="66"/>
  <c r="E119" i="66"/>
  <c r="F119" i="66"/>
  <c r="G119" i="66"/>
  <c r="H119" i="66"/>
  <c r="I119" i="66"/>
  <c r="J119" i="66"/>
  <c r="K119" i="66"/>
  <c r="B120" i="66"/>
  <c r="C120" i="66"/>
  <c r="D120" i="66"/>
  <c r="E120" i="66"/>
  <c r="F120" i="66"/>
  <c r="G120" i="66"/>
  <c r="H120" i="66"/>
  <c r="I120" i="66"/>
  <c r="J120" i="66"/>
  <c r="K120" i="66"/>
  <c r="B121" i="66"/>
  <c r="C121" i="66"/>
  <c r="D121" i="66"/>
  <c r="E121" i="66"/>
  <c r="F121" i="66"/>
  <c r="G121" i="66"/>
  <c r="H121" i="66"/>
  <c r="I121" i="66"/>
  <c r="J121" i="66"/>
  <c r="K121" i="66"/>
  <c r="B122" i="66"/>
  <c r="C122" i="66"/>
  <c r="D122" i="66"/>
  <c r="E122" i="66"/>
  <c r="F122" i="66"/>
  <c r="G122" i="66"/>
  <c r="H122" i="66"/>
  <c r="I122" i="66"/>
  <c r="J122" i="66"/>
  <c r="K122" i="66"/>
  <c r="B123" i="66"/>
  <c r="C123" i="66"/>
  <c r="D123" i="66"/>
  <c r="E123" i="66"/>
  <c r="F123" i="66"/>
  <c r="G123" i="66"/>
  <c r="H123" i="66"/>
  <c r="I123" i="66"/>
  <c r="J123" i="66"/>
  <c r="K123" i="66"/>
  <c r="B124" i="66"/>
  <c r="C124" i="66"/>
  <c r="D124" i="66"/>
  <c r="E124" i="66"/>
  <c r="F124" i="66"/>
  <c r="G124" i="66"/>
  <c r="H124" i="66"/>
  <c r="I124" i="66"/>
  <c r="J124" i="66"/>
  <c r="K124" i="66"/>
  <c r="B125" i="66"/>
  <c r="C125" i="66"/>
  <c r="D125" i="66"/>
  <c r="E125" i="66"/>
  <c r="F125" i="66"/>
  <c r="G125" i="66"/>
  <c r="H125" i="66"/>
  <c r="I125" i="66"/>
  <c r="J125" i="66"/>
  <c r="K125" i="66"/>
  <c r="B126" i="66"/>
  <c r="C126" i="66"/>
  <c r="D126" i="66"/>
  <c r="E126" i="66"/>
  <c r="F126" i="66"/>
  <c r="G126" i="66"/>
  <c r="H126" i="66"/>
  <c r="I126" i="66"/>
  <c r="J126" i="66"/>
  <c r="K126" i="66"/>
  <c r="B127" i="66"/>
  <c r="C127" i="66"/>
  <c r="D127" i="66"/>
  <c r="E127" i="66"/>
  <c r="F127" i="66"/>
  <c r="G127" i="66"/>
  <c r="H127" i="66"/>
  <c r="I127" i="66"/>
  <c r="J127" i="66"/>
  <c r="K127" i="66"/>
  <c r="B128" i="66"/>
  <c r="C128" i="66"/>
  <c r="D128" i="66"/>
  <c r="E128" i="66"/>
  <c r="F128" i="66"/>
  <c r="G128" i="66"/>
  <c r="H128" i="66"/>
  <c r="I128" i="66"/>
  <c r="J128" i="66"/>
  <c r="K128" i="66"/>
  <c r="B129" i="66"/>
  <c r="C129" i="66"/>
  <c r="D129" i="66"/>
  <c r="E129" i="66"/>
  <c r="F129" i="66"/>
  <c r="G129" i="66"/>
  <c r="H129" i="66"/>
  <c r="I129" i="66"/>
  <c r="J129" i="66"/>
  <c r="K129" i="66"/>
  <c r="B130" i="66"/>
  <c r="C130" i="66"/>
  <c r="D130" i="66"/>
  <c r="E130" i="66"/>
  <c r="F130" i="66"/>
  <c r="G130" i="66"/>
  <c r="H130" i="66"/>
  <c r="I130" i="66"/>
  <c r="J130" i="66"/>
  <c r="K130" i="66"/>
  <c r="B131" i="66"/>
  <c r="C131" i="66"/>
  <c r="D131" i="66"/>
  <c r="E131" i="66"/>
  <c r="F131" i="66"/>
  <c r="G131" i="66"/>
  <c r="H131" i="66"/>
  <c r="I131" i="66"/>
  <c r="J131" i="66"/>
  <c r="K131" i="66"/>
  <c r="B132" i="66"/>
  <c r="C132" i="66"/>
  <c r="D132" i="66"/>
  <c r="E132" i="66"/>
  <c r="F132" i="66"/>
  <c r="G132" i="66"/>
  <c r="H132" i="66"/>
  <c r="I132" i="66"/>
  <c r="J132" i="66"/>
  <c r="K132" i="66"/>
  <c r="B133" i="66"/>
  <c r="C133" i="66"/>
  <c r="D133" i="66"/>
  <c r="E133" i="66"/>
  <c r="F133" i="66"/>
  <c r="G133" i="66"/>
  <c r="H133" i="66"/>
  <c r="I133" i="66"/>
  <c r="J133" i="66"/>
  <c r="K133" i="66"/>
  <c r="B134" i="66"/>
  <c r="C134" i="66"/>
  <c r="D134" i="66"/>
  <c r="E134" i="66"/>
  <c r="F134" i="66"/>
  <c r="G134" i="66"/>
  <c r="H134" i="66"/>
  <c r="I134" i="66"/>
  <c r="J134" i="66"/>
  <c r="K134" i="66"/>
  <c r="B135" i="66"/>
  <c r="C135" i="66"/>
  <c r="D135" i="66"/>
  <c r="E135" i="66"/>
  <c r="F135" i="66"/>
  <c r="G135" i="66"/>
  <c r="H135" i="66"/>
  <c r="I135" i="66"/>
  <c r="J135" i="66"/>
  <c r="K135" i="66"/>
  <c r="B136" i="66"/>
  <c r="C136" i="66"/>
  <c r="D136" i="66"/>
  <c r="E136" i="66"/>
  <c r="F136" i="66"/>
  <c r="G136" i="66"/>
  <c r="H136" i="66"/>
  <c r="I136" i="66"/>
  <c r="J136" i="66"/>
  <c r="K136" i="66"/>
  <c r="B137" i="66"/>
  <c r="C137" i="66"/>
  <c r="D137" i="66"/>
  <c r="E137" i="66"/>
  <c r="F137" i="66"/>
  <c r="G137" i="66"/>
  <c r="H137" i="66"/>
  <c r="I137" i="66"/>
  <c r="J137" i="66"/>
  <c r="K137" i="66"/>
  <c r="B138" i="66"/>
  <c r="C138" i="66"/>
  <c r="D138" i="66"/>
  <c r="E138" i="66"/>
  <c r="F138" i="66"/>
  <c r="G138" i="66"/>
  <c r="H138" i="66"/>
  <c r="I138" i="66"/>
  <c r="J138" i="66"/>
  <c r="K138" i="66"/>
  <c r="B139" i="66"/>
  <c r="C139" i="66"/>
  <c r="D139" i="66"/>
  <c r="E139" i="66"/>
  <c r="F139" i="66"/>
  <c r="G139" i="66"/>
  <c r="H139" i="66"/>
  <c r="I139" i="66"/>
  <c r="J139" i="66"/>
  <c r="K139" i="66"/>
  <c r="B140" i="66"/>
  <c r="C140" i="66"/>
  <c r="D140" i="66"/>
  <c r="E140" i="66"/>
  <c r="F140" i="66"/>
  <c r="G140" i="66"/>
  <c r="H140" i="66"/>
  <c r="I140" i="66"/>
  <c r="J140" i="66"/>
  <c r="K140" i="66"/>
  <c r="B141" i="66"/>
  <c r="C141" i="66"/>
  <c r="D141" i="66"/>
  <c r="E141" i="66"/>
  <c r="F141" i="66"/>
  <c r="G141" i="66"/>
  <c r="H141" i="66"/>
  <c r="I141" i="66"/>
  <c r="J141" i="66"/>
  <c r="K141" i="66"/>
  <c r="B142" i="66"/>
  <c r="C142" i="66"/>
  <c r="D142" i="66"/>
  <c r="E142" i="66"/>
  <c r="F142" i="66"/>
  <c r="G142" i="66"/>
  <c r="H142" i="66"/>
  <c r="I142" i="66"/>
  <c r="J142" i="66"/>
  <c r="K142" i="66"/>
  <c r="B143" i="66"/>
  <c r="C143" i="66"/>
  <c r="D143" i="66"/>
  <c r="E143" i="66"/>
  <c r="F143" i="66"/>
  <c r="G143" i="66"/>
  <c r="H143" i="66"/>
  <c r="I143" i="66"/>
  <c r="J143" i="66"/>
  <c r="K143" i="66"/>
  <c r="B144" i="66"/>
  <c r="C144" i="66"/>
  <c r="D144" i="66"/>
  <c r="E144" i="66"/>
  <c r="F144" i="66"/>
  <c r="G144" i="66"/>
  <c r="H144" i="66"/>
  <c r="I144" i="66"/>
  <c r="J144" i="66"/>
  <c r="K144" i="66"/>
  <c r="B145" i="66"/>
  <c r="C145" i="66"/>
  <c r="D145" i="66"/>
  <c r="E145" i="66"/>
  <c r="F145" i="66"/>
  <c r="G145" i="66"/>
  <c r="H145" i="66"/>
  <c r="I145" i="66"/>
  <c r="J145" i="66"/>
  <c r="K145" i="66"/>
  <c r="C85" i="66"/>
  <c r="D85" i="66"/>
  <c r="E85" i="66"/>
  <c r="F85" i="66"/>
  <c r="G85" i="66"/>
  <c r="H85" i="66"/>
  <c r="I85" i="66"/>
  <c r="J85" i="66"/>
  <c r="K85" i="66"/>
  <c r="B85" i="66"/>
  <c r="F23" i="20"/>
  <c r="F24" i="20"/>
  <c r="F25" i="20"/>
  <c r="F26" i="20"/>
  <c r="F27" i="20"/>
  <c r="F28" i="20"/>
  <c r="F29" i="20"/>
  <c r="F30" i="20"/>
  <c r="F31" i="20"/>
  <c r="F32" i="20"/>
  <c r="F33" i="20"/>
  <c r="F34" i="20"/>
  <c r="F35" i="20"/>
  <c r="F36" i="20"/>
  <c r="F37" i="20"/>
  <c r="F38" i="20"/>
  <c r="F39" i="20"/>
  <c r="F40" i="20"/>
  <c r="F41" i="20"/>
  <c r="F42" i="20"/>
  <c r="F43" i="20"/>
  <c r="F44" i="20"/>
  <c r="F45" i="20"/>
  <c r="F46" i="20"/>
  <c r="F47" i="20"/>
  <c r="F48" i="20"/>
  <c r="F49" i="20"/>
  <c r="F50" i="20"/>
  <c r="F51" i="20"/>
  <c r="F52" i="20"/>
  <c r="F53" i="20"/>
  <c r="F54" i="20"/>
  <c r="F55" i="20"/>
  <c r="F56" i="20"/>
  <c r="F57" i="20"/>
  <c r="D27" i="20"/>
  <c r="F55" i="66"/>
  <c r="E55" i="66"/>
  <c r="E33" i="6" s="1"/>
  <c r="D54" i="66"/>
  <c r="D32" i="6" s="1"/>
  <c r="C53" i="66"/>
  <c r="C31" i="6" s="1"/>
  <c r="B54" i="66"/>
  <c r="F79" i="66"/>
  <c r="F57" i="6" s="1"/>
  <c r="E79" i="66"/>
  <c r="E57" i="6"/>
  <c r="D79" i="66"/>
  <c r="D57" i="6" s="1"/>
  <c r="C79" i="66"/>
  <c r="C57" i="6" s="1"/>
  <c r="B79" i="66"/>
  <c r="B57" i="6" s="1"/>
  <c r="F78" i="66"/>
  <c r="F56" i="6" s="1"/>
  <c r="E78" i="66"/>
  <c r="E56" i="6" s="1"/>
  <c r="D78" i="66"/>
  <c r="D56" i="6" s="1"/>
  <c r="C78" i="66"/>
  <c r="C56" i="6" s="1"/>
  <c r="B78" i="66"/>
  <c r="B56" i="6"/>
  <c r="G56" i="6" s="1"/>
  <c r="F77" i="66"/>
  <c r="F55" i="6" s="1"/>
  <c r="E77" i="66"/>
  <c r="E55" i="6" s="1"/>
  <c r="D77" i="66"/>
  <c r="D55" i="6"/>
  <c r="C77" i="66"/>
  <c r="C55" i="6" s="1"/>
  <c r="B77" i="66"/>
  <c r="B55" i="6" s="1"/>
  <c r="G55" i="6" s="1"/>
  <c r="F76" i="66"/>
  <c r="F54" i="6" s="1"/>
  <c r="E76" i="66"/>
  <c r="E54" i="6"/>
  <c r="D76" i="66"/>
  <c r="D54" i="6" s="1"/>
  <c r="C76" i="66"/>
  <c r="C54" i="6" s="1"/>
  <c r="B76" i="66"/>
  <c r="B54" i="6" s="1"/>
  <c r="F75" i="66"/>
  <c r="F53" i="6" s="1"/>
  <c r="E75" i="66"/>
  <c r="E53" i="6" s="1"/>
  <c r="D75" i="66"/>
  <c r="D53" i="6" s="1"/>
  <c r="C75" i="66"/>
  <c r="C53" i="6" s="1"/>
  <c r="B75" i="66"/>
  <c r="B53" i="6" s="1"/>
  <c r="F74" i="66"/>
  <c r="F52" i="6" s="1"/>
  <c r="E74" i="66"/>
  <c r="E52" i="6" s="1"/>
  <c r="D74" i="66"/>
  <c r="D52" i="6"/>
  <c r="C74" i="66"/>
  <c r="C52" i="6" s="1"/>
  <c r="B74" i="66"/>
  <c r="B52" i="6" s="1"/>
  <c r="G52" i="6" s="1"/>
  <c r="F73" i="66"/>
  <c r="F51" i="6" s="1"/>
  <c r="E73" i="66"/>
  <c r="E51" i="6" s="1"/>
  <c r="D73" i="66"/>
  <c r="D51" i="6" s="1"/>
  <c r="C73" i="66"/>
  <c r="C51" i="6" s="1"/>
  <c r="B73" i="66"/>
  <c r="B51" i="6" s="1"/>
  <c r="F72" i="66"/>
  <c r="F50" i="6" s="1"/>
  <c r="E72" i="66"/>
  <c r="E50" i="6" s="1"/>
  <c r="D72" i="66"/>
  <c r="D50" i="6"/>
  <c r="C72" i="66"/>
  <c r="C50" i="6" s="1"/>
  <c r="B72" i="66"/>
  <c r="B50" i="6"/>
  <c r="G50" i="6" s="1"/>
  <c r="F71" i="66"/>
  <c r="F49" i="6" s="1"/>
  <c r="E71" i="66"/>
  <c r="E49" i="6" s="1"/>
  <c r="D71" i="66"/>
  <c r="D49" i="6" s="1"/>
  <c r="C71" i="66"/>
  <c r="C49" i="6" s="1"/>
  <c r="B71" i="66"/>
  <c r="B49" i="6"/>
  <c r="G49" i="6" s="1"/>
  <c r="F70" i="66"/>
  <c r="F48" i="6" s="1"/>
  <c r="E70" i="66"/>
  <c r="E48" i="6" s="1"/>
  <c r="D70" i="66"/>
  <c r="D48" i="6" s="1"/>
  <c r="C70" i="66"/>
  <c r="C48" i="6" s="1"/>
  <c r="B70" i="66"/>
  <c r="B48" i="6" s="1"/>
  <c r="F69" i="66"/>
  <c r="F47" i="6" s="1"/>
  <c r="E69" i="66"/>
  <c r="E47" i="6" s="1"/>
  <c r="D69" i="66"/>
  <c r="D47" i="6" s="1"/>
  <c r="C69" i="66"/>
  <c r="C47" i="6" s="1"/>
  <c r="B69" i="66"/>
  <c r="B47" i="6" s="1"/>
  <c r="F68" i="66"/>
  <c r="F46" i="6" s="1"/>
  <c r="E68" i="66"/>
  <c r="E46" i="6" s="1"/>
  <c r="D68" i="66"/>
  <c r="D46" i="6" s="1"/>
  <c r="C68" i="66"/>
  <c r="C46" i="6" s="1"/>
  <c r="B68" i="66"/>
  <c r="B46" i="6" s="1"/>
  <c r="F67" i="66"/>
  <c r="F45" i="6" s="1"/>
  <c r="E67" i="66"/>
  <c r="E45" i="6"/>
  <c r="D67" i="66"/>
  <c r="D45" i="6" s="1"/>
  <c r="C67" i="66"/>
  <c r="C45" i="6"/>
  <c r="B67" i="66"/>
  <c r="B45" i="6" s="1"/>
  <c r="F66" i="66"/>
  <c r="F44" i="6" s="1"/>
  <c r="E66" i="66"/>
  <c r="E44" i="6" s="1"/>
  <c r="D66" i="66"/>
  <c r="D44" i="6" s="1"/>
  <c r="C66" i="66"/>
  <c r="C44" i="6" s="1"/>
  <c r="B66" i="66"/>
  <c r="B44" i="6" s="1"/>
  <c r="F65" i="66"/>
  <c r="F43" i="6" s="1"/>
  <c r="E65" i="66"/>
  <c r="D65" i="66"/>
  <c r="D43" i="6" s="1"/>
  <c r="C65" i="66"/>
  <c r="C43" i="6" s="1"/>
  <c r="B65" i="66"/>
  <c r="B43" i="6" s="1"/>
  <c r="F64" i="66"/>
  <c r="F42" i="6" s="1"/>
  <c r="E64" i="66"/>
  <c r="E42" i="6"/>
  <c r="D64" i="66"/>
  <c r="D42" i="6" s="1"/>
  <c r="C64" i="66"/>
  <c r="C42" i="6" s="1"/>
  <c r="B64" i="66"/>
  <c r="B42" i="6" s="1"/>
  <c r="F63" i="66"/>
  <c r="F41" i="6"/>
  <c r="E63" i="66"/>
  <c r="E41" i="6" s="1"/>
  <c r="D63" i="66"/>
  <c r="C63" i="66"/>
  <c r="C41" i="6" s="1"/>
  <c r="B63" i="66"/>
  <c r="B41" i="6" s="1"/>
  <c r="F62" i="66"/>
  <c r="F40" i="6" s="1"/>
  <c r="E62" i="66"/>
  <c r="E40" i="6" s="1"/>
  <c r="D62" i="66"/>
  <c r="D40" i="6"/>
  <c r="C62" i="66"/>
  <c r="C40" i="6" s="1"/>
  <c r="B62" i="66"/>
  <c r="B40" i="6" s="1"/>
  <c r="G40" i="6" s="1"/>
  <c r="F61" i="66"/>
  <c r="F39" i="6" s="1"/>
  <c r="E61" i="66"/>
  <c r="E39" i="6" s="1"/>
  <c r="D61" i="66"/>
  <c r="D39" i="6" s="1"/>
  <c r="C61" i="66"/>
  <c r="C39" i="6" s="1"/>
  <c r="B61" i="66"/>
  <c r="B39" i="6" s="1"/>
  <c r="F60" i="66"/>
  <c r="F38" i="6" s="1"/>
  <c r="E60" i="66"/>
  <c r="E38" i="6" s="1"/>
  <c r="D60" i="66"/>
  <c r="D38" i="6"/>
  <c r="C60" i="66"/>
  <c r="C38" i="6" s="1"/>
  <c r="B60" i="66"/>
  <c r="B38" i="6" s="1"/>
  <c r="F59" i="66"/>
  <c r="F37" i="6" s="1"/>
  <c r="E59" i="66"/>
  <c r="E37" i="6" s="1"/>
  <c r="D59" i="66"/>
  <c r="D37" i="6" s="1"/>
  <c r="B59" i="66"/>
  <c r="B37" i="6" s="1"/>
  <c r="F58" i="66"/>
  <c r="F36" i="6" s="1"/>
  <c r="E58" i="66"/>
  <c r="E36" i="6" s="1"/>
  <c r="D58" i="66"/>
  <c r="D36" i="6" s="1"/>
  <c r="C58" i="66"/>
  <c r="C36" i="6" s="1"/>
  <c r="B58" i="66"/>
  <c r="B36" i="6" s="1"/>
  <c r="F57" i="66"/>
  <c r="F35" i="6" s="1"/>
  <c r="E57" i="66"/>
  <c r="E35" i="6"/>
  <c r="D57" i="66"/>
  <c r="D35" i="6" s="1"/>
  <c r="C57" i="66"/>
  <c r="C35" i="6"/>
  <c r="B57" i="66"/>
  <c r="B35" i="6" s="1"/>
  <c r="F56" i="66"/>
  <c r="F34" i="6" s="1"/>
  <c r="E56" i="66"/>
  <c r="E34" i="6"/>
  <c r="D56" i="66"/>
  <c r="D34" i="6" s="1"/>
  <c r="C56" i="66"/>
  <c r="C34" i="6" s="1"/>
  <c r="B56" i="66"/>
  <c r="B34" i="6" s="1"/>
  <c r="F33" i="6"/>
  <c r="D55" i="66"/>
  <c r="D33" i="6"/>
  <c r="C55" i="66"/>
  <c r="C33" i="6" s="1"/>
  <c r="B55" i="66"/>
  <c r="B33" i="6" s="1"/>
  <c r="F54" i="66"/>
  <c r="F32" i="6" s="1"/>
  <c r="E54" i="66"/>
  <c r="E32" i="6" s="1"/>
  <c r="C54" i="66"/>
  <c r="C32" i="6"/>
  <c r="F53" i="66"/>
  <c r="F31" i="6" s="1"/>
  <c r="E53" i="66"/>
  <c r="E31" i="6" s="1"/>
  <c r="D53" i="66"/>
  <c r="D31" i="6" s="1"/>
  <c r="B53" i="66"/>
  <c r="B31" i="6" s="1"/>
  <c r="F52" i="66"/>
  <c r="E52" i="66"/>
  <c r="E30" i="6" s="1"/>
  <c r="D52" i="66"/>
  <c r="D30" i="6" s="1"/>
  <c r="C52" i="66"/>
  <c r="C30" i="6" s="1"/>
  <c r="B52" i="66"/>
  <c r="B30" i="6" s="1"/>
  <c r="F51" i="66"/>
  <c r="F29" i="6" s="1"/>
  <c r="E51" i="66"/>
  <c r="E29" i="6"/>
  <c r="D51" i="66"/>
  <c r="D29" i="6" s="1"/>
  <c r="C51" i="66"/>
  <c r="C29" i="6" s="1"/>
  <c r="B51" i="66"/>
  <c r="B29" i="6" s="1"/>
  <c r="F50" i="66"/>
  <c r="F28" i="6" s="1"/>
  <c r="E50" i="66"/>
  <c r="E28" i="6"/>
  <c r="D28" i="6"/>
  <c r="C50" i="66"/>
  <c r="C28" i="6" s="1"/>
  <c r="B50" i="66"/>
  <c r="B28" i="6" s="1"/>
  <c r="F49" i="66"/>
  <c r="F27" i="6" s="1"/>
  <c r="E49" i="66"/>
  <c r="E27" i="6" s="1"/>
  <c r="D49" i="66"/>
  <c r="D27" i="6" s="1"/>
  <c r="C49" i="66"/>
  <c r="C27" i="6" s="1"/>
  <c r="B49" i="66"/>
  <c r="B27" i="6" s="1"/>
  <c r="F48" i="66"/>
  <c r="F26" i="6"/>
  <c r="E48" i="66"/>
  <c r="E26" i="6"/>
  <c r="D48" i="66"/>
  <c r="D26" i="6" s="1"/>
  <c r="C48" i="66"/>
  <c r="C26" i="6"/>
  <c r="B48" i="66"/>
  <c r="B26" i="6" s="1"/>
  <c r="F47" i="66"/>
  <c r="F25" i="6" s="1"/>
  <c r="E47" i="66"/>
  <c r="E25" i="6" s="1"/>
  <c r="D47" i="66"/>
  <c r="D25" i="6" s="1"/>
  <c r="C47" i="66"/>
  <c r="C25" i="6" s="1"/>
  <c r="B47" i="66"/>
  <c r="B25" i="6"/>
  <c r="F46" i="66"/>
  <c r="F24" i="6" s="1"/>
  <c r="E46" i="66"/>
  <c r="E24" i="6"/>
  <c r="D46" i="66"/>
  <c r="D24" i="6" s="1"/>
  <c r="C46" i="66"/>
  <c r="C24" i="6" s="1"/>
  <c r="B46" i="66"/>
  <c r="B24" i="6" s="1"/>
  <c r="F45" i="66"/>
  <c r="F23" i="6" s="1"/>
  <c r="E45" i="66"/>
  <c r="E23" i="6" s="1"/>
  <c r="D45" i="66"/>
  <c r="D23" i="6" s="1"/>
  <c r="C45" i="66"/>
  <c r="C23" i="6" s="1"/>
  <c r="B45" i="66"/>
  <c r="B23" i="6"/>
  <c r="F44" i="66"/>
  <c r="F22" i="6" s="1"/>
  <c r="F5" i="67" s="1"/>
  <c r="E44" i="66"/>
  <c r="E22" i="6" s="1"/>
  <c r="E5" i="67" s="1"/>
  <c r="D44" i="66"/>
  <c r="D22" i="6"/>
  <c r="D5" i="67" s="1"/>
  <c r="C44" i="66"/>
  <c r="C22" i="6" s="1"/>
  <c r="B44" i="66"/>
  <c r="B22" i="6" s="1"/>
  <c r="D29" i="20"/>
  <c r="D30" i="20"/>
  <c r="D31" i="20"/>
  <c r="D32" i="20"/>
  <c r="D33" i="20"/>
  <c r="D34" i="20"/>
  <c r="D35" i="20"/>
  <c r="D36" i="20"/>
  <c r="D37" i="20"/>
  <c r="D38" i="20"/>
  <c r="D39" i="20"/>
  <c r="D40" i="20"/>
  <c r="D41" i="20"/>
  <c r="D42" i="20"/>
  <c r="D43" i="20"/>
  <c r="D44" i="20"/>
  <c r="D45" i="20"/>
  <c r="D46" i="20"/>
  <c r="D47" i="20"/>
  <c r="D48" i="20"/>
  <c r="D49" i="20"/>
  <c r="D50" i="20"/>
  <c r="D51" i="20"/>
  <c r="D52" i="20"/>
  <c r="D53" i="20"/>
  <c r="D54" i="20"/>
  <c r="D55" i="20"/>
  <c r="D56" i="20"/>
  <c r="D57" i="20"/>
  <c r="B54" i="20"/>
  <c r="E54" i="20"/>
  <c r="B55" i="20"/>
  <c r="E55" i="20"/>
  <c r="B56" i="20"/>
  <c r="E56" i="20"/>
  <c r="B57" i="20"/>
  <c r="E57" i="20"/>
  <c r="B54" i="64"/>
  <c r="E54" i="64" s="1"/>
  <c r="C54" i="64"/>
  <c r="D54" i="64"/>
  <c r="F54" i="64"/>
  <c r="G54" i="64"/>
  <c r="I54" i="64" s="1"/>
  <c r="H54" i="64"/>
  <c r="B55" i="64"/>
  <c r="C55" i="64"/>
  <c r="E55" i="64"/>
  <c r="D55" i="64"/>
  <c r="F55" i="64"/>
  <c r="G55" i="64"/>
  <c r="I55" i="64"/>
  <c r="H55" i="64"/>
  <c r="B56" i="64"/>
  <c r="E56" i="64" s="1"/>
  <c r="C56" i="64"/>
  <c r="D56" i="64"/>
  <c r="F56" i="64"/>
  <c r="I56" i="64" s="1"/>
  <c r="G56" i="64"/>
  <c r="H56" i="64"/>
  <c r="B57" i="64"/>
  <c r="C57" i="64"/>
  <c r="D57" i="64"/>
  <c r="F57" i="64"/>
  <c r="I57" i="64" s="1"/>
  <c r="G57" i="64"/>
  <c r="H57" i="64"/>
  <c r="C4" i="66"/>
  <c r="X76" i="66"/>
  <c r="X77" i="66"/>
  <c r="X78" i="66"/>
  <c r="X79" i="66"/>
  <c r="S76" i="66"/>
  <c r="S77" i="66"/>
  <c r="S78" i="66"/>
  <c r="S79" i="66"/>
  <c r="C35" i="66"/>
  <c r="C54" i="20" s="1"/>
  <c r="C36" i="66"/>
  <c r="C55" i="20" s="1"/>
  <c r="C37" i="66"/>
  <c r="C56" i="20" s="1"/>
  <c r="C38" i="66"/>
  <c r="C57" i="20" s="1"/>
  <c r="F3" i="66"/>
  <c r="E3" i="66"/>
  <c r="E22" i="20" s="1"/>
  <c r="D3" i="66"/>
  <c r="D22" i="20" s="1"/>
  <c r="B3" i="66"/>
  <c r="B22" i="20" s="1"/>
  <c r="C3" i="66"/>
  <c r="C22" i="20" s="1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46" i="20"/>
  <c r="B47" i="20"/>
  <c r="B48" i="20"/>
  <c r="B49" i="20"/>
  <c r="B50" i="20"/>
  <c r="B51" i="20"/>
  <c r="B52" i="20"/>
  <c r="B53" i="20"/>
  <c r="B22" i="64"/>
  <c r="C22" i="64"/>
  <c r="E22" i="64" s="1"/>
  <c r="D22" i="64"/>
  <c r="F23" i="64"/>
  <c r="G23" i="64"/>
  <c r="H23" i="64"/>
  <c r="I23" i="64"/>
  <c r="F24" i="64"/>
  <c r="I24" i="64" s="1"/>
  <c r="G24" i="64"/>
  <c r="H24" i="64"/>
  <c r="F25" i="64"/>
  <c r="G25" i="64"/>
  <c r="H25" i="64"/>
  <c r="F26" i="64"/>
  <c r="G26" i="64"/>
  <c r="H26" i="64"/>
  <c r="F27" i="64"/>
  <c r="I27" i="64" s="1"/>
  <c r="G27" i="64"/>
  <c r="H27" i="64"/>
  <c r="F28" i="64"/>
  <c r="G28" i="64"/>
  <c r="H28" i="64"/>
  <c r="I28" i="64"/>
  <c r="F29" i="64"/>
  <c r="G29" i="64"/>
  <c r="H29" i="64"/>
  <c r="F30" i="64"/>
  <c r="G30" i="64"/>
  <c r="H30" i="64"/>
  <c r="F31" i="64"/>
  <c r="G31" i="64"/>
  <c r="H31" i="64"/>
  <c r="F32" i="64"/>
  <c r="G32" i="64"/>
  <c r="H32" i="64"/>
  <c r="F33" i="64"/>
  <c r="I33" i="64" s="1"/>
  <c r="G33" i="64"/>
  <c r="H33" i="64"/>
  <c r="F34" i="64"/>
  <c r="I34" i="64" s="1"/>
  <c r="G34" i="64"/>
  <c r="H34" i="64"/>
  <c r="F35" i="64"/>
  <c r="G35" i="64"/>
  <c r="I35" i="64" s="1"/>
  <c r="H35" i="64"/>
  <c r="F36" i="64"/>
  <c r="G36" i="64"/>
  <c r="H36" i="64"/>
  <c r="F37" i="64"/>
  <c r="I37" i="64" s="1"/>
  <c r="G37" i="64"/>
  <c r="H37" i="64"/>
  <c r="F38" i="64"/>
  <c r="G38" i="64"/>
  <c r="H38" i="64"/>
  <c r="F39" i="64"/>
  <c r="G39" i="64"/>
  <c r="H39" i="64"/>
  <c r="F40" i="64"/>
  <c r="G40" i="64"/>
  <c r="H40" i="64"/>
  <c r="F41" i="64"/>
  <c r="G41" i="64"/>
  <c r="I41" i="64" s="1"/>
  <c r="H41" i="64"/>
  <c r="F42" i="64"/>
  <c r="G42" i="64"/>
  <c r="H42" i="64"/>
  <c r="F43" i="64"/>
  <c r="G43" i="64"/>
  <c r="H43" i="64"/>
  <c r="I43" i="64" s="1"/>
  <c r="F44" i="64"/>
  <c r="I44" i="64" s="1"/>
  <c r="G44" i="64"/>
  <c r="H44" i="64"/>
  <c r="F45" i="64"/>
  <c r="G45" i="64"/>
  <c r="H45" i="64"/>
  <c r="F46" i="64"/>
  <c r="G46" i="64"/>
  <c r="H46" i="64"/>
  <c r="F47" i="64"/>
  <c r="G47" i="64"/>
  <c r="H47" i="64"/>
  <c r="F48" i="64"/>
  <c r="G48" i="64"/>
  <c r="H48" i="64"/>
  <c r="F49" i="64"/>
  <c r="G49" i="64"/>
  <c r="I49" i="64" s="1"/>
  <c r="H49" i="64"/>
  <c r="F50" i="64"/>
  <c r="G50" i="64"/>
  <c r="H50" i="64"/>
  <c r="F51" i="64"/>
  <c r="G51" i="64"/>
  <c r="H51" i="64"/>
  <c r="F52" i="64"/>
  <c r="I52" i="64" s="1"/>
  <c r="G52" i="64"/>
  <c r="H52" i="64"/>
  <c r="F53" i="64"/>
  <c r="G53" i="64"/>
  <c r="H53" i="64"/>
  <c r="G22" i="64"/>
  <c r="H22" i="64"/>
  <c r="F22" i="64"/>
  <c r="B24" i="64"/>
  <c r="C24" i="64"/>
  <c r="D24" i="64"/>
  <c r="B25" i="64"/>
  <c r="E25" i="64" s="1"/>
  <c r="C25" i="64"/>
  <c r="D25" i="64"/>
  <c r="B26" i="64"/>
  <c r="C26" i="64"/>
  <c r="E26" i="64" s="1"/>
  <c r="D26" i="64"/>
  <c r="B27" i="64"/>
  <c r="C27" i="64"/>
  <c r="D27" i="64"/>
  <c r="B28" i="64"/>
  <c r="C28" i="64"/>
  <c r="E28" i="64" s="1"/>
  <c r="D28" i="64"/>
  <c r="B29" i="64"/>
  <c r="E29" i="64" s="1"/>
  <c r="C29" i="64"/>
  <c r="D29" i="64"/>
  <c r="B30" i="64"/>
  <c r="E30" i="64" s="1"/>
  <c r="C30" i="64"/>
  <c r="D30" i="64"/>
  <c r="B31" i="64"/>
  <c r="C31" i="64"/>
  <c r="D31" i="64"/>
  <c r="B32" i="64"/>
  <c r="C32" i="64"/>
  <c r="D32" i="64"/>
  <c r="B33" i="64"/>
  <c r="C33" i="64"/>
  <c r="D33" i="64"/>
  <c r="B34" i="64"/>
  <c r="C34" i="64"/>
  <c r="D34" i="64"/>
  <c r="B35" i="64"/>
  <c r="C35" i="64"/>
  <c r="E35" i="64" s="1"/>
  <c r="D35" i="64"/>
  <c r="B36" i="64"/>
  <c r="C36" i="64"/>
  <c r="D36" i="64"/>
  <c r="B37" i="64"/>
  <c r="C37" i="64"/>
  <c r="D37" i="64"/>
  <c r="B38" i="64"/>
  <c r="E38" i="64" s="1"/>
  <c r="C38" i="64"/>
  <c r="D38" i="64"/>
  <c r="B39" i="64"/>
  <c r="C39" i="64"/>
  <c r="D39" i="64"/>
  <c r="B40" i="64"/>
  <c r="C40" i="64"/>
  <c r="D40" i="64"/>
  <c r="B41" i="64"/>
  <c r="C41" i="64"/>
  <c r="E41" i="64" s="1"/>
  <c r="D41" i="64"/>
  <c r="B42" i="64"/>
  <c r="C42" i="64"/>
  <c r="D42" i="64"/>
  <c r="B43" i="64"/>
  <c r="C43" i="64"/>
  <c r="E43" i="64" s="1"/>
  <c r="D43" i="64"/>
  <c r="B44" i="64"/>
  <c r="C44" i="64"/>
  <c r="D44" i="64"/>
  <c r="B45" i="64"/>
  <c r="C45" i="64"/>
  <c r="D45" i="64"/>
  <c r="E45" i="64" s="1"/>
  <c r="B46" i="64"/>
  <c r="C46" i="64"/>
  <c r="D46" i="64"/>
  <c r="B47" i="64"/>
  <c r="E47" i="64" s="1"/>
  <c r="C47" i="64"/>
  <c r="D47" i="64"/>
  <c r="B48" i="64"/>
  <c r="C48" i="64"/>
  <c r="D48" i="64"/>
  <c r="B49" i="64"/>
  <c r="C49" i="64"/>
  <c r="D49" i="64"/>
  <c r="B50" i="64"/>
  <c r="C50" i="64"/>
  <c r="D50" i="64"/>
  <c r="E50" i="64" s="1"/>
  <c r="B51" i="64"/>
  <c r="C51" i="64"/>
  <c r="D51" i="64"/>
  <c r="E51" i="64" s="1"/>
  <c r="B52" i="64"/>
  <c r="C52" i="64"/>
  <c r="D52" i="64"/>
  <c r="B53" i="64"/>
  <c r="C53" i="64"/>
  <c r="D53" i="64"/>
  <c r="C23" i="64"/>
  <c r="D23" i="64"/>
  <c r="B23" i="64"/>
  <c r="E23" i="64" s="1"/>
  <c r="F3" i="67"/>
  <c r="E3" i="67"/>
  <c r="D3" i="67"/>
  <c r="C3" i="67"/>
  <c r="G3" i="67" s="1"/>
  <c r="F2" i="67"/>
  <c r="F4" i="67" s="1"/>
  <c r="E2" i="67"/>
  <c r="D2" i="67"/>
  <c r="C2" i="67"/>
  <c r="A160" i="66"/>
  <c r="A159" i="66"/>
  <c r="A158" i="66"/>
  <c r="A157" i="66"/>
  <c r="A156" i="66"/>
  <c r="A155" i="66"/>
  <c r="A154" i="66"/>
  <c r="A153" i="66"/>
  <c r="A152" i="66"/>
  <c r="A151" i="66"/>
  <c r="A95" i="66"/>
  <c r="A94" i="66"/>
  <c r="A93" i="66"/>
  <c r="A92" i="66"/>
  <c r="A91" i="66"/>
  <c r="A90" i="66"/>
  <c r="A89" i="66"/>
  <c r="A88" i="66"/>
  <c r="A87" i="66"/>
  <c r="A86" i="66"/>
  <c r="E23" i="20"/>
  <c r="E24" i="20"/>
  <c r="E25" i="20"/>
  <c r="E26" i="20"/>
  <c r="E27" i="20"/>
  <c r="E28" i="20"/>
  <c r="E29" i="20"/>
  <c r="E30" i="20"/>
  <c r="E31" i="20"/>
  <c r="E32" i="20"/>
  <c r="E33" i="20"/>
  <c r="E34" i="20"/>
  <c r="E35" i="20"/>
  <c r="E36" i="20"/>
  <c r="E37" i="20"/>
  <c r="E38" i="20"/>
  <c r="E39" i="20"/>
  <c r="E40" i="20"/>
  <c r="E41" i="20"/>
  <c r="E42" i="20"/>
  <c r="E43" i="20"/>
  <c r="E44" i="20"/>
  <c r="E45" i="20"/>
  <c r="E46" i="20"/>
  <c r="E47" i="20"/>
  <c r="E48" i="20"/>
  <c r="E49" i="20"/>
  <c r="E50" i="20"/>
  <c r="E51" i="20"/>
  <c r="E52" i="20"/>
  <c r="E53" i="20"/>
  <c r="C5" i="66"/>
  <c r="C6" i="66"/>
  <c r="C7" i="66"/>
  <c r="C8" i="66"/>
  <c r="C9" i="66"/>
  <c r="C11" i="66"/>
  <c r="C12" i="66"/>
  <c r="C13" i="66"/>
  <c r="C14" i="66"/>
  <c r="C15" i="66"/>
  <c r="C16" i="66"/>
  <c r="C17" i="66"/>
  <c r="C18" i="66"/>
  <c r="C19" i="66"/>
  <c r="C20" i="66"/>
  <c r="C21" i="66"/>
  <c r="C22" i="66"/>
  <c r="C23" i="66"/>
  <c r="C24" i="66"/>
  <c r="C25" i="66"/>
  <c r="C26" i="66"/>
  <c r="C27" i="66"/>
  <c r="C28" i="66"/>
  <c r="C29" i="66"/>
  <c r="C48" i="20" s="1"/>
  <c r="C30" i="66"/>
  <c r="C49" i="20" s="1"/>
  <c r="C31" i="66"/>
  <c r="C50" i="20" s="1"/>
  <c r="C32" i="66"/>
  <c r="C51" i="20" s="1"/>
  <c r="C33" i="66"/>
  <c r="C52" i="20" s="1"/>
  <c r="C34" i="66"/>
  <c r="C53" i="20" s="1"/>
  <c r="X75" i="66"/>
  <c r="S75" i="66"/>
  <c r="X74" i="66"/>
  <c r="S74" i="66"/>
  <c r="X73" i="66"/>
  <c r="S73" i="66"/>
  <c r="X72" i="66"/>
  <c r="S72" i="66"/>
  <c r="X71" i="66"/>
  <c r="S71" i="66"/>
  <c r="X70" i="66"/>
  <c r="S70" i="66"/>
  <c r="X69" i="66"/>
  <c r="S69" i="66"/>
  <c r="X68" i="66"/>
  <c r="S68" i="66"/>
  <c r="X67" i="66"/>
  <c r="S67" i="66"/>
  <c r="X66" i="66"/>
  <c r="S66" i="66"/>
  <c r="X65" i="66"/>
  <c r="S65" i="66"/>
  <c r="X64" i="66"/>
  <c r="S64" i="66"/>
  <c r="X63" i="66"/>
  <c r="S63" i="66"/>
  <c r="D41" i="6"/>
  <c r="X62" i="66"/>
  <c r="S62" i="66"/>
  <c r="X61" i="66"/>
  <c r="S61" i="66"/>
  <c r="X60" i="66"/>
  <c r="S60" i="66"/>
  <c r="X59" i="66"/>
  <c r="S59" i="66"/>
  <c r="X58" i="66"/>
  <c r="S58" i="66"/>
  <c r="X57" i="66"/>
  <c r="S57" i="66"/>
  <c r="X56" i="66"/>
  <c r="S56" i="66"/>
  <c r="X55" i="66"/>
  <c r="S55" i="66"/>
  <c r="X54" i="66"/>
  <c r="S54" i="66"/>
  <c r="X53" i="66"/>
  <c r="S53" i="66"/>
  <c r="X52" i="66"/>
  <c r="S52" i="66"/>
  <c r="X51" i="66"/>
  <c r="S51" i="66"/>
  <c r="X50" i="66"/>
  <c r="S50" i="66"/>
  <c r="X49" i="66"/>
  <c r="S49" i="66"/>
  <c r="X48" i="66"/>
  <c r="S48" i="66"/>
  <c r="X47" i="66"/>
  <c r="S47" i="66"/>
  <c r="X46" i="66"/>
  <c r="S46" i="66"/>
  <c r="X45" i="66"/>
  <c r="S45" i="66"/>
  <c r="X44" i="66"/>
  <c r="S44" i="66"/>
  <c r="A44" i="66"/>
  <c r="A4" i="66"/>
  <c r="A3" i="22"/>
  <c r="A4" i="22"/>
  <c r="A5" i="22"/>
  <c r="A6" i="22"/>
  <c r="A7" i="22"/>
  <c r="A8" i="22"/>
  <c r="A9" i="22"/>
  <c r="A10" i="22"/>
  <c r="A11" i="22"/>
  <c r="A12" i="22"/>
  <c r="A13" i="22"/>
  <c r="A14" i="22"/>
  <c r="A15" i="22"/>
  <c r="A16" i="22"/>
  <c r="A17" i="22"/>
  <c r="A18" i="22"/>
  <c r="A19" i="22"/>
  <c r="A20" i="22"/>
  <c r="A21" i="22"/>
  <c r="A22" i="22"/>
  <c r="A23" i="22"/>
  <c r="A24" i="22"/>
  <c r="A25" i="22"/>
  <c r="A26" i="22"/>
  <c r="A27" i="22"/>
  <c r="A28" i="22"/>
  <c r="A29" i="22"/>
  <c r="A30" i="22"/>
  <c r="A31" i="22"/>
  <c r="A32" i="22"/>
  <c r="A33" i="22"/>
  <c r="A34" i="22"/>
  <c r="A35" i="22"/>
  <c r="A36" i="22"/>
  <c r="A37" i="22"/>
  <c r="A38" i="22"/>
  <c r="A39" i="22"/>
  <c r="A40" i="22"/>
  <c r="A41" i="22"/>
  <c r="A42" i="22"/>
  <c r="A43" i="22"/>
  <c r="A44" i="22"/>
  <c r="A45" i="22"/>
  <c r="A46" i="22"/>
  <c r="A47" i="22"/>
  <c r="A48" i="22"/>
  <c r="A49" i="22"/>
  <c r="A50" i="22"/>
  <c r="A51" i="22"/>
  <c r="A52" i="22"/>
  <c r="A53" i="22"/>
  <c r="A54" i="22"/>
  <c r="A55" i="22"/>
  <c r="A56" i="22"/>
  <c r="A57" i="22"/>
  <c r="A3" i="6"/>
  <c r="A4" i="6"/>
  <c r="A3" i="20"/>
  <c r="A4" i="20"/>
  <c r="A5" i="20"/>
  <c r="A6" i="20"/>
  <c r="A7" i="20"/>
  <c r="A8" i="20"/>
  <c r="A9" i="20"/>
  <c r="A10" i="20"/>
  <c r="A11" i="20"/>
  <c r="A12" i="20"/>
  <c r="A13" i="20"/>
  <c r="A14" i="20"/>
  <c r="A15" i="20"/>
  <c r="A16" i="20"/>
  <c r="A17" i="20"/>
  <c r="A18" i="20"/>
  <c r="A19" i="20"/>
  <c r="A20" i="20"/>
  <c r="A21" i="20"/>
  <c r="A22" i="20"/>
  <c r="A23" i="20"/>
  <c r="A24" i="20"/>
  <c r="A25" i="20"/>
  <c r="A26" i="20"/>
  <c r="A27" i="20"/>
  <c r="A28" i="20"/>
  <c r="A29" i="20"/>
  <c r="A30" i="20"/>
  <c r="A31" i="20"/>
  <c r="A32" i="20"/>
  <c r="A33" i="20"/>
  <c r="A34" i="20"/>
  <c r="A35" i="20"/>
  <c r="A36" i="20"/>
  <c r="A37" i="20"/>
  <c r="A38" i="20"/>
  <c r="A39" i="20"/>
  <c r="A40" i="20"/>
  <c r="A41" i="20"/>
  <c r="A42" i="20"/>
  <c r="A4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3" i="64"/>
  <c r="A4" i="64"/>
  <c r="A5" i="64"/>
  <c r="A6" i="64"/>
  <c r="A7" i="64"/>
  <c r="A8" i="64"/>
  <c r="A9" i="64"/>
  <c r="A10" i="64"/>
  <c r="A11" i="64"/>
  <c r="A12" i="64"/>
  <c r="A13" i="64"/>
  <c r="A14" i="64"/>
  <c r="A15" i="64"/>
  <c r="A16" i="64"/>
  <c r="A17" i="64"/>
  <c r="A18" i="64"/>
  <c r="A19" i="64"/>
  <c r="A20" i="64"/>
  <c r="A21" i="64"/>
  <c r="A22" i="64"/>
  <c r="A23" i="64"/>
  <c r="A24" i="64"/>
  <c r="A25" i="64"/>
  <c r="A26" i="64"/>
  <c r="A27" i="64"/>
  <c r="A28" i="64"/>
  <c r="A29" i="64"/>
  <c r="A30" i="64"/>
  <c r="A31" i="64"/>
  <c r="A32" i="64"/>
  <c r="A33" i="64"/>
  <c r="A34" i="64"/>
  <c r="A35" i="64"/>
  <c r="A36" i="64"/>
  <c r="A37" i="64"/>
  <c r="A38" i="64"/>
  <c r="A39" i="64"/>
  <c r="A40" i="64"/>
  <c r="A41" i="64"/>
  <c r="A42" i="64"/>
  <c r="A43" i="64"/>
  <c r="A44" i="64"/>
  <c r="A45" i="64"/>
  <c r="A46" i="64"/>
  <c r="A47" i="64"/>
  <c r="A48" i="64"/>
  <c r="A49" i="64"/>
  <c r="A50" i="64"/>
  <c r="A51" i="64"/>
  <c r="A52" i="64"/>
  <c r="A53" i="64"/>
  <c r="A54" i="64"/>
  <c r="A55" i="64"/>
  <c r="A56" i="64"/>
  <c r="A57" i="64"/>
  <c r="F13" i="40"/>
  <c r="E13" i="40"/>
  <c r="D13" i="40"/>
  <c r="F12" i="40"/>
  <c r="E12" i="40"/>
  <c r="D12" i="40"/>
  <c r="F11" i="40"/>
  <c r="E11" i="40"/>
  <c r="D11" i="40"/>
  <c r="F10" i="40"/>
  <c r="E10" i="40"/>
  <c r="D10" i="40"/>
  <c r="F9" i="40"/>
  <c r="E9" i="40"/>
  <c r="D9" i="40"/>
  <c r="F8" i="40"/>
  <c r="E8" i="40"/>
  <c r="D8" i="40"/>
  <c r="F7" i="40"/>
  <c r="E7" i="40"/>
  <c r="D7" i="40"/>
  <c r="F6" i="40"/>
  <c r="E6" i="40"/>
  <c r="D6" i="40"/>
  <c r="F5" i="40"/>
  <c r="E5" i="40"/>
  <c r="D5" i="40"/>
  <c r="F4" i="40"/>
  <c r="E4" i="40"/>
  <c r="D4" i="40"/>
  <c r="F3" i="40"/>
  <c r="E3" i="40"/>
  <c r="D3" i="40"/>
  <c r="F2" i="40"/>
  <c r="E2" i="40"/>
  <c r="D2" i="40"/>
  <c r="E43" i="6"/>
  <c r="F30" i="6"/>
  <c r="B32" i="6"/>
  <c r="G15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E27" i="64"/>
  <c r="A45" i="66"/>
  <c r="A5" i="66"/>
  <c r="A46" i="66"/>
  <c r="I32" i="64"/>
  <c r="E37" i="64"/>
  <c r="I51" i="64"/>
  <c r="K51" i="64"/>
  <c r="L51" i="64" s="1"/>
  <c r="N51" i="64" s="1"/>
  <c r="I42" i="64"/>
  <c r="G14" i="6"/>
  <c r="A6" i="66"/>
  <c r="A7" i="66"/>
  <c r="A8" i="66"/>
  <c r="A49" i="66"/>
  <c r="A47" i="66"/>
  <c r="G13" i="6"/>
  <c r="L21" i="64"/>
  <c r="N21" i="64"/>
  <c r="A48" i="66"/>
  <c r="G12" i="6"/>
  <c r="L20" i="64"/>
  <c r="N20" i="64"/>
  <c r="G11" i="6"/>
  <c r="L19" i="64"/>
  <c r="N19" i="64"/>
  <c r="G10" i="6"/>
  <c r="L18" i="64"/>
  <c r="N18" i="64"/>
  <c r="G9" i="6"/>
  <c r="L17" i="64"/>
  <c r="N17" i="64"/>
  <c r="G8" i="6"/>
  <c r="L16" i="64"/>
  <c r="N16" i="64"/>
  <c r="G7" i="6"/>
  <c r="L15" i="64"/>
  <c r="N15" i="64"/>
  <c r="G6" i="6"/>
  <c r="L14" i="64"/>
  <c r="N14" i="64"/>
  <c r="G5" i="6"/>
  <c r="L13" i="64"/>
  <c r="N13" i="64"/>
  <c r="G4" i="6"/>
  <c r="L12" i="64"/>
  <c r="N12" i="64"/>
  <c r="G2" i="6"/>
  <c r="G3" i="6"/>
  <c r="L11" i="64"/>
  <c r="N11" i="64"/>
  <c r="L10" i="64"/>
  <c r="N10" i="64"/>
  <c r="L9" i="64"/>
  <c r="N9" i="64"/>
  <c r="L8" i="64"/>
  <c r="N8" i="64"/>
  <c r="L7" i="64"/>
  <c r="N7" i="64"/>
  <c r="L6" i="64"/>
  <c r="N6" i="64"/>
  <c r="L5" i="64"/>
  <c r="N5" i="64"/>
  <c r="L4" i="64"/>
  <c r="N4" i="64"/>
  <c r="L3" i="64"/>
  <c r="N3" i="64"/>
  <c r="L2" i="64"/>
  <c r="N2" i="64"/>
  <c r="G2" i="67"/>
  <c r="A9" i="66"/>
  <c r="A10" i="66"/>
  <c r="A50" i="66"/>
  <c r="A51" i="66"/>
  <c r="A11" i="66"/>
  <c r="A12" i="66"/>
  <c r="A52" i="66"/>
  <c r="A53" i="66"/>
  <c r="A13" i="66"/>
  <c r="A14" i="66"/>
  <c r="A54" i="66"/>
  <c r="A55" i="66"/>
  <c r="A15" i="66"/>
  <c r="A56" i="66"/>
  <c r="A16" i="66"/>
  <c r="A17" i="66"/>
  <c r="A57" i="66"/>
  <c r="A58" i="66"/>
  <c r="A18" i="66"/>
  <c r="A59" i="66"/>
  <c r="A19" i="66"/>
  <c r="A20" i="66"/>
  <c r="A60" i="66"/>
  <c r="A21" i="66"/>
  <c r="A61" i="66"/>
  <c r="A22" i="66"/>
  <c r="A62" i="66"/>
  <c r="A63" i="66"/>
  <c r="A23" i="66"/>
  <c r="A24" i="66"/>
  <c r="A64" i="66"/>
  <c r="A25" i="66"/>
  <c r="A65" i="66"/>
  <c r="A66" i="66"/>
  <c r="A26" i="66"/>
  <c r="A27" i="66"/>
  <c r="A67" i="66"/>
  <c r="A68" i="66"/>
  <c r="A28" i="66"/>
  <c r="A29" i="66"/>
  <c r="A69" i="66"/>
  <c r="A70" i="66"/>
  <c r="A30" i="66"/>
  <c r="A31" i="66"/>
  <c r="A71" i="66"/>
  <c r="A32" i="66"/>
  <c r="A72" i="66"/>
  <c r="A33" i="66"/>
  <c r="A73" i="66"/>
  <c r="A74" i="66"/>
  <c r="A34" i="66"/>
  <c r="A75" i="66"/>
  <c r="A35" i="66"/>
  <c r="A76" i="66"/>
  <c r="A36" i="66"/>
  <c r="A77" i="66"/>
  <c r="A37" i="66"/>
  <c r="A78" i="66"/>
  <c r="A38" i="66"/>
  <c r="A79" i="66"/>
  <c r="E24" i="64" l="1"/>
  <c r="K37" i="64"/>
  <c r="L37" i="64" s="1"/>
  <c r="N37" i="64" s="1"/>
  <c r="K24" i="64"/>
  <c r="L24" i="64" s="1"/>
  <c r="N24" i="64" s="1"/>
  <c r="K32" i="64"/>
  <c r="L32" i="64" s="1"/>
  <c r="N32" i="64" s="1"/>
  <c r="E42" i="64"/>
  <c r="E32" i="64"/>
  <c r="E52" i="64"/>
  <c r="E49" i="64"/>
  <c r="E44" i="64"/>
  <c r="E34" i="64"/>
  <c r="E31" i="64"/>
  <c r="E57" i="64"/>
  <c r="K55" i="64"/>
  <c r="L55" i="64" s="1"/>
  <c r="N55" i="64" s="1"/>
  <c r="K54" i="64"/>
  <c r="L54" i="64" s="1"/>
  <c r="N54" i="64" s="1"/>
  <c r="E46" i="64"/>
  <c r="E39" i="64"/>
  <c r="E40" i="64"/>
  <c r="E36" i="64"/>
  <c r="E53" i="64"/>
  <c r="E48" i="64"/>
  <c r="K56" i="64"/>
  <c r="L56" i="64" s="1"/>
  <c r="N56" i="64" s="1"/>
  <c r="I22" i="64"/>
  <c r="K33" i="64"/>
  <c r="L33" i="64" s="1"/>
  <c r="N33" i="64" s="1"/>
  <c r="I48" i="64"/>
  <c r="I45" i="64"/>
  <c r="I38" i="64"/>
  <c r="I30" i="64"/>
  <c r="I31" i="64"/>
  <c r="I46" i="64"/>
  <c r="K46" i="64" s="1"/>
  <c r="L46" i="64" s="1"/>
  <c r="N46" i="64" s="1"/>
  <c r="I53" i="64"/>
  <c r="K53" i="64" s="1"/>
  <c r="L53" i="64" s="1"/>
  <c r="N53" i="64" s="1"/>
  <c r="I40" i="64"/>
  <c r="I25" i="64"/>
  <c r="K25" i="64" s="1"/>
  <c r="L25" i="64" s="1"/>
  <c r="N25" i="64" s="1"/>
  <c r="I50" i="64"/>
  <c r="I47" i="64"/>
  <c r="I26" i="64"/>
  <c r="I36" i="64"/>
  <c r="I39" i="64"/>
  <c r="K39" i="64" s="1"/>
  <c r="L39" i="64" s="1"/>
  <c r="N39" i="64" s="1"/>
  <c r="I29" i="64"/>
  <c r="K29" i="64" s="1"/>
  <c r="L29" i="64" s="1"/>
  <c r="N29" i="64" s="1"/>
  <c r="G24" i="6"/>
  <c r="G44" i="6"/>
  <c r="G51" i="6"/>
  <c r="G57" i="6"/>
  <c r="D4" i="67"/>
  <c r="G30" i="6"/>
  <c r="G43" i="6"/>
  <c r="G48" i="6"/>
  <c r="E4" i="67"/>
  <c r="G29" i="6"/>
  <c r="G34" i="6"/>
  <c r="G35" i="6"/>
  <c r="G36" i="6"/>
  <c r="G32" i="6"/>
  <c r="G28" i="6"/>
  <c r="G33" i="6"/>
  <c r="G39" i="6"/>
  <c r="G41" i="6"/>
  <c r="G53" i="6"/>
  <c r="G54" i="6"/>
  <c r="B4" i="67"/>
  <c r="G26" i="6"/>
  <c r="G38" i="6"/>
  <c r="G45" i="6"/>
  <c r="C45" i="20"/>
  <c r="C37" i="20"/>
  <c r="C46" i="20"/>
  <c r="C44" i="20"/>
  <c r="C36" i="20"/>
  <c r="C30" i="20"/>
  <c r="C43" i="20"/>
  <c r="C35" i="20"/>
  <c r="C42" i="20"/>
  <c r="C34" i="20"/>
  <c r="C41" i="20"/>
  <c r="C33" i="20"/>
  <c r="C40" i="20"/>
  <c r="C32" i="20"/>
  <c r="C38" i="20"/>
  <c r="C47" i="20"/>
  <c r="C39" i="20"/>
  <c r="C31" i="20"/>
  <c r="C29" i="20"/>
  <c r="E33" i="64"/>
  <c r="K50" i="64"/>
  <c r="L50" i="64" s="1"/>
  <c r="N50" i="64" s="1"/>
  <c r="K47" i="64"/>
  <c r="L47" i="64" s="1"/>
  <c r="N47" i="64" s="1"/>
  <c r="K27" i="64"/>
  <c r="L27" i="64" s="1"/>
  <c r="N27" i="64" s="1"/>
  <c r="K49" i="64"/>
  <c r="L49" i="64" s="1"/>
  <c r="N49" i="64" s="1"/>
  <c r="K44" i="64"/>
  <c r="L44" i="64" s="1"/>
  <c r="N44" i="64" s="1"/>
  <c r="K34" i="64"/>
  <c r="L34" i="64" s="1"/>
  <c r="N34" i="64" s="1"/>
  <c r="K57" i="64"/>
  <c r="L57" i="64" s="1"/>
  <c r="N57" i="64" s="1"/>
  <c r="K52" i="64"/>
  <c r="L52" i="64" s="1"/>
  <c r="N52" i="64" s="1"/>
  <c r="K22" i="64"/>
  <c r="L22" i="64" s="1"/>
  <c r="N22" i="64" s="1"/>
  <c r="O33" i="64" s="1"/>
  <c r="K43" i="64"/>
  <c r="L43" i="64" s="1"/>
  <c r="N43" i="64" s="1"/>
  <c r="K41" i="64"/>
  <c r="L41" i="64" s="1"/>
  <c r="N41" i="64" s="1"/>
  <c r="K28" i="64"/>
  <c r="L28" i="64" s="1"/>
  <c r="N28" i="64" s="1"/>
  <c r="K26" i="64"/>
  <c r="L26" i="64" s="1"/>
  <c r="N26" i="64" s="1"/>
  <c r="K23" i="64"/>
  <c r="L23" i="64" s="1"/>
  <c r="N23" i="64" s="1"/>
  <c r="K36" i="64"/>
  <c r="L36" i="64" s="1"/>
  <c r="N36" i="64" s="1"/>
  <c r="K31" i="64"/>
  <c r="L31" i="64" s="1"/>
  <c r="N31" i="64" s="1"/>
  <c r="K42" i="64"/>
  <c r="L42" i="64" s="1"/>
  <c r="N42" i="64" s="1"/>
  <c r="K48" i="64"/>
  <c r="L48" i="64" s="1"/>
  <c r="N48" i="64" s="1"/>
  <c r="K45" i="64"/>
  <c r="L45" i="64" s="1"/>
  <c r="N45" i="64" s="1"/>
  <c r="K38" i="64"/>
  <c r="L38" i="64" s="1"/>
  <c r="N38" i="64" s="1"/>
  <c r="K30" i="64"/>
  <c r="L30" i="64" s="1"/>
  <c r="N30" i="64" s="1"/>
  <c r="K40" i="64"/>
  <c r="L40" i="64" s="1"/>
  <c r="N40" i="64" s="1"/>
  <c r="K35" i="64"/>
  <c r="L35" i="64" s="1"/>
  <c r="N35" i="64" s="1"/>
  <c r="G46" i="6"/>
  <c r="G27" i="6"/>
  <c r="G25" i="6"/>
  <c r="G37" i="6"/>
  <c r="G31" i="6"/>
  <c r="G22" i="6"/>
  <c r="B5" i="67"/>
  <c r="B6" i="67" s="1"/>
  <c r="B7" i="67" s="1"/>
  <c r="G23" i="6"/>
  <c r="C5" i="67"/>
  <c r="G42" i="6"/>
  <c r="G47" i="6"/>
  <c r="C4" i="67"/>
  <c r="D6" i="67"/>
  <c r="D7" i="67" s="1"/>
  <c r="E6" i="67"/>
  <c r="E7" i="67" s="1"/>
  <c r="F6" i="67"/>
  <c r="F7" i="67" s="1"/>
  <c r="G4" i="67"/>
  <c r="O46" i="64" l="1"/>
  <c r="O22" i="64"/>
  <c r="O36" i="64"/>
  <c r="O40" i="64"/>
  <c r="O13" i="64"/>
  <c r="O18" i="64"/>
  <c r="O21" i="64"/>
  <c r="O16" i="64"/>
  <c r="C6" i="67"/>
  <c r="O20" i="64"/>
  <c r="O29" i="64"/>
  <c r="O19" i="64"/>
  <c r="O2" i="64"/>
  <c r="O4" i="64"/>
  <c r="O30" i="64"/>
  <c r="O55" i="64"/>
  <c r="O52" i="64"/>
  <c r="O39" i="64"/>
  <c r="O35" i="64"/>
  <c r="O7" i="64"/>
  <c r="O8" i="64"/>
  <c r="O12" i="64"/>
  <c r="O38" i="64"/>
  <c r="O24" i="64"/>
  <c r="O54" i="64"/>
  <c r="O32" i="64"/>
  <c r="O17" i="64"/>
  <c r="O11" i="64"/>
  <c r="O10" i="64"/>
  <c r="O45" i="64"/>
  <c r="O26" i="64"/>
  <c r="O57" i="64"/>
  <c r="O51" i="64"/>
  <c r="O28" i="64"/>
  <c r="O6" i="64"/>
  <c r="O5" i="64"/>
  <c r="O56" i="64"/>
  <c r="O48" i="64"/>
  <c r="O34" i="64"/>
  <c r="O47" i="64"/>
  <c r="O53" i="64"/>
  <c r="O41" i="64"/>
  <c r="O3" i="64"/>
  <c r="O15" i="64"/>
  <c r="O42" i="64"/>
  <c r="O44" i="64"/>
  <c r="O50" i="64"/>
  <c r="O23" i="64"/>
  <c r="O14" i="64"/>
  <c r="O9" i="64"/>
  <c r="O37" i="64"/>
  <c r="O31" i="64"/>
  <c r="O43" i="64"/>
  <c r="O49" i="64"/>
  <c r="O25" i="64"/>
  <c r="O27" i="64"/>
  <c r="C7" i="67"/>
  <c r="G6" i="67"/>
  <c r="G7" i="67" l="1"/>
  <c r="B10" i="67" s="1"/>
  <c r="C11" i="67" s="1"/>
  <c r="C8" i="22" l="1"/>
  <c r="C5" i="22"/>
  <c r="C29" i="22"/>
  <c r="C21" i="22"/>
  <c r="C30" i="22"/>
  <c r="C43" i="22"/>
  <c r="C50" i="22"/>
  <c r="C6" i="22"/>
  <c r="C45" i="22"/>
  <c r="C54" i="22"/>
  <c r="C22" i="22"/>
  <c r="C20" i="22"/>
  <c r="C51" i="22"/>
  <c r="C31" i="22"/>
  <c r="C7" i="22"/>
  <c r="C56" i="22"/>
  <c r="C57" i="22"/>
  <c r="C36" i="22"/>
  <c r="C32" i="22"/>
  <c r="C26" i="22"/>
  <c r="C46" i="22"/>
  <c r="C52" i="22"/>
  <c r="C11" i="22"/>
  <c r="C14" i="22"/>
  <c r="C49" i="22"/>
  <c r="C38" i="22"/>
  <c r="C34" i="22"/>
  <c r="C15" i="22"/>
  <c r="C24" i="22"/>
  <c r="C47" i="22"/>
  <c r="C55" i="22"/>
  <c r="C13" i="22"/>
  <c r="C25" i="22"/>
  <c r="C17" i="22"/>
  <c r="C18" i="22"/>
  <c r="C48" i="22"/>
  <c r="C9" i="22"/>
  <c r="C4" i="22"/>
  <c r="C27" i="22"/>
  <c r="C28" i="22"/>
  <c r="C3" i="22"/>
  <c r="C39" i="22"/>
  <c r="C19" i="22"/>
  <c r="C33" i="22"/>
  <c r="C12" i="22"/>
  <c r="C37" i="22"/>
  <c r="C23" i="22"/>
  <c r="C35" i="22"/>
  <c r="C40" i="22"/>
  <c r="C53" i="22"/>
  <c r="C10" i="22"/>
  <c r="C44" i="22"/>
  <c r="C41" i="22"/>
  <c r="C16" i="22"/>
  <c r="C42" i="22"/>
  <c r="C2" i="22"/>
  <c r="D11" i="67"/>
  <c r="B11" i="67"/>
  <c r="E11" i="67"/>
  <c r="F11" i="67"/>
  <c r="F30" i="22" l="1"/>
  <c r="F31" i="22"/>
  <c r="F46" i="22"/>
  <c r="F2" i="22"/>
  <c r="F20" i="22"/>
  <c r="F32" i="22"/>
  <c r="F10" i="22"/>
  <c r="F26" i="22"/>
  <c r="F29" i="22"/>
  <c r="F47" i="22"/>
  <c r="F41" i="22"/>
  <c r="F44" i="22"/>
  <c r="F3" i="22"/>
  <c r="F37" i="22"/>
  <c r="F4" i="22"/>
  <c r="F7" i="22"/>
  <c r="F54" i="22"/>
  <c r="F49" i="22"/>
  <c r="F6" i="22"/>
  <c r="F5" i="22"/>
  <c r="F45" i="22"/>
  <c r="F36" i="22"/>
  <c r="F16" i="22"/>
  <c r="F43" i="22"/>
  <c r="F35" i="22"/>
  <c r="F13" i="22"/>
  <c r="F27" i="22"/>
  <c r="F14" i="22"/>
  <c r="F19" i="22"/>
  <c r="F11" i="22"/>
  <c r="F18" i="22"/>
  <c r="F42" i="22"/>
  <c r="F15" i="22"/>
  <c r="F8" i="22"/>
  <c r="F25" i="22"/>
  <c r="F55" i="22"/>
  <c r="F48" i="22"/>
  <c r="F24" i="22"/>
  <c r="F51" i="22"/>
  <c r="F28" i="22"/>
  <c r="F50" i="22"/>
  <c r="F53" i="22"/>
  <c r="F39" i="22"/>
  <c r="F57" i="22"/>
  <c r="F52" i="22"/>
  <c r="F33" i="22"/>
  <c r="F17" i="22"/>
  <c r="F9" i="22"/>
  <c r="F23" i="22"/>
  <c r="F56" i="22"/>
  <c r="F12" i="22"/>
  <c r="F22" i="22"/>
  <c r="F21" i="22"/>
  <c r="F34" i="22"/>
  <c r="F38" i="22"/>
  <c r="F40" i="22"/>
  <c r="E24" i="22"/>
  <c r="E31" i="22"/>
  <c r="E30" i="22"/>
  <c r="E3" i="22"/>
  <c r="E39" i="22"/>
  <c r="E51" i="22"/>
  <c r="E34" i="22"/>
  <c r="E49" i="22"/>
  <c r="E13" i="22"/>
  <c r="E8" i="22"/>
  <c r="E38" i="22"/>
  <c r="E15" i="22"/>
  <c r="E46" i="22"/>
  <c r="E37" i="22"/>
  <c r="E36" i="22"/>
  <c r="E29" i="22"/>
  <c r="E11" i="22"/>
  <c r="E2" i="22"/>
  <c r="E54" i="22"/>
  <c r="E27" i="22"/>
  <c r="E5" i="22"/>
  <c r="E33" i="22"/>
  <c r="E52" i="22"/>
  <c r="E26" i="22"/>
  <c r="E22" i="22"/>
  <c r="E9" i="22"/>
  <c r="E14" i="22"/>
  <c r="E53" i="22"/>
  <c r="E44" i="22"/>
  <c r="E16" i="22"/>
  <c r="E43" i="22"/>
  <c r="E56" i="22"/>
  <c r="E55" i="22"/>
  <c r="E28" i="22"/>
  <c r="E25" i="22"/>
  <c r="E12" i="22"/>
  <c r="E7" i="22"/>
  <c r="E6" i="22"/>
  <c r="E48" i="22"/>
  <c r="E50" i="22"/>
  <c r="E41" i="22"/>
  <c r="E47" i="22"/>
  <c r="E19" i="22"/>
  <c r="E20" i="22"/>
  <c r="E23" i="22"/>
  <c r="E35" i="22"/>
  <c r="E42" i="22"/>
  <c r="E32" i="22"/>
  <c r="E4" i="22"/>
  <c r="E40" i="22"/>
  <c r="E17" i="22"/>
  <c r="E21" i="22"/>
  <c r="E18" i="22"/>
  <c r="E45" i="22"/>
  <c r="E10" i="22"/>
  <c r="E57" i="22"/>
  <c r="B36" i="22"/>
  <c r="B3" i="22"/>
  <c r="G11" i="67"/>
  <c r="B50" i="22"/>
  <c r="B56" i="22"/>
  <c r="B34" i="22"/>
  <c r="B10" i="22"/>
  <c r="B8" i="22"/>
  <c r="B26" i="22"/>
  <c r="B40" i="22"/>
  <c r="B35" i="22"/>
  <c r="B23" i="22"/>
  <c r="B47" i="22"/>
  <c r="B24" i="22"/>
  <c r="B57" i="22"/>
  <c r="B13" i="22"/>
  <c r="B49" i="22"/>
  <c r="B32" i="22"/>
  <c r="B6" i="22"/>
  <c r="B4" i="22"/>
  <c r="B15" i="22"/>
  <c r="B30" i="22"/>
  <c r="B19" i="22"/>
  <c r="B44" i="22"/>
  <c r="B27" i="22"/>
  <c r="B41" i="22"/>
  <c r="B54" i="22"/>
  <c r="B55" i="22"/>
  <c r="B29" i="22"/>
  <c r="B5" i="22"/>
  <c r="B38" i="22"/>
  <c r="B16" i="22"/>
  <c r="B33" i="22"/>
  <c r="B9" i="22"/>
  <c r="B21" i="22"/>
  <c r="B14" i="22"/>
  <c r="B52" i="22"/>
  <c r="B22" i="22"/>
  <c r="B53" i="22"/>
  <c r="B39" i="22"/>
  <c r="B28" i="22"/>
  <c r="B2" i="22"/>
  <c r="B20" i="22"/>
  <c r="B48" i="22"/>
  <c r="B12" i="22"/>
  <c r="B45" i="22"/>
  <c r="B43" i="22"/>
  <c r="B7" i="22"/>
  <c r="B31" i="22"/>
  <c r="B17" i="22"/>
  <c r="B37" i="22"/>
  <c r="B51" i="22"/>
  <c r="B46" i="22"/>
  <c r="B11" i="22"/>
  <c r="B18" i="22"/>
  <c r="B42" i="22"/>
  <c r="B25" i="22"/>
  <c r="D24" i="22"/>
  <c r="D20" i="22"/>
  <c r="D32" i="22"/>
  <c r="D7" i="22"/>
  <c r="D14" i="22"/>
  <c r="D48" i="22"/>
  <c r="D3" i="22"/>
  <c r="D36" i="22"/>
  <c r="D45" i="22"/>
  <c r="D54" i="22"/>
  <c r="D51" i="22"/>
  <c r="D33" i="22"/>
  <c r="D28" i="22"/>
  <c r="D5" i="22"/>
  <c r="D25" i="22"/>
  <c r="D56" i="22"/>
  <c r="D29" i="22"/>
  <c r="D52" i="22"/>
  <c r="D49" i="22"/>
  <c r="D43" i="22"/>
  <c r="D23" i="22"/>
  <c r="D19" i="22"/>
  <c r="D42" i="22"/>
  <c r="D55" i="22"/>
  <c r="D16" i="22"/>
  <c r="D10" i="22"/>
  <c r="D47" i="22"/>
  <c r="D6" i="22"/>
  <c r="D30" i="22"/>
  <c r="D41" i="22"/>
  <c r="D13" i="22"/>
  <c r="D35" i="22"/>
  <c r="D21" i="22"/>
  <c r="D34" i="22"/>
  <c r="D15" i="22"/>
  <c r="D27" i="22"/>
  <c r="D38" i="22"/>
  <c r="D46" i="22"/>
  <c r="D50" i="22"/>
  <c r="D26" i="22"/>
  <c r="D8" i="22"/>
  <c r="D11" i="22"/>
  <c r="D57" i="22"/>
  <c r="D44" i="22"/>
  <c r="D53" i="22"/>
  <c r="D31" i="22"/>
  <c r="D2" i="22"/>
  <c r="D40" i="22"/>
  <c r="D12" i="22"/>
  <c r="D22" i="22"/>
  <c r="D18" i="22"/>
  <c r="D9" i="22"/>
  <c r="D4" i="22"/>
  <c r="D37" i="22"/>
  <c r="D39" i="22"/>
  <c r="D17" i="22"/>
  <c r="G42" i="22" l="1"/>
  <c r="I42" i="22"/>
  <c r="G44" i="22"/>
  <c r="I44" i="22"/>
  <c r="G18" i="22"/>
  <c r="I18" i="22"/>
  <c r="G19" i="22"/>
  <c r="I19" i="22"/>
  <c r="G5" i="22"/>
  <c r="I5" i="22"/>
  <c r="G34" i="22"/>
  <c r="I34" i="22"/>
  <c r="G46" i="22"/>
  <c r="I46" i="22"/>
  <c r="G12" i="22"/>
  <c r="I12" i="22"/>
  <c r="G52" i="22"/>
  <c r="I52" i="22"/>
  <c r="G29" i="22"/>
  <c r="I29" i="22"/>
  <c r="G15" i="22"/>
  <c r="I15" i="22"/>
  <c r="G47" i="22"/>
  <c r="I47" i="22"/>
  <c r="G56" i="22"/>
  <c r="I56" i="22"/>
  <c r="G51" i="22"/>
  <c r="I51" i="22"/>
  <c r="G48" i="22"/>
  <c r="I48" i="22"/>
  <c r="G14" i="22"/>
  <c r="I14" i="22"/>
  <c r="G55" i="22"/>
  <c r="I55" i="22"/>
  <c r="G4" i="22"/>
  <c r="I4" i="22"/>
  <c r="G23" i="22"/>
  <c r="I23" i="22"/>
  <c r="G50" i="22"/>
  <c r="I50" i="22"/>
  <c r="G39" i="22"/>
  <c r="I39" i="22"/>
  <c r="G8" i="22"/>
  <c r="I8" i="22"/>
  <c r="G53" i="22"/>
  <c r="I53" i="22"/>
  <c r="G10" i="22"/>
  <c r="I10" i="22"/>
  <c r="G11" i="22"/>
  <c r="I11" i="22"/>
  <c r="G30" i="22"/>
  <c r="I30" i="22"/>
  <c r="G37" i="22"/>
  <c r="I37" i="22"/>
  <c r="G20" i="22"/>
  <c r="I20" i="22"/>
  <c r="G21" i="22"/>
  <c r="I21" i="22"/>
  <c r="G54" i="22"/>
  <c r="I54" i="22"/>
  <c r="G6" i="22"/>
  <c r="I6" i="22"/>
  <c r="G35" i="22"/>
  <c r="I35" i="22"/>
  <c r="G7" i="22"/>
  <c r="I7" i="22"/>
  <c r="G13" i="22"/>
  <c r="I13" i="22"/>
  <c r="G43" i="22"/>
  <c r="I43" i="22"/>
  <c r="G57" i="22"/>
  <c r="I57" i="22"/>
  <c r="G45" i="22"/>
  <c r="I45" i="22"/>
  <c r="G17" i="22"/>
  <c r="I17" i="22"/>
  <c r="I2" i="22"/>
  <c r="M2" i="22" s="1"/>
  <c r="G2" i="22"/>
  <c r="G9" i="22"/>
  <c r="I9" i="22"/>
  <c r="G41" i="22"/>
  <c r="I41" i="22"/>
  <c r="G32" i="22"/>
  <c r="I32" i="22"/>
  <c r="G40" i="22"/>
  <c r="I40" i="22"/>
  <c r="G3" i="22"/>
  <c r="I3" i="22"/>
  <c r="G16" i="22"/>
  <c r="I16" i="22"/>
  <c r="G38" i="22"/>
  <c r="I38" i="22"/>
  <c r="G22" i="22"/>
  <c r="I22" i="22"/>
  <c r="G24" i="22"/>
  <c r="I24" i="22"/>
  <c r="G25" i="22"/>
  <c r="I25" i="22"/>
  <c r="G31" i="22"/>
  <c r="I31" i="22"/>
  <c r="G28" i="22"/>
  <c r="I28" i="22"/>
  <c r="G33" i="22"/>
  <c r="I33" i="22"/>
  <c r="G27" i="22"/>
  <c r="I27" i="22"/>
  <c r="G49" i="22"/>
  <c r="I49" i="22"/>
  <c r="G26" i="22"/>
  <c r="I26" i="22"/>
  <c r="G36" i="22"/>
  <c r="I36" i="22"/>
  <c r="L36" i="22" l="1"/>
  <c r="M36" i="22"/>
  <c r="J36" i="22"/>
  <c r="M3" i="22"/>
  <c r="N3" i="22" s="1"/>
  <c r="J3" i="22"/>
  <c r="M10" i="22"/>
  <c r="N10" i="22" s="1"/>
  <c r="J10" i="22"/>
  <c r="M19" i="22"/>
  <c r="N19" i="22" s="1"/>
  <c r="J19" i="22"/>
  <c r="M40" i="22"/>
  <c r="J40" i="22"/>
  <c r="J37" i="22"/>
  <c r="L37" i="22"/>
  <c r="M37" i="22"/>
  <c r="N37" i="22" s="1"/>
  <c r="J48" i="22"/>
  <c r="M48" i="22"/>
  <c r="M18" i="22"/>
  <c r="J18" i="22"/>
  <c r="J24" i="22"/>
  <c r="L24" i="22"/>
  <c r="M24" i="22"/>
  <c r="N24" i="22" s="1"/>
  <c r="M20" i="22"/>
  <c r="N20" i="22" s="1"/>
  <c r="J20" i="22"/>
  <c r="M12" i="22"/>
  <c r="J12" i="22"/>
  <c r="L23" i="22"/>
  <c r="J23" i="22"/>
  <c r="M23" i="22"/>
  <c r="M15" i="22"/>
  <c r="N15" i="22" s="1"/>
  <c r="J15" i="22"/>
  <c r="J46" i="22"/>
  <c r="M46" i="22"/>
  <c r="J49" i="22"/>
  <c r="M49" i="22"/>
  <c r="L31" i="22"/>
  <c r="J31" i="22"/>
  <c r="M31" i="22"/>
  <c r="M38" i="22"/>
  <c r="N38" i="22" s="1"/>
  <c r="L38" i="22"/>
  <c r="J38" i="22"/>
  <c r="L32" i="22"/>
  <c r="J32" i="22"/>
  <c r="M32" i="22"/>
  <c r="N32" i="22" s="1"/>
  <c r="J17" i="22"/>
  <c r="M17" i="22"/>
  <c r="J13" i="22"/>
  <c r="M13" i="22"/>
  <c r="N13" i="22" s="1"/>
  <c r="M54" i="22"/>
  <c r="J54" i="22"/>
  <c r="J30" i="22"/>
  <c r="M30" i="22"/>
  <c r="N30" i="22" s="1"/>
  <c r="L30" i="22"/>
  <c r="M8" i="22"/>
  <c r="J8" i="22"/>
  <c r="M4" i="22"/>
  <c r="N4" i="22" s="1"/>
  <c r="J4" i="22"/>
  <c r="M51" i="22"/>
  <c r="J51" i="22"/>
  <c r="J29" i="22"/>
  <c r="J59" i="22" s="1"/>
  <c r="L29" i="22"/>
  <c r="M29" i="22"/>
  <c r="M34" i="22"/>
  <c r="N34" i="22" s="1"/>
  <c r="J34" i="22"/>
  <c r="L34" i="22"/>
  <c r="M44" i="22"/>
  <c r="J44" i="22"/>
  <c r="J33" i="22"/>
  <c r="L33" i="22"/>
  <c r="M33" i="22"/>
  <c r="M35" i="22"/>
  <c r="N35" i="22" s="1"/>
  <c r="L35" i="22"/>
  <c r="J35" i="22"/>
  <c r="M14" i="22"/>
  <c r="J14" i="22"/>
  <c r="M26" i="22"/>
  <c r="N26" i="22" s="1"/>
  <c r="J26" i="22"/>
  <c r="L26" i="22"/>
  <c r="M6" i="22"/>
  <c r="N6" i="22" s="1"/>
  <c r="J6" i="22"/>
  <c r="J9" i="22"/>
  <c r="M9" i="22"/>
  <c r="M50" i="22"/>
  <c r="N50" i="22" s="1"/>
  <c r="J50" i="22"/>
  <c r="J22" i="22"/>
  <c r="M22" i="22"/>
  <c r="M43" i="22"/>
  <c r="N43" i="22" s="1"/>
  <c r="J43" i="22"/>
  <c r="L27" i="22"/>
  <c r="M27" i="22"/>
  <c r="J27" i="22"/>
  <c r="J25" i="22"/>
  <c r="M25" i="22"/>
  <c r="N25" i="22" s="1"/>
  <c r="L25" i="22"/>
  <c r="J41" i="22"/>
  <c r="M41" i="22"/>
  <c r="N41" i="22" s="1"/>
  <c r="M45" i="22"/>
  <c r="N45" i="22" s="1"/>
  <c r="J45" i="22"/>
  <c r="J7" i="22"/>
  <c r="M7" i="22"/>
  <c r="M21" i="22"/>
  <c r="J21" i="22"/>
  <c r="M11" i="22"/>
  <c r="N11" i="22" s="1"/>
  <c r="J11" i="22"/>
  <c r="L39" i="22"/>
  <c r="M39" i="22"/>
  <c r="J39" i="22"/>
  <c r="M55" i="22"/>
  <c r="N55" i="22" s="1"/>
  <c r="J55" i="22"/>
  <c r="M56" i="22"/>
  <c r="J56" i="22"/>
  <c r="M52" i="22"/>
  <c r="N52" i="22" s="1"/>
  <c r="J52" i="22"/>
  <c r="M5" i="22"/>
  <c r="J5" i="22"/>
  <c r="M42" i="22"/>
  <c r="J42" i="22"/>
  <c r="J57" i="22"/>
  <c r="M57" i="22"/>
  <c r="N57" i="22" s="1"/>
  <c r="J47" i="22"/>
  <c r="M47" i="22"/>
  <c r="N47" i="22" s="1"/>
  <c r="M28" i="22"/>
  <c r="N28" i="22" s="1"/>
  <c r="J28" i="22"/>
  <c r="L28" i="22"/>
  <c r="J53" i="22"/>
  <c r="M53" i="22"/>
  <c r="J16" i="22"/>
  <c r="M16" i="22"/>
  <c r="N16" i="22" s="1"/>
  <c r="N7" i="22" l="1"/>
  <c r="N54" i="22"/>
  <c r="N46" i="22"/>
  <c r="N12" i="22"/>
  <c r="N48" i="22"/>
  <c r="N53" i="22"/>
  <c r="N56" i="22"/>
  <c r="N22" i="22"/>
  <c r="N33" i="22"/>
  <c r="N29" i="22"/>
  <c r="N8" i="22"/>
  <c r="N17" i="22"/>
  <c r="N31" i="22"/>
  <c r="O30" i="22" s="1"/>
  <c r="N21" i="22"/>
  <c r="P29" i="22"/>
  <c r="N23" i="22"/>
  <c r="N49" i="22"/>
  <c r="N40" i="22"/>
  <c r="N36" i="22"/>
  <c r="N42" i="22"/>
  <c r="N5" i="22"/>
  <c r="N39" i="22"/>
  <c r="N27" i="22"/>
  <c r="N9" i="22"/>
  <c r="N14" i="22"/>
  <c r="N44" i="22"/>
  <c r="N51" i="22"/>
  <c r="N18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Merih Aydinalp-Koksal</author>
  </authors>
  <commentList>
    <comment ref="B1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 xml:space="preserve">EIA data : </t>
        </r>
        <r>
          <rPr>
            <sz val="8"/>
            <color indexed="81"/>
            <rFont val="Tahoma"/>
            <family val="2"/>
          </rPr>
          <t xml:space="preserve">Single family square footage.
</t>
        </r>
      </text>
    </comment>
    <comment ref="C1" authorId="1" shapeId="0" xr:uid="{00000000-0006-0000-0300-000002000000}">
      <text>
        <r>
          <rPr>
            <b/>
            <sz val="8"/>
            <color indexed="81"/>
            <rFont val="Tahoma"/>
            <family val="2"/>
          </rPr>
          <t xml:space="preserve">EIA data : </t>
        </r>
        <r>
          <rPr>
            <sz val="8"/>
            <color indexed="81"/>
            <rFont val="Tahoma"/>
            <family val="2"/>
          </rPr>
          <t xml:space="preserve">Multi family square footage.
</t>
        </r>
      </text>
    </comment>
    <comment ref="D1" authorId="0" shapeId="0" xr:uid="{00000000-0006-0000-0300-000003000000}">
      <text>
        <r>
          <rPr>
            <b/>
            <sz val="8"/>
            <color indexed="81"/>
            <rFont val="Tahoma"/>
            <family val="2"/>
          </rPr>
          <t xml:space="preserve">EIA data : </t>
        </r>
        <r>
          <rPr>
            <sz val="8"/>
            <color indexed="81"/>
            <rFont val="Tahoma"/>
            <family val="2"/>
          </rPr>
          <t xml:space="preserve">Mobile home square footage.
</t>
        </r>
      </text>
    </comment>
    <comment ref="F1" authorId="0" shapeId="0" xr:uid="{00000000-0006-0000-0300-000004000000}">
      <text>
        <r>
          <rPr>
            <b/>
            <sz val="8"/>
            <color indexed="81"/>
            <rFont val="Tahoma"/>
            <family val="2"/>
          </rPr>
          <t xml:space="preserve"> EIA data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" authorId="0" shapeId="0" xr:uid="{00000000-0006-0000-0300-000005000000}">
      <text>
        <r>
          <rPr>
            <b/>
            <sz val="8"/>
            <color indexed="81"/>
            <rFont val="Tahoma"/>
            <family val="2"/>
          </rPr>
          <t xml:space="preserve"> EIA data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" authorId="0" shapeId="0" xr:uid="{00000000-0006-0000-0300-000006000000}">
      <text>
        <r>
          <rPr>
            <b/>
            <sz val="8"/>
            <color indexed="81"/>
            <rFont val="Tahoma"/>
            <family val="2"/>
          </rPr>
          <t xml:space="preserve"> EIA data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1" authorId="0" shapeId="0" xr:uid="{00000000-0006-0000-0300-000007000000}">
      <text>
        <r>
          <rPr>
            <b/>
            <sz val="8"/>
            <color indexed="81"/>
            <rFont val="Tahoma"/>
            <family val="2"/>
          </rPr>
          <t xml:space="preserve">EIA: </t>
        </r>
        <r>
          <rPr>
            <sz val="8"/>
            <color indexed="81"/>
            <rFont val="Tahoma"/>
            <family val="2"/>
          </rPr>
          <t xml:space="preserve">Table  30.  Residential Sector Equipment Stock and Efficiency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Merih Aydinalp-Koksal</author>
  </authors>
  <commentList>
    <comment ref="B1" authorId="0" shapeId="0" xr:uid="{00000000-0006-0000-0400-000001000000}">
      <text>
        <r>
          <rPr>
            <sz val="8"/>
            <color indexed="81"/>
            <rFont val="Tahoma"/>
            <family val="2"/>
          </rPr>
          <t>ITRON: Calculated by dividing the furnace stock by the number of households in the census region</t>
        </r>
      </text>
    </comment>
    <comment ref="C1" authorId="0" shapeId="0" xr:uid="{00000000-0006-0000-0400-000002000000}">
      <text>
        <r>
          <rPr>
            <sz val="8"/>
            <color indexed="81"/>
            <rFont val="Tahoma"/>
            <family val="2"/>
          </rPr>
          <t xml:space="preserve">ITRON: Calculated by dividing the secondary heating appliance stock by the number of households in the census region
</t>
        </r>
      </text>
    </comment>
    <comment ref="D1" authorId="0" shapeId="0" xr:uid="{00000000-0006-0000-0400-000003000000}">
      <text>
        <r>
          <rPr>
            <sz val="8"/>
            <color indexed="81"/>
            <rFont val="Tahoma"/>
            <family val="2"/>
          </rPr>
          <t xml:space="preserve">ITRON: Calculated by dividing the water heater stock by the number of households in the census region
</t>
        </r>
      </text>
    </comment>
    <comment ref="E1" authorId="0" shapeId="0" xr:uid="{00000000-0006-0000-0400-000004000000}">
      <text>
        <r>
          <rPr>
            <sz val="8"/>
            <color indexed="81"/>
            <rFont val="Tahoma"/>
            <family val="2"/>
          </rPr>
          <t xml:space="preserve">ITRON: Calculated by dividing the cooking appliance stock by the number of households in the census region
</t>
        </r>
      </text>
    </comment>
    <comment ref="F1" authorId="0" shapeId="0" xr:uid="{00000000-0006-0000-0400-000005000000}">
      <text>
        <r>
          <rPr>
            <sz val="8"/>
            <color indexed="81"/>
            <rFont val="Tahoma"/>
            <family val="2"/>
          </rPr>
          <t xml:space="preserve">ITRON: Calculated by dividing the clothes dryer stock by the number of households in the census region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Frank Monforte</author>
  </authors>
  <commentList>
    <comment ref="B1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Itron:</t>
        </r>
        <r>
          <rPr>
            <sz val="8"/>
            <color indexed="81"/>
            <rFont val="Tahoma"/>
            <family val="2"/>
          </rPr>
          <t xml:space="preserve">
Efficiency in terms of AFUE. Source for forecast values is EIA.</t>
        </r>
      </text>
    </comment>
    <comment ref="C1" authorId="0" shapeId="0" xr:uid="{00000000-0006-0000-0500-000002000000}">
      <text>
        <r>
          <rPr>
            <b/>
            <sz val="8"/>
            <color indexed="81"/>
            <rFont val="Tahoma"/>
            <family val="2"/>
          </rPr>
          <t>Itron:</t>
        </r>
        <r>
          <rPr>
            <sz val="8"/>
            <color indexed="81"/>
            <rFont val="Tahoma"/>
            <family val="2"/>
          </rPr>
          <t xml:space="preserve">
UEC instead of an efficiency value. Source for forecast values is EIA.</t>
        </r>
      </text>
    </comment>
    <comment ref="D1" authorId="0" shapeId="0" xr:uid="{00000000-0006-0000-0500-000003000000}">
      <text>
        <r>
          <rPr>
            <b/>
            <sz val="8"/>
            <color indexed="81"/>
            <rFont val="Tahoma"/>
            <family val="2"/>
          </rPr>
          <t>Itron:</t>
        </r>
        <r>
          <rPr>
            <sz val="8"/>
            <color indexed="81"/>
            <rFont val="Tahoma"/>
            <family val="2"/>
          </rPr>
          <t xml:space="preserve">
Efficiency in terms of EF. Source for forecast values is EIA.</t>
        </r>
      </text>
    </comment>
    <comment ref="E1" authorId="0" shapeId="0" xr:uid="{00000000-0006-0000-0500-000004000000}">
      <text>
        <r>
          <rPr>
            <b/>
            <sz val="8"/>
            <color indexed="81"/>
            <rFont val="Tahoma"/>
            <family val="2"/>
          </rPr>
          <t>Itron:</t>
        </r>
        <r>
          <rPr>
            <sz val="8"/>
            <color indexed="81"/>
            <rFont val="Tahoma"/>
            <family val="2"/>
          </rPr>
          <t xml:space="preserve">
UEC instead of an efficiency value. Source for forecast values is EIA.</t>
        </r>
      </text>
    </comment>
    <comment ref="F1" authorId="0" shapeId="0" xr:uid="{00000000-0006-0000-0500-000005000000}">
      <text>
        <r>
          <rPr>
            <b/>
            <sz val="8"/>
            <color indexed="81"/>
            <rFont val="Tahoma"/>
            <family val="2"/>
          </rPr>
          <t>Itron:</t>
        </r>
        <r>
          <rPr>
            <sz val="8"/>
            <color indexed="81"/>
            <rFont val="Tahoma"/>
            <family val="2"/>
          </rPr>
          <t xml:space="preserve">
UEC instead of an efficiency value. Source for forecast values is EIA.</t>
        </r>
      </text>
    </comment>
  </commentList>
</comments>
</file>

<file path=xl/sharedStrings.xml><?xml version="1.0" encoding="utf-8"?>
<sst xmlns="http://schemas.openxmlformats.org/spreadsheetml/2006/main" count="222" uniqueCount="126">
  <si>
    <t>Year</t>
  </si>
  <si>
    <t>Heating</t>
  </si>
  <si>
    <t>Month</t>
  </si>
  <si>
    <t>NonHVAC</t>
  </si>
  <si>
    <t>End Use Definitions</t>
  </si>
  <si>
    <t>Shares</t>
  </si>
  <si>
    <t>Color Scheme</t>
  </si>
  <si>
    <t>Blue Cells are Calculations</t>
  </si>
  <si>
    <t>Red Cells are references to EIA Data</t>
  </si>
  <si>
    <t>Black Cells are Historical Data</t>
  </si>
  <si>
    <t>Black Cells with Yellow Background refer to User Input Data</t>
  </si>
  <si>
    <t>Annual equipment indices reflecting efficiency and share trends</t>
  </si>
  <si>
    <t>Efficiencies</t>
  </si>
  <si>
    <t>Annual equipment efficiency history and forecast</t>
  </si>
  <si>
    <t>EIAData</t>
  </si>
  <si>
    <t>MonthlyMults</t>
  </si>
  <si>
    <t>Monthly multipliers to convert annual usage values to monthly values</t>
  </si>
  <si>
    <t>Equipment Definitions</t>
  </si>
  <si>
    <t>Worksheet Definitions</t>
  </si>
  <si>
    <t>New England</t>
  </si>
  <si>
    <t>Census Divisions</t>
  </si>
  <si>
    <t>NENG</t>
  </si>
  <si>
    <t>MATL</t>
  </si>
  <si>
    <t>ENC</t>
  </si>
  <si>
    <t>WNC</t>
  </si>
  <si>
    <t>SATL</t>
  </si>
  <si>
    <t>ESC</t>
  </si>
  <si>
    <t>WSC</t>
  </si>
  <si>
    <t>MNT</t>
  </si>
  <si>
    <t>PAC</t>
  </si>
  <si>
    <t>Middle Atlantic</t>
  </si>
  <si>
    <t>East North Central</t>
  </si>
  <si>
    <t>West North Central</t>
  </si>
  <si>
    <t>South Atlantic</t>
  </si>
  <si>
    <t>East South Central</t>
  </si>
  <si>
    <t>West South Central</t>
  </si>
  <si>
    <t>Mountain</t>
  </si>
  <si>
    <t>Pacific</t>
  </si>
  <si>
    <t>SquareFootage</t>
  </si>
  <si>
    <t>SurfaceArea</t>
  </si>
  <si>
    <t>SF SqFt</t>
  </si>
  <si>
    <t>EF</t>
  </si>
  <si>
    <t># of SF</t>
  </si>
  <si>
    <t># of MF</t>
  </si>
  <si>
    <t># of MH</t>
  </si>
  <si>
    <t>Tot # of HH's</t>
  </si>
  <si>
    <t>StructuralVars</t>
  </si>
  <si>
    <t>Annual building structure variables reflecting square footage and shell efficiency index trends</t>
  </si>
  <si>
    <t>Total</t>
  </si>
  <si>
    <t>EF :</t>
  </si>
  <si>
    <t>AFUE</t>
  </si>
  <si>
    <t xml:space="preserve">AFUE : </t>
  </si>
  <si>
    <t>Department of Energy test procedures.</t>
  </si>
  <si>
    <t>Efficiency Factor. Efficiency (measured in Btu out / Btu in) of water heaters</t>
  </si>
  <si>
    <t>under certain test conditions specifiedby the Department of Energy.</t>
  </si>
  <si>
    <t>NGWHeat</t>
  </si>
  <si>
    <t>NGCook</t>
  </si>
  <si>
    <t>NGMisc</t>
  </si>
  <si>
    <t>Natural gas water heating</t>
  </si>
  <si>
    <t>Natural gas cooking</t>
  </si>
  <si>
    <t>Natural gas clothes dryer</t>
  </si>
  <si>
    <t>NGFurn</t>
  </si>
  <si>
    <t>NGSecHt</t>
  </si>
  <si>
    <t>Natural gas secondary heating</t>
  </si>
  <si>
    <t xml:space="preserve">Annual Fuel Utilization Efficiency. Efficiency rating based on average usage, </t>
  </si>
  <si>
    <t>including on and off cycling,as setout in the standardized</t>
  </si>
  <si>
    <t>Natural gas furnace/boiler</t>
  </si>
  <si>
    <t>NGDryer</t>
  </si>
  <si>
    <t>NGHeating</t>
  </si>
  <si>
    <t>Therm/yr</t>
  </si>
  <si>
    <t>Natural gas space heating [Therm/Year]</t>
  </si>
  <si>
    <t>Natural gas water heating [Therm/Year]</t>
  </si>
  <si>
    <t>Other non heating/cooling natural gas end uses  [Therm/Year]</t>
  </si>
  <si>
    <t>MF SqFt</t>
  </si>
  <si>
    <t>MH SqFt</t>
  </si>
  <si>
    <t>BSE Index Heat</t>
  </si>
  <si>
    <t>StrucVar</t>
  </si>
  <si>
    <t>StrucVarInd</t>
  </si>
  <si>
    <t>US</t>
  </si>
  <si>
    <t>Stock Average Equpment Efficiency</t>
  </si>
  <si>
    <t>NEMS Consumption Projections (mmBtu)</t>
  </si>
  <si>
    <t>End-Use Saturation (%)</t>
  </si>
  <si>
    <t>NEMS Equipment Stock Projections (units)</t>
  </si>
  <si>
    <t>Household Projections (units)</t>
  </si>
  <si>
    <t>Floor Space Projections (mil SqFt)</t>
  </si>
  <si>
    <t>Single Family</t>
  </si>
  <si>
    <t>Multi-Family</t>
  </si>
  <si>
    <t>Mobile</t>
  </si>
  <si>
    <t>Efficiency Definitions</t>
  </si>
  <si>
    <t>Equipment efficiency, saturation, household and floor space forecasts from Energy Information Adminstration Annual Energy Outlook Forecast</t>
  </si>
  <si>
    <t>Calibration</t>
  </si>
  <si>
    <t>Base year intensity calculation worksheet</t>
  </si>
  <si>
    <t>Annual equipment share history and forecast</t>
  </si>
  <si>
    <t>Intensities</t>
  </si>
  <si>
    <t>GS</t>
  </si>
  <si>
    <t>NG_DRY</t>
  </si>
  <si>
    <t>NG_FA</t>
  </si>
  <si>
    <t>NG_HP</t>
  </si>
  <si>
    <t>NG_RAD</t>
  </si>
  <si>
    <t>NG_STV</t>
  </si>
  <si>
    <t>NG_WH</t>
  </si>
  <si>
    <t>Consumption (mmBtu)</t>
  </si>
  <si>
    <t>Equipment Stock (units)</t>
  </si>
  <si>
    <t>Share (%)</t>
  </si>
  <si>
    <t>Adjustment Factor</t>
  </si>
  <si>
    <t>UEC (Therm/unit)</t>
  </si>
  <si>
    <t>Raw Intensity (Therm/year)</t>
  </si>
  <si>
    <t>Observed Use Per Customer (Therm/year)</t>
  </si>
  <si>
    <t>Adjusted Intensity (Therm/year)</t>
  </si>
  <si>
    <t>Thermal Efficiency</t>
  </si>
  <si>
    <t>Btu Output per Btu Input</t>
  </si>
  <si>
    <t>Thermal Efficiency:</t>
  </si>
  <si>
    <t>XHeat</t>
  </si>
  <si>
    <t>XOther</t>
  </si>
  <si>
    <t>Model-Scaled Intensity (Therm/year)</t>
  </si>
  <si>
    <t>Electricity Prices Index to 2015</t>
  </si>
  <si>
    <t>Natural Gas Prices Index to 2015</t>
  </si>
  <si>
    <t xml:space="preserve">Electricity Prices (Based on 1987 Dollars per Million BTU)  </t>
  </si>
  <si>
    <t xml:space="preserve">Natural Gas Prices (Based on 1987 Dollars per Million BTU)  </t>
  </si>
  <si>
    <t>Base Year (2015)</t>
  </si>
  <si>
    <t>Heating Shell Index</t>
  </si>
  <si>
    <t>chg</t>
  </si>
  <si>
    <t>Scaled</t>
  </si>
  <si>
    <t>Florida</t>
  </si>
  <si>
    <t>Scale</t>
  </si>
  <si>
    <t>Chg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</si>
</sst>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0.0%"/>
    <numFmt numFmtId="165" formatCode="0.0"/>
    <numFmt numFmtId="166" formatCode="_(* #,##0_);_(* \(#,##0\);_(* &quot;-&quot;??_);_(@_)"/>
    <numFmt numFmtId="167" formatCode="0.000"/>
    <numFmt numFmtId="168" formatCode="0.000%"/>
    <numFmt numFmtId="169" formatCode="0.00000000"/>
    <numFmt numFmtId="170" formatCode="#,##0.000"/>
    <numFmt numFmtId="171" formatCode="#,##0.00;[Red]#,##0.00"/>
    <numFmt numFmtId="172" formatCode="&quot;$&quot;#,##0.00"/>
    <numFmt numFmtId="173" formatCode="#,##0.0000"/>
  </numFmts>
  <fonts count="39" x14ac:knownFonts="1">
    <font>
      <sz val="10"/>
      <name val="Arial"/>
    </font>
    <font>
      <sz val="10"/>
      <name val="Arial"/>
      <family val="2"/>
    </font>
    <font>
      <b/>
      <sz val="10"/>
      <name val="Arial Narrow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10"/>
      <name val="Arial"/>
      <family val="2"/>
    </font>
    <font>
      <sz val="10"/>
      <color indexed="48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"/>
      <family val="2"/>
    </font>
    <font>
      <sz val="10"/>
      <color indexed="12"/>
      <name val="Arial"/>
      <family val="2"/>
    </font>
    <font>
      <sz val="10"/>
      <color indexed="12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10"/>
      <color theme="3"/>
      <name val="Arial"/>
      <family val="2"/>
    </font>
    <font>
      <sz val="10"/>
      <color rgb="FF0000FF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1" fillId="27" borderId="0" applyNumberFormat="0" applyBorder="0" applyAlignment="0" applyProtection="0"/>
    <xf numFmtId="0" fontId="22" fillId="28" borderId="5" applyNumberFormat="0" applyAlignment="0" applyProtection="0"/>
    <xf numFmtId="0" fontId="23" fillId="29" borderId="6" applyNumberFormat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30" borderId="0" applyNumberFormat="0" applyBorder="0" applyAlignment="0" applyProtection="0"/>
    <xf numFmtId="0" fontId="26" fillId="0" borderId="7" applyNumberFormat="0" applyFill="0" applyAlignment="0" applyProtection="0"/>
    <xf numFmtId="0" fontId="27" fillId="0" borderId="8" applyNumberFormat="0" applyFill="0" applyAlignment="0" applyProtection="0"/>
    <xf numFmtId="0" fontId="28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9" fillId="31" borderId="5" applyNumberFormat="0" applyAlignment="0" applyProtection="0"/>
    <xf numFmtId="0" fontId="30" fillId="0" borderId="10" applyNumberFormat="0" applyFill="0" applyAlignment="0" applyProtection="0"/>
    <xf numFmtId="0" fontId="31" fillId="32" borderId="0" applyNumberFormat="0" applyBorder="0" applyAlignment="0" applyProtection="0"/>
    <xf numFmtId="0" fontId="5" fillId="0" borderId="0"/>
    <xf numFmtId="0" fontId="19" fillId="33" borderId="11" applyNumberFormat="0" applyFont="0" applyAlignment="0" applyProtection="0"/>
    <xf numFmtId="0" fontId="32" fillId="28" borderId="12" applyNumberFormat="0" applyAlignment="0" applyProtection="0"/>
    <xf numFmtId="9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3" applyNumberFormat="0" applyFill="0" applyAlignment="0" applyProtection="0"/>
    <xf numFmtId="0" fontId="35" fillId="0" borderId="0" applyNumberFormat="0" applyFill="0" applyBorder="0" applyAlignment="0" applyProtection="0"/>
  </cellStyleXfs>
  <cellXfs count="109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right"/>
    </xf>
    <xf numFmtId="0" fontId="3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7" fillId="0" borderId="0" xfId="0" applyFont="1"/>
    <xf numFmtId="0" fontId="4" fillId="0" borderId="0" xfId="0" applyFont="1"/>
    <xf numFmtId="0" fontId="9" fillId="0" borderId="0" xfId="0" applyFont="1"/>
    <xf numFmtId="0" fontId="12" fillId="0" borderId="0" xfId="0" applyFont="1"/>
    <xf numFmtId="0" fontId="15" fillId="0" borderId="0" xfId="0" applyFont="1"/>
    <xf numFmtId="0" fontId="0" fillId="2" borderId="0" xfId="0" applyFill="1"/>
    <xf numFmtId="0" fontId="16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3" fontId="0" fillId="0" borderId="0" xfId="0" applyNumberFormat="1"/>
    <xf numFmtId="43" fontId="16" fillId="0" borderId="0" xfId="28" applyFont="1"/>
    <xf numFmtId="0" fontId="17" fillId="0" borderId="0" xfId="0" applyFont="1"/>
    <xf numFmtId="164" fontId="12" fillId="0" borderId="0" xfId="43" applyNumberFormat="1" applyFont="1" applyBorder="1"/>
    <xf numFmtId="0" fontId="0" fillId="0" borderId="0" xfId="0" applyAlignment="1">
      <alignment horizontal="left"/>
    </xf>
    <xf numFmtId="0" fontId="14" fillId="0" borderId="0" xfId="0" applyFont="1" applyAlignment="1">
      <alignment horizontal="right"/>
    </xf>
    <xf numFmtId="171" fontId="12" fillId="0" borderId="0" xfId="28" applyNumberFormat="1" applyFont="1" applyBorder="1"/>
    <xf numFmtId="3" fontId="6" fillId="0" borderId="2" xfId="0" applyNumberFormat="1" applyFont="1" applyBorder="1" applyAlignment="1">
      <alignment horizontal="center"/>
    </xf>
    <xf numFmtId="3" fontId="6" fillId="0" borderId="3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center"/>
    </xf>
    <xf numFmtId="3" fontId="6" fillId="0" borderId="0" xfId="0" applyNumberFormat="1" applyFont="1"/>
    <xf numFmtId="3" fontId="1" fillId="0" borderId="0" xfId="0" applyNumberFormat="1" applyFont="1"/>
    <xf numFmtId="3" fontId="17" fillId="0" borderId="0" xfId="28" applyNumberFormat="1" applyFont="1" applyBorder="1" applyAlignment="1"/>
    <xf numFmtId="3" fontId="17" fillId="0" borderId="0" xfId="28" applyNumberFormat="1" applyFont="1" applyAlignment="1"/>
    <xf numFmtId="3" fontId="1" fillId="0" borderId="0" xfId="43" applyNumberFormat="1" applyFont="1" applyBorder="1"/>
    <xf numFmtId="3" fontId="1" fillId="0" borderId="0" xfId="28" applyNumberFormat="1" applyFont="1" applyBorder="1"/>
    <xf numFmtId="3" fontId="3" fillId="0" borderId="0" xfId="0" applyNumberFormat="1" applyFont="1"/>
    <xf numFmtId="167" fontId="1" fillId="0" borderId="0" xfId="0" applyNumberFormat="1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5" fillId="0" borderId="0" xfId="43" applyNumberFormat="1" applyFont="1" applyAlignment="1">
      <alignment horizontal="center"/>
    </xf>
    <xf numFmtId="164" fontId="1" fillId="0" borderId="0" xfId="43" applyNumberFormat="1" applyFont="1" applyAlignment="1">
      <alignment horizontal="center"/>
    </xf>
    <xf numFmtId="164" fontId="0" fillId="0" borderId="0" xfId="0" applyNumberFormat="1"/>
    <xf numFmtId="3" fontId="17" fillId="0" borderId="0" xfId="0" applyNumberFormat="1" applyFont="1"/>
    <xf numFmtId="170" fontId="0" fillId="0" borderId="0" xfId="0" applyNumberFormat="1"/>
    <xf numFmtId="170" fontId="17" fillId="0" borderId="0" xfId="0" applyNumberFormat="1" applyFont="1"/>
    <xf numFmtId="169" fontId="0" fillId="0" borderId="0" xfId="0" applyNumberFormat="1"/>
    <xf numFmtId="3" fontId="0" fillId="0" borderId="0" xfId="0" applyNumberFormat="1" applyAlignment="1">
      <alignment horizontal="right"/>
    </xf>
    <xf numFmtId="170" fontId="0" fillId="0" borderId="0" xfId="0" applyNumberFormat="1" applyAlignment="1">
      <alignment horizontal="right"/>
    </xf>
    <xf numFmtId="164" fontId="13" fillId="0" borderId="0" xfId="28" applyNumberFormat="1" applyFont="1" applyFill="1" applyBorder="1"/>
    <xf numFmtId="3" fontId="36" fillId="0" borderId="0" xfId="0" applyNumberFormat="1" applyFont="1"/>
    <xf numFmtId="3" fontId="3" fillId="0" borderId="0" xfId="28" applyNumberFormat="1" applyFont="1" applyBorder="1"/>
    <xf numFmtId="167" fontId="0" fillId="0" borderId="0" xfId="0" applyNumberFormat="1"/>
    <xf numFmtId="0" fontId="18" fillId="0" borderId="0" xfId="0" applyFont="1"/>
    <xf numFmtId="0" fontId="18" fillId="0" borderId="0" xfId="0" applyFont="1" applyAlignment="1">
      <alignment horizontal="left"/>
    </xf>
    <xf numFmtId="2" fontId="36" fillId="0" borderId="0" xfId="0" applyNumberFormat="1" applyFont="1" applyAlignment="1">
      <alignment horizontal="center"/>
    </xf>
    <xf numFmtId="3" fontId="37" fillId="0" borderId="0" xfId="0" applyNumberFormat="1" applyFont="1" applyAlignment="1">
      <alignment horizontal="center"/>
    </xf>
    <xf numFmtId="164" fontId="37" fillId="0" borderId="0" xfId="0" applyNumberFormat="1" applyFont="1" applyAlignment="1">
      <alignment horizontal="center"/>
    </xf>
    <xf numFmtId="0" fontId="5" fillId="0" borderId="0" xfId="0" applyFont="1"/>
    <xf numFmtId="165" fontId="37" fillId="0" borderId="0" xfId="0" applyNumberFormat="1" applyFont="1"/>
    <xf numFmtId="0" fontId="0" fillId="0" borderId="0" xfId="0" applyAlignment="1">
      <alignment horizontal="right"/>
    </xf>
    <xf numFmtId="0" fontId="4" fillId="0" borderId="0" xfId="40" applyFont="1"/>
    <xf numFmtId="3" fontId="4" fillId="0" borderId="0" xfId="40" applyNumberFormat="1" applyFont="1" applyAlignment="1">
      <alignment horizontal="center"/>
    </xf>
    <xf numFmtId="0" fontId="5" fillId="0" borderId="0" xfId="40"/>
    <xf numFmtId="3" fontId="36" fillId="0" borderId="0" xfId="40" applyNumberFormat="1" applyFont="1" applyAlignment="1">
      <alignment horizontal="center"/>
    </xf>
    <xf numFmtId="3" fontId="37" fillId="0" borderId="0" xfId="40" applyNumberFormat="1" applyFont="1"/>
    <xf numFmtId="3" fontId="37" fillId="0" borderId="0" xfId="40" applyNumberFormat="1" applyFont="1" applyAlignment="1">
      <alignment horizontal="center"/>
    </xf>
    <xf numFmtId="164" fontId="37" fillId="0" borderId="0" xfId="40" applyNumberFormat="1" applyFont="1" applyAlignment="1">
      <alignment horizontal="center"/>
    </xf>
    <xf numFmtId="166" fontId="5" fillId="0" borderId="0" xfId="40" applyNumberFormat="1" applyAlignment="1">
      <alignment horizontal="center"/>
    </xf>
    <xf numFmtId="0" fontId="5" fillId="0" borderId="0" xfId="40" applyAlignment="1">
      <alignment horizontal="center"/>
    </xf>
    <xf numFmtId="0" fontId="37" fillId="0" borderId="0" xfId="40" applyFont="1" applyAlignment="1">
      <alignment horizontal="center"/>
    </xf>
    <xf numFmtId="0" fontId="37" fillId="0" borderId="0" xfId="40" applyFont="1"/>
    <xf numFmtId="170" fontId="37" fillId="0" borderId="0" xfId="29" applyNumberFormat="1" applyFont="1" applyFill="1" applyBorder="1" applyAlignment="1">
      <alignment horizontal="center"/>
    </xf>
    <xf numFmtId="4" fontId="36" fillId="0" borderId="4" xfId="29" applyNumberFormat="1" applyFont="1" applyFill="1" applyBorder="1" applyAlignment="1">
      <alignment horizontal="center"/>
    </xf>
    <xf numFmtId="3" fontId="5" fillId="0" borderId="0" xfId="40" applyNumberFormat="1" applyAlignment="1">
      <alignment horizontal="center"/>
    </xf>
    <xf numFmtId="3" fontId="38" fillId="0" borderId="0" xfId="43" applyNumberFormat="1" applyFont="1" applyBorder="1"/>
    <xf numFmtId="164" fontId="38" fillId="0" borderId="0" xfId="43" applyNumberFormat="1" applyFont="1" applyBorder="1"/>
    <xf numFmtId="2" fontId="0" fillId="0" borderId="0" xfId="0" applyNumberFormat="1"/>
    <xf numFmtId="3" fontId="38" fillId="0" borderId="0" xfId="29" applyNumberFormat="1" applyFont="1" applyBorder="1" applyAlignment="1"/>
    <xf numFmtId="3" fontId="36" fillId="0" borderId="0" xfId="0" applyNumberFormat="1" applyFont="1" applyAlignment="1">
      <alignment horizontal="center"/>
    </xf>
    <xf numFmtId="10" fontId="5" fillId="0" borderId="0" xfId="43" applyNumberFormat="1" applyFont="1" applyFill="1" applyBorder="1"/>
    <xf numFmtId="164" fontId="0" fillId="0" borderId="0" xfId="43" applyNumberFormat="1" applyFont="1"/>
    <xf numFmtId="3" fontId="5" fillId="0" borderId="0" xfId="0" applyNumberFormat="1" applyFont="1"/>
    <xf numFmtId="37" fontId="5" fillId="0" borderId="0" xfId="0" applyNumberFormat="1" applyFont="1"/>
    <xf numFmtId="3" fontId="5" fillId="0" borderId="0" xfId="28" applyNumberFormat="1" applyFont="1" applyBorder="1"/>
    <xf numFmtId="173" fontId="0" fillId="0" borderId="0" xfId="0" applyNumberFormat="1"/>
    <xf numFmtId="37" fontId="5" fillId="0" borderId="0" xfId="28" applyNumberFormat="1" applyFont="1" applyBorder="1"/>
    <xf numFmtId="3" fontId="5" fillId="0" borderId="0" xfId="43" applyNumberFormat="1" applyFont="1" applyBorder="1"/>
    <xf numFmtId="4" fontId="36" fillId="0" borderId="0" xfId="0" applyNumberFormat="1" applyFont="1" applyAlignment="1">
      <alignment horizontal="center"/>
    </xf>
    <xf numFmtId="3" fontId="37" fillId="35" borderId="0" xfId="0" applyNumberFormat="1" applyFont="1" applyFill="1" applyAlignment="1">
      <alignment horizontal="center"/>
    </xf>
    <xf numFmtId="3" fontId="37" fillId="36" borderId="0" xfId="0" applyNumberFormat="1" applyFont="1" applyFill="1" applyAlignment="1">
      <alignment horizontal="center"/>
    </xf>
    <xf numFmtId="170" fontId="5" fillId="35" borderId="0" xfId="40" applyNumberFormat="1" applyFill="1" applyAlignment="1">
      <alignment horizontal="center"/>
    </xf>
    <xf numFmtId="170" fontId="5" fillId="36" borderId="0" xfId="40" applyNumberFormat="1" applyFill="1" applyAlignment="1">
      <alignment horizontal="center"/>
    </xf>
    <xf numFmtId="171" fontId="3" fillId="0" borderId="0" xfId="29" applyNumberFormat="1" applyFont="1" applyBorder="1"/>
    <xf numFmtId="172" fontId="36" fillId="0" borderId="0" xfId="0" applyNumberFormat="1" applyFont="1" applyAlignment="1">
      <alignment horizontal="center"/>
    </xf>
    <xf numFmtId="172" fontId="36" fillId="0" borderId="0" xfId="0" applyNumberFormat="1" applyFont="1"/>
    <xf numFmtId="2" fontId="38" fillId="0" borderId="0" xfId="28" applyNumberFormat="1" applyFont="1" applyBorder="1"/>
    <xf numFmtId="168" fontId="0" fillId="0" borderId="0" xfId="45" applyNumberFormat="1" applyFont="1"/>
    <xf numFmtId="172" fontId="0" fillId="0" borderId="0" xfId="0" applyNumberFormat="1"/>
    <xf numFmtId="170" fontId="5" fillId="0" borderId="0" xfId="0" applyNumberFormat="1" applyFont="1"/>
    <xf numFmtId="170" fontId="5" fillId="0" borderId="0" xfId="28" applyNumberFormat="1" applyFont="1" applyBorder="1" applyAlignment="1"/>
    <xf numFmtId="167" fontId="36" fillId="0" borderId="0" xfId="0" applyNumberFormat="1" applyFont="1"/>
    <xf numFmtId="172" fontId="36" fillId="0" borderId="0" xfId="28" applyNumberFormat="1" applyFont="1" applyFill="1" applyBorder="1" applyAlignment="1">
      <alignment horizontal="center"/>
    </xf>
    <xf numFmtId="172" fontId="36" fillId="0" borderId="0" xfId="28" applyNumberFormat="1" applyFont="1" applyFill="1" applyBorder="1" applyAlignment="1"/>
    <xf numFmtId="43" fontId="0" fillId="0" borderId="0" xfId="0" applyNumberFormat="1"/>
    <xf numFmtId="0" fontId="36" fillId="0" borderId="0" xfId="0" applyFont="1"/>
    <xf numFmtId="0" fontId="1" fillId="0" borderId="0" xfId="0" applyFont="1" applyAlignment="1">
      <alignment horizontal="center"/>
    </xf>
    <xf numFmtId="164" fontId="0" fillId="34" borderId="0" xfId="43" applyNumberFormat="1" applyFont="1" applyFill="1"/>
    <xf numFmtId="164" fontId="0" fillId="34" borderId="0" xfId="0" applyNumberFormat="1" applyFill="1"/>
    <xf numFmtId="3" fontId="0" fillId="0" borderId="0" xfId="0" applyNumberFormat="1" applyAlignment="1">
      <alignment horizontal="center"/>
    </xf>
    <xf numFmtId="164" fontId="0" fillId="37" borderId="0" xfId="43" applyNumberFormat="1" applyFont="1" applyFill="1"/>
    <xf numFmtId="164" fontId="0" fillId="37" borderId="0" xfId="0" applyNumberFormat="1" applyFill="1"/>
    <xf numFmtId="164" fontId="0" fillId="0" borderId="0" xfId="43" applyNumberFormat="1" applyFont="1" applyFill="1"/>
    <xf numFmtId="0" fontId="18" fillId="0" borderId="0" xfId="0" applyFont="1" applyAlignment="1">
      <alignment horizontal="center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1C000000}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 2" xfId="36" xr:uid="{00000000-0005-0000-0000-000023000000}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rmal 2" xfId="40" xr:uid="{00000000-0005-0000-0000-000028000000}"/>
    <cellStyle name="Note 2" xfId="41" xr:uid="{00000000-0005-0000-0000-00002A000000}"/>
    <cellStyle name="Output" xfId="42" builtinId="21" customBuiltin="1"/>
    <cellStyle name="Percent" xfId="43" builtinId="5"/>
    <cellStyle name="Percent 2" xfId="44" xr:uid="{00000000-0005-0000-0000-00002D000000}"/>
    <cellStyle name="Percent 3" xfId="45" xr:uid="{00000000-0005-0000-0000-00002E000000}"/>
    <cellStyle name="Title" xfId="46" builtinId="15" customBuiltin="1"/>
    <cellStyle name="Total" xfId="47" builtinId="25" customBuiltin="1"/>
    <cellStyle name="Warning Text" xfId="48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Thermal Shell Heat Index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StructuralVars!$M$1</c:f>
              <c:strCache>
                <c:ptCount val="1"/>
                <c:pt idx="0">
                  <c:v>BSE Index Heat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StructuralVars!$A$2:$A$57</c:f>
              <c:numCache>
                <c:formatCode>General</c:formatCode>
                <c:ptCount val="56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  <c:pt idx="31">
                  <c:v>2026</c:v>
                </c:pt>
                <c:pt idx="32">
                  <c:v>2027</c:v>
                </c:pt>
                <c:pt idx="33">
                  <c:v>2028</c:v>
                </c:pt>
                <c:pt idx="34">
                  <c:v>2029</c:v>
                </c:pt>
                <c:pt idx="35">
                  <c:v>2030</c:v>
                </c:pt>
                <c:pt idx="36">
                  <c:v>2031</c:v>
                </c:pt>
                <c:pt idx="37">
                  <c:v>2032</c:v>
                </c:pt>
                <c:pt idx="38">
                  <c:v>2033</c:v>
                </c:pt>
                <c:pt idx="39">
                  <c:v>2034</c:v>
                </c:pt>
                <c:pt idx="40">
                  <c:v>2035</c:v>
                </c:pt>
                <c:pt idx="41">
                  <c:v>2036</c:v>
                </c:pt>
                <c:pt idx="42">
                  <c:v>2037</c:v>
                </c:pt>
                <c:pt idx="43">
                  <c:v>2038</c:v>
                </c:pt>
                <c:pt idx="44">
                  <c:v>2039</c:v>
                </c:pt>
                <c:pt idx="45">
                  <c:v>2040</c:v>
                </c:pt>
                <c:pt idx="46">
                  <c:v>2041</c:v>
                </c:pt>
                <c:pt idx="47">
                  <c:v>2042</c:v>
                </c:pt>
                <c:pt idx="48">
                  <c:v>2043</c:v>
                </c:pt>
                <c:pt idx="49">
                  <c:v>2044</c:v>
                </c:pt>
                <c:pt idx="50">
                  <c:v>2045</c:v>
                </c:pt>
                <c:pt idx="51">
                  <c:v>2046</c:v>
                </c:pt>
                <c:pt idx="52">
                  <c:v>2047</c:v>
                </c:pt>
                <c:pt idx="53">
                  <c:v>2048</c:v>
                </c:pt>
                <c:pt idx="54">
                  <c:v>2049</c:v>
                </c:pt>
                <c:pt idx="55">
                  <c:v>2050</c:v>
                </c:pt>
              </c:numCache>
            </c:numRef>
          </c:cat>
          <c:val>
            <c:numRef>
              <c:f>StructuralVars!$Q$2:$Q$57</c:f>
              <c:numCache>
                <c:formatCode>0.000</c:formatCode>
                <c:ptCount val="56"/>
                <c:pt idx="0">
                  <c:v>0.84846137156134116</c:v>
                </c:pt>
                <c:pt idx="1">
                  <c:v>0.85347325375895577</c:v>
                </c:pt>
                <c:pt idx="2">
                  <c:v>0.85887060468211174</c:v>
                </c:pt>
                <c:pt idx="3">
                  <c:v>0.86464893834559597</c:v>
                </c:pt>
                <c:pt idx="4">
                  <c:v>0.87079627153845751</c:v>
                </c:pt>
                <c:pt idx="5">
                  <c:v>0.8772924630018657</c:v>
                </c:pt>
                <c:pt idx="6">
                  <c:v>0.88410884830792069</c:v>
                </c:pt>
                <c:pt idx="7">
                  <c:v>0.89120824770428564</c:v>
                </c:pt>
                <c:pt idx="8">
                  <c:v>0.89854540362343227</c:v>
                </c:pt>
                <c:pt idx="9">
                  <c:v>0.90606787297778346</c:v>
                </c:pt>
                <c:pt idx="10">
                  <c:v>0.91371735936617693</c:v>
                </c:pt>
                <c:pt idx="11">
                  <c:v>0.92586423519988181</c:v>
                </c:pt>
                <c:pt idx="12">
                  <c:v>0.93817259050095902</c:v>
                </c:pt>
                <c:pt idx="13">
                  <c:v>0.94520897635092693</c:v>
                </c:pt>
                <c:pt idx="14">
                  <c:v>0.95536999999999983</c:v>
                </c:pt>
                <c:pt idx="15">
                  <c:v>0.97367013009513814</c:v>
                </c:pt>
                <c:pt idx="16">
                  <c:v>0.98045091485285085</c:v>
                </c:pt>
                <c:pt idx="17">
                  <c:v>0.98555864691361095</c:v>
                </c:pt>
                <c:pt idx="18">
                  <c:v>0.98982583739989027</c:v>
                </c:pt>
                <c:pt idx="19">
                  <c:v>0.99524758003691938</c:v>
                </c:pt>
                <c:pt idx="20">
                  <c:v>1</c:v>
                </c:pt>
                <c:pt idx="21">
                  <c:v>1.007857255161237</c:v>
                </c:pt>
                <c:pt idx="22">
                  <c:v>1.0164915590540937</c:v>
                </c:pt>
                <c:pt idx="23">
                  <c:v>1.0245313793470867</c:v>
                </c:pt>
                <c:pt idx="24">
                  <c:v>1.0323955396383107</c:v>
                </c:pt>
                <c:pt idx="25">
                  <c:v>1.0400545820644667</c:v>
                </c:pt>
                <c:pt idx="26">
                  <c:v>1.0490933735066155</c:v>
                </c:pt>
                <c:pt idx="27">
                  <c:v>1.0581182002679155</c:v>
                </c:pt>
                <c:pt idx="28">
                  <c:v>1.0660151182264066</c:v>
                </c:pt>
                <c:pt idx="29">
                  <c:v>1.0728773390067086</c:v>
                </c:pt>
                <c:pt idx="30">
                  <c:v>1.0795626907452329</c:v>
                </c:pt>
                <c:pt idx="31">
                  <c:v>1.0865608718564435</c:v>
                </c:pt>
                <c:pt idx="32">
                  <c:v>1.0938226366594657</c:v>
                </c:pt>
                <c:pt idx="33">
                  <c:v>1.1014137747212323</c:v>
                </c:pt>
                <c:pt idx="34">
                  <c:v>1.1092549578150339</c:v>
                </c:pt>
                <c:pt idx="35">
                  <c:v>1.1170213954278081</c:v>
                </c:pt>
                <c:pt idx="36">
                  <c:v>1.1250644099374689</c:v>
                </c:pt>
                <c:pt idx="37">
                  <c:v>1.1328620627152439</c:v>
                </c:pt>
                <c:pt idx="38">
                  <c:v>1.1405955049131151</c:v>
                </c:pt>
                <c:pt idx="39">
                  <c:v>1.1481043075725514</c:v>
                </c:pt>
                <c:pt idx="40">
                  <c:v>1.1553441019105926</c:v>
                </c:pt>
                <c:pt idx="41">
                  <c:v>1.1624649371513331</c:v>
                </c:pt>
                <c:pt idx="42">
                  <c:v>1.169538663778686</c:v>
                </c:pt>
                <c:pt idx="43">
                  <c:v>1.1765799409592186</c:v>
                </c:pt>
                <c:pt idx="44">
                  <c:v>1.1836014387859088</c:v>
                </c:pt>
                <c:pt idx="45">
                  <c:v>1.1906136780080558</c:v>
                </c:pt>
                <c:pt idx="46">
                  <c:v>1.1975847111545435</c:v>
                </c:pt>
                <c:pt idx="47">
                  <c:v>1.2044884055946079</c:v>
                </c:pt>
                <c:pt idx="48">
                  <c:v>1.211345950712756</c:v>
                </c:pt>
                <c:pt idx="49">
                  <c:v>1.2181187860715426</c:v>
                </c:pt>
                <c:pt idx="50">
                  <c:v>1.2249092648462065</c:v>
                </c:pt>
                <c:pt idx="51">
                  <c:v>1.2316924316195155</c:v>
                </c:pt>
                <c:pt idx="52">
                  <c:v>1.2384652443306157</c:v>
                </c:pt>
                <c:pt idx="53">
                  <c:v>1.245192002380807</c:v>
                </c:pt>
                <c:pt idx="54">
                  <c:v>1.2518778167250877</c:v>
                </c:pt>
                <c:pt idx="55">
                  <c:v>1.258458413612493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3E-4073-9774-F7D52A96AF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9079744"/>
        <c:axId val="839080464"/>
      </c:lineChart>
      <c:catAx>
        <c:axId val="839079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9080464"/>
        <c:crosses val="autoZero"/>
        <c:auto val="1"/>
        <c:lblAlgn val="ctr"/>
        <c:lblOffset val="100"/>
        <c:noMultiLvlLbl val="0"/>
      </c:catAx>
      <c:valAx>
        <c:axId val="839080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9079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NG Heating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Intensities!$G$1</c:f>
              <c:strCache>
                <c:ptCount val="1"/>
                <c:pt idx="0">
                  <c:v>NGHeating</c:v>
                </c:pt>
              </c:strCache>
            </c:strRef>
          </c:tx>
          <c:marker>
            <c:symbol val="none"/>
          </c:marker>
          <c:cat>
            <c:numRef>
              <c:f>Intensities!$A$2:$A$57</c:f>
              <c:numCache>
                <c:formatCode>General</c:formatCode>
                <c:ptCount val="56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  <c:pt idx="31">
                  <c:v>2026</c:v>
                </c:pt>
                <c:pt idx="32">
                  <c:v>2027</c:v>
                </c:pt>
                <c:pt idx="33">
                  <c:v>2028</c:v>
                </c:pt>
                <c:pt idx="34">
                  <c:v>2029</c:v>
                </c:pt>
                <c:pt idx="35">
                  <c:v>2030</c:v>
                </c:pt>
                <c:pt idx="36">
                  <c:v>2031</c:v>
                </c:pt>
                <c:pt idx="37">
                  <c:v>2032</c:v>
                </c:pt>
                <c:pt idx="38">
                  <c:v>2033</c:v>
                </c:pt>
                <c:pt idx="39">
                  <c:v>2034</c:v>
                </c:pt>
                <c:pt idx="40">
                  <c:v>2035</c:v>
                </c:pt>
                <c:pt idx="41">
                  <c:v>2036</c:v>
                </c:pt>
                <c:pt idx="42">
                  <c:v>2037</c:v>
                </c:pt>
                <c:pt idx="43">
                  <c:v>2038</c:v>
                </c:pt>
                <c:pt idx="44">
                  <c:v>2039</c:v>
                </c:pt>
                <c:pt idx="45">
                  <c:v>2040</c:v>
                </c:pt>
                <c:pt idx="46">
                  <c:v>2041</c:v>
                </c:pt>
                <c:pt idx="47">
                  <c:v>2042</c:v>
                </c:pt>
                <c:pt idx="48">
                  <c:v>2043</c:v>
                </c:pt>
                <c:pt idx="49">
                  <c:v>2044</c:v>
                </c:pt>
                <c:pt idx="50">
                  <c:v>2045</c:v>
                </c:pt>
                <c:pt idx="51">
                  <c:v>2046</c:v>
                </c:pt>
                <c:pt idx="52">
                  <c:v>2047</c:v>
                </c:pt>
                <c:pt idx="53">
                  <c:v>2048</c:v>
                </c:pt>
                <c:pt idx="54">
                  <c:v>2049</c:v>
                </c:pt>
                <c:pt idx="55">
                  <c:v>2050</c:v>
                </c:pt>
              </c:numCache>
            </c:numRef>
          </c:cat>
          <c:val>
            <c:numRef>
              <c:f>Intensities!$G$2:$G$57</c:f>
              <c:numCache>
                <c:formatCode>_(* #,##0.00_);_(* \(#,##0.00\);_(* "-"??_);_(@_)</c:formatCode>
                <c:ptCount val="56"/>
                <c:pt idx="0">
                  <c:v>494.57800034911259</c:v>
                </c:pt>
                <c:pt idx="1">
                  <c:v>497.86036564016274</c:v>
                </c:pt>
                <c:pt idx="2">
                  <c:v>499.059514203763</c:v>
                </c:pt>
                <c:pt idx="3">
                  <c:v>494.86568866585668</c:v>
                </c:pt>
                <c:pt idx="4">
                  <c:v>490.92759615024573</c:v>
                </c:pt>
                <c:pt idx="5">
                  <c:v>487.0533998412526</c:v>
                </c:pt>
                <c:pt idx="6">
                  <c:v>483.18095294989217</c:v>
                </c:pt>
                <c:pt idx="7">
                  <c:v>483.18115420690424</c:v>
                </c:pt>
                <c:pt idx="8">
                  <c:v>482.17003828982001</c:v>
                </c:pt>
                <c:pt idx="9">
                  <c:v>481.19457333176024</c:v>
                </c:pt>
                <c:pt idx="10">
                  <c:v>480.35539994495389</c:v>
                </c:pt>
                <c:pt idx="11">
                  <c:v>472.39854948729044</c:v>
                </c:pt>
                <c:pt idx="12">
                  <c:v>467.08524364427768</c:v>
                </c:pt>
                <c:pt idx="13">
                  <c:v>464.6554033500567</c:v>
                </c:pt>
                <c:pt idx="14">
                  <c:v>458.52865340995794</c:v>
                </c:pt>
                <c:pt idx="15">
                  <c:v>448.00784835161363</c:v>
                </c:pt>
                <c:pt idx="16">
                  <c:v>443.25968754976742</c:v>
                </c:pt>
                <c:pt idx="17">
                  <c:v>439.36950778308966</c:v>
                </c:pt>
                <c:pt idx="18">
                  <c:v>435.88422244959173</c:v>
                </c:pt>
                <c:pt idx="19">
                  <c:v>431.85090608312282</c:v>
                </c:pt>
                <c:pt idx="20">
                  <c:v>429.70198854604382</c:v>
                </c:pt>
                <c:pt idx="21">
                  <c:v>425.69964427767422</c:v>
                </c:pt>
                <c:pt idx="22">
                  <c:v>421.49566422118858</c:v>
                </c:pt>
                <c:pt idx="23">
                  <c:v>417.07149912883102</c:v>
                </c:pt>
                <c:pt idx="24">
                  <c:v>413.1490283104248</c:v>
                </c:pt>
                <c:pt idx="25">
                  <c:v>409.12069399133509</c:v>
                </c:pt>
                <c:pt idx="26">
                  <c:v>403.60644034805438</c:v>
                </c:pt>
                <c:pt idx="27">
                  <c:v>398.99978058841583</c:v>
                </c:pt>
                <c:pt idx="28">
                  <c:v>394.42434865422297</c:v>
                </c:pt>
                <c:pt idx="29">
                  <c:v>390.60369138744159</c:v>
                </c:pt>
                <c:pt idx="30">
                  <c:v>386.95663448284046</c:v>
                </c:pt>
                <c:pt idx="31">
                  <c:v>383.24370291969967</c:v>
                </c:pt>
                <c:pt idx="32">
                  <c:v>379.64780988603934</c:v>
                </c:pt>
                <c:pt idx="33">
                  <c:v>376.08508761166223</c:v>
                </c:pt>
                <c:pt idx="34">
                  <c:v>372.56066284395695</c:v>
                </c:pt>
                <c:pt idx="35">
                  <c:v>369.21967696300766</c:v>
                </c:pt>
                <c:pt idx="36">
                  <c:v>365.96465914541443</c:v>
                </c:pt>
                <c:pt idx="37">
                  <c:v>362.96020870570305</c:v>
                </c:pt>
                <c:pt idx="38">
                  <c:v>360.08384103734295</c:v>
                </c:pt>
                <c:pt idx="39">
                  <c:v>357.42544442591583</c:v>
                </c:pt>
                <c:pt idx="40">
                  <c:v>354.97778245935029</c:v>
                </c:pt>
                <c:pt idx="41">
                  <c:v>352.72085846624043</c:v>
                </c:pt>
                <c:pt idx="42">
                  <c:v>350.53217095709113</c:v>
                </c:pt>
                <c:pt idx="43">
                  <c:v>348.48666787208202</c:v>
                </c:pt>
                <c:pt idx="44">
                  <c:v>346.54178047617552</c:v>
                </c:pt>
                <c:pt idx="45">
                  <c:v>344.68982037372348</c:v>
                </c:pt>
                <c:pt idx="46">
                  <c:v>342.92770969414596</c:v>
                </c:pt>
                <c:pt idx="47">
                  <c:v>341.24861709096729</c:v>
                </c:pt>
                <c:pt idx="48">
                  <c:v>339.57114972626357</c:v>
                </c:pt>
                <c:pt idx="49">
                  <c:v>337.95712749583936</c:v>
                </c:pt>
                <c:pt idx="50">
                  <c:v>336.38996546597588</c:v>
                </c:pt>
                <c:pt idx="51">
                  <c:v>334.81392248310004</c:v>
                </c:pt>
                <c:pt idx="52">
                  <c:v>333.26328471522856</c:v>
                </c:pt>
                <c:pt idx="53">
                  <c:v>331.75541116796126</c:v>
                </c:pt>
                <c:pt idx="54">
                  <c:v>330.26088670163813</c:v>
                </c:pt>
                <c:pt idx="55">
                  <c:v>328.81903993619875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A7-44DE-A8D2-215A5EF45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6239016"/>
        <c:axId val="1"/>
      </c:lineChart>
      <c:catAx>
        <c:axId val="226239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623901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Shares!$G$1</c:f>
              <c:strCache>
                <c:ptCount val="1"/>
                <c:pt idx="0">
                  <c:v>NGHeating</c:v>
                </c:pt>
              </c:strCache>
            </c:strRef>
          </c:tx>
          <c:invertIfNegative val="0"/>
          <c:cat>
            <c:numRef>
              <c:f>Shares!$A$2:$A$57</c:f>
              <c:numCache>
                <c:formatCode>General</c:formatCode>
                <c:ptCount val="56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  <c:pt idx="31">
                  <c:v>2026</c:v>
                </c:pt>
                <c:pt idx="32">
                  <c:v>2027</c:v>
                </c:pt>
                <c:pt idx="33">
                  <c:v>2028</c:v>
                </c:pt>
                <c:pt idx="34">
                  <c:v>2029</c:v>
                </c:pt>
                <c:pt idx="35">
                  <c:v>2030</c:v>
                </c:pt>
                <c:pt idx="36">
                  <c:v>2031</c:v>
                </c:pt>
                <c:pt idx="37">
                  <c:v>2032</c:v>
                </c:pt>
                <c:pt idx="38">
                  <c:v>2033</c:v>
                </c:pt>
                <c:pt idx="39">
                  <c:v>2034</c:v>
                </c:pt>
                <c:pt idx="40">
                  <c:v>2035</c:v>
                </c:pt>
                <c:pt idx="41">
                  <c:v>2036</c:v>
                </c:pt>
                <c:pt idx="42">
                  <c:v>2037</c:v>
                </c:pt>
                <c:pt idx="43">
                  <c:v>2038</c:v>
                </c:pt>
                <c:pt idx="44">
                  <c:v>2039</c:v>
                </c:pt>
                <c:pt idx="45">
                  <c:v>2040</c:v>
                </c:pt>
                <c:pt idx="46">
                  <c:v>2041</c:v>
                </c:pt>
                <c:pt idx="47">
                  <c:v>2042</c:v>
                </c:pt>
                <c:pt idx="48">
                  <c:v>2043</c:v>
                </c:pt>
                <c:pt idx="49">
                  <c:v>2044</c:v>
                </c:pt>
                <c:pt idx="50">
                  <c:v>2045</c:v>
                </c:pt>
                <c:pt idx="51">
                  <c:v>2046</c:v>
                </c:pt>
                <c:pt idx="52">
                  <c:v>2047</c:v>
                </c:pt>
                <c:pt idx="53">
                  <c:v>2048</c:v>
                </c:pt>
                <c:pt idx="54">
                  <c:v>2049</c:v>
                </c:pt>
                <c:pt idx="55">
                  <c:v>2050</c:v>
                </c:pt>
              </c:numCache>
            </c:numRef>
          </c:cat>
          <c:val>
            <c:numRef>
              <c:f>Shares!$G$2:$G$57</c:f>
              <c:numCache>
                <c:formatCode>0.0%</c:formatCode>
                <c:ptCount val="56"/>
                <c:pt idx="0">
                  <c:v>1.4359437647658551</c:v>
                </c:pt>
                <c:pt idx="1">
                  <c:v>1.4346991489953544</c:v>
                </c:pt>
                <c:pt idx="2">
                  <c:v>1.4334596730016871</c:v>
                </c:pt>
                <c:pt idx="3">
                  <c:v>1.4322253253091386</c:v>
                </c:pt>
                <c:pt idx="4">
                  <c:v>1.4309960944676177</c:v>
                </c:pt>
                <c:pt idx="5">
                  <c:v>1.4297719690525972</c:v>
                </c:pt>
                <c:pt idx="6">
                  <c:v>1.4285529376650579</c:v>
                </c:pt>
                <c:pt idx="7">
                  <c:v>1.4273389889314321</c:v>
                </c:pt>
                <c:pt idx="8">
                  <c:v>1.4261301115035452</c:v>
                </c:pt>
                <c:pt idx="9">
                  <c:v>1.4249262940585607</c:v>
                </c:pt>
                <c:pt idx="10">
                  <c:v>1.4237275252989223</c:v>
                </c:pt>
                <c:pt idx="11">
                  <c:v>1.4196524269695676</c:v>
                </c:pt>
                <c:pt idx="12">
                  <c:v>1.4186478364984565</c:v>
                </c:pt>
                <c:pt idx="13">
                  <c:v>1.4200202319290884</c:v>
                </c:pt>
                <c:pt idx="14">
                  <c:v>1.4197125207199677</c:v>
                </c:pt>
                <c:pt idx="15">
                  <c:v>1.418675200705189</c:v>
                </c:pt>
                <c:pt idx="16">
                  <c:v>1.4196620982891983</c:v>
                </c:pt>
                <c:pt idx="17">
                  <c:v>1.4211335469643069</c:v>
                </c:pt>
                <c:pt idx="18">
                  <c:v>1.4223885938165983</c:v>
                </c:pt>
                <c:pt idx="19">
                  <c:v>1.4236522953355599</c:v>
                </c:pt>
                <c:pt idx="20">
                  <c:v>1.425117643078875</c:v>
                </c:pt>
                <c:pt idx="21">
                  <c:v>1.4235785921051722</c:v>
                </c:pt>
                <c:pt idx="22">
                  <c:v>1.4224020355381697</c:v>
                </c:pt>
                <c:pt idx="23">
                  <c:v>1.4208817649465768</c:v>
                </c:pt>
                <c:pt idx="24">
                  <c:v>1.420441048910551</c:v>
                </c:pt>
                <c:pt idx="25">
                  <c:v>1.419811651988768</c:v>
                </c:pt>
                <c:pt idx="26">
                  <c:v>1.414796435487691</c:v>
                </c:pt>
                <c:pt idx="27">
                  <c:v>1.4101637273104513</c:v>
                </c:pt>
                <c:pt idx="28">
                  <c:v>1.4059753698558413</c:v>
                </c:pt>
                <c:pt idx="29">
                  <c:v>1.4018739105770577</c:v>
                </c:pt>
                <c:pt idx="30">
                  <c:v>1.3979365668444601</c:v>
                </c:pt>
                <c:pt idx="31">
                  <c:v>1.3942175293911656</c:v>
                </c:pt>
                <c:pt idx="32">
                  <c:v>1.3907776513041583</c:v>
                </c:pt>
                <c:pt idx="33">
                  <c:v>1.3875120832605168</c:v>
                </c:pt>
                <c:pt idx="34">
                  <c:v>1.3843644469943845</c:v>
                </c:pt>
                <c:pt idx="35">
                  <c:v>1.3813457371474511</c:v>
                </c:pt>
                <c:pt idx="36">
                  <c:v>1.3784924860132461</c:v>
                </c:pt>
                <c:pt idx="37">
                  <c:v>1.3757511492038541</c:v>
                </c:pt>
                <c:pt idx="38">
                  <c:v>1.373116432460052</c:v>
                </c:pt>
                <c:pt idx="39">
                  <c:v>1.3705900843908445</c:v>
                </c:pt>
                <c:pt idx="40">
                  <c:v>1.368143470939988</c:v>
                </c:pt>
                <c:pt idx="41">
                  <c:v>1.3657879275995672</c:v>
                </c:pt>
                <c:pt idx="42">
                  <c:v>1.3635252707326662</c:v>
                </c:pt>
                <c:pt idx="43">
                  <c:v>1.3613204531012302</c:v>
                </c:pt>
                <c:pt idx="44">
                  <c:v>1.3591784909629794</c:v>
                </c:pt>
                <c:pt idx="45">
                  <c:v>1.3570733985586734</c:v>
                </c:pt>
                <c:pt idx="46">
                  <c:v>1.3550330323231143</c:v>
                </c:pt>
                <c:pt idx="47">
                  <c:v>1.353046046016869</c:v>
                </c:pt>
                <c:pt idx="48">
                  <c:v>1.3511059091085473</c:v>
                </c:pt>
                <c:pt idx="49">
                  <c:v>1.3492008698038827</c:v>
                </c:pt>
                <c:pt idx="50">
                  <c:v>1.3473292839734792</c:v>
                </c:pt>
                <c:pt idx="51">
                  <c:v>1.3455027132421646</c:v>
                </c:pt>
                <c:pt idx="52">
                  <c:v>1.343728148874378</c:v>
                </c:pt>
                <c:pt idx="53">
                  <c:v>1.3420138883589994</c:v>
                </c:pt>
                <c:pt idx="54">
                  <c:v>1.3403531274158813</c:v>
                </c:pt>
                <c:pt idx="55">
                  <c:v>1.3387439598874269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6F-40B6-9979-8076FB91A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240984"/>
        <c:axId val="1"/>
      </c:barChart>
      <c:catAx>
        <c:axId val="226240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3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624098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NG Dryer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Efficiencies!$F$1</c:f>
              <c:strCache>
                <c:ptCount val="1"/>
                <c:pt idx="0">
                  <c:v>NGDryer</c:v>
                </c:pt>
              </c:strCache>
            </c:strRef>
          </c:tx>
          <c:marker>
            <c:symbol val="none"/>
          </c:marker>
          <c:cat>
            <c:numRef>
              <c:f>Efficiencies!$A$2:$A$57</c:f>
              <c:numCache>
                <c:formatCode>General</c:formatCode>
                <c:ptCount val="56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  <c:pt idx="31">
                  <c:v>2026</c:v>
                </c:pt>
                <c:pt idx="32">
                  <c:v>2027</c:v>
                </c:pt>
                <c:pt idx="33">
                  <c:v>2028</c:v>
                </c:pt>
                <c:pt idx="34">
                  <c:v>2029</c:v>
                </c:pt>
                <c:pt idx="35">
                  <c:v>2030</c:v>
                </c:pt>
                <c:pt idx="36">
                  <c:v>2031</c:v>
                </c:pt>
                <c:pt idx="37">
                  <c:v>2032</c:v>
                </c:pt>
                <c:pt idx="38">
                  <c:v>2033</c:v>
                </c:pt>
                <c:pt idx="39">
                  <c:v>2034</c:v>
                </c:pt>
                <c:pt idx="40">
                  <c:v>2035</c:v>
                </c:pt>
                <c:pt idx="41">
                  <c:v>2036</c:v>
                </c:pt>
                <c:pt idx="42">
                  <c:v>2037</c:v>
                </c:pt>
                <c:pt idx="43">
                  <c:v>2038</c:v>
                </c:pt>
                <c:pt idx="44">
                  <c:v>2039</c:v>
                </c:pt>
                <c:pt idx="45">
                  <c:v>2040</c:v>
                </c:pt>
                <c:pt idx="46">
                  <c:v>2041</c:v>
                </c:pt>
                <c:pt idx="47">
                  <c:v>2042</c:v>
                </c:pt>
                <c:pt idx="48">
                  <c:v>2043</c:v>
                </c:pt>
                <c:pt idx="49">
                  <c:v>2044</c:v>
                </c:pt>
                <c:pt idx="50">
                  <c:v>2045</c:v>
                </c:pt>
                <c:pt idx="51">
                  <c:v>2046</c:v>
                </c:pt>
                <c:pt idx="52">
                  <c:v>2047</c:v>
                </c:pt>
                <c:pt idx="53">
                  <c:v>2048</c:v>
                </c:pt>
                <c:pt idx="54">
                  <c:v>2049</c:v>
                </c:pt>
                <c:pt idx="55">
                  <c:v>2050</c:v>
                </c:pt>
              </c:numCache>
            </c:numRef>
          </c:cat>
          <c:val>
            <c:numRef>
              <c:f>Efficiencies!$F$2:$F$57</c:f>
              <c:numCache>
                <c:formatCode>0.00</c:formatCode>
                <c:ptCount val="56"/>
                <c:pt idx="0">
                  <c:v>2.883957909141595</c:v>
                </c:pt>
                <c:pt idx="1">
                  <c:v>2.8886172487638508</c:v>
                </c:pt>
                <c:pt idx="2">
                  <c:v>2.893284116043028</c:v>
                </c:pt>
                <c:pt idx="3">
                  <c:v>2.8979585231408538</c:v>
                </c:pt>
                <c:pt idx="4">
                  <c:v>2.9026404822387044</c:v>
                </c:pt>
                <c:pt idx="5">
                  <c:v>2.907330005537637</c:v>
                </c:pt>
                <c:pt idx="6">
                  <c:v>2.9120036579449908</c:v>
                </c:pt>
                <c:pt idx="7">
                  <c:v>2.9176598531209113</c:v>
                </c:pt>
                <c:pt idx="8">
                  <c:v>2.9233270347335352</c:v>
                </c:pt>
                <c:pt idx="9">
                  <c:v>2.9290052241226125</c:v>
                </c:pt>
                <c:pt idx="10">
                  <c:v>2.9304920781414925</c:v>
                </c:pt>
                <c:pt idx="11">
                  <c:v>2.9319789321603724</c:v>
                </c:pt>
                <c:pt idx="12">
                  <c:v>2.9334657861792524</c:v>
                </c:pt>
                <c:pt idx="13">
                  <c:v>2.9349526401981323</c:v>
                </c:pt>
                <c:pt idx="14">
                  <c:v>2.9364394942170127</c:v>
                </c:pt>
                <c:pt idx="15">
                  <c:v>2.9769620956831098</c:v>
                </c:pt>
                <c:pt idx="16">
                  <c:v>3.0180439054124162</c:v>
                </c:pt>
                <c:pt idx="17">
                  <c:v>3.0577080919544524</c:v>
                </c:pt>
                <c:pt idx="18">
                  <c:v>3.0950506433937788</c:v>
                </c:pt>
                <c:pt idx="19">
                  <c:v>3.1295787673971103</c:v>
                </c:pt>
                <c:pt idx="20" formatCode="#,##0.00;[Red]#,##0.00">
                  <c:v>3.1675758102516833</c:v>
                </c:pt>
                <c:pt idx="21" formatCode="#,##0.00;[Red]#,##0.00">
                  <c:v>3.2055728531062564</c:v>
                </c:pt>
                <c:pt idx="22" formatCode="#,##0.00;[Red]#,##0.00">
                  <c:v>3.216955324363703</c:v>
                </c:pt>
                <c:pt idx="23" formatCode="#,##0.00;[Red]#,##0.00">
                  <c:v>3.2273175452569309</c:v>
                </c:pt>
                <c:pt idx="24" formatCode="#,##0.00;[Red]#,##0.00">
                  <c:v>3.2371845609931795</c:v>
                </c:pt>
                <c:pt idx="25" formatCode="#,##0.00;[Red]#,##0.00">
                  <c:v>3.2466898638407118</c:v>
                </c:pt>
                <c:pt idx="26" formatCode="#,##0.00;[Red]#,##0.00">
                  <c:v>3.2560396056133967</c:v>
                </c:pt>
                <c:pt idx="27" formatCode="#,##0.00;[Red]#,##0.00">
                  <c:v>3.2646075977311746</c:v>
                </c:pt>
                <c:pt idx="28" formatCode="#,##0.00;[Red]#,##0.00">
                  <c:v>3.2727292082195421</c:v>
                </c:pt>
                <c:pt idx="29" formatCode="#,##0.00;[Red]#,##0.00">
                  <c:v>3.2805097209748943</c:v>
                </c:pt>
                <c:pt idx="30" formatCode="#,##0.00;[Red]#,##0.00">
                  <c:v>3.2878034713599016</c:v>
                </c:pt>
                <c:pt idx="31" formatCode="#,##0.00;[Red]#,##0.00">
                  <c:v>3.2947864719940738</c:v>
                </c:pt>
                <c:pt idx="32" formatCode="#,##0.00;[Red]#,##0.00">
                  <c:v>3.3014821481412229</c:v>
                </c:pt>
                <c:pt idx="33" formatCode="#,##0.00;[Red]#,##0.00">
                  <c:v>3.3068994119296313</c:v>
                </c:pt>
                <c:pt idx="34" formatCode="#,##0.00;[Red]#,##0.00">
                  <c:v>3.3114367240517897</c:v>
                </c:pt>
                <c:pt idx="35" formatCode="#,##0.00;[Red]#,##0.00">
                  <c:v>3.315124549423865</c:v>
                </c:pt>
                <c:pt idx="36" formatCode="#,##0.00;[Red]#,##0.00">
                  <c:v>3.31809875758282</c:v>
                </c:pt>
                <c:pt idx="37" formatCode="#,##0.00;[Red]#,##0.00">
                  <c:v>3.3204269587480324</c:v>
                </c:pt>
                <c:pt idx="38" formatCode="#,##0.00;[Red]#,##0.00">
                  <c:v>3.32209437253485</c:v>
                </c:pt>
                <c:pt idx="39" formatCode="#,##0.00;[Red]#,##0.00">
                  <c:v>3.3232597209777808</c:v>
                </c:pt>
                <c:pt idx="40" formatCode="#,##0.00;[Red]#,##0.00">
                  <c:v>3.3238516874241428</c:v>
                </c:pt>
                <c:pt idx="41" formatCode="#,##0.00;[Red]#,##0.00">
                  <c:v>3.323852654882915</c:v>
                </c:pt>
                <c:pt idx="42" formatCode="#,##0.00;[Red]#,##0.00">
                  <c:v>3.3239549322841535</c:v>
                </c:pt>
                <c:pt idx="43" formatCode="#,##0.00;[Red]#,##0.00">
                  <c:v>3.323957862690357</c:v>
                </c:pt>
                <c:pt idx="44" formatCode="#,##0.00;[Red]#,##0.00">
                  <c:v>3.3240597578553728</c:v>
                </c:pt>
                <c:pt idx="45" formatCode="#,##0.00;[Red]#,##0.00">
                  <c:v>3.3241567519405226</c:v>
                </c:pt>
                <c:pt idx="46" formatCode="#,##0.00;[Red]#,##0.00">
                  <c:v>3.3241638038236063</c:v>
                </c:pt>
                <c:pt idx="47" formatCode="#,##0.00;[Red]#,##0.00">
                  <c:v>3.3242605395420539</c:v>
                </c:pt>
                <c:pt idx="48" formatCode="#,##0.00;[Red]#,##0.00">
                  <c:v>3.324353274559658</c:v>
                </c:pt>
                <c:pt idx="49" formatCode="#,##0.00;[Red]#,##0.00">
                  <c:v>3.3243546917460804</c:v>
                </c:pt>
                <c:pt idx="50" formatCode="#,##0.00;[Red]#,##0.00">
                  <c:v>3.3244555989999367</c:v>
                </c:pt>
                <c:pt idx="51" formatCode="#,##0.00;[Red]#,##0.00">
                  <c:v>3.3244571541820425</c:v>
                </c:pt>
                <c:pt idx="52" formatCode="#,##0.00;[Red]#,##0.00">
                  <c:v>3.3245452279800718</c:v>
                </c:pt>
                <c:pt idx="53" formatCode="#,##0.00;[Red]#,##0.00">
                  <c:v>3.3245588650703519</c:v>
                </c:pt>
                <c:pt idx="54" formatCode="#,##0.00;[Red]#,##0.00">
                  <c:v>3.324647554187667</c:v>
                </c:pt>
                <c:pt idx="55" formatCode="#,##0.00;[Red]#,##0.00">
                  <c:v>3.3246608583427784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E-42F0-988D-5F2B41506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6530776"/>
        <c:axId val="1"/>
      </c:lineChart>
      <c:catAx>
        <c:axId val="226530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653077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NG Furnace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Efficiencies!$F$1</c:f>
              <c:strCache>
                <c:ptCount val="1"/>
                <c:pt idx="0">
                  <c:v>NGDryer</c:v>
                </c:pt>
              </c:strCache>
            </c:strRef>
          </c:tx>
          <c:marker>
            <c:symbol val="none"/>
          </c:marker>
          <c:cat>
            <c:numRef>
              <c:f>Efficiencies!$A$2:$A$57</c:f>
              <c:numCache>
                <c:formatCode>General</c:formatCode>
                <c:ptCount val="56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  <c:pt idx="31">
                  <c:v>2026</c:v>
                </c:pt>
                <c:pt idx="32">
                  <c:v>2027</c:v>
                </c:pt>
                <c:pt idx="33">
                  <c:v>2028</c:v>
                </c:pt>
                <c:pt idx="34">
                  <c:v>2029</c:v>
                </c:pt>
                <c:pt idx="35">
                  <c:v>2030</c:v>
                </c:pt>
                <c:pt idx="36">
                  <c:v>2031</c:v>
                </c:pt>
                <c:pt idx="37">
                  <c:v>2032</c:v>
                </c:pt>
                <c:pt idx="38">
                  <c:v>2033</c:v>
                </c:pt>
                <c:pt idx="39">
                  <c:v>2034</c:v>
                </c:pt>
                <c:pt idx="40">
                  <c:v>2035</c:v>
                </c:pt>
                <c:pt idx="41">
                  <c:v>2036</c:v>
                </c:pt>
                <c:pt idx="42">
                  <c:v>2037</c:v>
                </c:pt>
                <c:pt idx="43">
                  <c:v>2038</c:v>
                </c:pt>
                <c:pt idx="44">
                  <c:v>2039</c:v>
                </c:pt>
                <c:pt idx="45">
                  <c:v>2040</c:v>
                </c:pt>
                <c:pt idx="46">
                  <c:v>2041</c:v>
                </c:pt>
                <c:pt idx="47">
                  <c:v>2042</c:v>
                </c:pt>
                <c:pt idx="48">
                  <c:v>2043</c:v>
                </c:pt>
                <c:pt idx="49">
                  <c:v>2044</c:v>
                </c:pt>
                <c:pt idx="50">
                  <c:v>2045</c:v>
                </c:pt>
                <c:pt idx="51">
                  <c:v>2046</c:v>
                </c:pt>
                <c:pt idx="52">
                  <c:v>2047</c:v>
                </c:pt>
                <c:pt idx="53">
                  <c:v>2048</c:v>
                </c:pt>
                <c:pt idx="54">
                  <c:v>2049</c:v>
                </c:pt>
                <c:pt idx="55">
                  <c:v>2050</c:v>
                </c:pt>
              </c:numCache>
            </c:numRef>
          </c:cat>
          <c:val>
            <c:numRef>
              <c:f>Efficiencies!$B$2:$B$57</c:f>
              <c:numCache>
                <c:formatCode>0.00</c:formatCode>
                <c:ptCount val="56"/>
                <c:pt idx="0">
                  <c:v>0.68835533712279329</c:v>
                </c:pt>
                <c:pt idx="1">
                  <c:v>0.69555204451853869</c:v>
                </c:pt>
                <c:pt idx="2">
                  <c:v>0.705348552187814</c:v>
                </c:pt>
                <c:pt idx="3">
                  <c:v>0.71271404494098622</c:v>
                </c:pt>
                <c:pt idx="4">
                  <c:v>0.71930796213867532</c:v>
                </c:pt>
                <c:pt idx="5">
                  <c:v>0.72546295485368462</c:v>
                </c:pt>
                <c:pt idx="6">
                  <c:v>0.73131346255411744</c:v>
                </c:pt>
                <c:pt idx="7">
                  <c:v>0.73646874376044058</c:v>
                </c:pt>
                <c:pt idx="8">
                  <c:v>0.74296781339538831</c:v>
                </c:pt>
                <c:pt idx="9">
                  <c:v>0.74899622299421675</c:v>
                </c:pt>
                <c:pt idx="10">
                  <c:v>0.75442641455539983</c:v>
                </c:pt>
                <c:pt idx="11">
                  <c:v>0.75672337726228089</c:v>
                </c:pt>
                <c:pt idx="12">
                  <c:v>0.75902733341156414</c:v>
                </c:pt>
                <c:pt idx="13">
                  <c:v>0.76252540873226349</c:v>
                </c:pt>
                <c:pt idx="14">
                  <c:v>0.76881874957849805</c:v>
                </c:pt>
                <c:pt idx="15">
                  <c:v>0.7751120904247325</c:v>
                </c:pt>
                <c:pt idx="16">
                  <c:v>0.78140543127096707</c:v>
                </c:pt>
                <c:pt idx="17">
                  <c:v>0.78769877211720163</c:v>
                </c:pt>
                <c:pt idx="18">
                  <c:v>0.79399211296343608</c:v>
                </c:pt>
                <c:pt idx="19">
                  <c:v>0.80028545380967075</c:v>
                </c:pt>
                <c:pt idx="20" formatCode="#,##0.00;[Red]#,##0.00">
                  <c:v>0.80329131848178892</c:v>
                </c:pt>
                <c:pt idx="21" formatCode="#,##0.00;[Red]#,##0.00">
                  <c:v>0.80608042758819731</c:v>
                </c:pt>
                <c:pt idx="22" formatCode="#,##0.00;[Red]#,##0.00">
                  <c:v>0.80887922076491559</c:v>
                </c:pt>
                <c:pt idx="23" formatCode="#,##0.00;[Red]#,##0.00">
                  <c:v>0.81255308978210139</c:v>
                </c:pt>
                <c:pt idx="24" formatCode="#,##0.00;[Red]#,##0.00">
                  <c:v>0.81530175396411653</c:v>
                </c:pt>
                <c:pt idx="25" formatCode="#,##0.00;[Red]#,##0.00">
                  <c:v>0.81868033614824576</c:v>
                </c:pt>
                <c:pt idx="26" formatCode="#,##0.00;[Red]#,##0.00">
                  <c:v>0.82283833263639938</c:v>
                </c:pt>
                <c:pt idx="27" formatCode="#,##0.00;[Red]#,##0.00">
                  <c:v>0.8252872588529373</c:v>
                </c:pt>
                <c:pt idx="28" formatCode="#,##0.00;[Red]#,##0.00">
                  <c:v>0.8285758220476338</c:v>
                </c:pt>
                <c:pt idx="29" formatCode="#,##0.00;[Red]#,##0.00">
                  <c:v>0.83167612406103553</c:v>
                </c:pt>
                <c:pt idx="30" formatCode="#,##0.00;[Red]#,##0.00">
                  <c:v>0.83469820558389152</c:v>
                </c:pt>
                <c:pt idx="31" formatCode="#,##0.00;[Red]#,##0.00">
                  <c:v>0.83775285966840329</c:v>
                </c:pt>
                <c:pt idx="32" formatCode="#,##0.00;[Red]#,##0.00">
                  <c:v>0.84044845295503479</c:v>
                </c:pt>
                <c:pt idx="33" formatCode="#,##0.00;[Red]#,##0.00">
                  <c:v>0.84289926350646649</c:v>
                </c:pt>
                <c:pt idx="34" formatCode="#,##0.00;[Red]#,##0.00">
                  <c:v>0.84518345260512706</c:v>
                </c:pt>
                <c:pt idx="35" formatCode="#,##0.00;[Red]#,##0.00">
                  <c:v>0.84728635657704077</c:v>
                </c:pt>
                <c:pt idx="36" formatCode="#,##0.00;[Red]#,##0.00">
                  <c:v>0.84914229203138447</c:v>
                </c:pt>
                <c:pt idx="37" formatCode="#,##0.00;[Red]#,##0.00">
                  <c:v>0.85073509663594449</c:v>
                </c:pt>
                <c:pt idx="38" formatCode="#,##0.00;[Red]#,##0.00">
                  <c:v>0.85215665108099681</c:v>
                </c:pt>
                <c:pt idx="39" formatCode="#,##0.00;[Red]#,##0.00">
                  <c:v>0.85338142008457085</c:v>
                </c:pt>
                <c:pt idx="40" formatCode="#,##0.00;[Red]#,##0.00">
                  <c:v>0.85442245544142359</c:v>
                </c:pt>
                <c:pt idx="41" formatCode="#,##0.00;[Red]#,##0.00">
                  <c:v>0.85519616418953825</c:v>
                </c:pt>
                <c:pt idx="42" formatCode="#,##0.00;[Red]#,##0.00">
                  <c:v>0.855878155223884</c:v>
                </c:pt>
                <c:pt idx="43" formatCode="#,##0.00;[Red]#,##0.00">
                  <c:v>0.85627575744067874</c:v>
                </c:pt>
                <c:pt idx="44" formatCode="#,##0.00;[Red]#,##0.00">
                  <c:v>0.85648986692899709</c:v>
                </c:pt>
                <c:pt idx="45" formatCode="#,##0.00;[Red]#,##0.00">
                  <c:v>0.85651953657503654</c:v>
                </c:pt>
                <c:pt idx="46" formatCode="#,##0.00;[Red]#,##0.00">
                  <c:v>0.85643954886008367</c:v>
                </c:pt>
                <c:pt idx="47" formatCode="#,##0.00;[Red]#,##0.00">
                  <c:v>0.85628921306700057</c:v>
                </c:pt>
                <c:pt idx="48" formatCode="#,##0.00;[Red]#,##0.00">
                  <c:v>0.85623294136638339</c:v>
                </c:pt>
                <c:pt idx="49" formatCode="#,##0.00;[Red]#,##0.00">
                  <c:v>0.85615781335457597</c:v>
                </c:pt>
                <c:pt idx="50" formatCode="#,##0.00;[Red]#,##0.00">
                  <c:v>0.8560007136237644</c:v>
                </c:pt>
                <c:pt idx="51" formatCode="#,##0.00;[Red]#,##0.00">
                  <c:v>0.85593167475568288</c:v>
                </c:pt>
                <c:pt idx="52" formatCode="#,##0.00;[Red]#,##0.00">
                  <c:v>0.85586484977540844</c:v>
                </c:pt>
                <c:pt idx="53" formatCode="#,##0.00;[Red]#,##0.00">
                  <c:v>0.85578866729872138</c:v>
                </c:pt>
                <c:pt idx="54" formatCode="#,##0.00;[Red]#,##0.00">
                  <c:v>0.8557217291843594</c:v>
                </c:pt>
                <c:pt idx="55" formatCode="#,##0.00;[Red]#,##0.00">
                  <c:v>0.85564530024579588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45-471F-A34C-76C2BB710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6530776"/>
        <c:axId val="1"/>
      </c:lineChart>
      <c:catAx>
        <c:axId val="226530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0.5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653077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NG WaterHeater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Efficiencies!$F$1</c:f>
              <c:strCache>
                <c:ptCount val="1"/>
                <c:pt idx="0">
                  <c:v>NGDryer</c:v>
                </c:pt>
              </c:strCache>
            </c:strRef>
          </c:tx>
          <c:marker>
            <c:symbol val="none"/>
          </c:marker>
          <c:cat>
            <c:numRef>
              <c:f>Efficiencies!$A$2:$A$57</c:f>
              <c:numCache>
                <c:formatCode>General</c:formatCode>
                <c:ptCount val="56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  <c:pt idx="31">
                  <c:v>2026</c:v>
                </c:pt>
                <c:pt idx="32">
                  <c:v>2027</c:v>
                </c:pt>
                <c:pt idx="33">
                  <c:v>2028</c:v>
                </c:pt>
                <c:pt idx="34">
                  <c:v>2029</c:v>
                </c:pt>
                <c:pt idx="35">
                  <c:v>2030</c:v>
                </c:pt>
                <c:pt idx="36">
                  <c:v>2031</c:v>
                </c:pt>
                <c:pt idx="37">
                  <c:v>2032</c:v>
                </c:pt>
                <c:pt idx="38">
                  <c:v>2033</c:v>
                </c:pt>
                <c:pt idx="39">
                  <c:v>2034</c:v>
                </c:pt>
                <c:pt idx="40">
                  <c:v>2035</c:v>
                </c:pt>
                <c:pt idx="41">
                  <c:v>2036</c:v>
                </c:pt>
                <c:pt idx="42">
                  <c:v>2037</c:v>
                </c:pt>
                <c:pt idx="43">
                  <c:v>2038</c:v>
                </c:pt>
                <c:pt idx="44">
                  <c:v>2039</c:v>
                </c:pt>
                <c:pt idx="45">
                  <c:v>2040</c:v>
                </c:pt>
                <c:pt idx="46">
                  <c:v>2041</c:v>
                </c:pt>
                <c:pt idx="47">
                  <c:v>2042</c:v>
                </c:pt>
                <c:pt idx="48">
                  <c:v>2043</c:v>
                </c:pt>
                <c:pt idx="49">
                  <c:v>2044</c:v>
                </c:pt>
                <c:pt idx="50">
                  <c:v>2045</c:v>
                </c:pt>
                <c:pt idx="51">
                  <c:v>2046</c:v>
                </c:pt>
                <c:pt idx="52">
                  <c:v>2047</c:v>
                </c:pt>
                <c:pt idx="53">
                  <c:v>2048</c:v>
                </c:pt>
                <c:pt idx="54">
                  <c:v>2049</c:v>
                </c:pt>
                <c:pt idx="55">
                  <c:v>2050</c:v>
                </c:pt>
              </c:numCache>
            </c:numRef>
          </c:cat>
          <c:val>
            <c:numRef>
              <c:f>Efficiencies!$D$2:$D$57</c:f>
              <c:numCache>
                <c:formatCode>0.00</c:formatCode>
                <c:ptCount val="56"/>
                <c:pt idx="0">
                  <c:v>0.52734730417238085</c:v>
                </c:pt>
                <c:pt idx="1">
                  <c:v>0.52965214244548287</c:v>
                </c:pt>
                <c:pt idx="2">
                  <c:v>0.53195698071858488</c:v>
                </c:pt>
                <c:pt idx="3">
                  <c:v>0.5342618189916869</c:v>
                </c:pt>
                <c:pt idx="4">
                  <c:v>0.53656665726478892</c:v>
                </c:pt>
                <c:pt idx="5">
                  <c:v>0.53887149553789104</c:v>
                </c:pt>
                <c:pt idx="6">
                  <c:v>0.54117633381099306</c:v>
                </c:pt>
                <c:pt idx="7">
                  <c:v>0.54348117208409508</c:v>
                </c:pt>
                <c:pt idx="8">
                  <c:v>0.54578601035719709</c:v>
                </c:pt>
                <c:pt idx="9">
                  <c:v>0.54809084863029922</c:v>
                </c:pt>
                <c:pt idx="10">
                  <c:v>0.55039568690340124</c:v>
                </c:pt>
                <c:pt idx="11">
                  <c:v>0.55270052517650325</c:v>
                </c:pt>
                <c:pt idx="12">
                  <c:v>0.55500536344960527</c:v>
                </c:pt>
                <c:pt idx="13">
                  <c:v>0.55731020172270729</c:v>
                </c:pt>
                <c:pt idx="14">
                  <c:v>0.56118210972509119</c:v>
                </c:pt>
                <c:pt idx="15">
                  <c:v>0.56505401772747499</c:v>
                </c:pt>
                <c:pt idx="16">
                  <c:v>0.56892592572985878</c:v>
                </c:pt>
                <c:pt idx="17">
                  <c:v>0.57279783373224258</c:v>
                </c:pt>
                <c:pt idx="18">
                  <c:v>0.57666974173462648</c:v>
                </c:pt>
                <c:pt idx="19">
                  <c:v>0.58054164973701061</c:v>
                </c:pt>
                <c:pt idx="20" formatCode="#,##0.00;[Red]#,##0.00">
                  <c:v>0.58448071843949834</c:v>
                </c:pt>
                <c:pt idx="21" formatCode="#,##0.00;[Red]#,##0.00">
                  <c:v>0.58903167594863071</c:v>
                </c:pt>
                <c:pt idx="22" formatCode="#,##0.00;[Red]#,##0.00">
                  <c:v>0.59361806869727829</c:v>
                </c:pt>
                <c:pt idx="23" formatCode="#,##0.00;[Red]#,##0.00">
                  <c:v>0.59790415271357145</c:v>
                </c:pt>
                <c:pt idx="24" formatCode="#,##0.00;[Red]#,##0.00">
                  <c:v>0.60226343806184968</c:v>
                </c:pt>
                <c:pt idx="25" formatCode="#,##0.00;[Red]#,##0.00">
                  <c:v>0.6067049253762955</c:v>
                </c:pt>
                <c:pt idx="26" formatCode="#,##0.00;[Red]#,##0.00">
                  <c:v>0.60993744366612912</c:v>
                </c:pt>
                <c:pt idx="27" formatCode="#,##0.00;[Red]#,##0.00">
                  <c:v>0.61316996195596274</c:v>
                </c:pt>
                <c:pt idx="28" formatCode="#,##0.00;[Red]#,##0.00">
                  <c:v>0.61565526622429867</c:v>
                </c:pt>
                <c:pt idx="29" formatCode="#,##0.00;[Red]#,##0.00">
                  <c:v>0.61781902298333369</c:v>
                </c:pt>
                <c:pt idx="30" formatCode="#,##0.00;[Red]#,##0.00">
                  <c:v>0.61949460625758357</c:v>
                </c:pt>
                <c:pt idx="31" formatCode="#,##0.00;[Red]#,##0.00">
                  <c:v>0.6208037475492274</c:v>
                </c:pt>
                <c:pt idx="32" formatCode="#,##0.00;[Red]#,##0.00">
                  <c:v>0.62173892791632446</c:v>
                </c:pt>
                <c:pt idx="33" formatCode="#,##0.00;[Red]#,##0.00">
                  <c:v>0.62224787641144486</c:v>
                </c:pt>
                <c:pt idx="34" formatCode="#,##0.00;[Red]#,##0.00">
                  <c:v>0.62238318165091755</c:v>
                </c:pt>
                <c:pt idx="35" formatCode="#,##0.00;[Red]#,##0.00">
                  <c:v>0.622204812352812</c:v>
                </c:pt>
                <c:pt idx="36" formatCode="#,##0.00;[Red]#,##0.00">
                  <c:v>0.6220190438247627</c:v>
                </c:pt>
                <c:pt idx="37" formatCode="#,##0.00;[Red]#,##0.00">
                  <c:v>0.62175483097080697</c:v>
                </c:pt>
                <c:pt idx="38" formatCode="#,##0.00;[Red]#,##0.00">
                  <c:v>0.62156882088530185</c:v>
                </c:pt>
                <c:pt idx="39" formatCode="#,##0.00;[Red]#,##0.00">
                  <c:v>0.62145940738500904</c:v>
                </c:pt>
                <c:pt idx="40" formatCode="#,##0.00;[Red]#,##0.00">
                  <c:v>0.62129088073116479</c:v>
                </c:pt>
                <c:pt idx="41" formatCode="#,##0.00;[Red]#,##0.00">
                  <c:v>0.62110899217371884</c:v>
                </c:pt>
                <c:pt idx="42" formatCode="#,##0.00;[Red]#,##0.00">
                  <c:v>0.62102595943800964</c:v>
                </c:pt>
                <c:pt idx="43" formatCode="#,##0.00;[Red]#,##0.00">
                  <c:v>0.62093480239302157</c:v>
                </c:pt>
                <c:pt idx="44" formatCode="#,##0.00;[Red]#,##0.00">
                  <c:v>0.62092043211827908</c:v>
                </c:pt>
                <c:pt idx="45" formatCode="#,##0.00;[Red]#,##0.00">
                  <c:v>0.62084424228185464</c:v>
                </c:pt>
                <c:pt idx="46" formatCode="#,##0.00;[Red]#,##0.00">
                  <c:v>0.62083137669186894</c:v>
                </c:pt>
                <c:pt idx="47" formatCode="#,##0.00;[Red]#,##0.00">
                  <c:v>0.62075646734953549</c:v>
                </c:pt>
                <c:pt idx="48" formatCode="#,##0.00;[Red]#,##0.00">
                  <c:v>0.62075699017154184</c:v>
                </c:pt>
                <c:pt idx="49" formatCode="#,##0.00;[Red]#,##0.00">
                  <c:v>0.62074320015761819</c:v>
                </c:pt>
                <c:pt idx="50" formatCode="#,##0.00;[Red]#,##0.00">
                  <c:v>0.62075039631601914</c:v>
                </c:pt>
                <c:pt idx="51" formatCode="#,##0.00;[Red]#,##0.00">
                  <c:v>0.62075100390166238</c:v>
                </c:pt>
                <c:pt idx="52" formatCode="#,##0.00;[Red]#,##0.00">
                  <c:v>0.62075158227108851</c:v>
                </c:pt>
                <c:pt idx="53" formatCode="#,##0.00;[Red]#,##0.00">
                  <c:v>0.62075214154272607</c:v>
                </c:pt>
                <c:pt idx="54" formatCode="#,##0.00;[Red]#,##0.00">
                  <c:v>0.62076633477660503</c:v>
                </c:pt>
                <c:pt idx="55" formatCode="#,##0.00;[Red]#,##0.00">
                  <c:v>0.62076850477053791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0B-406C-AF9B-F7E59D20E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6530776"/>
        <c:axId val="1"/>
      </c:lineChart>
      <c:catAx>
        <c:axId val="226530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0.5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653077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NG Cooking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Efficiencies!$F$1</c:f>
              <c:strCache>
                <c:ptCount val="1"/>
                <c:pt idx="0">
                  <c:v>NGDryer</c:v>
                </c:pt>
              </c:strCache>
            </c:strRef>
          </c:tx>
          <c:marker>
            <c:symbol val="none"/>
          </c:marker>
          <c:cat>
            <c:numRef>
              <c:f>Efficiencies!$A$2:$A$57</c:f>
              <c:numCache>
                <c:formatCode>General</c:formatCode>
                <c:ptCount val="56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  <c:pt idx="31">
                  <c:v>2026</c:v>
                </c:pt>
                <c:pt idx="32">
                  <c:v>2027</c:v>
                </c:pt>
                <c:pt idx="33">
                  <c:v>2028</c:v>
                </c:pt>
                <c:pt idx="34">
                  <c:v>2029</c:v>
                </c:pt>
                <c:pt idx="35">
                  <c:v>2030</c:v>
                </c:pt>
                <c:pt idx="36">
                  <c:v>2031</c:v>
                </c:pt>
                <c:pt idx="37">
                  <c:v>2032</c:v>
                </c:pt>
                <c:pt idx="38">
                  <c:v>2033</c:v>
                </c:pt>
                <c:pt idx="39">
                  <c:v>2034</c:v>
                </c:pt>
                <c:pt idx="40">
                  <c:v>2035</c:v>
                </c:pt>
                <c:pt idx="41">
                  <c:v>2036</c:v>
                </c:pt>
                <c:pt idx="42">
                  <c:v>2037</c:v>
                </c:pt>
                <c:pt idx="43">
                  <c:v>2038</c:v>
                </c:pt>
                <c:pt idx="44">
                  <c:v>2039</c:v>
                </c:pt>
                <c:pt idx="45">
                  <c:v>2040</c:v>
                </c:pt>
                <c:pt idx="46">
                  <c:v>2041</c:v>
                </c:pt>
                <c:pt idx="47">
                  <c:v>2042</c:v>
                </c:pt>
                <c:pt idx="48">
                  <c:v>2043</c:v>
                </c:pt>
                <c:pt idx="49">
                  <c:v>2044</c:v>
                </c:pt>
                <c:pt idx="50">
                  <c:v>2045</c:v>
                </c:pt>
                <c:pt idx="51">
                  <c:v>2046</c:v>
                </c:pt>
                <c:pt idx="52">
                  <c:v>2047</c:v>
                </c:pt>
                <c:pt idx="53">
                  <c:v>2048</c:v>
                </c:pt>
                <c:pt idx="54">
                  <c:v>2049</c:v>
                </c:pt>
                <c:pt idx="55">
                  <c:v>2050</c:v>
                </c:pt>
              </c:numCache>
            </c:numRef>
          </c:cat>
          <c:val>
            <c:numRef>
              <c:f>Efficiencies!$E$2:$E$57</c:f>
              <c:numCache>
                <c:formatCode>0.00</c:formatCode>
                <c:ptCount val="56"/>
                <c:pt idx="0">
                  <c:v>0.39246106888435733</c:v>
                </c:pt>
                <c:pt idx="1">
                  <c:v>0.39276935822967474</c:v>
                </c:pt>
                <c:pt idx="2">
                  <c:v>0.39307764757499219</c:v>
                </c:pt>
                <c:pt idx="3">
                  <c:v>0.39338593692030965</c:v>
                </c:pt>
                <c:pt idx="4">
                  <c:v>0.39369422626562711</c:v>
                </c:pt>
                <c:pt idx="5">
                  <c:v>0.39400251561094457</c:v>
                </c:pt>
                <c:pt idx="6">
                  <c:v>0.39431080495626203</c:v>
                </c:pt>
                <c:pt idx="7">
                  <c:v>0.39461909430157949</c:v>
                </c:pt>
                <c:pt idx="8">
                  <c:v>0.39492738364689695</c:v>
                </c:pt>
                <c:pt idx="9">
                  <c:v>0.39523567299221435</c:v>
                </c:pt>
                <c:pt idx="10">
                  <c:v>0.39554396233753175</c:v>
                </c:pt>
                <c:pt idx="11">
                  <c:v>0.39585225168284921</c:v>
                </c:pt>
                <c:pt idx="12">
                  <c:v>0.39616054102816667</c:v>
                </c:pt>
                <c:pt idx="13">
                  <c:v>0.39646883037348413</c:v>
                </c:pt>
                <c:pt idx="14">
                  <c:v>0.39707672142739542</c:v>
                </c:pt>
                <c:pt idx="15">
                  <c:v>0.39804153259578168</c:v>
                </c:pt>
                <c:pt idx="16">
                  <c:v>0.39900868804813222</c:v>
                </c:pt>
                <c:pt idx="17">
                  <c:v>0.4000964598375612</c:v>
                </c:pt>
                <c:pt idx="18">
                  <c:v>0.40124947385131365</c:v>
                </c:pt>
                <c:pt idx="19">
                  <c:v>0.40233965350753503</c:v>
                </c:pt>
                <c:pt idx="20" formatCode="#,##0.00;[Red]#,##0.00">
                  <c:v>0.40358049587455153</c:v>
                </c:pt>
                <c:pt idx="21" formatCode="#,##0.00;[Red]#,##0.00">
                  <c:v>0.40727966797412024</c:v>
                </c:pt>
                <c:pt idx="22" formatCode="#,##0.00;[Red]#,##0.00">
                  <c:v>0.41101274625687201</c:v>
                </c:pt>
                <c:pt idx="23" formatCode="#,##0.00;[Red]#,##0.00">
                  <c:v>0.41461376456094157</c:v>
                </c:pt>
                <c:pt idx="24" formatCode="#,##0.00;[Red]#,##0.00">
                  <c:v>0.41820961785476873</c:v>
                </c:pt>
                <c:pt idx="25" formatCode="#,##0.00;[Red]#,##0.00">
                  <c:v>0.42202297580161108</c:v>
                </c:pt>
                <c:pt idx="26" formatCode="#,##0.00;[Red]#,##0.00">
                  <c:v>0.42648240299179319</c:v>
                </c:pt>
                <c:pt idx="27" formatCode="#,##0.00;[Red]#,##0.00">
                  <c:v>0.43031690980189802</c:v>
                </c:pt>
                <c:pt idx="28" formatCode="#,##0.00;[Red]#,##0.00">
                  <c:v>0.43415820258838483</c:v>
                </c:pt>
                <c:pt idx="29" formatCode="#,##0.00;[Red]#,##0.00">
                  <c:v>0.4379466753822458</c:v>
                </c:pt>
                <c:pt idx="30" formatCode="#,##0.00;[Red]#,##0.00">
                  <c:v>0.44166779720416754</c:v>
                </c:pt>
                <c:pt idx="31" formatCode="#,##0.00;[Red]#,##0.00">
                  <c:v>0.44545069102919943</c:v>
                </c:pt>
                <c:pt idx="32" formatCode="#,##0.00;[Red]#,##0.00">
                  <c:v>0.4491963020363039</c:v>
                </c:pt>
                <c:pt idx="33" formatCode="#,##0.00;[Red]#,##0.00">
                  <c:v>0.45288118669549876</c:v>
                </c:pt>
                <c:pt idx="34" formatCode="#,##0.00;[Red]#,##0.00">
                  <c:v>0.45638045260797505</c:v>
                </c:pt>
                <c:pt idx="35" formatCode="#,##0.00;[Red]#,##0.00">
                  <c:v>0.4597340610276372</c:v>
                </c:pt>
                <c:pt idx="36" formatCode="#,##0.00;[Red]#,##0.00">
                  <c:v>0.4629477223018813</c:v>
                </c:pt>
                <c:pt idx="37" formatCode="#,##0.00;[Red]#,##0.00">
                  <c:v>0.46601973039115113</c:v>
                </c:pt>
                <c:pt idx="38" formatCode="#,##0.00;[Red]#,##0.00">
                  <c:v>0.46831641495234377</c:v>
                </c:pt>
                <c:pt idx="39" formatCode="#,##0.00;[Red]#,##0.00">
                  <c:v>0.4700845341500805</c:v>
                </c:pt>
                <c:pt idx="40" formatCode="#,##0.00;[Red]#,##0.00">
                  <c:v>0.47122884796214731</c:v>
                </c:pt>
                <c:pt idx="41" formatCode="#,##0.00;[Red]#,##0.00">
                  <c:v>0.47188676492177578</c:v>
                </c:pt>
                <c:pt idx="42" formatCode="#,##0.00;[Red]#,##0.00">
                  <c:v>0.47189622915022933</c:v>
                </c:pt>
                <c:pt idx="43" formatCode="#,##0.00;[Red]#,##0.00">
                  <c:v>0.47190426874493169</c:v>
                </c:pt>
                <c:pt idx="44" formatCode="#,##0.00;[Red]#,##0.00">
                  <c:v>0.47198727369634802</c:v>
                </c:pt>
                <c:pt idx="45" formatCode="#,##0.00;[Red]#,##0.00">
                  <c:v>0.47199903945498017</c:v>
                </c:pt>
                <c:pt idx="46" formatCode="#,##0.00;[Red]#,##0.00">
                  <c:v>0.4720866464351649</c:v>
                </c:pt>
                <c:pt idx="47" formatCode="#,##0.00;[Red]#,##0.00">
                  <c:v>0.47210083293771293</c:v>
                </c:pt>
                <c:pt idx="48" formatCode="#,##0.00;[Red]#,##0.00">
                  <c:v>0.47210177216351051</c:v>
                </c:pt>
                <c:pt idx="49" formatCode="#,##0.00;[Red]#,##0.00">
                  <c:v>0.47218071083047353</c:v>
                </c:pt>
                <c:pt idx="50" formatCode="#,##0.00;[Red]#,##0.00">
                  <c:v>0.47219248599318658</c:v>
                </c:pt>
                <c:pt idx="51" formatCode="#,##0.00;[Red]#,##0.00">
                  <c:v>0.47220062005914548</c:v>
                </c:pt>
                <c:pt idx="52" formatCode="#,##0.00;[Red]#,##0.00">
                  <c:v>0.4722804346186113</c:v>
                </c:pt>
                <c:pt idx="53" formatCode="#,##0.00;[Red]#,##0.00">
                  <c:v>0.47228955167553216</c:v>
                </c:pt>
                <c:pt idx="54" formatCode="#,##0.00;[Red]#,##0.00">
                  <c:v>0.47228927750478056</c:v>
                </c:pt>
                <c:pt idx="55" formatCode="#,##0.00;[Red]#,##0.00">
                  <c:v>0.47229125952300732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FB-43C2-B036-C7EAB07D1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6530776"/>
        <c:axId val="1"/>
      </c:lineChart>
      <c:catAx>
        <c:axId val="226530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653077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baseline="0"/>
              <a:t>South Atlantic Census Division (Scaled to Florida)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Intensities!$G$1</c:f>
              <c:strCache>
                <c:ptCount val="1"/>
                <c:pt idx="0">
                  <c:v>NGHeating</c:v>
                </c:pt>
              </c:strCache>
            </c:strRef>
          </c:tx>
          <c:marker>
            <c:symbol val="none"/>
          </c:marker>
          <c:cat>
            <c:numRef>
              <c:f>Intensities!$A$2:$A$57</c:f>
              <c:numCache>
                <c:formatCode>General</c:formatCode>
                <c:ptCount val="56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  <c:pt idx="31">
                  <c:v>2026</c:v>
                </c:pt>
                <c:pt idx="32">
                  <c:v>2027</c:v>
                </c:pt>
                <c:pt idx="33">
                  <c:v>2028</c:v>
                </c:pt>
                <c:pt idx="34">
                  <c:v>2029</c:v>
                </c:pt>
                <c:pt idx="35">
                  <c:v>2030</c:v>
                </c:pt>
                <c:pt idx="36">
                  <c:v>2031</c:v>
                </c:pt>
                <c:pt idx="37">
                  <c:v>2032</c:v>
                </c:pt>
                <c:pt idx="38">
                  <c:v>2033</c:v>
                </c:pt>
                <c:pt idx="39">
                  <c:v>2034</c:v>
                </c:pt>
                <c:pt idx="40">
                  <c:v>2035</c:v>
                </c:pt>
                <c:pt idx="41">
                  <c:v>2036</c:v>
                </c:pt>
                <c:pt idx="42">
                  <c:v>2037</c:v>
                </c:pt>
                <c:pt idx="43">
                  <c:v>2038</c:v>
                </c:pt>
                <c:pt idx="44">
                  <c:v>2039</c:v>
                </c:pt>
                <c:pt idx="45">
                  <c:v>2040</c:v>
                </c:pt>
                <c:pt idx="46">
                  <c:v>2041</c:v>
                </c:pt>
                <c:pt idx="47">
                  <c:v>2042</c:v>
                </c:pt>
                <c:pt idx="48">
                  <c:v>2043</c:v>
                </c:pt>
                <c:pt idx="49">
                  <c:v>2044</c:v>
                </c:pt>
                <c:pt idx="50">
                  <c:v>2045</c:v>
                </c:pt>
                <c:pt idx="51">
                  <c:v>2046</c:v>
                </c:pt>
                <c:pt idx="52">
                  <c:v>2047</c:v>
                </c:pt>
                <c:pt idx="53">
                  <c:v>2048</c:v>
                </c:pt>
                <c:pt idx="54">
                  <c:v>2049</c:v>
                </c:pt>
                <c:pt idx="55">
                  <c:v>2050</c:v>
                </c:pt>
              </c:numCache>
            </c:numRef>
          </c:cat>
          <c:val>
            <c:numRef>
              <c:f>Intensities!$M$2:$M$57</c:f>
              <c:numCache>
                <c:formatCode>_(* #,##0.00_);_(* \(#,##0.00\);_(* "-"??_);_(@_)</c:formatCode>
                <c:ptCount val="56"/>
                <c:pt idx="0">
                  <c:v>273.07231500621799</c:v>
                </c:pt>
                <c:pt idx="1">
                  <c:v>273.93768275390613</c:v>
                </c:pt>
                <c:pt idx="2">
                  <c:v>273.97444589190781</c:v>
                </c:pt>
                <c:pt idx="3">
                  <c:v>271.85865837218216</c:v>
                </c:pt>
                <c:pt idx="4">
                  <c:v>269.84976106071775</c:v>
                </c:pt>
                <c:pt idx="5">
                  <c:v>267.87097835065578</c:v>
                </c:pt>
                <c:pt idx="6">
                  <c:v>265.89741848992475</c:v>
                </c:pt>
                <c:pt idx="7">
                  <c:v>265.4843229449242</c:v>
                </c:pt>
                <c:pt idx="8">
                  <c:v>264.68659209641595</c:v>
                </c:pt>
                <c:pt idx="9">
                  <c:v>263.89611859629707</c:v>
                </c:pt>
                <c:pt idx="10">
                  <c:v>263.14224501189221</c:v>
                </c:pt>
                <c:pt idx="11">
                  <c:v>258.98261843173981</c:v>
                </c:pt>
                <c:pt idx="12">
                  <c:v>256.11713876816816</c:v>
                </c:pt>
                <c:pt idx="13">
                  <c:v>254.54717659264261</c:v>
                </c:pt>
                <c:pt idx="14">
                  <c:v>251.28057913181493</c:v>
                </c:pt>
                <c:pt idx="15">
                  <c:v>246.5828164792151</c:v>
                </c:pt>
                <c:pt idx="16">
                  <c:v>244.23102062984412</c:v>
                </c:pt>
                <c:pt idx="17">
                  <c:v>242.23505138173732</c:v>
                </c:pt>
                <c:pt idx="18">
                  <c:v>240.43458817109138</c:v>
                </c:pt>
                <c:pt idx="19">
                  <c:v>238.43301514382935</c:v>
                </c:pt>
                <c:pt idx="20">
                  <c:v>237.25976280085339</c:v>
                </c:pt>
                <c:pt idx="21">
                  <c:v>234.92875939886787</c:v>
                </c:pt>
                <c:pt idx="22">
                  <c:v>232.60472270458018</c:v>
                </c:pt>
                <c:pt idx="23">
                  <c:v>230.18677186341429</c:v>
                </c:pt>
                <c:pt idx="24">
                  <c:v>228.01757712253513</c:v>
                </c:pt>
                <c:pt idx="25">
                  <c:v>225.83102501873651</c:v>
                </c:pt>
                <c:pt idx="26">
                  <c:v>223.17690319671885</c:v>
                </c:pt>
                <c:pt idx="27">
                  <c:v>220.91841512941039</c:v>
                </c:pt>
                <c:pt idx="28">
                  <c:v>218.81057562065052</c:v>
                </c:pt>
                <c:pt idx="29">
                  <c:v>217.10813487859011</c:v>
                </c:pt>
                <c:pt idx="30">
                  <c:v>215.54130484592679</c:v>
                </c:pt>
                <c:pt idx="31">
                  <c:v>214.00093351795829</c:v>
                </c:pt>
                <c:pt idx="32">
                  <c:v>212.55133118053587</c:v>
                </c:pt>
                <c:pt idx="33">
                  <c:v>211.16048710171151</c:v>
                </c:pt>
                <c:pt idx="34">
                  <c:v>209.83473321128892</c:v>
                </c:pt>
                <c:pt idx="35">
                  <c:v>208.62348028738029</c:v>
                </c:pt>
                <c:pt idx="36">
                  <c:v>207.43933009954833</c:v>
                </c:pt>
                <c:pt idx="37">
                  <c:v>206.35895656356865</c:v>
                </c:pt>
                <c:pt idx="38">
                  <c:v>205.31145195377269</c:v>
                </c:pt>
                <c:pt idx="39">
                  <c:v>204.32759183568334</c:v>
                </c:pt>
                <c:pt idx="40">
                  <c:v>203.41437794330906</c:v>
                </c:pt>
                <c:pt idx="41">
                  <c:v>202.55925663455292</c:v>
                </c:pt>
                <c:pt idx="42">
                  <c:v>201.70907184677091</c:v>
                </c:pt>
                <c:pt idx="43">
                  <c:v>200.90847090482995</c:v>
                </c:pt>
                <c:pt idx="44">
                  <c:v>200.14799340864005</c:v>
                </c:pt>
                <c:pt idx="45">
                  <c:v>199.43677402975422</c:v>
                </c:pt>
                <c:pt idx="46">
                  <c:v>198.75799989341141</c:v>
                </c:pt>
                <c:pt idx="47">
                  <c:v>198.11875672693762</c:v>
                </c:pt>
                <c:pt idx="48">
                  <c:v>197.4746193150109</c:v>
                </c:pt>
                <c:pt idx="49">
                  <c:v>196.85496104585479</c:v>
                </c:pt>
                <c:pt idx="50">
                  <c:v>196.25492755127047</c:v>
                </c:pt>
                <c:pt idx="51">
                  <c:v>195.6505161437945</c:v>
                </c:pt>
                <c:pt idx="52">
                  <c:v>195.05131259074042</c:v>
                </c:pt>
                <c:pt idx="53">
                  <c:v>194.46820626766626</c:v>
                </c:pt>
                <c:pt idx="54">
                  <c:v>193.88599659231366</c:v>
                </c:pt>
                <c:pt idx="55">
                  <c:v>193.31994231708757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CA-4698-83C8-0CDBBA13C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6239016"/>
        <c:axId val="1"/>
      </c:lineChart>
      <c:catAx>
        <c:axId val="226239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623901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NG Water Heating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Intensities!$G$1</c:f>
              <c:strCache>
                <c:ptCount val="1"/>
                <c:pt idx="0">
                  <c:v>NGHeating</c:v>
                </c:pt>
              </c:strCache>
            </c:strRef>
          </c:tx>
          <c:marker>
            <c:symbol val="none"/>
          </c:marker>
          <c:cat>
            <c:numRef>
              <c:f>Intensities!$A$2:$A$57</c:f>
              <c:numCache>
                <c:formatCode>General</c:formatCode>
                <c:ptCount val="56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  <c:pt idx="31">
                  <c:v>2026</c:v>
                </c:pt>
                <c:pt idx="32">
                  <c:v>2027</c:v>
                </c:pt>
                <c:pt idx="33">
                  <c:v>2028</c:v>
                </c:pt>
                <c:pt idx="34">
                  <c:v>2029</c:v>
                </c:pt>
                <c:pt idx="35">
                  <c:v>2030</c:v>
                </c:pt>
                <c:pt idx="36">
                  <c:v>2031</c:v>
                </c:pt>
                <c:pt idx="37">
                  <c:v>2032</c:v>
                </c:pt>
                <c:pt idx="38">
                  <c:v>2033</c:v>
                </c:pt>
                <c:pt idx="39">
                  <c:v>2034</c:v>
                </c:pt>
                <c:pt idx="40">
                  <c:v>2035</c:v>
                </c:pt>
                <c:pt idx="41">
                  <c:v>2036</c:v>
                </c:pt>
                <c:pt idx="42">
                  <c:v>2037</c:v>
                </c:pt>
                <c:pt idx="43">
                  <c:v>2038</c:v>
                </c:pt>
                <c:pt idx="44">
                  <c:v>2039</c:v>
                </c:pt>
                <c:pt idx="45">
                  <c:v>2040</c:v>
                </c:pt>
                <c:pt idx="46">
                  <c:v>2041</c:v>
                </c:pt>
                <c:pt idx="47">
                  <c:v>2042</c:v>
                </c:pt>
                <c:pt idx="48">
                  <c:v>2043</c:v>
                </c:pt>
                <c:pt idx="49">
                  <c:v>2044</c:v>
                </c:pt>
                <c:pt idx="50">
                  <c:v>2045</c:v>
                </c:pt>
                <c:pt idx="51">
                  <c:v>2046</c:v>
                </c:pt>
                <c:pt idx="52">
                  <c:v>2047</c:v>
                </c:pt>
                <c:pt idx="53">
                  <c:v>2048</c:v>
                </c:pt>
                <c:pt idx="54">
                  <c:v>2049</c:v>
                </c:pt>
                <c:pt idx="55">
                  <c:v>2050</c:v>
                </c:pt>
              </c:numCache>
            </c:numRef>
          </c:cat>
          <c:val>
            <c:numRef>
              <c:f>Intensities!$D$2:$D$57</c:f>
              <c:numCache>
                <c:formatCode>_(* #,##0.00_);_(* \(#,##0.00\);_(* "-"??_);_(@_)</c:formatCode>
                <c:ptCount val="56"/>
                <c:pt idx="0">
                  <c:v>168.7431912684209</c:v>
                </c:pt>
                <c:pt idx="1">
                  <c:v>167.74934090119172</c:v>
                </c:pt>
                <c:pt idx="2">
                  <c:v>166.76450196970171</c:v>
                </c:pt>
                <c:pt idx="3">
                  <c:v>165.78855723222284</c:v>
                </c:pt>
                <c:pt idx="4">
                  <c:v>164.82139146243324</c:v>
                </c:pt>
                <c:pt idx="5">
                  <c:v>163.86289140631453</c:v>
                </c:pt>
                <c:pt idx="6">
                  <c:v>162.91294574015103</c:v>
                </c:pt>
                <c:pt idx="7">
                  <c:v>161.97144502959711</c:v>
                </c:pt>
                <c:pt idx="8">
                  <c:v>161.03828168978211</c:v>
                </c:pt>
                <c:pt idx="9">
                  <c:v>160.11334994642178</c:v>
                </c:pt>
                <c:pt idx="10">
                  <c:v>159.19654579790671</c:v>
                </c:pt>
                <c:pt idx="11">
                  <c:v>156.85748494692558</c:v>
                </c:pt>
                <c:pt idx="12">
                  <c:v>155.0511243438913</c:v>
                </c:pt>
                <c:pt idx="13">
                  <c:v>153.56351889116115</c:v>
                </c:pt>
                <c:pt idx="14">
                  <c:v>151.55623211361598</c:v>
                </c:pt>
                <c:pt idx="15">
                  <c:v>150.2610516789947</c:v>
                </c:pt>
                <c:pt idx="16">
                  <c:v>149.05823172708409</c:v>
                </c:pt>
                <c:pt idx="17">
                  <c:v>147.88839374719211</c:v>
                </c:pt>
                <c:pt idx="18">
                  <c:v>146.81286444565055</c:v>
                </c:pt>
                <c:pt idx="19">
                  <c:v>145.7766844799969</c:v>
                </c:pt>
                <c:pt idx="20">
                  <c:v>144.91854855803342</c:v>
                </c:pt>
                <c:pt idx="21">
                  <c:v>143.12496064164156</c:v>
                </c:pt>
                <c:pt idx="22">
                  <c:v>141.50704233676794</c:v>
                </c:pt>
                <c:pt idx="23">
                  <c:v>139.88704406889264</c:v>
                </c:pt>
                <c:pt idx="24">
                  <c:v>138.35433887338769</c:v>
                </c:pt>
                <c:pt idx="25">
                  <c:v>136.89434462732621</c:v>
                </c:pt>
                <c:pt idx="26">
                  <c:v>135.85973709750053</c:v>
                </c:pt>
                <c:pt idx="27">
                  <c:v>134.86776962121334</c:v>
                </c:pt>
                <c:pt idx="28">
                  <c:v>134.20014140084993</c:v>
                </c:pt>
                <c:pt idx="29">
                  <c:v>133.77927012736919</c:v>
                </c:pt>
                <c:pt idx="30">
                  <c:v>133.5079387948565</c:v>
                </c:pt>
                <c:pt idx="31">
                  <c:v>133.35128040283024</c:v>
                </c:pt>
                <c:pt idx="32">
                  <c:v>133.27966735842119</c:v>
                </c:pt>
                <c:pt idx="33">
                  <c:v>133.31309499457757</c:v>
                </c:pt>
                <c:pt idx="34">
                  <c:v>133.44629222299997</c:v>
                </c:pt>
                <c:pt idx="35">
                  <c:v>133.65939460523589</c:v>
                </c:pt>
                <c:pt idx="36">
                  <c:v>133.82771198478989</c:v>
                </c:pt>
                <c:pt idx="37">
                  <c:v>133.98007865394644</c:v>
                </c:pt>
                <c:pt idx="38">
                  <c:v>134.08757341794922</c:v>
                </c:pt>
                <c:pt idx="39">
                  <c:v>134.15652796641044</c:v>
                </c:pt>
                <c:pt idx="40">
                  <c:v>134.21207644292429</c:v>
                </c:pt>
                <c:pt idx="41">
                  <c:v>134.24987324762813</c:v>
                </c:pt>
                <c:pt idx="42">
                  <c:v>134.24343233333144</c:v>
                </c:pt>
                <c:pt idx="43">
                  <c:v>134.20986003585404</c:v>
                </c:pt>
                <c:pt idx="44">
                  <c:v>134.17023203911944</c:v>
                </c:pt>
                <c:pt idx="45">
                  <c:v>134.15231184746858</c:v>
                </c:pt>
                <c:pt idx="46">
                  <c:v>134.12107268152258</c:v>
                </c:pt>
                <c:pt idx="47">
                  <c:v>134.09758189557547</c:v>
                </c:pt>
                <c:pt idx="48">
                  <c:v>134.05530147152137</c:v>
                </c:pt>
                <c:pt idx="49">
                  <c:v>134.01057843277476</c:v>
                </c:pt>
                <c:pt idx="50">
                  <c:v>133.96481999522467</c:v>
                </c:pt>
                <c:pt idx="51">
                  <c:v>133.91700563031992</c:v>
                </c:pt>
                <c:pt idx="52">
                  <c:v>133.86106345288525</c:v>
                </c:pt>
                <c:pt idx="53">
                  <c:v>133.80293141795281</c:v>
                </c:pt>
                <c:pt idx="54">
                  <c:v>133.73812370373071</c:v>
                </c:pt>
                <c:pt idx="55">
                  <c:v>133.66708456968919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6-493D-A889-1A11618E5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6239016"/>
        <c:axId val="1"/>
      </c:lineChart>
      <c:catAx>
        <c:axId val="226239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623901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NG Dryers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Intensities!$G$1</c:f>
              <c:strCache>
                <c:ptCount val="1"/>
                <c:pt idx="0">
                  <c:v>NGHeating</c:v>
                </c:pt>
              </c:strCache>
            </c:strRef>
          </c:tx>
          <c:marker>
            <c:symbol val="none"/>
          </c:marker>
          <c:cat>
            <c:numRef>
              <c:f>Intensities!$A$2:$A$57</c:f>
              <c:numCache>
                <c:formatCode>General</c:formatCode>
                <c:ptCount val="56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  <c:pt idx="31">
                  <c:v>2026</c:v>
                </c:pt>
                <c:pt idx="32">
                  <c:v>2027</c:v>
                </c:pt>
                <c:pt idx="33">
                  <c:v>2028</c:v>
                </c:pt>
                <c:pt idx="34">
                  <c:v>2029</c:v>
                </c:pt>
                <c:pt idx="35">
                  <c:v>2030</c:v>
                </c:pt>
                <c:pt idx="36">
                  <c:v>2031</c:v>
                </c:pt>
                <c:pt idx="37">
                  <c:v>2032</c:v>
                </c:pt>
                <c:pt idx="38">
                  <c:v>2033</c:v>
                </c:pt>
                <c:pt idx="39">
                  <c:v>2034</c:v>
                </c:pt>
                <c:pt idx="40">
                  <c:v>2035</c:v>
                </c:pt>
                <c:pt idx="41">
                  <c:v>2036</c:v>
                </c:pt>
                <c:pt idx="42">
                  <c:v>2037</c:v>
                </c:pt>
                <c:pt idx="43">
                  <c:v>2038</c:v>
                </c:pt>
                <c:pt idx="44">
                  <c:v>2039</c:v>
                </c:pt>
                <c:pt idx="45">
                  <c:v>2040</c:v>
                </c:pt>
                <c:pt idx="46">
                  <c:v>2041</c:v>
                </c:pt>
                <c:pt idx="47">
                  <c:v>2042</c:v>
                </c:pt>
                <c:pt idx="48">
                  <c:v>2043</c:v>
                </c:pt>
                <c:pt idx="49">
                  <c:v>2044</c:v>
                </c:pt>
                <c:pt idx="50">
                  <c:v>2045</c:v>
                </c:pt>
                <c:pt idx="51">
                  <c:v>2046</c:v>
                </c:pt>
                <c:pt idx="52">
                  <c:v>2047</c:v>
                </c:pt>
                <c:pt idx="53">
                  <c:v>2048</c:v>
                </c:pt>
                <c:pt idx="54">
                  <c:v>2049</c:v>
                </c:pt>
                <c:pt idx="55">
                  <c:v>2050</c:v>
                </c:pt>
              </c:numCache>
            </c:numRef>
          </c:cat>
          <c:val>
            <c:numRef>
              <c:f>Intensities!$F$2:$F$57</c:f>
              <c:numCache>
                <c:formatCode>_(* #,##0.00_);_(* \(#,##0.00\);_(* "-"??_);_(@_)</c:formatCode>
                <c:ptCount val="56"/>
                <c:pt idx="0">
                  <c:v>1.8172547619578754</c:v>
                </c:pt>
                <c:pt idx="1">
                  <c:v>1.8610752238491197</c:v>
                </c:pt>
                <c:pt idx="2">
                  <c:v>1.9059523525988362</c:v>
                </c:pt>
                <c:pt idx="3">
                  <c:v>1.9519116281951769</c:v>
                </c:pt>
                <c:pt idx="4">
                  <c:v>1.9989791450392387</c:v>
                </c:pt>
                <c:pt idx="5">
                  <c:v>2.0471816267607386</c:v>
                </c:pt>
                <c:pt idx="6">
                  <c:v>2.0965633226820848</c:v>
                </c:pt>
                <c:pt idx="7">
                  <c:v>2.1583818639433563</c:v>
                </c:pt>
                <c:pt idx="8">
                  <c:v>2.2281969610818617</c:v>
                </c:pt>
                <c:pt idx="9">
                  <c:v>2.2989835885377694</c:v>
                </c:pt>
                <c:pt idx="10">
                  <c:v>2.3733613185034548</c:v>
                </c:pt>
                <c:pt idx="11">
                  <c:v>2.457068920554129</c:v>
                </c:pt>
                <c:pt idx="12">
                  <c:v>2.5179974770465199</c:v>
                </c:pt>
                <c:pt idx="13">
                  <c:v>2.5519575546430024</c:v>
                </c:pt>
                <c:pt idx="14">
                  <c:v>2.5852528608820409</c:v>
                </c:pt>
                <c:pt idx="15">
                  <c:v>2.67118169774785</c:v>
                </c:pt>
                <c:pt idx="16">
                  <c:v>2.7549828700250147</c:v>
                </c:pt>
                <c:pt idx="17">
                  <c:v>2.843650369480788</c:v>
                </c:pt>
                <c:pt idx="18">
                  <c:v>2.9346228683755897</c:v>
                </c:pt>
                <c:pt idx="19">
                  <c:v>3.0282936307823101</c:v>
                </c:pt>
                <c:pt idx="20">
                  <c:v>3.1308818095188484</c:v>
                </c:pt>
                <c:pt idx="21">
                  <c:v>3.2060681023573467</c:v>
                </c:pt>
                <c:pt idx="22">
                  <c:v>3.3094634814490611</c:v>
                </c:pt>
                <c:pt idx="23">
                  <c:v>3.4109647267795551</c:v>
                </c:pt>
                <c:pt idx="24">
                  <c:v>3.5218256401604684</c:v>
                </c:pt>
                <c:pt idx="25">
                  <c:v>3.6333764214861648</c:v>
                </c:pt>
                <c:pt idx="26">
                  <c:v>3.7092457641064946</c:v>
                </c:pt>
                <c:pt idx="27">
                  <c:v>3.7892365265150634</c:v>
                </c:pt>
                <c:pt idx="28">
                  <c:v>3.8742926129960837</c:v>
                </c:pt>
                <c:pt idx="29">
                  <c:v>3.9630853038914857</c:v>
                </c:pt>
                <c:pt idx="30">
                  <c:v>4.0571172633351535</c:v>
                </c:pt>
                <c:pt idx="31">
                  <c:v>4.1591515040740292</c:v>
                </c:pt>
                <c:pt idx="32">
                  <c:v>4.2707301357603153</c:v>
                </c:pt>
                <c:pt idx="33">
                  <c:v>4.3778718554859539</c:v>
                </c:pt>
                <c:pt idx="34">
                  <c:v>4.4811772011369149</c:v>
                </c:pt>
                <c:pt idx="35">
                  <c:v>4.5803645766839347</c:v>
                </c:pt>
                <c:pt idx="36">
                  <c:v>4.6756853388325066</c:v>
                </c:pt>
                <c:pt idx="37">
                  <c:v>4.766517477584638</c:v>
                </c:pt>
                <c:pt idx="38">
                  <c:v>4.8521137864325867</c:v>
                </c:pt>
                <c:pt idx="39">
                  <c:v>4.9314406183778958</c:v>
                </c:pt>
                <c:pt idx="40">
                  <c:v>5.0021997879559619</c:v>
                </c:pt>
                <c:pt idx="41">
                  <c:v>5.0643644381870674</c:v>
                </c:pt>
                <c:pt idx="42">
                  <c:v>5.1295595818322433</c:v>
                </c:pt>
                <c:pt idx="43">
                  <c:v>5.1970159302137606</c:v>
                </c:pt>
                <c:pt idx="44">
                  <c:v>5.2663473127085254</c:v>
                </c:pt>
                <c:pt idx="45">
                  <c:v>5.3364886137790801</c:v>
                </c:pt>
                <c:pt idx="46">
                  <c:v>5.4069908931130204</c:v>
                </c:pt>
                <c:pt idx="47">
                  <c:v>5.4770634649319847</c:v>
                </c:pt>
                <c:pt idx="48">
                  <c:v>5.5458861642015176</c:v>
                </c:pt>
                <c:pt idx="49">
                  <c:v>5.6126243765488848</c:v>
                </c:pt>
                <c:pt idx="50">
                  <c:v>5.6769293590163441</c:v>
                </c:pt>
                <c:pt idx="51">
                  <c:v>5.7387298510415707</c:v>
                </c:pt>
                <c:pt idx="52">
                  <c:v>5.7976396076572527</c:v>
                </c:pt>
                <c:pt idx="53">
                  <c:v>5.854649608196973</c:v>
                </c:pt>
                <c:pt idx="54">
                  <c:v>5.9095120016440292</c:v>
                </c:pt>
                <c:pt idx="55">
                  <c:v>5.9625365933041197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5E-40D5-A1E3-9B77F981E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6239016"/>
        <c:axId val="1"/>
      </c:lineChart>
      <c:catAx>
        <c:axId val="226239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623901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433386</xdr:colOff>
      <xdr:row>2</xdr:row>
      <xdr:rowOff>76206</xdr:rowOff>
    </xdr:from>
    <xdr:to>
      <xdr:col>28</xdr:col>
      <xdr:colOff>209549</xdr:colOff>
      <xdr:row>23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0A801B3-3F9A-0A71-B68B-A426D4789F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171450</xdr:colOff>
      <xdr:row>21</xdr:row>
      <xdr:rowOff>76200</xdr:rowOff>
    </xdr:from>
    <xdr:to>
      <xdr:col>18</xdr:col>
      <xdr:colOff>85725</xdr:colOff>
      <xdr:row>42</xdr:row>
      <xdr:rowOff>28575</xdr:rowOff>
    </xdr:to>
    <xdr:graphicFrame macro="">
      <xdr:nvGraphicFramePr>
        <xdr:cNvPr id="8429" name="Chart 2">
          <a:extLst>
            <a:ext uri="{FF2B5EF4-FFF2-40B4-BE49-F238E27FC236}">
              <a16:creationId xmlns:a16="http://schemas.microsoft.com/office/drawing/2014/main" id="{7ADDC1AD-C8ED-4125-8EA2-32CFD3F7C3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46121</xdr:colOff>
      <xdr:row>1</xdr:row>
      <xdr:rowOff>24564</xdr:rowOff>
    </xdr:from>
    <xdr:to>
      <xdr:col>18</xdr:col>
      <xdr:colOff>284247</xdr:colOff>
      <xdr:row>27</xdr:row>
      <xdr:rowOff>43614</xdr:rowOff>
    </xdr:to>
    <xdr:graphicFrame macro="">
      <xdr:nvGraphicFramePr>
        <xdr:cNvPr id="76131" name="Chart 2">
          <a:extLst>
            <a:ext uri="{FF2B5EF4-FFF2-40B4-BE49-F238E27FC236}">
              <a16:creationId xmlns:a16="http://schemas.microsoft.com/office/drawing/2014/main" id="{950A9CDB-A3E9-4DFE-AA1E-BB53B0F7F8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30080</xdr:colOff>
      <xdr:row>28</xdr:row>
      <xdr:rowOff>10027</xdr:rowOff>
    </xdr:from>
    <xdr:to>
      <xdr:col>18</xdr:col>
      <xdr:colOff>441158</xdr:colOff>
      <xdr:row>53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F5DB106-4C0C-4852-B035-8F5C9D9DF2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601578</xdr:colOff>
      <xdr:row>54</xdr:row>
      <xdr:rowOff>100264</xdr:rowOff>
    </xdr:from>
    <xdr:to>
      <xdr:col>18</xdr:col>
      <xdr:colOff>340894</xdr:colOff>
      <xdr:row>76</xdr:row>
      <xdr:rowOff>79208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828028F-44B2-4264-9DA8-5C3AE8A2E7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30079</xdr:colOff>
      <xdr:row>78</xdr:row>
      <xdr:rowOff>40106</xdr:rowOff>
    </xdr:from>
    <xdr:to>
      <xdr:col>18</xdr:col>
      <xdr:colOff>350921</xdr:colOff>
      <xdr:row>103</xdr:row>
      <xdr:rowOff>89235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1F24BAC1-2E6F-417D-B046-AC18959BD3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293370</xdr:colOff>
      <xdr:row>2</xdr:row>
      <xdr:rowOff>137160</xdr:rowOff>
    </xdr:from>
    <xdr:to>
      <xdr:col>31</xdr:col>
      <xdr:colOff>144780</xdr:colOff>
      <xdr:row>27</xdr:row>
      <xdr:rowOff>93345</xdr:rowOff>
    </xdr:to>
    <xdr:graphicFrame macro="">
      <xdr:nvGraphicFramePr>
        <xdr:cNvPr id="76959" name="Chart 1">
          <a:extLst>
            <a:ext uri="{FF2B5EF4-FFF2-40B4-BE49-F238E27FC236}">
              <a16:creationId xmlns:a16="http://schemas.microsoft.com/office/drawing/2014/main" id="{796B6896-07F3-4D02-B477-20E5677E9C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285750</xdr:colOff>
      <xdr:row>28</xdr:row>
      <xdr:rowOff>133350</xdr:rowOff>
    </xdr:from>
    <xdr:to>
      <xdr:col>31</xdr:col>
      <xdr:colOff>137160</xdr:colOff>
      <xdr:row>53</xdr:row>
      <xdr:rowOff>89535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53F430A6-A3F9-422C-A946-66142A4EE8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61</xdr:row>
      <xdr:rowOff>0</xdr:rowOff>
    </xdr:from>
    <xdr:to>
      <xdr:col>25</xdr:col>
      <xdr:colOff>356235</xdr:colOff>
      <xdr:row>85</xdr:row>
      <xdr:rowOff>118110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CABA6B7A-82D8-492D-88ED-946B26D2A2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32</xdr:col>
      <xdr:colOff>0</xdr:colOff>
      <xdr:row>3</xdr:row>
      <xdr:rowOff>0</xdr:rowOff>
    </xdr:from>
    <xdr:to>
      <xdr:col>45</xdr:col>
      <xdr:colOff>356235</xdr:colOff>
      <xdr:row>27</xdr:row>
      <xdr:rowOff>118110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DED6AAAC-B587-4C39-A403-A8ECD6842A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9"/>
  <sheetViews>
    <sheetView workbookViewId="0">
      <selection activeCell="F20" sqref="F20"/>
    </sheetView>
  </sheetViews>
  <sheetFormatPr defaultRowHeight="12.75" x14ac:dyDescent="0.2"/>
  <cols>
    <col min="1" max="1" width="3.42578125" customWidth="1"/>
    <col min="2" max="2" width="23.85546875" bestFit="1" customWidth="1"/>
    <col min="3" max="3" width="121.85546875" bestFit="1" customWidth="1"/>
    <col min="4" max="4" width="19" customWidth="1"/>
    <col min="6" max="6" width="16.85546875" bestFit="1" customWidth="1"/>
  </cols>
  <sheetData>
    <row r="2" spans="2:7" ht="15" x14ac:dyDescent="0.25">
      <c r="B2" s="8" t="s">
        <v>17</v>
      </c>
      <c r="D2" s="8" t="s">
        <v>88</v>
      </c>
    </row>
    <row r="3" spans="2:7" x14ac:dyDescent="0.2">
      <c r="B3" t="s">
        <v>61</v>
      </c>
      <c r="C3" t="s">
        <v>66</v>
      </c>
      <c r="D3" t="s">
        <v>50</v>
      </c>
      <c r="F3" s="19" t="s">
        <v>51</v>
      </c>
      <c r="G3" s="53" t="s">
        <v>64</v>
      </c>
    </row>
    <row r="4" spans="2:7" x14ac:dyDescent="0.2">
      <c r="B4" t="s">
        <v>62</v>
      </c>
      <c r="C4" t="s">
        <v>63</v>
      </c>
      <c r="D4" t="s">
        <v>69</v>
      </c>
      <c r="F4" s="19"/>
      <c r="G4" s="53" t="s">
        <v>65</v>
      </c>
    </row>
    <row r="5" spans="2:7" x14ac:dyDescent="0.2">
      <c r="B5" t="s">
        <v>55</v>
      </c>
      <c r="C5" t="s">
        <v>58</v>
      </c>
      <c r="D5" t="s">
        <v>41</v>
      </c>
      <c r="F5" s="19"/>
      <c r="G5" s="75" t="s">
        <v>52</v>
      </c>
    </row>
    <row r="6" spans="2:7" x14ac:dyDescent="0.2">
      <c r="B6" t="s">
        <v>56</v>
      </c>
      <c r="C6" t="s">
        <v>59</v>
      </c>
      <c r="D6" t="s">
        <v>109</v>
      </c>
      <c r="F6" s="19" t="s">
        <v>49</v>
      </c>
      <c r="G6" s="75" t="s">
        <v>53</v>
      </c>
    </row>
    <row r="7" spans="2:7" ht="13.5" customHeight="1" x14ac:dyDescent="0.2">
      <c r="B7" t="s">
        <v>67</v>
      </c>
      <c r="C7" t="s">
        <v>60</v>
      </c>
      <c r="D7" t="s">
        <v>41</v>
      </c>
      <c r="F7" s="53"/>
      <c r="G7" s="19" t="s">
        <v>54</v>
      </c>
    </row>
    <row r="8" spans="2:7" x14ac:dyDescent="0.2">
      <c r="F8" t="s">
        <v>111</v>
      </c>
      <c r="G8" t="s">
        <v>110</v>
      </c>
    </row>
    <row r="9" spans="2:7" ht="15" x14ac:dyDescent="0.25">
      <c r="B9" s="8" t="s">
        <v>4</v>
      </c>
    </row>
    <row r="10" spans="2:7" x14ac:dyDescent="0.2">
      <c r="B10" t="s">
        <v>1</v>
      </c>
      <c r="C10" t="s">
        <v>70</v>
      </c>
    </row>
    <row r="11" spans="2:7" x14ac:dyDescent="0.2">
      <c r="B11" t="s">
        <v>55</v>
      </c>
      <c r="C11" t="s">
        <v>71</v>
      </c>
    </row>
    <row r="12" spans="2:7" x14ac:dyDescent="0.2">
      <c r="B12" t="s">
        <v>3</v>
      </c>
      <c r="C12" t="s">
        <v>72</v>
      </c>
    </row>
    <row r="14" spans="2:7" ht="15" x14ac:dyDescent="0.25">
      <c r="B14" s="8" t="s">
        <v>18</v>
      </c>
    </row>
    <row r="15" spans="2:7" x14ac:dyDescent="0.2">
      <c r="B15" t="s">
        <v>14</v>
      </c>
      <c r="C15" s="53" t="s">
        <v>89</v>
      </c>
    </row>
    <row r="16" spans="2:7" x14ac:dyDescent="0.2">
      <c r="B16" s="53" t="s">
        <v>90</v>
      </c>
      <c r="C16" s="53" t="s">
        <v>91</v>
      </c>
    </row>
    <row r="17" spans="1:3" x14ac:dyDescent="0.2">
      <c r="B17" t="s">
        <v>46</v>
      </c>
      <c r="C17" t="s">
        <v>47</v>
      </c>
    </row>
    <row r="18" spans="1:3" x14ac:dyDescent="0.2">
      <c r="B18" t="s">
        <v>5</v>
      </c>
      <c r="C18" t="s">
        <v>92</v>
      </c>
    </row>
    <row r="19" spans="1:3" x14ac:dyDescent="0.2">
      <c r="B19" t="s">
        <v>12</v>
      </c>
      <c r="C19" t="s">
        <v>13</v>
      </c>
    </row>
    <row r="20" spans="1:3" x14ac:dyDescent="0.2">
      <c r="B20" s="53" t="s">
        <v>93</v>
      </c>
      <c r="C20" t="s">
        <v>11</v>
      </c>
    </row>
    <row r="21" spans="1:3" x14ac:dyDescent="0.2">
      <c r="B21" t="s">
        <v>15</v>
      </c>
      <c r="C21" t="s">
        <v>16</v>
      </c>
    </row>
    <row r="23" spans="1:3" x14ac:dyDescent="0.2">
      <c r="B23" s="7" t="s">
        <v>20</v>
      </c>
    </row>
    <row r="24" spans="1:3" x14ac:dyDescent="0.2">
      <c r="A24" s="1"/>
      <c r="B24" t="s">
        <v>21</v>
      </c>
      <c r="C24" t="s">
        <v>19</v>
      </c>
    </row>
    <row r="25" spans="1:3" x14ac:dyDescent="0.2">
      <c r="A25" s="1"/>
      <c r="B25" t="s">
        <v>22</v>
      </c>
      <c r="C25" t="s">
        <v>30</v>
      </c>
    </row>
    <row r="26" spans="1:3" x14ac:dyDescent="0.2">
      <c r="A26" s="1"/>
      <c r="B26" t="s">
        <v>23</v>
      </c>
      <c r="C26" t="s">
        <v>31</v>
      </c>
    </row>
    <row r="27" spans="1:3" x14ac:dyDescent="0.2">
      <c r="A27" s="1"/>
      <c r="B27" t="s">
        <v>24</v>
      </c>
      <c r="C27" t="s">
        <v>32</v>
      </c>
    </row>
    <row r="28" spans="1:3" x14ac:dyDescent="0.2">
      <c r="A28" s="1"/>
      <c r="B28" t="s">
        <v>25</v>
      </c>
      <c r="C28" t="s">
        <v>33</v>
      </c>
    </row>
    <row r="29" spans="1:3" x14ac:dyDescent="0.2">
      <c r="A29" s="1"/>
      <c r="B29" t="s">
        <v>26</v>
      </c>
      <c r="C29" t="s">
        <v>34</v>
      </c>
    </row>
    <row r="30" spans="1:3" x14ac:dyDescent="0.2">
      <c r="A30" s="1"/>
      <c r="B30" t="s">
        <v>27</v>
      </c>
      <c r="C30" t="s">
        <v>35</v>
      </c>
    </row>
    <row r="31" spans="1:3" x14ac:dyDescent="0.2">
      <c r="A31" s="1"/>
      <c r="B31" t="s">
        <v>28</v>
      </c>
      <c r="C31" t="s">
        <v>36</v>
      </c>
    </row>
    <row r="32" spans="1:3" x14ac:dyDescent="0.2">
      <c r="A32" s="1"/>
      <c r="B32" t="s">
        <v>29</v>
      </c>
      <c r="C32" t="s">
        <v>37</v>
      </c>
    </row>
    <row r="34" spans="3:3" x14ac:dyDescent="0.2">
      <c r="C34" s="7" t="s">
        <v>6</v>
      </c>
    </row>
    <row r="36" spans="3:3" x14ac:dyDescent="0.2">
      <c r="C36" s="12" t="s">
        <v>7</v>
      </c>
    </row>
    <row r="37" spans="3:3" x14ac:dyDescent="0.2">
      <c r="C37" s="9" t="s">
        <v>8</v>
      </c>
    </row>
    <row r="38" spans="3:3" x14ac:dyDescent="0.2">
      <c r="C38" s="10" t="s">
        <v>9</v>
      </c>
    </row>
    <row r="39" spans="3:3" x14ac:dyDescent="0.2">
      <c r="C39" s="11" t="s">
        <v>10</v>
      </c>
    </row>
  </sheetData>
  <phoneticPr fontId="0" type="noConversion"/>
  <pageMargins left="0.75" right="0.75" top="1" bottom="1" header="0.5" footer="0.5"/>
  <pageSetup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210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F38"/>
    </sheetView>
  </sheetViews>
  <sheetFormatPr defaultRowHeight="12.75" x14ac:dyDescent="0.2"/>
  <cols>
    <col min="8" max="8" width="11.140625" customWidth="1"/>
    <col min="9" max="9" width="11.140625" bestFit="1" customWidth="1"/>
    <col min="10" max="10" width="12.7109375" bestFit="1" customWidth="1"/>
    <col min="11" max="11" width="11.28515625" bestFit="1" customWidth="1"/>
    <col min="12" max="13" width="11.140625" bestFit="1" customWidth="1"/>
    <col min="14" max="14" width="12.7109375" bestFit="1" customWidth="1"/>
    <col min="16" max="16" width="13.28515625" customWidth="1"/>
    <col min="17" max="17" width="11.140625" bestFit="1" customWidth="1"/>
    <col min="19" max="19" width="11.140625" bestFit="1" customWidth="1"/>
    <col min="21" max="21" width="11.5703125" customWidth="1"/>
    <col min="22" max="22" width="13" customWidth="1"/>
  </cols>
  <sheetData>
    <row r="1" spans="1:50" ht="15.75" x14ac:dyDescent="0.25">
      <c r="A1" s="13"/>
      <c r="B1" s="108" t="s">
        <v>79</v>
      </c>
      <c r="C1" s="108"/>
      <c r="D1" s="108"/>
      <c r="E1" s="108"/>
      <c r="F1" s="108"/>
      <c r="H1" s="48" t="s">
        <v>80</v>
      </c>
      <c r="P1" s="49"/>
      <c r="AQ1" s="49"/>
      <c r="AR1" s="1"/>
      <c r="AS1" s="1"/>
      <c r="AT1" s="1"/>
    </row>
    <row r="2" spans="1:50" x14ac:dyDescent="0.2">
      <c r="A2" s="13" t="s">
        <v>0</v>
      </c>
      <c r="B2" s="5" t="s">
        <v>61</v>
      </c>
      <c r="C2" s="5" t="s">
        <v>62</v>
      </c>
      <c r="D2" s="5" t="s">
        <v>55</v>
      </c>
      <c r="E2" s="5" t="s">
        <v>56</v>
      </c>
      <c r="F2" s="5" t="s">
        <v>67</v>
      </c>
      <c r="H2" s="100" t="s">
        <v>94</v>
      </c>
      <c r="I2" s="100" t="s">
        <v>95</v>
      </c>
      <c r="J2" s="100" t="s">
        <v>96</v>
      </c>
      <c r="K2" s="100" t="s">
        <v>97</v>
      </c>
      <c r="L2" s="100" t="s">
        <v>98</v>
      </c>
      <c r="M2" s="100" t="s">
        <v>99</v>
      </c>
      <c r="N2" s="100" t="s">
        <v>100</v>
      </c>
      <c r="AS2" s="1"/>
      <c r="AT2" s="1"/>
    </row>
    <row r="3" spans="1:50" x14ac:dyDescent="0.2">
      <c r="A3" s="13">
        <v>2015</v>
      </c>
      <c r="B3" s="50">
        <f>B4*(B4/B5)</f>
        <v>0.80329131848178892</v>
      </c>
      <c r="C3" s="51">
        <f t="shared" ref="C3:C38" si="0">(H3/H44)*10</f>
        <v>168.68460408828369</v>
      </c>
      <c r="D3" s="50">
        <f>D4*(D4/D5)</f>
        <v>0.58448071843949834</v>
      </c>
      <c r="E3" s="50">
        <f>E4*(E4/E5)</f>
        <v>0.40358049587455153</v>
      </c>
      <c r="F3" s="50">
        <f>F4*(F4/F5)</f>
        <v>3.1942306561575466</v>
      </c>
      <c r="H3" s="45">
        <v>46210928</v>
      </c>
      <c r="I3" s="45">
        <v>2238251</v>
      </c>
      <c r="J3" s="45">
        <v>230840779</v>
      </c>
      <c r="K3" s="45">
        <v>38863618</v>
      </c>
      <c r="L3" s="45">
        <v>30139993</v>
      </c>
      <c r="M3" s="45">
        <v>11007941</v>
      </c>
      <c r="N3" s="45">
        <v>103601511</v>
      </c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Q3" s="45"/>
      <c r="AR3" s="45"/>
      <c r="AS3" s="1"/>
      <c r="AT3" s="1"/>
    </row>
    <row r="4" spans="1:50" x14ac:dyDescent="0.2">
      <c r="A4" s="13">
        <f>A3+1</f>
        <v>2016</v>
      </c>
      <c r="B4" s="83">
        <v>0.80608042758819731</v>
      </c>
      <c r="C4" s="51">
        <f t="shared" si="0"/>
        <v>168.45529018709155</v>
      </c>
      <c r="D4" s="83">
        <v>0.58903167594863071</v>
      </c>
      <c r="E4" s="83">
        <v>0.40727966797412024</v>
      </c>
      <c r="F4" s="83">
        <v>3.2055728531062564</v>
      </c>
      <c r="H4" s="45">
        <v>46427693</v>
      </c>
      <c r="I4" s="45">
        <v>2353913</v>
      </c>
      <c r="J4" s="45">
        <v>207842524</v>
      </c>
      <c r="K4" s="45">
        <v>38761919</v>
      </c>
      <c r="L4" s="45">
        <v>29590350</v>
      </c>
      <c r="M4" s="45">
        <v>11083440</v>
      </c>
      <c r="N4" s="45">
        <v>102604159</v>
      </c>
      <c r="O4" s="45"/>
      <c r="P4" s="45"/>
      <c r="Q4" s="45"/>
      <c r="R4" s="45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</row>
    <row r="5" spans="1:50" x14ac:dyDescent="0.2">
      <c r="A5" s="13">
        <f t="shared" ref="A5:A38" si="1">A4+1</f>
        <v>2017</v>
      </c>
      <c r="B5" s="83">
        <v>0.80887922076491559</v>
      </c>
      <c r="C5" s="51">
        <f t="shared" si="0"/>
        <v>164.29449002773208</v>
      </c>
      <c r="D5" s="83">
        <v>0.59361806869727829</v>
      </c>
      <c r="E5" s="83">
        <v>0.41101274625687201</v>
      </c>
      <c r="F5" s="83">
        <v>3.216955324363703</v>
      </c>
      <c r="H5" s="45">
        <v>45575998</v>
      </c>
      <c r="I5" s="45">
        <v>2438385</v>
      </c>
      <c r="J5" s="45">
        <v>206709125</v>
      </c>
      <c r="K5" s="45">
        <v>33764069</v>
      </c>
      <c r="L5" s="45">
        <v>24349828</v>
      </c>
      <c r="M5" s="45">
        <v>11102192</v>
      </c>
      <c r="N5" s="45">
        <v>101808376</v>
      </c>
      <c r="O5" s="45"/>
      <c r="P5" s="45"/>
      <c r="Q5" s="45"/>
      <c r="R5" s="45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</row>
    <row r="6" spans="1:50" x14ac:dyDescent="0.2">
      <c r="A6" s="13">
        <f t="shared" si="1"/>
        <v>2018</v>
      </c>
      <c r="B6" s="83">
        <v>0.81255308978210139</v>
      </c>
      <c r="C6" s="51">
        <f t="shared" si="0"/>
        <v>166.45041378394143</v>
      </c>
      <c r="D6" s="83">
        <v>0.59790415271357145</v>
      </c>
      <c r="E6" s="83">
        <v>0.41461376456094157</v>
      </c>
      <c r="F6" s="83">
        <v>3.2273175452569309</v>
      </c>
      <c r="H6" s="45">
        <v>46483625</v>
      </c>
      <c r="I6" s="45">
        <v>2557959</v>
      </c>
      <c r="J6" s="45">
        <v>265061449</v>
      </c>
      <c r="K6" s="45">
        <v>40293369</v>
      </c>
      <c r="L6" s="45">
        <v>34137035</v>
      </c>
      <c r="M6" s="45">
        <v>11149447</v>
      </c>
      <c r="N6" s="45">
        <v>102084116</v>
      </c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Q6" s="45"/>
      <c r="AR6" s="45"/>
      <c r="AS6" s="1"/>
      <c r="AT6" s="1"/>
    </row>
    <row r="7" spans="1:50" x14ac:dyDescent="0.2">
      <c r="A7" s="13">
        <f t="shared" si="1"/>
        <v>2019</v>
      </c>
      <c r="B7" s="83">
        <v>0.81530175396411653</v>
      </c>
      <c r="C7" s="51">
        <f t="shared" si="0"/>
        <v>163.63838110818693</v>
      </c>
      <c r="D7" s="83">
        <v>0.60226343806184968</v>
      </c>
      <c r="E7" s="83">
        <v>0.41820961785476873</v>
      </c>
      <c r="F7" s="83">
        <v>3.2371845609931795</v>
      </c>
      <c r="H7" s="45">
        <v>46011840</v>
      </c>
      <c r="I7" s="45">
        <v>2672440</v>
      </c>
      <c r="J7" s="45">
        <v>236409688</v>
      </c>
      <c r="K7" s="45">
        <v>39470668</v>
      </c>
      <c r="L7" s="45">
        <v>28247233</v>
      </c>
      <c r="M7" s="45">
        <v>11185739</v>
      </c>
      <c r="N7" s="45">
        <v>101800403</v>
      </c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Q7" s="45"/>
      <c r="AR7" s="45"/>
      <c r="AS7" s="1"/>
      <c r="AT7" s="1"/>
    </row>
    <row r="8" spans="1:50" x14ac:dyDescent="0.2">
      <c r="A8" s="13">
        <f t="shared" si="1"/>
        <v>2020</v>
      </c>
      <c r="B8" s="83">
        <v>0.81868033614824576</v>
      </c>
      <c r="C8" s="51">
        <f t="shared" si="0"/>
        <v>161.87052647143204</v>
      </c>
      <c r="D8" s="83">
        <v>0.6067049253762955</v>
      </c>
      <c r="E8" s="83">
        <v>0.42202297580161108</v>
      </c>
      <c r="F8" s="83">
        <v>3.2466898638407118</v>
      </c>
      <c r="H8" s="45">
        <v>45870109</v>
      </c>
      <c r="I8" s="45">
        <v>2797128</v>
      </c>
      <c r="J8" s="45">
        <v>222298648</v>
      </c>
      <c r="K8" s="45">
        <v>35068458</v>
      </c>
      <c r="L8" s="45">
        <v>25438291</v>
      </c>
      <c r="M8" s="45">
        <v>11261720</v>
      </c>
      <c r="N8" s="45">
        <v>101742024</v>
      </c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Q8" s="45"/>
      <c r="AR8" s="45"/>
      <c r="AS8" s="1"/>
      <c r="AT8" s="1"/>
    </row>
    <row r="9" spans="1:50" x14ac:dyDescent="0.2">
      <c r="A9" s="13">
        <f t="shared" si="1"/>
        <v>2021</v>
      </c>
      <c r="B9" s="83">
        <v>0.82283833263639938</v>
      </c>
      <c r="C9" s="51">
        <f t="shared" si="0"/>
        <v>160.7544976843761</v>
      </c>
      <c r="D9" s="83">
        <v>0.61090378365683495</v>
      </c>
      <c r="E9" s="83">
        <v>0.42648240299179319</v>
      </c>
      <c r="F9" s="83">
        <v>3.2560396056133967</v>
      </c>
      <c r="H9" s="45">
        <v>45946738</v>
      </c>
      <c r="I9" s="45">
        <v>2903001</v>
      </c>
      <c r="J9" s="45">
        <v>267042867</v>
      </c>
      <c r="K9" s="45">
        <v>34498952</v>
      </c>
      <c r="L9" s="45">
        <v>29581550</v>
      </c>
      <c r="M9" s="45">
        <v>11352335</v>
      </c>
      <c r="N9" s="45">
        <v>102108236</v>
      </c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Q9" s="45"/>
      <c r="AR9" s="45"/>
      <c r="AS9" s="1"/>
      <c r="AT9" s="1"/>
    </row>
    <row r="10" spans="1:50" x14ac:dyDescent="0.2">
      <c r="A10" s="13">
        <f t="shared" si="1"/>
        <v>2022</v>
      </c>
      <c r="B10" s="83">
        <v>0.8252872588529373</v>
      </c>
      <c r="C10" s="51">
        <f t="shared" si="0"/>
        <v>159.69941189888368</v>
      </c>
      <c r="D10" s="83">
        <v>0.61316996195596274</v>
      </c>
      <c r="E10" s="83">
        <v>0.43031690980189802</v>
      </c>
      <c r="F10" s="83">
        <v>3.2646075977311746</v>
      </c>
      <c r="H10" s="45">
        <v>45998014</v>
      </c>
      <c r="I10" s="45">
        <v>3027109</v>
      </c>
      <c r="J10" s="45">
        <v>299939356</v>
      </c>
      <c r="K10" s="45">
        <v>34331257</v>
      </c>
      <c r="L10" s="45">
        <v>30683775</v>
      </c>
      <c r="M10" s="45">
        <v>11466113</v>
      </c>
      <c r="N10" s="45">
        <v>103235028</v>
      </c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Q10" s="45"/>
      <c r="AR10" s="45"/>
      <c r="AS10" s="1"/>
      <c r="AT10" s="1"/>
    </row>
    <row r="11" spans="1:50" x14ac:dyDescent="0.2">
      <c r="A11" s="13">
        <f t="shared" si="1"/>
        <v>2023</v>
      </c>
      <c r="B11" s="83">
        <v>0.8285758220476338</v>
      </c>
      <c r="C11" s="51">
        <f t="shared" si="0"/>
        <v>157.89295422609604</v>
      </c>
      <c r="D11" s="83">
        <v>0.61565526622429867</v>
      </c>
      <c r="E11" s="83">
        <v>0.43415820258838483</v>
      </c>
      <c r="F11" s="83">
        <v>3.2727292082195421</v>
      </c>
      <c r="H11" s="45">
        <v>45811267</v>
      </c>
      <c r="I11" s="45">
        <v>3155731</v>
      </c>
      <c r="J11" s="45">
        <v>256514368</v>
      </c>
      <c r="K11" s="45">
        <v>36373578</v>
      </c>
      <c r="L11" s="45">
        <v>28728298</v>
      </c>
      <c r="M11" s="45">
        <v>11577197</v>
      </c>
      <c r="N11" s="45">
        <v>104489397</v>
      </c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Q11" s="45"/>
      <c r="AR11" s="45"/>
      <c r="AS11" s="1"/>
      <c r="AT11" s="1"/>
    </row>
    <row r="12" spans="1:50" x14ac:dyDescent="0.2">
      <c r="A12" s="13">
        <f t="shared" si="1"/>
        <v>2024</v>
      </c>
      <c r="B12" s="83">
        <v>0.83167612406103553</v>
      </c>
      <c r="C12" s="51">
        <f t="shared" si="0"/>
        <v>156.62943966543597</v>
      </c>
      <c r="D12" s="83">
        <v>0.61781902298333369</v>
      </c>
      <c r="E12" s="83">
        <v>0.4379466753822458</v>
      </c>
      <c r="F12" s="83">
        <v>3.2805097209748943</v>
      </c>
      <c r="H12" s="45">
        <v>45782284</v>
      </c>
      <c r="I12" s="45">
        <v>3294022</v>
      </c>
      <c r="J12" s="45">
        <v>256299396</v>
      </c>
      <c r="K12" s="45">
        <v>36183981</v>
      </c>
      <c r="L12" s="45">
        <v>28243683</v>
      </c>
      <c r="M12" s="45">
        <v>11693899</v>
      </c>
      <c r="N12" s="45">
        <v>106075749</v>
      </c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Q12" s="45"/>
      <c r="AR12" s="45"/>
      <c r="AS12" s="1"/>
      <c r="AT12" s="1"/>
    </row>
    <row r="13" spans="1:50" x14ac:dyDescent="0.2">
      <c r="A13" s="13">
        <f t="shared" si="1"/>
        <v>2025</v>
      </c>
      <c r="B13" s="83">
        <v>0.83469820558389152</v>
      </c>
      <c r="C13" s="51">
        <f t="shared" si="0"/>
        <v>155.37768885631505</v>
      </c>
      <c r="D13" s="83">
        <v>0.61949460625758357</v>
      </c>
      <c r="E13" s="83">
        <v>0.44166779720416754</v>
      </c>
      <c r="F13" s="83">
        <v>3.2878034713599016</v>
      </c>
      <c r="H13" s="45">
        <v>45749733</v>
      </c>
      <c r="I13" s="45">
        <v>3439179</v>
      </c>
      <c r="J13" s="45">
        <v>255979547</v>
      </c>
      <c r="K13" s="45">
        <v>35994653</v>
      </c>
      <c r="L13" s="45">
        <v>27757610</v>
      </c>
      <c r="M13" s="45">
        <v>11814232</v>
      </c>
      <c r="N13" s="45">
        <v>107752344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Q13" s="45"/>
      <c r="AR13" s="45"/>
      <c r="AS13" s="1"/>
      <c r="AT13" s="1"/>
    </row>
    <row r="14" spans="1:50" x14ac:dyDescent="0.2">
      <c r="A14" s="13">
        <f t="shared" si="1"/>
        <v>2026</v>
      </c>
      <c r="B14" s="83">
        <v>0.83775285966840329</v>
      </c>
      <c r="C14" s="51">
        <f t="shared" si="0"/>
        <v>154.09758670497325</v>
      </c>
      <c r="D14" s="83">
        <v>0.6208037475492274</v>
      </c>
      <c r="E14" s="83">
        <v>0.44545069102919943</v>
      </c>
      <c r="F14" s="83">
        <v>3.2947864719940738</v>
      </c>
      <c r="H14" s="45">
        <v>45693001</v>
      </c>
      <c r="I14" s="45">
        <v>3590954</v>
      </c>
      <c r="J14" s="45">
        <v>255510708</v>
      </c>
      <c r="K14" s="45">
        <v>35810509</v>
      </c>
      <c r="L14" s="45">
        <v>27275724</v>
      </c>
      <c r="M14" s="45">
        <v>11934425</v>
      </c>
      <c r="N14" s="45">
        <v>109419806</v>
      </c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Q14" s="45"/>
      <c r="AR14" s="45"/>
      <c r="AS14" s="1"/>
      <c r="AT14" s="1"/>
    </row>
    <row r="15" spans="1:50" x14ac:dyDescent="0.2">
      <c r="A15" s="13">
        <f t="shared" si="1"/>
        <v>2027</v>
      </c>
      <c r="B15" s="83">
        <v>0.84044845295503479</v>
      </c>
      <c r="C15" s="51">
        <f t="shared" si="0"/>
        <v>152.74248045114948</v>
      </c>
      <c r="D15" s="83">
        <v>0.62173892791632446</v>
      </c>
      <c r="E15" s="83">
        <v>0.4491963020363039</v>
      </c>
      <c r="F15" s="83">
        <v>3.3014821481412229</v>
      </c>
      <c r="H15" s="45">
        <v>45594944</v>
      </c>
      <c r="I15" s="45">
        <v>3748628</v>
      </c>
      <c r="J15" s="45">
        <v>254478076</v>
      </c>
      <c r="K15" s="45">
        <v>35569431</v>
      </c>
      <c r="L15" s="45">
        <v>26742803</v>
      </c>
      <c r="M15" s="45">
        <v>12053607</v>
      </c>
      <c r="N15" s="45">
        <v>110981575</v>
      </c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Q15" s="45"/>
      <c r="AR15" s="45"/>
      <c r="AS15" s="1"/>
      <c r="AT15" s="1"/>
    </row>
    <row r="16" spans="1:50" x14ac:dyDescent="0.2">
      <c r="A16" s="13">
        <f t="shared" si="1"/>
        <v>2028</v>
      </c>
      <c r="B16" s="83">
        <v>0.84289926350646649</v>
      </c>
      <c r="C16" s="51">
        <f t="shared" si="0"/>
        <v>151.36806794176744</v>
      </c>
      <c r="D16" s="83">
        <v>0.62224787641144486</v>
      </c>
      <c r="E16" s="83">
        <v>0.45288118669549876</v>
      </c>
      <c r="F16" s="83">
        <v>3.3068994119296313</v>
      </c>
      <c r="H16" s="45">
        <v>45479641</v>
      </c>
      <c r="I16" s="45">
        <v>3901683</v>
      </c>
      <c r="J16" s="45">
        <v>253428078</v>
      </c>
      <c r="K16" s="45">
        <v>35320296</v>
      </c>
      <c r="L16" s="45">
        <v>26219876</v>
      </c>
      <c r="M16" s="45">
        <v>12177604</v>
      </c>
      <c r="N16" s="45">
        <v>112534400</v>
      </c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Q16" s="45"/>
      <c r="AR16" s="45"/>
      <c r="AS16" s="1"/>
      <c r="AT16" s="1"/>
    </row>
    <row r="17" spans="1:46" x14ac:dyDescent="0.2">
      <c r="A17" s="13">
        <f t="shared" si="1"/>
        <v>2029</v>
      </c>
      <c r="B17" s="83">
        <v>0.84518345260512706</v>
      </c>
      <c r="C17" s="51">
        <f t="shared" si="0"/>
        <v>149.97466000324727</v>
      </c>
      <c r="D17" s="83">
        <v>0.62238318165091755</v>
      </c>
      <c r="E17" s="83">
        <v>0.45638045260797505</v>
      </c>
      <c r="F17" s="83">
        <v>3.3114367240517897</v>
      </c>
      <c r="H17" s="45">
        <v>45353432</v>
      </c>
      <c r="I17" s="45">
        <v>4052434</v>
      </c>
      <c r="J17" s="45">
        <v>252127557</v>
      </c>
      <c r="K17" s="45">
        <v>35050455</v>
      </c>
      <c r="L17" s="45">
        <v>25671032</v>
      </c>
      <c r="M17" s="45">
        <v>12320338</v>
      </c>
      <c r="N17" s="45">
        <v>114132808</v>
      </c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Q17" s="45"/>
      <c r="AR17" s="45"/>
      <c r="AS17" s="1"/>
      <c r="AT17" s="1"/>
    </row>
    <row r="18" spans="1:46" x14ac:dyDescent="0.2">
      <c r="A18" s="13">
        <f t="shared" si="1"/>
        <v>2030</v>
      </c>
      <c r="B18" s="83">
        <v>0.84728635657704077</v>
      </c>
      <c r="C18" s="51">
        <f t="shared" si="0"/>
        <v>148.64585157616415</v>
      </c>
      <c r="D18" s="83">
        <v>0.622204812352812</v>
      </c>
      <c r="E18" s="83">
        <v>0.4597340610276372</v>
      </c>
      <c r="F18" s="83">
        <v>3.315124549423865</v>
      </c>
      <c r="H18" s="45">
        <v>45239369</v>
      </c>
      <c r="I18" s="45">
        <v>4201967</v>
      </c>
      <c r="J18" s="45">
        <v>250874202</v>
      </c>
      <c r="K18" s="45">
        <v>34801276</v>
      </c>
      <c r="L18" s="45">
        <v>25135047</v>
      </c>
      <c r="M18" s="45">
        <v>12481627</v>
      </c>
      <c r="N18" s="45">
        <v>115810362</v>
      </c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Q18" s="45"/>
      <c r="AR18" s="45"/>
      <c r="AS18" s="1"/>
      <c r="AT18" s="1"/>
    </row>
    <row r="19" spans="1:46" x14ac:dyDescent="0.2">
      <c r="A19" s="13">
        <f t="shared" si="1"/>
        <v>2031</v>
      </c>
      <c r="B19" s="83">
        <v>0.84914229203138447</v>
      </c>
      <c r="C19" s="51">
        <f t="shared" si="0"/>
        <v>147.39319273280174</v>
      </c>
      <c r="D19" s="83">
        <v>0.6220190438247627</v>
      </c>
      <c r="E19" s="83">
        <v>0.4629477223018813</v>
      </c>
      <c r="F19" s="83">
        <v>3.31809875758282</v>
      </c>
      <c r="H19" s="45">
        <v>45134714</v>
      </c>
      <c r="I19" s="45">
        <v>4349144</v>
      </c>
      <c r="J19" s="45">
        <v>249776450</v>
      </c>
      <c r="K19" s="45">
        <v>34546196</v>
      </c>
      <c r="L19" s="45">
        <v>24630906</v>
      </c>
      <c r="M19" s="45">
        <v>12662639</v>
      </c>
      <c r="N19" s="45">
        <v>117375849</v>
      </c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Q19" s="45"/>
      <c r="AR19" s="45"/>
      <c r="AS19" s="1"/>
      <c r="AT19" s="1"/>
    </row>
    <row r="20" spans="1:46" x14ac:dyDescent="0.2">
      <c r="A20" s="13">
        <f t="shared" si="1"/>
        <v>2032</v>
      </c>
      <c r="B20" s="83">
        <v>0.85073509663594449</v>
      </c>
      <c r="C20" s="51">
        <f t="shared" si="0"/>
        <v>146.18037756917124</v>
      </c>
      <c r="D20" s="83">
        <v>0.62175483097080697</v>
      </c>
      <c r="E20" s="83">
        <v>0.46601973039115113</v>
      </c>
      <c r="F20" s="83">
        <v>3.3204269587480324</v>
      </c>
      <c r="H20" s="45">
        <v>45034666</v>
      </c>
      <c r="I20" s="45">
        <v>4494086</v>
      </c>
      <c r="J20" s="45">
        <v>248527763</v>
      </c>
      <c r="K20" s="45">
        <v>34283056</v>
      </c>
      <c r="L20" s="45">
        <v>24114392</v>
      </c>
      <c r="M20" s="45">
        <v>12866846</v>
      </c>
      <c r="N20" s="45">
        <v>118891394</v>
      </c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Q20" s="45"/>
      <c r="AR20" s="45"/>
      <c r="AS20" s="1"/>
      <c r="AT20" s="1"/>
    </row>
    <row r="21" spans="1:46" x14ac:dyDescent="0.2">
      <c r="A21" s="13">
        <f t="shared" si="1"/>
        <v>2033</v>
      </c>
      <c r="B21" s="83">
        <v>0.85215665108099681</v>
      </c>
      <c r="C21" s="51">
        <f t="shared" si="0"/>
        <v>144.97569434472825</v>
      </c>
      <c r="D21" s="83">
        <v>0.62156882088530185</v>
      </c>
      <c r="E21" s="83">
        <v>0.46831641495234377</v>
      </c>
      <c r="F21" s="83">
        <v>3.32209437253485</v>
      </c>
      <c r="H21" s="45">
        <v>44929026</v>
      </c>
      <c r="I21" s="45">
        <v>4634448</v>
      </c>
      <c r="J21" s="45">
        <v>247228724</v>
      </c>
      <c r="K21" s="45">
        <v>34031230</v>
      </c>
      <c r="L21" s="45">
        <v>23597735</v>
      </c>
      <c r="M21" s="45">
        <v>13074318</v>
      </c>
      <c r="N21" s="45">
        <v>120322225</v>
      </c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Q21" s="45"/>
      <c r="AR21" s="45"/>
      <c r="AS21" s="1"/>
      <c r="AT21" s="1"/>
    </row>
    <row r="22" spans="1:46" x14ac:dyDescent="0.2">
      <c r="A22" s="13">
        <f t="shared" si="1"/>
        <v>2034</v>
      </c>
      <c r="B22" s="83">
        <v>0.85338142008457085</v>
      </c>
      <c r="C22" s="51">
        <f t="shared" si="0"/>
        <v>143.82880916090778</v>
      </c>
      <c r="D22" s="83">
        <v>0.62145940738500904</v>
      </c>
      <c r="E22" s="83">
        <v>0.4700845341500805</v>
      </c>
      <c r="F22" s="83">
        <v>3.3232597209777808</v>
      </c>
      <c r="H22" s="45">
        <v>44832461</v>
      </c>
      <c r="I22" s="45">
        <v>4770269</v>
      </c>
      <c r="J22" s="45">
        <v>246131791</v>
      </c>
      <c r="K22" s="45">
        <v>33793349</v>
      </c>
      <c r="L22" s="45">
        <v>23110374</v>
      </c>
      <c r="M22" s="45">
        <v>13273277</v>
      </c>
      <c r="N22" s="45">
        <v>121700153</v>
      </c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Q22" s="45"/>
      <c r="AR22" s="45"/>
      <c r="AS22" s="1"/>
      <c r="AT22" s="1"/>
    </row>
    <row r="23" spans="1:46" x14ac:dyDescent="0.2">
      <c r="A23" s="13">
        <f t="shared" si="1"/>
        <v>2035</v>
      </c>
      <c r="B23" s="83">
        <v>0.85442245544142359</v>
      </c>
      <c r="C23" s="51">
        <f t="shared" si="0"/>
        <v>142.74335481516735</v>
      </c>
      <c r="D23" s="83">
        <v>0.62129088073116479</v>
      </c>
      <c r="E23" s="83">
        <v>0.47122884796214731</v>
      </c>
      <c r="F23" s="83">
        <v>3.3238516874241428</v>
      </c>
      <c r="H23" s="45">
        <v>44750784</v>
      </c>
      <c r="I23" s="45">
        <v>4900726</v>
      </c>
      <c r="J23" s="45">
        <v>244974453</v>
      </c>
      <c r="K23" s="45">
        <v>33608141</v>
      </c>
      <c r="L23" s="45">
        <v>22618775</v>
      </c>
      <c r="M23" s="45">
        <v>13464485</v>
      </c>
      <c r="N23" s="45">
        <v>123068368</v>
      </c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Q23" s="45"/>
      <c r="AR23" s="45"/>
      <c r="AS23" s="1"/>
      <c r="AT23" s="1"/>
    </row>
    <row r="24" spans="1:46" x14ac:dyDescent="0.2">
      <c r="A24" s="13">
        <f t="shared" si="1"/>
        <v>2036</v>
      </c>
      <c r="B24" s="83">
        <v>0.85519616418953825</v>
      </c>
      <c r="C24" s="51">
        <f t="shared" si="0"/>
        <v>141.70024082812142</v>
      </c>
      <c r="D24" s="83">
        <v>0.62110899217371884</v>
      </c>
      <c r="E24" s="83">
        <v>0.47188676492177578</v>
      </c>
      <c r="F24" s="83">
        <v>3.323852654882915</v>
      </c>
      <c r="H24" s="45">
        <v>44676258</v>
      </c>
      <c r="I24" s="45">
        <v>5023801</v>
      </c>
      <c r="J24" s="45">
        <v>244029516</v>
      </c>
      <c r="K24" s="45">
        <v>33466432</v>
      </c>
      <c r="L24" s="45">
        <v>22154373</v>
      </c>
      <c r="M24" s="45">
        <v>13643675</v>
      </c>
      <c r="N24" s="45">
        <v>124378447</v>
      </c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Q24" s="45"/>
      <c r="AR24" s="45"/>
      <c r="AS24" s="1"/>
      <c r="AT24" s="1"/>
    </row>
    <row r="25" spans="1:46" x14ac:dyDescent="0.2">
      <c r="A25" s="13">
        <f t="shared" si="1"/>
        <v>2037</v>
      </c>
      <c r="B25" s="83">
        <v>0.855878155223884</v>
      </c>
      <c r="C25" s="51">
        <f t="shared" si="0"/>
        <v>140.65130833180362</v>
      </c>
      <c r="D25" s="83">
        <v>0.62102595943800964</v>
      </c>
      <c r="E25" s="83">
        <v>0.47189622915022933</v>
      </c>
      <c r="F25" s="83">
        <v>3.3239549322841535</v>
      </c>
      <c r="H25" s="45">
        <v>44593863</v>
      </c>
      <c r="I25" s="45">
        <v>5150201</v>
      </c>
      <c r="J25" s="45">
        <v>242869686</v>
      </c>
      <c r="K25" s="45">
        <v>33378702</v>
      </c>
      <c r="L25" s="45">
        <v>21675617</v>
      </c>
      <c r="M25" s="45">
        <v>13809119</v>
      </c>
      <c r="N25" s="45">
        <v>125592589</v>
      </c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Q25" s="45"/>
      <c r="AR25" s="45"/>
      <c r="AS25" s="1"/>
      <c r="AT25" s="1"/>
    </row>
    <row r="26" spans="1:46" x14ac:dyDescent="0.2">
      <c r="A26" s="13">
        <f t="shared" si="1"/>
        <v>2038</v>
      </c>
      <c r="B26" s="83">
        <v>0.85627575744067874</v>
      </c>
      <c r="C26" s="51">
        <f t="shared" si="0"/>
        <v>139.61497781770368</v>
      </c>
      <c r="D26" s="83">
        <v>0.62093480239302157</v>
      </c>
      <c r="E26" s="83">
        <v>0.47190426874493169</v>
      </c>
      <c r="F26" s="83">
        <v>3.323957862690357</v>
      </c>
      <c r="H26" s="45">
        <v>44511042</v>
      </c>
      <c r="I26" s="45">
        <v>5279756</v>
      </c>
      <c r="J26" s="45">
        <v>241893213</v>
      </c>
      <c r="K26" s="45">
        <v>33298623</v>
      </c>
      <c r="L26" s="45">
        <v>21223593</v>
      </c>
      <c r="M26" s="45">
        <v>13979761</v>
      </c>
      <c r="N26" s="45">
        <v>126726849</v>
      </c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Q26" s="45"/>
      <c r="AR26" s="45"/>
      <c r="AS26" s="1"/>
      <c r="AT26" s="1"/>
    </row>
    <row r="27" spans="1:46" x14ac:dyDescent="0.2">
      <c r="A27" s="13">
        <f t="shared" si="1"/>
        <v>2039</v>
      </c>
      <c r="B27" s="83">
        <v>0.85648986692899709</v>
      </c>
      <c r="C27" s="51">
        <f t="shared" si="0"/>
        <v>138.59362580374668</v>
      </c>
      <c r="D27" s="83">
        <v>0.62092043211827908</v>
      </c>
      <c r="E27" s="83">
        <v>0.47198727369634802</v>
      </c>
      <c r="F27" s="83">
        <v>3.3240597578553728</v>
      </c>
      <c r="H27" s="45">
        <v>44427739</v>
      </c>
      <c r="I27" s="45">
        <v>5412683</v>
      </c>
      <c r="J27" s="45">
        <v>240757044</v>
      </c>
      <c r="K27" s="45">
        <v>33233759</v>
      </c>
      <c r="L27" s="45">
        <v>20761694</v>
      </c>
      <c r="M27" s="45">
        <v>14155724</v>
      </c>
      <c r="N27" s="45">
        <v>127831834</v>
      </c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Q27" s="45"/>
      <c r="AR27" s="45"/>
      <c r="AS27" s="1"/>
      <c r="AT27" s="1"/>
    </row>
    <row r="28" spans="1:46" x14ac:dyDescent="0.2">
      <c r="A28" s="13">
        <f t="shared" si="1"/>
        <v>2040</v>
      </c>
      <c r="B28" s="83">
        <v>0.85651953657503654</v>
      </c>
      <c r="C28" s="51">
        <f t="shared" si="0"/>
        <v>137.58046442018212</v>
      </c>
      <c r="D28" s="83">
        <v>0.62084424228185464</v>
      </c>
      <c r="E28" s="83">
        <v>0.47199903945498017</v>
      </c>
      <c r="F28" s="83">
        <v>3.3241567519405226</v>
      </c>
      <c r="H28" s="45">
        <v>44346146</v>
      </c>
      <c r="I28" s="45">
        <v>5548426</v>
      </c>
      <c r="J28" s="45">
        <v>239842077</v>
      </c>
      <c r="K28" s="45">
        <v>33162311</v>
      </c>
      <c r="L28" s="45">
        <v>20326974</v>
      </c>
      <c r="M28" s="45">
        <v>14338873</v>
      </c>
      <c r="N28" s="45">
        <v>128932094</v>
      </c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Q28" s="45"/>
      <c r="AR28" s="45"/>
      <c r="AS28" s="1"/>
      <c r="AT28" s="1"/>
    </row>
    <row r="29" spans="1:46" x14ac:dyDescent="0.2">
      <c r="A29" s="13">
        <f t="shared" si="1"/>
        <v>2041</v>
      </c>
      <c r="B29" s="83">
        <v>0.85643954886008367</v>
      </c>
      <c r="C29" s="51">
        <f t="shared" si="0"/>
        <v>136.57776064954535</v>
      </c>
      <c r="D29" s="83">
        <v>0.62083137669186894</v>
      </c>
      <c r="E29" s="83">
        <v>0.4720866464351649</v>
      </c>
      <c r="F29" s="83">
        <v>3.3241638038236063</v>
      </c>
      <c r="H29" s="45">
        <v>44263664</v>
      </c>
      <c r="I29" s="45">
        <v>5685696</v>
      </c>
      <c r="J29" s="45">
        <v>238767201</v>
      </c>
      <c r="K29" s="45">
        <v>33098459</v>
      </c>
      <c r="L29" s="45">
        <v>19883637</v>
      </c>
      <c r="M29" s="45">
        <v>14528265</v>
      </c>
      <c r="N29" s="45">
        <v>130017428</v>
      </c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Q29" s="45"/>
      <c r="AR29" s="45"/>
      <c r="AS29" s="1"/>
      <c r="AT29" s="1"/>
    </row>
    <row r="30" spans="1:46" x14ac:dyDescent="0.2">
      <c r="A30" s="13">
        <f t="shared" si="1"/>
        <v>2042</v>
      </c>
      <c r="B30" s="83">
        <v>0.85628921306700057</v>
      </c>
      <c r="C30" s="51">
        <f t="shared" si="0"/>
        <v>135.61827792804809</v>
      </c>
      <c r="D30" s="83">
        <v>0.62075646734953549</v>
      </c>
      <c r="E30" s="83">
        <v>0.47210083293771293</v>
      </c>
      <c r="F30" s="83">
        <v>3.3242605395420539</v>
      </c>
      <c r="H30" s="45">
        <v>44187188</v>
      </c>
      <c r="I30" s="45">
        <v>5823975</v>
      </c>
      <c r="J30" s="45">
        <v>237835721</v>
      </c>
      <c r="K30" s="45">
        <v>33045416</v>
      </c>
      <c r="L30" s="45">
        <v>19469549</v>
      </c>
      <c r="M30" s="45">
        <v>14722903</v>
      </c>
      <c r="N30" s="45">
        <v>131097300</v>
      </c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Q30" s="45"/>
      <c r="AR30" s="45"/>
      <c r="AS30" s="1"/>
      <c r="AT30" s="1"/>
    </row>
    <row r="31" spans="1:46" x14ac:dyDescent="0.2">
      <c r="A31" s="13">
        <f t="shared" si="1"/>
        <v>2043</v>
      </c>
      <c r="B31" s="83">
        <v>0.85623294136638339</v>
      </c>
      <c r="C31" s="51">
        <f t="shared" si="0"/>
        <v>134.66958048523139</v>
      </c>
      <c r="D31" s="83">
        <v>0.62075699017154184</v>
      </c>
      <c r="E31" s="83">
        <v>0.47210177216351051</v>
      </c>
      <c r="F31" s="83">
        <v>3.324353274559658</v>
      </c>
      <c r="H31" s="45">
        <v>44110038</v>
      </c>
      <c r="I31" s="45">
        <v>5962468</v>
      </c>
      <c r="J31" s="45">
        <v>236706709</v>
      </c>
      <c r="K31" s="45">
        <v>32974915</v>
      </c>
      <c r="L31" s="45">
        <v>19047370</v>
      </c>
      <c r="M31" s="45">
        <v>14923881</v>
      </c>
      <c r="N31" s="45">
        <v>132195199</v>
      </c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Q31" s="45"/>
      <c r="AR31" s="45"/>
      <c r="AS31" s="1"/>
      <c r="AT31" s="1"/>
    </row>
    <row r="32" spans="1:46" x14ac:dyDescent="0.2">
      <c r="A32" s="13">
        <f t="shared" si="1"/>
        <v>2044</v>
      </c>
      <c r="B32" s="83">
        <v>0.85615781335457597</v>
      </c>
      <c r="C32" s="51">
        <f t="shared" si="0"/>
        <v>133.76134136604486</v>
      </c>
      <c r="D32" s="83">
        <v>0.62074320015761819</v>
      </c>
      <c r="E32" s="83">
        <v>0.47218071083047353</v>
      </c>
      <c r="F32" s="83">
        <v>3.3243546917460804</v>
      </c>
      <c r="H32" s="45">
        <v>44043637</v>
      </c>
      <c r="I32" s="45">
        <v>6101422</v>
      </c>
      <c r="J32" s="45">
        <v>235786618</v>
      </c>
      <c r="K32" s="45">
        <v>32936740</v>
      </c>
      <c r="L32" s="45">
        <v>18656842</v>
      </c>
      <c r="M32" s="45">
        <v>15131292</v>
      </c>
      <c r="N32" s="45">
        <v>133348623</v>
      </c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Q32" s="45"/>
      <c r="AR32" s="45"/>
      <c r="AS32" s="1"/>
      <c r="AT32" s="1"/>
    </row>
    <row r="33" spans="1:46" x14ac:dyDescent="0.2">
      <c r="A33" s="13">
        <f t="shared" si="1"/>
        <v>2045</v>
      </c>
      <c r="B33" s="83">
        <v>0.8560007136237644</v>
      </c>
      <c r="C33" s="51">
        <f t="shared" si="0"/>
        <v>132.86431318240605</v>
      </c>
      <c r="D33" s="83">
        <v>0.62075039631601914</v>
      </c>
      <c r="E33" s="83">
        <v>0.47219248599318658</v>
      </c>
      <c r="F33" s="83">
        <v>3.3244555989999367</v>
      </c>
      <c r="H33" s="45">
        <v>43979031</v>
      </c>
      <c r="I33" s="45">
        <v>6239819</v>
      </c>
      <c r="J33" s="45">
        <v>234853348</v>
      </c>
      <c r="K33" s="45">
        <v>32904019</v>
      </c>
      <c r="L33" s="45">
        <v>18275551</v>
      </c>
      <c r="M33" s="45">
        <v>15344315</v>
      </c>
      <c r="N33" s="45">
        <v>134549827</v>
      </c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Q33" s="45"/>
      <c r="AR33" s="45"/>
      <c r="AS33" s="1"/>
      <c r="AT33" s="1"/>
    </row>
    <row r="34" spans="1:46" x14ac:dyDescent="0.2">
      <c r="A34" s="13">
        <f t="shared" si="1"/>
        <v>2046</v>
      </c>
      <c r="B34" s="83">
        <v>0.85593167475568288</v>
      </c>
      <c r="C34" s="51">
        <f t="shared" si="0"/>
        <v>131.96003057002028</v>
      </c>
      <c r="D34" s="83">
        <v>0.62075100390166238</v>
      </c>
      <c r="E34" s="83">
        <v>0.47220062005914548</v>
      </c>
      <c r="F34" s="83">
        <v>3.3244571541820425</v>
      </c>
      <c r="H34" s="45">
        <v>43908948</v>
      </c>
      <c r="I34" s="45">
        <v>6376053</v>
      </c>
      <c r="J34" s="45">
        <v>233690668</v>
      </c>
      <c r="K34" s="45">
        <v>32853314</v>
      </c>
      <c r="L34" s="45">
        <v>17884259</v>
      </c>
      <c r="M34" s="45">
        <v>15560842</v>
      </c>
      <c r="N34" s="45">
        <v>135767853</v>
      </c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Q34" s="45"/>
      <c r="AR34" s="45"/>
      <c r="AS34" s="1"/>
      <c r="AT34" s="1"/>
    </row>
    <row r="35" spans="1:46" x14ac:dyDescent="0.2">
      <c r="A35" s="13">
        <f t="shared" si="1"/>
        <v>2047</v>
      </c>
      <c r="B35" s="83">
        <v>0.85586484977540844</v>
      </c>
      <c r="C35" s="51">
        <f t="shared" si="0"/>
        <v>131.07165152624103</v>
      </c>
      <c r="D35" s="83">
        <v>0.62075158227108851</v>
      </c>
      <c r="E35" s="83">
        <v>0.4722804346186113</v>
      </c>
      <c r="F35" s="83">
        <v>3.3245452279800718</v>
      </c>
      <c r="H35" s="45">
        <v>43839378</v>
      </c>
      <c r="I35" s="45">
        <v>6509690</v>
      </c>
      <c r="J35" s="45">
        <v>232647308</v>
      </c>
      <c r="K35" s="45">
        <v>32827682</v>
      </c>
      <c r="L35" s="45">
        <v>17513251</v>
      </c>
      <c r="M35" s="45">
        <v>15778295</v>
      </c>
      <c r="N35" s="45">
        <v>136988081</v>
      </c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Q35" s="45"/>
      <c r="AR35" s="45"/>
      <c r="AS35" s="1"/>
      <c r="AT35" s="1"/>
    </row>
    <row r="36" spans="1:46" x14ac:dyDescent="0.2">
      <c r="A36" s="13">
        <f t="shared" si="1"/>
        <v>2048</v>
      </c>
      <c r="B36" s="83">
        <v>0.85578866729872138</v>
      </c>
      <c r="C36" s="51">
        <f t="shared" si="0"/>
        <v>130.19642221301388</v>
      </c>
      <c r="D36" s="83">
        <v>0.62075214154272607</v>
      </c>
      <c r="E36" s="83">
        <v>0.47228955167553216</v>
      </c>
      <c r="F36" s="83">
        <v>3.3245588650703519</v>
      </c>
      <c r="H36" s="45">
        <v>43767962</v>
      </c>
      <c r="I36" s="45">
        <v>6640975</v>
      </c>
      <c r="J36" s="45">
        <v>231532927</v>
      </c>
      <c r="K36" s="45">
        <v>32805972</v>
      </c>
      <c r="L36" s="45">
        <v>17145898</v>
      </c>
      <c r="M36" s="45">
        <v>15994005</v>
      </c>
      <c r="N36" s="45">
        <v>138200227</v>
      </c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Q36" s="45"/>
      <c r="AR36" s="45"/>
      <c r="AS36" s="1"/>
      <c r="AT36" s="1"/>
    </row>
    <row r="37" spans="1:46" x14ac:dyDescent="0.2">
      <c r="A37" s="13">
        <f t="shared" si="1"/>
        <v>2049</v>
      </c>
      <c r="B37" s="83">
        <v>0.8557217291843594</v>
      </c>
      <c r="C37" s="51">
        <f t="shared" si="0"/>
        <v>129.32227936762769</v>
      </c>
      <c r="D37" s="83">
        <v>0.62076633477660503</v>
      </c>
      <c r="E37" s="83">
        <v>0.47228927750478056</v>
      </c>
      <c r="F37" s="83">
        <v>3.324647554187667</v>
      </c>
      <c r="H37" s="45">
        <v>43691739</v>
      </c>
      <c r="I37" s="45">
        <v>6769977</v>
      </c>
      <c r="J37" s="45">
        <v>230174439</v>
      </c>
      <c r="K37" s="45">
        <v>32781345</v>
      </c>
      <c r="L37" s="45">
        <v>16765963</v>
      </c>
      <c r="M37" s="45">
        <v>16206270</v>
      </c>
      <c r="N37" s="45">
        <v>139399691</v>
      </c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Q37" s="45"/>
      <c r="AR37" s="45"/>
      <c r="AS37" s="1"/>
      <c r="AT37" s="1"/>
    </row>
    <row r="38" spans="1:46" x14ac:dyDescent="0.2">
      <c r="A38" s="13">
        <f t="shared" si="1"/>
        <v>2050</v>
      </c>
      <c r="B38" s="83">
        <v>0.85564530024579588</v>
      </c>
      <c r="C38" s="51">
        <f t="shared" si="0"/>
        <v>128.4685358391248</v>
      </c>
      <c r="D38" s="83">
        <v>0.62076850477053791</v>
      </c>
      <c r="E38" s="83">
        <v>0.47229125952300732</v>
      </c>
      <c r="F38" s="83">
        <v>3.3246608583427784</v>
      </c>
      <c r="H38" s="45">
        <v>43617997</v>
      </c>
      <c r="I38" s="45">
        <v>6897193</v>
      </c>
      <c r="J38" s="45">
        <v>228956022</v>
      </c>
      <c r="K38" s="45">
        <v>32754739</v>
      </c>
      <c r="L38" s="45">
        <v>16407471</v>
      </c>
      <c r="M38" s="45">
        <v>16413490</v>
      </c>
      <c r="N38" s="45">
        <v>140586975</v>
      </c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Q38" s="45"/>
      <c r="AR38" s="45"/>
      <c r="AS38" s="1"/>
      <c r="AT38" s="1"/>
    </row>
    <row r="39" spans="1:46" x14ac:dyDescent="0.2">
      <c r="A39" s="13"/>
      <c r="B39" s="1"/>
      <c r="C39" s="1"/>
      <c r="D39" s="1"/>
      <c r="E39" s="1"/>
      <c r="F39" s="1"/>
      <c r="AQ39" s="1"/>
      <c r="AR39" s="1"/>
      <c r="AS39" s="1"/>
      <c r="AT39" s="1"/>
    </row>
    <row r="40" spans="1:46" x14ac:dyDescent="0.2">
      <c r="A40" s="13"/>
      <c r="B40" s="1"/>
      <c r="C40" s="1"/>
      <c r="D40" s="1"/>
      <c r="E40" s="1"/>
      <c r="F40" s="1"/>
      <c r="AQ40" s="1"/>
      <c r="AR40" s="1"/>
      <c r="AS40" s="1"/>
      <c r="AT40" s="1"/>
    </row>
    <row r="41" spans="1:46" x14ac:dyDescent="0.2">
      <c r="A41" s="13"/>
      <c r="B41" s="1"/>
      <c r="C41" s="1"/>
      <c r="D41" s="1"/>
      <c r="E41" s="1"/>
      <c r="F41" s="1"/>
      <c r="AQ41" s="1"/>
      <c r="AR41" s="1"/>
      <c r="AS41" s="1"/>
      <c r="AT41" s="1"/>
    </row>
    <row r="42" spans="1:46" ht="15.75" x14ac:dyDescent="0.25">
      <c r="A42" s="13"/>
      <c r="B42" s="108" t="s">
        <v>81</v>
      </c>
      <c r="C42" s="108"/>
      <c r="D42" s="108"/>
      <c r="E42" s="108"/>
      <c r="F42" s="108"/>
      <c r="H42" s="48" t="s">
        <v>82</v>
      </c>
      <c r="P42" s="49" t="s">
        <v>83</v>
      </c>
      <c r="Q42" s="1"/>
      <c r="R42" s="1"/>
      <c r="S42" s="1"/>
      <c r="U42" s="48" t="s">
        <v>84</v>
      </c>
    </row>
    <row r="43" spans="1:46" x14ac:dyDescent="0.2">
      <c r="A43" s="13" t="s">
        <v>0</v>
      </c>
      <c r="B43" s="5" t="s">
        <v>61</v>
      </c>
      <c r="C43" s="5" t="s">
        <v>62</v>
      </c>
      <c r="D43" s="5" t="s">
        <v>55</v>
      </c>
      <c r="E43" s="5" t="s">
        <v>56</v>
      </c>
      <c r="F43" s="5" t="s">
        <v>67</v>
      </c>
      <c r="H43" t="s">
        <v>94</v>
      </c>
      <c r="I43" t="s">
        <v>95</v>
      </c>
      <c r="J43" t="s">
        <v>96</v>
      </c>
      <c r="K43" t="s">
        <v>97</v>
      </c>
      <c r="L43" t="s">
        <v>98</v>
      </c>
      <c r="M43" t="s">
        <v>99</v>
      </c>
      <c r="N43" t="s">
        <v>100</v>
      </c>
      <c r="P43" s="1" t="s">
        <v>85</v>
      </c>
      <c r="Q43" s="1" t="s">
        <v>86</v>
      </c>
      <c r="R43" s="1" t="s">
        <v>87</v>
      </c>
      <c r="S43" s="1" t="s">
        <v>48</v>
      </c>
      <c r="U43" s="1" t="s">
        <v>85</v>
      </c>
      <c r="V43" s="1" t="s">
        <v>86</v>
      </c>
      <c r="W43" s="1" t="s">
        <v>87</v>
      </c>
      <c r="X43" s="1" t="s">
        <v>48</v>
      </c>
    </row>
    <row r="44" spans="1:46" x14ac:dyDescent="0.2">
      <c r="A44" s="13">
        <f t="shared" ref="A44:A79" si="2">A3</f>
        <v>2015</v>
      </c>
      <c r="B44" s="52">
        <f>SUM(J44,L44)/SUM($J44,$L44)</f>
        <v>1</v>
      </c>
      <c r="C44" s="52">
        <f>H44/SUM($J44,$L44)</f>
        <v>0.42511764307887501</v>
      </c>
      <c r="D44" s="52">
        <f>N44/SUM($J44,$L44)</f>
        <v>0.94330491236281178</v>
      </c>
      <c r="E44" s="52">
        <f>M44/SUM($J44,$L44)</f>
        <v>0.75331855591840435</v>
      </c>
      <c r="F44" s="52">
        <f>I44/SUM($J44,$L44)</f>
        <v>0.15637435855735848</v>
      </c>
      <c r="H44" s="45">
        <v>2739487</v>
      </c>
      <c r="I44" s="45">
        <v>1007687</v>
      </c>
      <c r="J44" s="45">
        <v>5229373</v>
      </c>
      <c r="K44" s="45">
        <v>955872</v>
      </c>
      <c r="L44" s="45">
        <v>1214695</v>
      </c>
      <c r="M44" s="45">
        <v>4854436</v>
      </c>
      <c r="N44" s="45">
        <v>6078721</v>
      </c>
      <c r="P44" s="74">
        <v>16155400</v>
      </c>
      <c r="Q44" s="74">
        <v>5360720</v>
      </c>
      <c r="R44" s="74">
        <v>1998269</v>
      </c>
      <c r="S44" s="74">
        <f>SUM(P44:R44)</f>
        <v>23514389</v>
      </c>
      <c r="U44" s="74">
        <v>32680</v>
      </c>
      <c r="V44" s="74">
        <v>4707</v>
      </c>
      <c r="W44" s="74">
        <v>2151</v>
      </c>
      <c r="X44" s="74">
        <f>SUM(U44:W44)</f>
        <v>39538</v>
      </c>
    </row>
    <row r="45" spans="1:46" x14ac:dyDescent="0.2">
      <c r="A45" s="13">
        <f t="shared" si="2"/>
        <v>2016</v>
      </c>
      <c r="B45" s="52">
        <f t="shared" ref="B45:B79" si="3">SUM(J45,L45)/SUM($J45,$L45)</f>
        <v>1</v>
      </c>
      <c r="C45" s="52">
        <f t="shared" ref="C45:C79" si="4">H45/SUM($J45,$L45)</f>
        <v>0.42357859210517218</v>
      </c>
      <c r="D45" s="52">
        <f t="shared" ref="D45:D79" si="5">N45/SUM($J45,$L45)</f>
        <v>0.93888405196825098</v>
      </c>
      <c r="E45" s="52">
        <f t="shared" ref="E45:E79" si="6">M45/SUM($J45,$L45)</f>
        <v>0.75495234501853103</v>
      </c>
      <c r="F45" s="52">
        <f t="shared" ref="F45:F79" si="7">I45/SUM($J45,$L45)</f>
        <v>0.16205045134489021</v>
      </c>
      <c r="H45" s="45">
        <v>2756084</v>
      </c>
      <c r="I45" s="45">
        <v>1054408</v>
      </c>
      <c r="J45" s="45">
        <v>5286696</v>
      </c>
      <c r="K45" s="45">
        <v>954610</v>
      </c>
      <c r="L45" s="45">
        <v>1219969</v>
      </c>
      <c r="M45" s="45">
        <v>4912222</v>
      </c>
      <c r="N45" s="45">
        <v>6109004</v>
      </c>
      <c r="P45" s="74">
        <v>16342766</v>
      </c>
      <c r="Q45" s="74">
        <v>5433568</v>
      </c>
      <c r="R45" s="74">
        <v>1990214</v>
      </c>
      <c r="S45" s="74">
        <f t="shared" ref="S45:S79" si="8">SUM(P45:R45)</f>
        <v>23766548</v>
      </c>
      <c r="U45" s="74">
        <v>33162</v>
      </c>
      <c r="V45" s="74">
        <v>4813</v>
      </c>
      <c r="W45" s="74">
        <v>2157</v>
      </c>
      <c r="X45" s="74">
        <f t="shared" ref="X45:X79" si="9">SUM(U45:W45)</f>
        <v>40132</v>
      </c>
    </row>
    <row r="46" spans="1:46" x14ac:dyDescent="0.2">
      <c r="A46" s="13">
        <f t="shared" si="2"/>
        <v>2017</v>
      </c>
      <c r="B46" s="52">
        <f t="shared" si="3"/>
        <v>1</v>
      </c>
      <c r="C46" s="52">
        <f t="shared" si="4"/>
        <v>0.42240203553816974</v>
      </c>
      <c r="D46" s="52">
        <f t="shared" si="5"/>
        <v>0.93549850357186093</v>
      </c>
      <c r="E46" s="52">
        <f t="shared" si="6"/>
        <v>0.75730881998018973</v>
      </c>
      <c r="F46" s="52">
        <f t="shared" si="7"/>
        <v>0.16787053441251776</v>
      </c>
      <c r="H46" s="45">
        <v>2774043</v>
      </c>
      <c r="I46" s="45">
        <v>1102457</v>
      </c>
      <c r="J46" s="45">
        <v>5336838</v>
      </c>
      <c r="K46" s="45">
        <v>953350</v>
      </c>
      <c r="L46" s="45">
        <v>1230467</v>
      </c>
      <c r="M46" s="45">
        <v>4973478</v>
      </c>
      <c r="N46" s="45">
        <v>6143704</v>
      </c>
      <c r="P46" s="74">
        <v>16547104</v>
      </c>
      <c r="Q46" s="74">
        <v>5498336</v>
      </c>
      <c r="R46" s="74">
        <v>1986328</v>
      </c>
      <c r="S46" s="74">
        <f t="shared" si="8"/>
        <v>24031768</v>
      </c>
      <c r="U46" s="74">
        <v>33675</v>
      </c>
      <c r="V46" s="74">
        <v>4911</v>
      </c>
      <c r="W46" s="74">
        <v>2167</v>
      </c>
      <c r="X46" s="74">
        <f t="shared" si="9"/>
        <v>40753</v>
      </c>
    </row>
    <row r="47" spans="1:46" x14ac:dyDescent="0.2">
      <c r="A47" s="13">
        <f t="shared" si="2"/>
        <v>2018</v>
      </c>
      <c r="B47" s="52">
        <f t="shared" si="3"/>
        <v>1</v>
      </c>
      <c r="C47" s="52">
        <f t="shared" si="4"/>
        <v>0.4208817649465767</v>
      </c>
      <c r="D47" s="52">
        <f t="shared" si="5"/>
        <v>0.93146597359693695</v>
      </c>
      <c r="E47" s="52">
        <f t="shared" si="6"/>
        <v>0.75880645917276235</v>
      </c>
      <c r="F47" s="52">
        <f t="shared" si="7"/>
        <v>0.17357644025099414</v>
      </c>
      <c r="H47" s="45">
        <v>2792641</v>
      </c>
      <c r="I47" s="45">
        <v>1151717</v>
      </c>
      <c r="J47" s="45">
        <v>5394311</v>
      </c>
      <c r="K47" s="45">
        <v>952090</v>
      </c>
      <c r="L47" s="45">
        <v>1240904</v>
      </c>
      <c r="M47" s="45">
        <v>5034844</v>
      </c>
      <c r="N47" s="45">
        <v>6180477</v>
      </c>
      <c r="P47" s="74">
        <v>16757671</v>
      </c>
      <c r="Q47" s="74">
        <v>5567749</v>
      </c>
      <c r="R47" s="74">
        <v>1983650</v>
      </c>
      <c r="S47" s="74">
        <f t="shared" si="8"/>
        <v>24309070</v>
      </c>
      <c r="U47" s="74">
        <v>34193</v>
      </c>
      <c r="V47" s="74">
        <v>5014</v>
      </c>
      <c r="W47" s="74">
        <v>2178</v>
      </c>
      <c r="X47" s="74">
        <f t="shared" si="9"/>
        <v>41385</v>
      </c>
    </row>
    <row r="48" spans="1:46" x14ac:dyDescent="0.2">
      <c r="A48" s="13">
        <f t="shared" si="2"/>
        <v>2019</v>
      </c>
      <c r="B48" s="52">
        <f t="shared" si="3"/>
        <v>1</v>
      </c>
      <c r="C48" s="52">
        <f t="shared" si="4"/>
        <v>0.42044104891055106</v>
      </c>
      <c r="D48" s="52">
        <f t="shared" si="5"/>
        <v>0.9279770038872629</v>
      </c>
      <c r="E48" s="52">
        <f t="shared" si="6"/>
        <v>0.76139903187011337</v>
      </c>
      <c r="F48" s="52">
        <f t="shared" si="7"/>
        <v>0.17976583715363295</v>
      </c>
      <c r="H48" s="45">
        <v>2811800</v>
      </c>
      <c r="I48" s="45">
        <v>1202227</v>
      </c>
      <c r="J48" s="45">
        <v>5438059</v>
      </c>
      <c r="K48" s="45">
        <v>950836</v>
      </c>
      <c r="L48" s="45">
        <v>1249680</v>
      </c>
      <c r="M48" s="45">
        <v>5092038</v>
      </c>
      <c r="N48" s="45">
        <v>6206068</v>
      </c>
      <c r="P48" s="74">
        <v>16973374</v>
      </c>
      <c r="Q48" s="74">
        <v>5643383</v>
      </c>
      <c r="R48" s="74">
        <v>1980569</v>
      </c>
      <c r="S48" s="74">
        <f t="shared" si="8"/>
        <v>24597326</v>
      </c>
      <c r="U48" s="74">
        <v>34704</v>
      </c>
      <c r="V48" s="74">
        <v>5120</v>
      </c>
      <c r="W48" s="74">
        <v>2188</v>
      </c>
      <c r="X48" s="74">
        <f t="shared" si="9"/>
        <v>42012</v>
      </c>
    </row>
    <row r="49" spans="1:24" x14ac:dyDescent="0.2">
      <c r="A49" s="13">
        <f t="shared" si="2"/>
        <v>2020</v>
      </c>
      <c r="B49" s="52">
        <f t="shared" si="3"/>
        <v>1</v>
      </c>
      <c r="C49" s="52">
        <f t="shared" si="4"/>
        <v>0.41981165198876808</v>
      </c>
      <c r="D49" s="52">
        <f t="shared" si="5"/>
        <v>0.92495575593572676</v>
      </c>
      <c r="E49" s="52">
        <f t="shared" si="6"/>
        <v>0.76375773363725175</v>
      </c>
      <c r="F49" s="52">
        <f t="shared" si="7"/>
        <v>0.18600432766651784</v>
      </c>
      <c r="H49" s="45">
        <v>2833753</v>
      </c>
      <c r="I49" s="45">
        <v>1255540</v>
      </c>
      <c r="J49" s="45">
        <v>5488922</v>
      </c>
      <c r="K49" s="45">
        <v>949582</v>
      </c>
      <c r="L49" s="45">
        <v>1261136</v>
      </c>
      <c r="M49" s="45">
        <v>5155409</v>
      </c>
      <c r="N49" s="45">
        <v>6243505</v>
      </c>
      <c r="P49" s="74">
        <v>17219263</v>
      </c>
      <c r="Q49" s="74">
        <v>5716807</v>
      </c>
      <c r="R49" s="74">
        <v>1977422</v>
      </c>
      <c r="S49" s="74">
        <f t="shared" si="8"/>
        <v>24913492</v>
      </c>
      <c r="U49" s="74">
        <v>35275</v>
      </c>
      <c r="V49" s="74">
        <v>5224</v>
      </c>
      <c r="W49" s="74">
        <v>2198</v>
      </c>
      <c r="X49" s="74">
        <f t="shared" si="9"/>
        <v>42697</v>
      </c>
    </row>
    <row r="50" spans="1:24" x14ac:dyDescent="0.2">
      <c r="A50" s="13">
        <f t="shared" si="2"/>
        <v>2021</v>
      </c>
      <c r="B50" s="52">
        <f t="shared" si="3"/>
        <v>1</v>
      </c>
      <c r="C50" s="52">
        <f t="shared" si="4"/>
        <v>0.41479643548769102</v>
      </c>
      <c r="D50" s="52">
        <f>N50/SUM($J50,$L50)</f>
        <v>0.92285612034495734</v>
      </c>
      <c r="E50" s="52">
        <f t="shared" si="6"/>
        <v>0.76343672648155625</v>
      </c>
      <c r="F50" s="52">
        <f t="shared" si="7"/>
        <v>0.19043516144911787</v>
      </c>
      <c r="H50" s="45">
        <v>2858193</v>
      </c>
      <c r="I50" s="45">
        <v>1312211</v>
      </c>
      <c r="J50" s="45">
        <v>5630469</v>
      </c>
      <c r="K50" s="45">
        <v>948330</v>
      </c>
      <c r="L50" s="45">
        <v>1260123</v>
      </c>
      <c r="M50" s="45">
        <v>5260531</v>
      </c>
      <c r="N50" s="45">
        <v>6359025</v>
      </c>
      <c r="P50" s="74">
        <v>17490380</v>
      </c>
      <c r="Q50" s="74">
        <v>5801675</v>
      </c>
      <c r="R50" s="74">
        <v>1978735</v>
      </c>
      <c r="S50" s="74">
        <f t="shared" si="8"/>
        <v>25270790</v>
      </c>
      <c r="U50" s="74">
        <v>35896</v>
      </c>
      <c r="V50" s="74">
        <v>5337</v>
      </c>
      <c r="W50" s="74">
        <v>2213</v>
      </c>
      <c r="X50" s="74">
        <f t="shared" si="9"/>
        <v>43446</v>
      </c>
    </row>
    <row r="51" spans="1:24" x14ac:dyDescent="0.2">
      <c r="A51" s="13">
        <f t="shared" si="2"/>
        <v>2022</v>
      </c>
      <c r="B51" s="52">
        <f t="shared" si="3"/>
        <v>1</v>
      </c>
      <c r="C51" s="52">
        <f t="shared" si="4"/>
        <v>0.41016372731045131</v>
      </c>
      <c r="D51" s="52">
        <f t="shared" si="5"/>
        <v>0.92097317027532055</v>
      </c>
      <c r="E51" s="52">
        <f t="shared" si="6"/>
        <v>0.76364548524511822</v>
      </c>
      <c r="F51" s="52">
        <f t="shared" si="7"/>
        <v>0.19505386137790456</v>
      </c>
      <c r="H51" s="45">
        <v>2880287</v>
      </c>
      <c r="I51" s="45">
        <v>1369724</v>
      </c>
      <c r="J51" s="45">
        <v>5763276</v>
      </c>
      <c r="K51" s="45">
        <v>947084</v>
      </c>
      <c r="L51" s="45">
        <v>1259010</v>
      </c>
      <c r="M51" s="45">
        <v>5362537</v>
      </c>
      <c r="N51" s="45">
        <v>6467337</v>
      </c>
      <c r="P51" s="74">
        <v>17737333</v>
      </c>
      <c r="Q51" s="74">
        <v>5877289</v>
      </c>
      <c r="R51" s="74">
        <v>1979951</v>
      </c>
      <c r="S51" s="74">
        <f t="shared" si="8"/>
        <v>25594573</v>
      </c>
      <c r="U51" s="74">
        <v>36475</v>
      </c>
      <c r="V51" s="74">
        <v>5443</v>
      </c>
      <c r="W51" s="74">
        <v>2228</v>
      </c>
      <c r="X51" s="74">
        <f t="shared" si="9"/>
        <v>44146</v>
      </c>
    </row>
    <row r="52" spans="1:24" x14ac:dyDescent="0.2">
      <c r="A52" s="13">
        <f t="shared" si="2"/>
        <v>2023</v>
      </c>
      <c r="B52" s="52">
        <f t="shared" si="3"/>
        <v>1</v>
      </c>
      <c r="C52" s="52">
        <f t="shared" si="4"/>
        <v>0.40597536985584121</v>
      </c>
      <c r="D52" s="52">
        <f t="shared" si="5"/>
        <v>0.92012854476518136</v>
      </c>
      <c r="E52" s="52">
        <f t="shared" si="6"/>
        <v>0.76458907106440099</v>
      </c>
      <c r="F52" s="52">
        <f t="shared" si="7"/>
        <v>0.19992833127016382</v>
      </c>
      <c r="H52" s="45">
        <v>2901413</v>
      </c>
      <c r="I52" s="45">
        <v>1428842</v>
      </c>
      <c r="J52" s="45">
        <v>5888918</v>
      </c>
      <c r="K52" s="45">
        <v>945836</v>
      </c>
      <c r="L52" s="45">
        <v>1257853</v>
      </c>
      <c r="M52" s="45">
        <v>5464343</v>
      </c>
      <c r="N52" s="45">
        <v>6575948</v>
      </c>
      <c r="P52" s="74">
        <v>17974306</v>
      </c>
      <c r="Q52" s="74">
        <v>5948541</v>
      </c>
      <c r="R52" s="74">
        <v>1979882</v>
      </c>
      <c r="S52" s="74">
        <f t="shared" si="8"/>
        <v>25902729</v>
      </c>
      <c r="U52" s="74">
        <v>37038</v>
      </c>
      <c r="V52" s="74">
        <v>5544</v>
      </c>
      <c r="W52" s="74">
        <v>2240</v>
      </c>
      <c r="X52" s="74">
        <f t="shared" si="9"/>
        <v>44822</v>
      </c>
    </row>
    <row r="53" spans="1:24" x14ac:dyDescent="0.2">
      <c r="A53" s="13">
        <f t="shared" si="2"/>
        <v>2024</v>
      </c>
      <c r="B53" s="52">
        <f t="shared" si="3"/>
        <v>1</v>
      </c>
      <c r="C53" s="52">
        <f>H53/SUM($J53,$L53)</f>
        <v>0.40187391057705768</v>
      </c>
      <c r="D53" s="52">
        <f t="shared" si="5"/>
        <v>0.92046659130474473</v>
      </c>
      <c r="E53" s="52">
        <f t="shared" si="6"/>
        <v>0.76577327683847296</v>
      </c>
      <c r="F53" s="52">
        <f t="shared" si="7"/>
        <v>0.20499657241660166</v>
      </c>
      <c r="H53" s="45">
        <v>2922968</v>
      </c>
      <c r="I53" s="45">
        <v>1491011</v>
      </c>
      <c r="J53" s="45">
        <v>6016628</v>
      </c>
      <c r="K53" s="45">
        <v>944592</v>
      </c>
      <c r="L53" s="45">
        <v>1256718</v>
      </c>
      <c r="M53" s="45">
        <v>5569734</v>
      </c>
      <c r="N53" s="45">
        <v>6694872</v>
      </c>
      <c r="P53" s="74">
        <v>18216326</v>
      </c>
      <c r="Q53" s="74">
        <v>6015601</v>
      </c>
      <c r="R53" s="74">
        <v>1980516</v>
      </c>
      <c r="S53" s="74">
        <f t="shared" si="8"/>
        <v>26212443</v>
      </c>
      <c r="U53" s="74">
        <v>37614</v>
      </c>
      <c r="V53" s="74">
        <v>5641</v>
      </c>
      <c r="W53" s="74">
        <v>2253</v>
      </c>
      <c r="X53" s="74">
        <f t="shared" si="9"/>
        <v>45508</v>
      </c>
    </row>
    <row r="54" spans="1:24" x14ac:dyDescent="0.2">
      <c r="A54" s="13">
        <f t="shared" si="2"/>
        <v>2025</v>
      </c>
      <c r="B54" s="52">
        <f>SUM(J54,L54)/SUM($J54,$L54)</f>
        <v>1</v>
      </c>
      <c r="C54" s="52">
        <f t="shared" si="4"/>
        <v>0.39793656684446016</v>
      </c>
      <c r="D54" s="52">
        <f>N54/SUM($J54,$L54)</f>
        <v>0.92109102821891276</v>
      </c>
      <c r="E54" s="52">
        <f t="shared" si="6"/>
        <v>0.7673156718368499</v>
      </c>
      <c r="F54" s="52">
        <f t="shared" si="7"/>
        <v>0.21032711276942359</v>
      </c>
      <c r="H54" s="45">
        <v>2944421</v>
      </c>
      <c r="I54" s="45">
        <v>1556257</v>
      </c>
      <c r="J54" s="45">
        <v>6143644</v>
      </c>
      <c r="K54" s="45">
        <v>943352</v>
      </c>
      <c r="L54" s="45">
        <v>1255578</v>
      </c>
      <c r="M54" s="45">
        <v>5677539</v>
      </c>
      <c r="N54" s="45">
        <v>6815357</v>
      </c>
      <c r="P54" s="74">
        <v>18457337</v>
      </c>
      <c r="Q54" s="74">
        <v>6081048</v>
      </c>
      <c r="R54" s="74">
        <v>1981997</v>
      </c>
      <c r="S54" s="74">
        <f t="shared" si="8"/>
        <v>26520382</v>
      </c>
      <c r="U54" s="74">
        <v>38191</v>
      </c>
      <c r="V54" s="74">
        <v>5736</v>
      </c>
      <c r="W54" s="74">
        <v>2267</v>
      </c>
      <c r="X54" s="74">
        <f t="shared" si="9"/>
        <v>46194</v>
      </c>
    </row>
    <row r="55" spans="1:24" x14ac:dyDescent="0.2">
      <c r="A55" s="13">
        <f t="shared" si="2"/>
        <v>2026</v>
      </c>
      <c r="B55" s="52">
        <f t="shared" si="3"/>
        <v>1</v>
      </c>
      <c r="C55" s="52">
        <f t="shared" si="4"/>
        <v>0.39421752939116556</v>
      </c>
      <c r="D55" s="52">
        <f t="shared" si="5"/>
        <v>0.92195442193973121</v>
      </c>
      <c r="E55" s="52">
        <f>M55/SUM($J55,$L55)</f>
        <v>0.76938572533749872</v>
      </c>
      <c r="F55" s="52">
        <f>I55/SUM($J55,$L55)</f>
        <v>0.21607467321693019</v>
      </c>
      <c r="H55" s="45">
        <v>2965199</v>
      </c>
      <c r="I55" s="45">
        <v>1625256</v>
      </c>
      <c r="J55" s="45">
        <v>6267323</v>
      </c>
      <c r="K55" s="45">
        <v>942110</v>
      </c>
      <c r="L55" s="45">
        <v>1254410</v>
      </c>
      <c r="M55" s="45">
        <v>5787114</v>
      </c>
      <c r="N55" s="45">
        <v>6934695</v>
      </c>
      <c r="P55" s="74">
        <v>18691209</v>
      </c>
      <c r="Q55" s="74">
        <v>6144918</v>
      </c>
      <c r="R55" s="74">
        <v>1985158</v>
      </c>
      <c r="S55" s="74">
        <f t="shared" si="8"/>
        <v>26821285</v>
      </c>
      <c r="U55" s="74">
        <v>38757</v>
      </c>
      <c r="V55" s="74">
        <v>5830</v>
      </c>
      <c r="W55" s="74">
        <v>2282</v>
      </c>
      <c r="X55" s="74">
        <f t="shared" si="9"/>
        <v>46869</v>
      </c>
    </row>
    <row r="56" spans="1:24" x14ac:dyDescent="0.2">
      <c r="A56" s="13">
        <f t="shared" si="2"/>
        <v>2027</v>
      </c>
      <c r="B56" s="52">
        <f t="shared" si="3"/>
        <v>1</v>
      </c>
      <c r="C56" s="52">
        <f t="shared" si="4"/>
        <v>0.39077765130415831</v>
      </c>
      <c r="D56" s="52">
        <f t="shared" si="5"/>
        <v>0.9228473975416408</v>
      </c>
      <c r="E56" s="52">
        <f t="shared" si="6"/>
        <v>0.77214810897211417</v>
      </c>
      <c r="F56" s="52">
        <f t="shared" si="7"/>
        <v>0.22232225201879605</v>
      </c>
      <c r="H56" s="45">
        <v>2985086</v>
      </c>
      <c r="I56" s="45">
        <v>1698283</v>
      </c>
      <c r="J56" s="45">
        <v>6385629</v>
      </c>
      <c r="K56" s="45">
        <v>940874</v>
      </c>
      <c r="L56" s="45">
        <v>1253206</v>
      </c>
      <c r="M56" s="45">
        <v>5898312</v>
      </c>
      <c r="N56" s="45">
        <v>7049479</v>
      </c>
      <c r="P56" s="74">
        <v>18915764</v>
      </c>
      <c r="Q56" s="74">
        <v>6206049</v>
      </c>
      <c r="R56" s="74">
        <v>1987374</v>
      </c>
      <c r="S56" s="74">
        <f t="shared" si="8"/>
        <v>27109187</v>
      </c>
      <c r="U56" s="74">
        <v>39308</v>
      </c>
      <c r="V56" s="74">
        <v>5921</v>
      </c>
      <c r="W56" s="74">
        <v>2296</v>
      </c>
      <c r="X56" s="74">
        <f t="shared" si="9"/>
        <v>47525</v>
      </c>
    </row>
    <row r="57" spans="1:24" x14ac:dyDescent="0.2">
      <c r="A57" s="13">
        <f t="shared" si="2"/>
        <v>2028</v>
      </c>
      <c r="B57" s="52">
        <f t="shared" si="3"/>
        <v>1</v>
      </c>
      <c r="C57" s="52">
        <f t="shared" si="4"/>
        <v>0.38751208326051673</v>
      </c>
      <c r="D57" s="52">
        <f t="shared" si="5"/>
        <v>0.92383447722607681</v>
      </c>
      <c r="E57" s="52">
        <f t="shared" si="6"/>
        <v>0.77546512895152442</v>
      </c>
      <c r="F57" s="52">
        <f t="shared" si="7"/>
        <v>0.22827370108576842</v>
      </c>
      <c r="H57" s="45">
        <v>3004573</v>
      </c>
      <c r="I57" s="45">
        <v>1769919</v>
      </c>
      <c r="J57" s="45">
        <v>6501509</v>
      </c>
      <c r="K57" s="45">
        <v>939640</v>
      </c>
      <c r="L57" s="45">
        <v>1251986</v>
      </c>
      <c r="M57" s="45">
        <v>6012565</v>
      </c>
      <c r="N57" s="45">
        <v>7162946</v>
      </c>
      <c r="P57" s="74">
        <v>19135961</v>
      </c>
      <c r="Q57" s="74">
        <v>6266787</v>
      </c>
      <c r="R57" s="74">
        <v>1989144</v>
      </c>
      <c r="S57" s="74">
        <f t="shared" si="8"/>
        <v>27391892</v>
      </c>
      <c r="U57" s="74">
        <v>39853</v>
      </c>
      <c r="V57" s="74">
        <v>6011</v>
      </c>
      <c r="W57" s="74">
        <v>2308</v>
      </c>
      <c r="X57" s="74">
        <f t="shared" si="9"/>
        <v>48172</v>
      </c>
    </row>
    <row r="58" spans="1:24" x14ac:dyDescent="0.2">
      <c r="A58" s="13">
        <f t="shared" si="2"/>
        <v>2029</v>
      </c>
      <c r="B58" s="52">
        <f t="shared" si="3"/>
        <v>1</v>
      </c>
      <c r="C58" s="52">
        <f t="shared" si="4"/>
        <v>0.38436444699438455</v>
      </c>
      <c r="D58" s="52">
        <f t="shared" si="5"/>
        <v>0.92495859348378173</v>
      </c>
      <c r="E58" s="52">
        <f t="shared" si="6"/>
        <v>0.77999288993778759</v>
      </c>
      <c r="F58" s="52">
        <f t="shared" si="7"/>
        <v>0.23398091163097634</v>
      </c>
      <c r="H58" s="45">
        <v>3024073</v>
      </c>
      <c r="I58" s="45">
        <v>1840897</v>
      </c>
      <c r="J58" s="45">
        <v>6616954</v>
      </c>
      <c r="K58" s="45">
        <v>938406</v>
      </c>
      <c r="L58" s="45">
        <v>1250769</v>
      </c>
      <c r="M58" s="45">
        <v>6136768</v>
      </c>
      <c r="N58" s="45">
        <v>7277318</v>
      </c>
      <c r="P58" s="74">
        <v>19356189</v>
      </c>
      <c r="Q58" s="74">
        <v>6327909</v>
      </c>
      <c r="R58" s="74">
        <v>1991370</v>
      </c>
      <c r="S58" s="74">
        <f t="shared" si="8"/>
        <v>27675468</v>
      </c>
      <c r="U58" s="74">
        <v>40401</v>
      </c>
      <c r="V58" s="74">
        <v>6101</v>
      </c>
      <c r="W58" s="74">
        <v>2321</v>
      </c>
      <c r="X58" s="74">
        <f t="shared" si="9"/>
        <v>48823</v>
      </c>
    </row>
    <row r="59" spans="1:24" x14ac:dyDescent="0.2">
      <c r="A59" s="13">
        <f t="shared" si="2"/>
        <v>2030</v>
      </c>
      <c r="B59" s="52">
        <f t="shared" si="3"/>
        <v>1</v>
      </c>
      <c r="C59" s="52">
        <f>H59/SUM($J59,$L59)</f>
        <v>0.38134573714745107</v>
      </c>
      <c r="D59" s="52">
        <f t="shared" si="5"/>
        <v>0.92617016576468614</v>
      </c>
      <c r="E59" s="52">
        <f t="shared" si="6"/>
        <v>0.78575591255531574</v>
      </c>
      <c r="F59" s="52">
        <f>I59/SUM($J59,$L59)</f>
        <v>0.23942624089827913</v>
      </c>
      <c r="H59" s="45">
        <v>3043433</v>
      </c>
      <c r="I59" s="45">
        <v>1910806</v>
      </c>
      <c r="J59" s="45">
        <v>6731222</v>
      </c>
      <c r="K59" s="45">
        <v>937176</v>
      </c>
      <c r="L59" s="45">
        <v>1249549</v>
      </c>
      <c r="M59" s="45">
        <v>6270938</v>
      </c>
      <c r="N59" s="45">
        <v>7391552</v>
      </c>
      <c r="P59" s="74">
        <v>19574826</v>
      </c>
      <c r="Q59" s="74">
        <v>6389094</v>
      </c>
      <c r="R59" s="74">
        <v>1993399</v>
      </c>
      <c r="S59" s="74">
        <f t="shared" si="8"/>
        <v>27957319</v>
      </c>
      <c r="U59" s="74">
        <v>40948</v>
      </c>
      <c r="V59" s="74">
        <v>6192</v>
      </c>
      <c r="W59" s="74">
        <v>2334</v>
      </c>
      <c r="X59" s="74">
        <f t="shared" si="9"/>
        <v>49474</v>
      </c>
    </row>
    <row r="60" spans="1:24" x14ac:dyDescent="0.2">
      <c r="A60" s="13">
        <f t="shared" si="2"/>
        <v>2031</v>
      </c>
      <c r="B60" s="52">
        <f t="shared" si="3"/>
        <v>1</v>
      </c>
      <c r="C60" s="52">
        <f t="shared" si="4"/>
        <v>0.37849248601324614</v>
      </c>
      <c r="D60" s="52">
        <f t="shared" si="5"/>
        <v>0.92705962243180651</v>
      </c>
      <c r="E60" s="52">
        <f t="shared" si="6"/>
        <v>0.79298850307619595</v>
      </c>
      <c r="F60" s="52">
        <f t="shared" si="7"/>
        <v>0.24462815208728447</v>
      </c>
      <c r="H60" s="45">
        <v>3062198</v>
      </c>
      <c r="I60" s="45">
        <v>1979167</v>
      </c>
      <c r="J60" s="45">
        <v>6842206</v>
      </c>
      <c r="K60" s="45">
        <v>935948</v>
      </c>
      <c r="L60" s="45">
        <v>1248306</v>
      </c>
      <c r="M60" s="45">
        <v>6415683</v>
      </c>
      <c r="N60" s="45">
        <v>7500387</v>
      </c>
      <c r="P60" s="74">
        <v>19787184</v>
      </c>
      <c r="Q60" s="74">
        <v>6448620</v>
      </c>
      <c r="R60" s="74">
        <v>1995415</v>
      </c>
      <c r="S60" s="74">
        <f t="shared" si="8"/>
        <v>28231219</v>
      </c>
      <c r="U60" s="74">
        <v>41486</v>
      </c>
      <c r="V60" s="74">
        <v>6280</v>
      </c>
      <c r="W60" s="74">
        <v>2346</v>
      </c>
      <c r="X60" s="74">
        <f t="shared" si="9"/>
        <v>50112</v>
      </c>
    </row>
    <row r="61" spans="1:24" x14ac:dyDescent="0.2">
      <c r="A61" s="13">
        <f t="shared" si="2"/>
        <v>2032</v>
      </c>
      <c r="B61" s="52">
        <f t="shared" si="3"/>
        <v>1</v>
      </c>
      <c r="C61" s="52">
        <f t="shared" si="4"/>
        <v>0.37575114920385411</v>
      </c>
      <c r="D61" s="52">
        <f t="shared" si="5"/>
        <v>0.92772087405964943</v>
      </c>
      <c r="E61" s="52">
        <f>M61/SUM($J61,$L61)</f>
        <v>0.80165806860084421</v>
      </c>
      <c r="F61" s="52">
        <f t="shared" si="7"/>
        <v>0.24955539968169044</v>
      </c>
      <c r="H61" s="45">
        <v>3080760</v>
      </c>
      <c r="I61" s="45">
        <v>2046089</v>
      </c>
      <c r="J61" s="45">
        <v>6951879</v>
      </c>
      <c r="K61" s="45">
        <v>934722</v>
      </c>
      <c r="L61" s="45">
        <v>1247058</v>
      </c>
      <c r="M61" s="45">
        <v>6572744</v>
      </c>
      <c r="N61" s="45">
        <v>7606325</v>
      </c>
      <c r="P61" s="74">
        <v>19997378</v>
      </c>
      <c r="Q61" s="74">
        <v>6507391</v>
      </c>
      <c r="R61" s="74">
        <v>1998201</v>
      </c>
      <c r="S61" s="74">
        <f t="shared" si="8"/>
        <v>28502970</v>
      </c>
      <c r="U61" s="74">
        <v>42022</v>
      </c>
      <c r="V61" s="74">
        <v>6368</v>
      </c>
      <c r="W61" s="74">
        <v>2359</v>
      </c>
      <c r="X61" s="74">
        <f t="shared" si="9"/>
        <v>50749</v>
      </c>
    </row>
    <row r="62" spans="1:24" x14ac:dyDescent="0.2">
      <c r="A62" s="13">
        <f t="shared" si="2"/>
        <v>2033</v>
      </c>
      <c r="B62" s="52">
        <f>SUM(J62,L62)/SUM($J62,$L62)</f>
        <v>1</v>
      </c>
      <c r="C62" s="52">
        <f t="shared" si="4"/>
        <v>0.37311643246005194</v>
      </c>
      <c r="D62" s="52">
        <f t="shared" si="5"/>
        <v>0.92818743367677536</v>
      </c>
      <c r="E62" s="52">
        <f t="shared" si="6"/>
        <v>0.80927144201107792</v>
      </c>
      <c r="F62" s="52">
        <f t="shared" si="7"/>
        <v>0.25416444234794627</v>
      </c>
      <c r="H62" s="45">
        <v>3099073</v>
      </c>
      <c r="I62" s="45">
        <v>2111068</v>
      </c>
      <c r="J62" s="45">
        <v>7060112</v>
      </c>
      <c r="K62" s="45">
        <v>933498</v>
      </c>
      <c r="L62" s="45">
        <v>1245802</v>
      </c>
      <c r="M62" s="45">
        <v>6721739</v>
      </c>
      <c r="N62" s="45">
        <v>7709445</v>
      </c>
      <c r="P62" s="74">
        <v>20204921</v>
      </c>
      <c r="Q62" s="74">
        <v>6565116</v>
      </c>
      <c r="R62" s="74">
        <v>2001712</v>
      </c>
      <c r="S62" s="74">
        <f t="shared" si="8"/>
        <v>28771749</v>
      </c>
      <c r="U62" s="74">
        <v>42555</v>
      </c>
      <c r="V62" s="74">
        <v>6454</v>
      </c>
      <c r="W62" s="74">
        <v>2372</v>
      </c>
      <c r="X62" s="74">
        <f t="shared" si="9"/>
        <v>51381</v>
      </c>
    </row>
    <row r="63" spans="1:24" x14ac:dyDescent="0.2">
      <c r="A63" s="13">
        <f t="shared" si="2"/>
        <v>2034</v>
      </c>
      <c r="B63" s="52">
        <f t="shared" si="3"/>
        <v>1</v>
      </c>
      <c r="C63" s="52">
        <f>H63/SUM($J63,$L63)</f>
        <v>0.3705900843908444</v>
      </c>
      <c r="D63" s="52">
        <f>N63/SUM($J63,$L63)</f>
        <v>0.92850128318500957</v>
      </c>
      <c r="E63" s="52">
        <f>M63/SUM($J63,$L63)</f>
        <v>0.8152025739314539</v>
      </c>
      <c r="F63" s="52">
        <f>I63/SUM($J63,$L63)</f>
        <v>0.25841037238640074</v>
      </c>
      <c r="H63" s="45">
        <v>3117071</v>
      </c>
      <c r="I63" s="45">
        <v>2173516</v>
      </c>
      <c r="J63" s="45">
        <v>7166564</v>
      </c>
      <c r="K63" s="45">
        <v>932278</v>
      </c>
      <c r="L63" s="45">
        <v>1244538</v>
      </c>
      <c r="M63" s="45">
        <v>6856752</v>
      </c>
      <c r="N63" s="45">
        <v>7809719</v>
      </c>
      <c r="P63" s="74">
        <v>20409259</v>
      </c>
      <c r="Q63" s="74">
        <v>6620713</v>
      </c>
      <c r="R63" s="74">
        <v>2005618</v>
      </c>
      <c r="S63" s="74">
        <f t="shared" si="8"/>
        <v>29035590</v>
      </c>
      <c r="U63" s="74">
        <v>43085</v>
      </c>
      <c r="V63" s="74">
        <v>6538</v>
      </c>
      <c r="W63" s="74">
        <v>2385</v>
      </c>
      <c r="X63" s="74">
        <f t="shared" si="9"/>
        <v>52008</v>
      </c>
    </row>
    <row r="64" spans="1:24" x14ac:dyDescent="0.2">
      <c r="A64" s="13">
        <f t="shared" si="2"/>
        <v>2035</v>
      </c>
      <c r="B64" s="52">
        <f t="shared" si="3"/>
        <v>1</v>
      </c>
      <c r="C64" s="52">
        <f t="shared" si="4"/>
        <v>0.36814347093998795</v>
      </c>
      <c r="D64" s="52">
        <f>N64/SUM($J64,$L64)</f>
        <v>0.92863384165255281</v>
      </c>
      <c r="E64" s="52">
        <f t="shared" si="6"/>
        <v>0.81937595608561598</v>
      </c>
      <c r="F64" s="52">
        <f t="shared" si="7"/>
        <v>0.26216488490922157</v>
      </c>
      <c r="H64" s="45">
        <v>3135052</v>
      </c>
      <c r="I64" s="45">
        <v>2232555</v>
      </c>
      <c r="J64" s="45">
        <v>7272566</v>
      </c>
      <c r="K64" s="45">
        <v>931060</v>
      </c>
      <c r="L64" s="45">
        <v>1243277</v>
      </c>
      <c r="M64" s="45">
        <v>6977677</v>
      </c>
      <c r="N64" s="45">
        <v>7908100</v>
      </c>
      <c r="P64" s="74">
        <v>20613496</v>
      </c>
      <c r="Q64" s="74">
        <v>6675135</v>
      </c>
      <c r="R64" s="74">
        <v>2010057</v>
      </c>
      <c r="S64" s="74">
        <f t="shared" si="8"/>
        <v>29298688</v>
      </c>
      <c r="U64" s="74">
        <v>43616</v>
      </c>
      <c r="V64" s="74">
        <v>6621</v>
      </c>
      <c r="W64" s="74">
        <v>2399</v>
      </c>
      <c r="X64" s="74">
        <f t="shared" si="9"/>
        <v>52636</v>
      </c>
    </row>
    <row r="65" spans="1:24" x14ac:dyDescent="0.2">
      <c r="A65" s="13">
        <f t="shared" si="2"/>
        <v>2036</v>
      </c>
      <c r="B65" s="52">
        <f>SUM(J65,L65)/SUM($J65,$L65)</f>
        <v>1</v>
      </c>
      <c r="C65" s="52">
        <f t="shared" si="4"/>
        <v>0.3657879275995673</v>
      </c>
      <c r="D65" s="52">
        <f t="shared" si="5"/>
        <v>0.92862342094504069</v>
      </c>
      <c r="E65" s="52">
        <f t="shared" si="6"/>
        <v>0.82161592297186481</v>
      </c>
      <c r="F65" s="52">
        <f t="shared" si="7"/>
        <v>0.26542300643803812</v>
      </c>
      <c r="H65" s="45">
        <v>3152871</v>
      </c>
      <c r="I65" s="45">
        <v>2287786</v>
      </c>
      <c r="J65" s="45">
        <v>7377383</v>
      </c>
      <c r="K65" s="45">
        <v>929842</v>
      </c>
      <c r="L65" s="45">
        <v>1242013</v>
      </c>
      <c r="M65" s="45">
        <v>7081833</v>
      </c>
      <c r="N65" s="45">
        <v>8004173</v>
      </c>
      <c r="P65" s="74">
        <v>20816055</v>
      </c>
      <c r="Q65" s="74">
        <v>6728357</v>
      </c>
      <c r="R65" s="74">
        <v>2014349</v>
      </c>
      <c r="S65" s="74">
        <f t="shared" si="8"/>
        <v>29558761</v>
      </c>
      <c r="U65" s="74">
        <v>44147</v>
      </c>
      <c r="V65" s="74">
        <v>6702</v>
      </c>
      <c r="W65" s="74">
        <v>2413</v>
      </c>
      <c r="X65" s="74">
        <f t="shared" si="9"/>
        <v>53262</v>
      </c>
    </row>
    <row r="66" spans="1:24" x14ac:dyDescent="0.2">
      <c r="A66" s="13">
        <f t="shared" si="2"/>
        <v>2037</v>
      </c>
      <c r="B66" s="52">
        <f t="shared" si="3"/>
        <v>1</v>
      </c>
      <c r="C66" s="52">
        <f t="shared" si="4"/>
        <v>0.36352527073266627</v>
      </c>
      <c r="D66" s="52">
        <f t="shared" si="5"/>
        <v>0.92845473158571279</v>
      </c>
      <c r="E66" s="52">
        <f t="shared" si="6"/>
        <v>0.82188818097940852</v>
      </c>
      <c r="F66" s="52">
        <f t="shared" si="7"/>
        <v>0.26884815202145568</v>
      </c>
      <c r="H66" s="45">
        <v>3170526</v>
      </c>
      <c r="I66" s="45">
        <v>2344789</v>
      </c>
      <c r="J66" s="45">
        <v>7480869</v>
      </c>
      <c r="K66" s="45">
        <v>928628</v>
      </c>
      <c r="L66" s="45">
        <v>1240742</v>
      </c>
      <c r="M66" s="45">
        <v>7168189</v>
      </c>
      <c r="N66" s="45">
        <v>8097621</v>
      </c>
      <c r="P66" s="74">
        <v>21016492</v>
      </c>
      <c r="Q66" s="74">
        <v>6784038</v>
      </c>
      <c r="R66" s="74">
        <v>2018038</v>
      </c>
      <c r="S66" s="74">
        <f t="shared" si="8"/>
        <v>29818568</v>
      </c>
      <c r="U66" s="74">
        <v>44676</v>
      </c>
      <c r="V66" s="74">
        <v>6786</v>
      </c>
      <c r="W66" s="74">
        <v>2425</v>
      </c>
      <c r="X66" s="74">
        <f t="shared" si="9"/>
        <v>53887</v>
      </c>
    </row>
    <row r="67" spans="1:24" x14ac:dyDescent="0.2">
      <c r="A67" s="13">
        <f t="shared" si="2"/>
        <v>2038</v>
      </c>
      <c r="B67" s="52">
        <f t="shared" si="3"/>
        <v>1</v>
      </c>
      <c r="C67" s="52">
        <f>H67/SUM($J67,$L67)</f>
        <v>0.36132045310123018</v>
      </c>
      <c r="D67" s="52">
        <f t="shared" si="5"/>
        <v>0.92808629001466192</v>
      </c>
      <c r="E67" s="52">
        <f t="shared" si="6"/>
        <v>0.82248091385471167</v>
      </c>
      <c r="F67" s="52">
        <f t="shared" si="7"/>
        <v>0.27238388371479177</v>
      </c>
      <c r="H67" s="45">
        <v>3188128</v>
      </c>
      <c r="I67" s="45">
        <v>2403392</v>
      </c>
      <c r="J67" s="45">
        <v>7584073</v>
      </c>
      <c r="K67" s="45">
        <v>927416</v>
      </c>
      <c r="L67" s="45">
        <v>1239474</v>
      </c>
      <c r="M67" s="45">
        <v>7257199</v>
      </c>
      <c r="N67" s="45">
        <v>8189013</v>
      </c>
      <c r="P67" s="74">
        <v>21216186</v>
      </c>
      <c r="Q67" s="74">
        <v>6840453</v>
      </c>
      <c r="R67" s="74">
        <v>2020902</v>
      </c>
      <c r="S67" s="74">
        <f t="shared" si="8"/>
        <v>30077541</v>
      </c>
      <c r="U67" s="74">
        <v>45206</v>
      </c>
      <c r="V67" s="74">
        <v>6870</v>
      </c>
      <c r="W67" s="74">
        <v>2436</v>
      </c>
      <c r="X67" s="74">
        <f t="shared" si="9"/>
        <v>54512</v>
      </c>
    </row>
    <row r="68" spans="1:24" x14ac:dyDescent="0.2">
      <c r="A68" s="13">
        <f t="shared" si="2"/>
        <v>2039</v>
      </c>
      <c r="B68" s="52">
        <f t="shared" si="3"/>
        <v>1</v>
      </c>
      <c r="C68" s="52">
        <f t="shared" si="4"/>
        <v>0.35917849096297932</v>
      </c>
      <c r="D68" s="52">
        <f t="shared" si="5"/>
        <v>0.92779078267362436</v>
      </c>
      <c r="E68" s="52">
        <f t="shared" si="6"/>
        <v>0.82342604531799102</v>
      </c>
      <c r="F68" s="52">
        <f t="shared" si="7"/>
        <v>0.27602611317351877</v>
      </c>
      <c r="H68" s="45">
        <v>3205612</v>
      </c>
      <c r="I68" s="45">
        <v>2463490</v>
      </c>
      <c r="J68" s="45">
        <v>7686641</v>
      </c>
      <c r="K68" s="45">
        <v>926206</v>
      </c>
      <c r="L68" s="45">
        <v>1238203</v>
      </c>
      <c r="M68" s="45">
        <v>7348949</v>
      </c>
      <c r="N68" s="45">
        <v>8280388</v>
      </c>
      <c r="P68" s="74">
        <v>21414426</v>
      </c>
      <c r="Q68" s="74">
        <v>6897883</v>
      </c>
      <c r="R68" s="74">
        <v>2023580</v>
      </c>
      <c r="S68" s="74">
        <f t="shared" si="8"/>
        <v>30335889</v>
      </c>
      <c r="U68" s="74">
        <v>45736</v>
      </c>
      <c r="V68" s="74">
        <v>6954</v>
      </c>
      <c r="W68" s="74">
        <v>2447</v>
      </c>
      <c r="X68" s="74">
        <f t="shared" si="9"/>
        <v>55137</v>
      </c>
    </row>
    <row r="69" spans="1:24" x14ac:dyDescent="0.2">
      <c r="A69" s="13">
        <f t="shared" si="2"/>
        <v>2040</v>
      </c>
      <c r="B69" s="52">
        <f t="shared" si="3"/>
        <v>1</v>
      </c>
      <c r="C69" s="52">
        <f t="shared" si="4"/>
        <v>0.35707339855867343</v>
      </c>
      <c r="D69" s="52">
        <f t="shared" si="5"/>
        <v>0.92755303500779107</v>
      </c>
      <c r="E69" s="52">
        <f t="shared" si="6"/>
        <v>0.8246876413127695</v>
      </c>
      <c r="F69" s="52">
        <f t="shared" si="7"/>
        <v>0.27971060474166171</v>
      </c>
      <c r="H69" s="45">
        <v>3223288</v>
      </c>
      <c r="I69" s="45">
        <v>2524937</v>
      </c>
      <c r="J69" s="45">
        <v>7790020</v>
      </c>
      <c r="K69" s="45">
        <v>924998</v>
      </c>
      <c r="L69" s="45">
        <v>1236942</v>
      </c>
      <c r="M69" s="45">
        <v>7444424</v>
      </c>
      <c r="N69" s="45">
        <v>8372986</v>
      </c>
      <c r="P69" s="74">
        <v>21614616</v>
      </c>
      <c r="Q69" s="74">
        <v>6955562</v>
      </c>
      <c r="R69" s="74">
        <v>2026575</v>
      </c>
      <c r="S69" s="74">
        <f t="shared" si="8"/>
        <v>30596753</v>
      </c>
      <c r="U69" s="74">
        <v>46272</v>
      </c>
      <c r="V69" s="74">
        <v>7039</v>
      </c>
      <c r="W69" s="74">
        <v>2457</v>
      </c>
      <c r="X69" s="74">
        <f t="shared" si="9"/>
        <v>55768</v>
      </c>
    </row>
    <row r="70" spans="1:24" x14ac:dyDescent="0.2">
      <c r="A70" s="13">
        <f t="shared" si="2"/>
        <v>2041</v>
      </c>
      <c r="B70" s="52">
        <f t="shared" si="3"/>
        <v>1</v>
      </c>
      <c r="C70" s="52">
        <f t="shared" si="4"/>
        <v>0.35503303232311434</v>
      </c>
      <c r="D70" s="52">
        <f t="shared" si="5"/>
        <v>0.92731782487846004</v>
      </c>
      <c r="E70" s="52">
        <f t="shared" si="6"/>
        <v>0.82632360710974651</v>
      </c>
      <c r="F70" s="52">
        <f t="shared" si="7"/>
        <v>0.28340656382884211</v>
      </c>
      <c r="H70" s="45">
        <v>3240913</v>
      </c>
      <c r="I70" s="45">
        <v>2587072</v>
      </c>
      <c r="J70" s="45">
        <v>7892799</v>
      </c>
      <c r="K70" s="45">
        <v>923794</v>
      </c>
      <c r="L70" s="45">
        <v>1235684</v>
      </c>
      <c r="M70" s="45">
        <v>7543081</v>
      </c>
      <c r="N70" s="45">
        <v>8465005</v>
      </c>
      <c r="P70" s="74">
        <v>21814326</v>
      </c>
      <c r="Q70" s="74">
        <v>7012070</v>
      </c>
      <c r="R70" s="74">
        <v>2029010</v>
      </c>
      <c r="S70" s="74">
        <f t="shared" si="8"/>
        <v>30855406</v>
      </c>
      <c r="U70" s="74">
        <v>46810</v>
      </c>
      <c r="V70" s="74">
        <v>7122</v>
      </c>
      <c r="W70" s="74">
        <v>2467</v>
      </c>
      <c r="X70" s="74">
        <f t="shared" si="9"/>
        <v>56399</v>
      </c>
    </row>
    <row r="71" spans="1:24" x14ac:dyDescent="0.2">
      <c r="A71" s="13">
        <f t="shared" si="2"/>
        <v>2042</v>
      </c>
      <c r="B71" s="52">
        <f t="shared" si="3"/>
        <v>1</v>
      </c>
      <c r="C71" s="52">
        <f t="shared" si="4"/>
        <v>0.35304604601686906</v>
      </c>
      <c r="D71" s="52">
        <f t="shared" si="5"/>
        <v>0.92704353844088416</v>
      </c>
      <c r="E71" s="52">
        <f t="shared" si="6"/>
        <v>0.82831729645557572</v>
      </c>
      <c r="F71" s="52">
        <f t="shared" si="7"/>
        <v>0.28708776071687503</v>
      </c>
      <c r="H71" s="45">
        <v>3258203</v>
      </c>
      <c r="I71" s="45">
        <v>2649485</v>
      </c>
      <c r="J71" s="45">
        <v>7994418</v>
      </c>
      <c r="K71" s="45">
        <v>922590</v>
      </c>
      <c r="L71" s="45">
        <v>1234415</v>
      </c>
      <c r="M71" s="45">
        <v>7644402</v>
      </c>
      <c r="N71" s="45">
        <v>8555530</v>
      </c>
      <c r="P71" s="74">
        <v>22010471</v>
      </c>
      <c r="Q71" s="74">
        <v>7067723</v>
      </c>
      <c r="R71" s="74">
        <v>2031198</v>
      </c>
      <c r="S71" s="74">
        <f t="shared" si="8"/>
        <v>31109392</v>
      </c>
      <c r="U71" s="74">
        <v>47343</v>
      </c>
      <c r="V71" s="74">
        <v>7204</v>
      </c>
      <c r="W71" s="74">
        <v>2477</v>
      </c>
      <c r="X71" s="74">
        <f t="shared" si="9"/>
        <v>57024</v>
      </c>
    </row>
    <row r="72" spans="1:24" x14ac:dyDescent="0.2">
      <c r="A72" s="13">
        <f t="shared" si="2"/>
        <v>2043</v>
      </c>
      <c r="B72" s="52">
        <f t="shared" si="3"/>
        <v>1</v>
      </c>
      <c r="C72" s="52">
        <f t="shared" si="4"/>
        <v>0.35110590910854739</v>
      </c>
      <c r="D72" s="52">
        <f t="shared" si="5"/>
        <v>0.92675202591177552</v>
      </c>
      <c r="E72" s="52">
        <f t="shared" si="6"/>
        <v>0.83064140777366124</v>
      </c>
      <c r="F72" s="52">
        <f t="shared" si="7"/>
        <v>0.29070330583951826</v>
      </c>
      <c r="H72" s="45">
        <v>3275427</v>
      </c>
      <c r="I72" s="45">
        <v>2711938</v>
      </c>
      <c r="J72" s="45">
        <v>8095741</v>
      </c>
      <c r="K72" s="45">
        <v>921390</v>
      </c>
      <c r="L72" s="45">
        <v>1233145</v>
      </c>
      <c r="M72" s="45">
        <v>7748959</v>
      </c>
      <c r="N72" s="45">
        <v>8645564</v>
      </c>
      <c r="P72" s="74">
        <v>22205880</v>
      </c>
      <c r="Q72" s="74">
        <v>7123091</v>
      </c>
      <c r="R72" s="74">
        <v>2033241</v>
      </c>
      <c r="S72" s="74">
        <f t="shared" si="8"/>
        <v>31362212</v>
      </c>
      <c r="U72" s="74">
        <v>47876</v>
      </c>
      <c r="V72" s="74">
        <v>7286</v>
      </c>
      <c r="W72" s="74">
        <v>2486</v>
      </c>
      <c r="X72" s="74">
        <f t="shared" si="9"/>
        <v>57648</v>
      </c>
    </row>
    <row r="73" spans="1:24" x14ac:dyDescent="0.2">
      <c r="A73" s="13">
        <f t="shared" si="2"/>
        <v>2044</v>
      </c>
      <c r="B73" s="52">
        <f t="shared" si="3"/>
        <v>1</v>
      </c>
      <c r="C73" s="52">
        <f t="shared" si="4"/>
        <v>0.34920086980388265</v>
      </c>
      <c r="D73" s="52">
        <f t="shared" si="5"/>
        <v>0.92642226552010698</v>
      </c>
      <c r="E73" s="52">
        <f t="shared" si="6"/>
        <v>0.83323364355942553</v>
      </c>
      <c r="F73" s="52">
        <f t="shared" si="7"/>
        <v>0.29420170338007723</v>
      </c>
      <c r="H73" s="45">
        <v>3292703</v>
      </c>
      <c r="I73" s="45">
        <v>2774102</v>
      </c>
      <c r="J73" s="45">
        <v>8197370</v>
      </c>
      <c r="K73" s="45">
        <v>920190</v>
      </c>
      <c r="L73" s="45">
        <v>1231882</v>
      </c>
      <c r="M73" s="45">
        <v>7856770</v>
      </c>
      <c r="N73" s="45">
        <v>8735469</v>
      </c>
      <c r="P73" s="74">
        <v>22401833</v>
      </c>
      <c r="Q73" s="74">
        <v>7178135</v>
      </c>
      <c r="R73" s="74">
        <v>2035476</v>
      </c>
      <c r="S73" s="74">
        <f t="shared" si="8"/>
        <v>31615444</v>
      </c>
      <c r="U73" s="74">
        <v>48413</v>
      </c>
      <c r="V73" s="74">
        <v>7367</v>
      </c>
      <c r="W73" s="74">
        <v>2495</v>
      </c>
      <c r="X73" s="74">
        <f t="shared" si="9"/>
        <v>58275</v>
      </c>
    </row>
    <row r="74" spans="1:24" x14ac:dyDescent="0.2">
      <c r="A74" s="13">
        <f t="shared" si="2"/>
        <v>2045</v>
      </c>
      <c r="B74" s="52">
        <f t="shared" si="3"/>
        <v>1</v>
      </c>
      <c r="C74" s="52">
        <f t="shared" si="4"/>
        <v>0.34732928397347929</v>
      </c>
      <c r="D74" s="52">
        <f t="shared" si="5"/>
        <v>0.92611667117520491</v>
      </c>
      <c r="E74" s="52">
        <f t="shared" si="6"/>
        <v>0.83603240523203093</v>
      </c>
      <c r="F74" s="52">
        <f t="shared" si="7"/>
        <v>0.29758146480832348</v>
      </c>
      <c r="H74" s="45">
        <v>3310071</v>
      </c>
      <c r="I74" s="45">
        <v>2835971</v>
      </c>
      <c r="J74" s="45">
        <v>8299440</v>
      </c>
      <c r="K74" s="45">
        <v>918992</v>
      </c>
      <c r="L74" s="45">
        <v>1230626</v>
      </c>
      <c r="M74" s="45">
        <v>7967444</v>
      </c>
      <c r="N74" s="45">
        <v>8825953</v>
      </c>
      <c r="P74" s="74">
        <v>22598643</v>
      </c>
      <c r="Q74" s="74">
        <v>7233471</v>
      </c>
      <c r="R74" s="74">
        <v>2038173</v>
      </c>
      <c r="S74" s="74">
        <f t="shared" si="8"/>
        <v>31870287</v>
      </c>
      <c r="U74" s="74">
        <v>48955</v>
      </c>
      <c r="V74" s="74">
        <v>7448</v>
      </c>
      <c r="W74" s="74">
        <v>2504</v>
      </c>
      <c r="X74" s="74">
        <f t="shared" si="9"/>
        <v>58907</v>
      </c>
    </row>
    <row r="75" spans="1:24" x14ac:dyDescent="0.2">
      <c r="A75" s="13">
        <f t="shared" si="2"/>
        <v>2046</v>
      </c>
      <c r="B75" s="52">
        <f t="shared" si="3"/>
        <v>1</v>
      </c>
      <c r="C75" s="52">
        <f t="shared" si="4"/>
        <v>0.34550271324216475</v>
      </c>
      <c r="D75" s="52">
        <f t="shared" si="5"/>
        <v>0.92578703024454323</v>
      </c>
      <c r="E75" s="52">
        <f t="shared" si="6"/>
        <v>0.83896774584769229</v>
      </c>
      <c r="F75" s="52">
        <f t="shared" si="7"/>
        <v>0.30082115279123728</v>
      </c>
      <c r="H75" s="45">
        <v>3327443</v>
      </c>
      <c r="I75" s="45">
        <v>2897127</v>
      </c>
      <c r="J75" s="45">
        <v>8401357</v>
      </c>
      <c r="K75" s="45">
        <v>917798</v>
      </c>
      <c r="L75" s="45">
        <v>1229372</v>
      </c>
      <c r="M75" s="45">
        <v>8079871</v>
      </c>
      <c r="N75" s="45">
        <v>8916004</v>
      </c>
      <c r="P75" s="74">
        <v>22795443</v>
      </c>
      <c r="Q75" s="74">
        <v>7288623</v>
      </c>
      <c r="R75" s="74">
        <v>2040891</v>
      </c>
      <c r="S75" s="74">
        <f t="shared" si="8"/>
        <v>32124957</v>
      </c>
      <c r="U75" s="74">
        <v>49499</v>
      </c>
      <c r="V75" s="74">
        <v>7529</v>
      </c>
      <c r="W75" s="74">
        <v>2513</v>
      </c>
      <c r="X75" s="74">
        <f t="shared" si="9"/>
        <v>59541</v>
      </c>
    </row>
    <row r="76" spans="1:24" x14ac:dyDescent="0.2">
      <c r="A76" s="13">
        <f t="shared" si="2"/>
        <v>2047</v>
      </c>
      <c r="B76" s="52">
        <f t="shared" si="3"/>
        <v>1</v>
      </c>
      <c r="C76" s="52">
        <f t="shared" si="4"/>
        <v>0.34372814887437797</v>
      </c>
      <c r="D76" s="52">
        <f t="shared" si="5"/>
        <v>0.92540115634974951</v>
      </c>
      <c r="E76" s="52">
        <f t="shared" si="6"/>
        <v>0.84195272243700814</v>
      </c>
      <c r="F76" s="52">
        <f t="shared" si="7"/>
        <v>0.30391722212973066</v>
      </c>
      <c r="H76" s="45">
        <v>3344688</v>
      </c>
      <c r="I76" s="45">
        <v>2957303</v>
      </c>
      <c r="J76" s="45">
        <v>8502501</v>
      </c>
      <c r="K76" s="45">
        <v>916606</v>
      </c>
      <c r="L76" s="45">
        <v>1228119</v>
      </c>
      <c r="M76" s="45">
        <v>8192722</v>
      </c>
      <c r="N76" s="45">
        <v>9004727</v>
      </c>
      <c r="P76" s="74">
        <v>22990845</v>
      </c>
      <c r="Q76" s="74">
        <v>7343816</v>
      </c>
      <c r="R76" s="74">
        <v>2043606</v>
      </c>
      <c r="S76" s="74">
        <f t="shared" si="8"/>
        <v>32378267</v>
      </c>
      <c r="U76" s="74">
        <v>50043</v>
      </c>
      <c r="V76" s="74">
        <v>7609</v>
      </c>
      <c r="W76" s="74">
        <v>2522</v>
      </c>
      <c r="X76" s="74">
        <f t="shared" si="9"/>
        <v>60174</v>
      </c>
    </row>
    <row r="77" spans="1:24" x14ac:dyDescent="0.2">
      <c r="A77" s="13">
        <f t="shared" si="2"/>
        <v>2048</v>
      </c>
      <c r="B77" s="52">
        <f t="shared" si="3"/>
        <v>1</v>
      </c>
      <c r="C77" s="52">
        <f t="shared" si="4"/>
        <v>0.34201388835899948</v>
      </c>
      <c r="D77" s="52">
        <f t="shared" si="5"/>
        <v>0.92500011445611219</v>
      </c>
      <c r="E77" s="52">
        <f t="shared" si="6"/>
        <v>0.84490199758980866</v>
      </c>
      <c r="F77" s="52">
        <f>I77/SUM($J77,$L77)</f>
        <v>0.30690699398062588</v>
      </c>
      <c r="H77" s="45">
        <v>3361687</v>
      </c>
      <c r="I77" s="45">
        <v>3016618</v>
      </c>
      <c r="J77" s="45">
        <v>8602237</v>
      </c>
      <c r="K77" s="45">
        <v>915416</v>
      </c>
      <c r="L77" s="45">
        <v>1226858</v>
      </c>
      <c r="M77" s="45">
        <v>8304622</v>
      </c>
      <c r="N77" s="45">
        <v>9091914</v>
      </c>
      <c r="P77" s="74">
        <v>23183509</v>
      </c>
      <c r="Q77" s="74">
        <v>7399010</v>
      </c>
      <c r="R77" s="74">
        <v>2046090</v>
      </c>
      <c r="S77" s="74">
        <f t="shared" si="8"/>
        <v>32628609</v>
      </c>
      <c r="U77" s="74">
        <v>50583</v>
      </c>
      <c r="V77" s="74">
        <v>7690</v>
      </c>
      <c r="W77" s="74">
        <v>2531</v>
      </c>
      <c r="X77" s="74">
        <f t="shared" si="9"/>
        <v>60804</v>
      </c>
    </row>
    <row r="78" spans="1:24" x14ac:dyDescent="0.2">
      <c r="A78" s="13">
        <f t="shared" si="2"/>
        <v>2049</v>
      </c>
      <c r="B78" s="52">
        <f t="shared" si="3"/>
        <v>1</v>
      </c>
      <c r="C78" s="52">
        <f t="shared" si="4"/>
        <v>0.34035312741588125</v>
      </c>
      <c r="D78" s="52">
        <f t="shared" si="5"/>
        <v>0.92457322831345823</v>
      </c>
      <c r="E78" s="52">
        <f t="shared" si="6"/>
        <v>0.84770375304412371</v>
      </c>
      <c r="F78" s="52">
        <f t="shared" si="7"/>
        <v>0.30979120338665123</v>
      </c>
      <c r="H78" s="45">
        <v>3378516</v>
      </c>
      <c r="I78" s="45">
        <v>3075143</v>
      </c>
      <c r="J78" s="45">
        <v>8700910</v>
      </c>
      <c r="K78" s="45">
        <v>914228</v>
      </c>
      <c r="L78" s="45">
        <v>1225592</v>
      </c>
      <c r="M78" s="45">
        <v>8414733</v>
      </c>
      <c r="N78" s="45">
        <v>9177778</v>
      </c>
      <c r="P78" s="74">
        <v>23374169</v>
      </c>
      <c r="Q78" s="74">
        <v>7455213</v>
      </c>
      <c r="R78" s="74">
        <v>2048854</v>
      </c>
      <c r="S78" s="74">
        <f t="shared" si="8"/>
        <v>32878236</v>
      </c>
      <c r="U78" s="74">
        <v>51121</v>
      </c>
      <c r="V78" s="74">
        <v>7770</v>
      </c>
      <c r="W78" s="74">
        <v>2540</v>
      </c>
      <c r="X78" s="74">
        <f t="shared" si="9"/>
        <v>61431</v>
      </c>
    </row>
    <row r="79" spans="1:24" x14ac:dyDescent="0.2">
      <c r="A79" s="13">
        <f t="shared" si="2"/>
        <v>2050</v>
      </c>
      <c r="B79" s="52">
        <f t="shared" si="3"/>
        <v>1</v>
      </c>
      <c r="C79" s="52">
        <f t="shared" si="4"/>
        <v>0.33874395988742684</v>
      </c>
      <c r="D79" s="52">
        <f t="shared" si="5"/>
        <v>0.92408534297942169</v>
      </c>
      <c r="E79" s="52">
        <f t="shared" si="6"/>
        <v>0.85026796389740711</v>
      </c>
      <c r="F79" s="52">
        <f t="shared" si="7"/>
        <v>0.31257213414916424</v>
      </c>
      <c r="H79" s="45">
        <v>3395228</v>
      </c>
      <c r="I79" s="45">
        <v>3132908</v>
      </c>
      <c r="J79" s="45">
        <v>8798668</v>
      </c>
      <c r="K79" s="45">
        <v>913042</v>
      </c>
      <c r="L79" s="45">
        <v>1224324</v>
      </c>
      <c r="M79" s="45">
        <v>8522229</v>
      </c>
      <c r="N79" s="45">
        <v>9262100</v>
      </c>
      <c r="P79" s="74">
        <v>23563434</v>
      </c>
      <c r="Q79" s="74">
        <v>7512103</v>
      </c>
      <c r="R79" s="74">
        <v>2051717</v>
      </c>
      <c r="S79" s="74">
        <f t="shared" si="8"/>
        <v>33127254</v>
      </c>
      <c r="U79" s="74">
        <v>51658</v>
      </c>
      <c r="V79" s="74">
        <v>7852</v>
      </c>
      <c r="W79" s="74">
        <v>2548</v>
      </c>
      <c r="X79" s="74">
        <f t="shared" si="9"/>
        <v>62058</v>
      </c>
    </row>
    <row r="83" spans="1:22" ht="15.75" x14ac:dyDescent="0.25">
      <c r="A83" s="13"/>
      <c r="B83" s="108" t="s">
        <v>115</v>
      </c>
      <c r="C83" s="108"/>
      <c r="D83" s="108"/>
      <c r="E83" s="108"/>
      <c r="F83" s="108"/>
      <c r="G83" s="108"/>
      <c r="H83" s="108"/>
      <c r="I83" s="108"/>
      <c r="J83" s="108"/>
      <c r="K83" s="108"/>
      <c r="M83" s="108" t="s">
        <v>116</v>
      </c>
      <c r="N83" s="108"/>
      <c r="O83" s="108"/>
      <c r="P83" s="108"/>
      <c r="Q83" s="108"/>
      <c r="R83" s="108"/>
      <c r="S83" s="108"/>
      <c r="T83" s="108"/>
      <c r="U83" s="108"/>
      <c r="V83" s="108"/>
    </row>
    <row r="84" spans="1:22" x14ac:dyDescent="0.2">
      <c r="A84" s="13" t="s">
        <v>0</v>
      </c>
      <c r="B84" s="14" t="s">
        <v>21</v>
      </c>
      <c r="C84" s="14" t="s">
        <v>22</v>
      </c>
      <c r="D84" s="14" t="s">
        <v>23</v>
      </c>
      <c r="E84" s="14" t="s">
        <v>24</v>
      </c>
      <c r="F84" s="14" t="s">
        <v>25</v>
      </c>
      <c r="G84" s="14" t="s">
        <v>26</v>
      </c>
      <c r="H84" s="14" t="s">
        <v>27</v>
      </c>
      <c r="I84" s="14" t="s">
        <v>28</v>
      </c>
      <c r="J84" s="14" t="s">
        <v>29</v>
      </c>
      <c r="K84" s="14" t="s">
        <v>78</v>
      </c>
      <c r="M84" s="14" t="s">
        <v>21</v>
      </c>
      <c r="N84" s="14" t="s">
        <v>22</v>
      </c>
      <c r="O84" s="14" t="s">
        <v>23</v>
      </c>
      <c r="P84" s="14" t="s">
        <v>24</v>
      </c>
      <c r="Q84" s="14" t="s">
        <v>25</v>
      </c>
      <c r="R84" s="14" t="s">
        <v>26</v>
      </c>
      <c r="S84" s="14" t="s">
        <v>27</v>
      </c>
      <c r="T84" s="14" t="s">
        <v>28</v>
      </c>
      <c r="U84" s="14" t="s">
        <v>29</v>
      </c>
      <c r="V84" s="14" t="s">
        <v>78</v>
      </c>
    </row>
    <row r="85" spans="1:22" x14ac:dyDescent="0.2">
      <c r="A85" s="13">
        <v>1990</v>
      </c>
      <c r="B85" s="54">
        <f>B150/B$175</f>
        <v>0.89046391752577325</v>
      </c>
      <c r="C85" s="54">
        <f t="shared" ref="C85:K85" si="10">C150/C$175</f>
        <v>1.2505882352941178</v>
      </c>
      <c r="D85" s="54">
        <f t="shared" si="10"/>
        <v>0.72608695652173916</v>
      </c>
      <c r="E85" s="54">
        <f t="shared" si="10"/>
        <v>0.71888646288209601</v>
      </c>
      <c r="F85" s="54">
        <f t="shared" si="10"/>
        <v>0.87626666666666664</v>
      </c>
      <c r="G85" s="54">
        <f t="shared" si="10"/>
        <v>0.77083333333333326</v>
      </c>
      <c r="H85" s="54">
        <f t="shared" si="10"/>
        <v>0.85469107551487411</v>
      </c>
      <c r="I85" s="54">
        <f t="shared" si="10"/>
        <v>0.70423280423280432</v>
      </c>
      <c r="J85" s="54">
        <f t="shared" si="10"/>
        <v>0.75695335900727434</v>
      </c>
      <c r="K85" s="54">
        <f t="shared" si="10"/>
        <v>0.86986640277090532</v>
      </c>
      <c r="L85" s="54"/>
      <c r="M85" s="54">
        <f>M150/M$175</f>
        <v>0.98847262247838619</v>
      </c>
      <c r="N85" s="54">
        <f t="shared" ref="N85:V85" si="11">N150/N$175</f>
        <v>1.1038251366120218</v>
      </c>
      <c r="O85" s="54">
        <f t="shared" si="11"/>
        <v>0.98905908096280071</v>
      </c>
      <c r="P85" s="54">
        <f t="shared" si="11"/>
        <v>0.83201581027667992</v>
      </c>
      <c r="Q85" s="54">
        <f t="shared" si="11"/>
        <v>0.86904761904761907</v>
      </c>
      <c r="R85" s="54">
        <f t="shared" si="11"/>
        <v>0.82926829268292679</v>
      </c>
      <c r="S85" s="54">
        <f t="shared" si="11"/>
        <v>0.85387323943661975</v>
      </c>
      <c r="T85" s="54">
        <f t="shared" si="11"/>
        <v>0.87790697674418605</v>
      </c>
      <c r="U85" s="54">
        <f t="shared" si="11"/>
        <v>0.79266347687400318</v>
      </c>
      <c r="V85" s="54">
        <f t="shared" si="11"/>
        <v>0.92138939670932363</v>
      </c>
    </row>
    <row r="86" spans="1:22" x14ac:dyDescent="0.2">
      <c r="A86" s="13">
        <f t="shared" ref="A86:A94" si="12">A87-1</f>
        <v>1991</v>
      </c>
      <c r="B86" s="54">
        <f t="shared" ref="B86:K86" si="13">B151/B$175</f>
        <v>0.83859536082474229</v>
      </c>
      <c r="C86" s="54">
        <f t="shared" si="13"/>
        <v>1.0325490196078431</v>
      </c>
      <c r="D86" s="54">
        <f t="shared" si="13"/>
        <v>0.81642512077294682</v>
      </c>
      <c r="E86" s="54">
        <f t="shared" si="13"/>
        <v>0.83296943231441045</v>
      </c>
      <c r="F86" s="54">
        <f t="shared" si="13"/>
        <v>0.91200000000000003</v>
      </c>
      <c r="G86" s="54">
        <f t="shared" si="13"/>
        <v>0.91087962962962954</v>
      </c>
      <c r="H86" s="54">
        <f t="shared" si="13"/>
        <v>0.88501144164759726</v>
      </c>
      <c r="I86" s="54">
        <f t="shared" si="13"/>
        <v>0.76190476190476197</v>
      </c>
      <c r="J86" s="54">
        <f t="shared" si="13"/>
        <v>0.77578091570389385</v>
      </c>
      <c r="K86" s="54">
        <f t="shared" si="13"/>
        <v>0.88471053933696187</v>
      </c>
      <c r="L86" s="54"/>
      <c r="M86" s="54">
        <f t="shared" ref="M86:V86" si="14">M151/M$175</f>
        <v>0.98703170028818432</v>
      </c>
      <c r="N86" s="54">
        <f t="shared" si="14"/>
        <v>1.0746812386156648</v>
      </c>
      <c r="O86" s="54">
        <f t="shared" si="14"/>
        <v>0.95185995623632369</v>
      </c>
      <c r="P86" s="54">
        <f t="shared" si="14"/>
        <v>0.78853754940711474</v>
      </c>
      <c r="Q86" s="54">
        <f t="shared" si="14"/>
        <v>0.8303571428571429</v>
      </c>
      <c r="R86" s="54">
        <f t="shared" si="14"/>
        <v>0.81533101045296164</v>
      </c>
      <c r="S86" s="54">
        <f t="shared" si="14"/>
        <v>0.8098591549295775</v>
      </c>
      <c r="T86" s="54">
        <f t="shared" si="14"/>
        <v>0.85077519379844957</v>
      </c>
      <c r="U86" s="54">
        <f t="shared" si="14"/>
        <v>0.8197767145135566</v>
      </c>
      <c r="V86" s="54">
        <f t="shared" si="14"/>
        <v>0.89579524680073142</v>
      </c>
    </row>
    <row r="87" spans="1:22" x14ac:dyDescent="0.2">
      <c r="A87" s="13">
        <f t="shared" si="12"/>
        <v>1992</v>
      </c>
      <c r="B87" s="54">
        <f t="shared" ref="B87:K87" si="15">B152/B$175</f>
        <v>0.85792525773195871</v>
      </c>
      <c r="C87" s="54">
        <f t="shared" si="15"/>
        <v>0.98862745098039218</v>
      </c>
      <c r="D87" s="54">
        <f t="shared" si="15"/>
        <v>0.86859903381642523</v>
      </c>
      <c r="E87" s="54">
        <f t="shared" si="15"/>
        <v>0.888646288209607</v>
      </c>
      <c r="F87" s="54">
        <f t="shared" si="15"/>
        <v>0.92906666666666671</v>
      </c>
      <c r="G87" s="54">
        <f t="shared" si="15"/>
        <v>0.95428240740740722</v>
      </c>
      <c r="H87" s="54">
        <f t="shared" si="15"/>
        <v>0.91304347826086962</v>
      </c>
      <c r="I87" s="54">
        <f t="shared" si="15"/>
        <v>0.83386243386243386</v>
      </c>
      <c r="J87" s="54">
        <f t="shared" si="15"/>
        <v>0.79460847240051347</v>
      </c>
      <c r="K87" s="54">
        <f t="shared" si="15"/>
        <v>0.90945076694705584</v>
      </c>
      <c r="L87" s="54"/>
      <c r="M87" s="54">
        <f t="shared" ref="M87:V87" si="16">M152/M$175</f>
        <v>1.0590778097982707</v>
      </c>
      <c r="N87" s="54">
        <f t="shared" si="16"/>
        <v>1.0673952641165756</v>
      </c>
      <c r="O87" s="54">
        <f t="shared" si="16"/>
        <v>0.93873085339168483</v>
      </c>
      <c r="P87" s="54">
        <f t="shared" si="16"/>
        <v>0.80830039525691699</v>
      </c>
      <c r="Q87" s="54">
        <f t="shared" si="16"/>
        <v>0.81547619047619058</v>
      </c>
      <c r="R87" s="54">
        <f t="shared" si="16"/>
        <v>0.80139372822299637</v>
      </c>
      <c r="S87" s="54">
        <f t="shared" si="16"/>
        <v>0.801056338028169</v>
      </c>
      <c r="T87" s="54">
        <f t="shared" si="16"/>
        <v>0.82170542635658916</v>
      </c>
      <c r="U87" s="54">
        <f t="shared" si="16"/>
        <v>0.76874003189792672</v>
      </c>
      <c r="V87" s="54">
        <f t="shared" si="16"/>
        <v>0.89031078610603298</v>
      </c>
    </row>
    <row r="88" spans="1:22" x14ac:dyDescent="0.2">
      <c r="A88" s="13">
        <f t="shared" si="12"/>
        <v>1993</v>
      </c>
      <c r="B88" s="54">
        <f t="shared" ref="B88:K88" si="17">B153/B$175</f>
        <v>0.89948453608247436</v>
      </c>
      <c r="C88" s="54">
        <f t="shared" si="17"/>
        <v>0.97607843137254902</v>
      </c>
      <c r="D88" s="54">
        <f t="shared" si="17"/>
        <v>0.8797101449275363</v>
      </c>
      <c r="E88" s="54">
        <f t="shared" si="17"/>
        <v>0.89956331877729256</v>
      </c>
      <c r="F88" s="54">
        <f t="shared" si="17"/>
        <v>0.92533333333333345</v>
      </c>
      <c r="G88" s="54">
        <f t="shared" si="17"/>
        <v>0.95601851851851838</v>
      </c>
      <c r="H88" s="54">
        <f t="shared" si="17"/>
        <v>0.95995423340961106</v>
      </c>
      <c r="I88" s="54">
        <f t="shared" si="17"/>
        <v>0.84074074074074079</v>
      </c>
      <c r="J88" s="54">
        <f t="shared" si="17"/>
        <v>0.79632006846384251</v>
      </c>
      <c r="K88" s="54">
        <f t="shared" si="17"/>
        <v>0.91637803067788215</v>
      </c>
      <c r="L88" s="54"/>
      <c r="M88" s="54">
        <f t="shared" ref="M88:V88" si="18">M153/M$175</f>
        <v>0.98703170028818432</v>
      </c>
      <c r="N88" s="54">
        <f t="shared" si="18"/>
        <v>1.0965391621129326</v>
      </c>
      <c r="O88" s="54">
        <f t="shared" si="18"/>
        <v>0.97811816192560164</v>
      </c>
      <c r="P88" s="54">
        <f t="shared" si="18"/>
        <v>0.83596837944664049</v>
      </c>
      <c r="Q88" s="54">
        <f t="shared" si="18"/>
        <v>0.8571428571428571</v>
      </c>
      <c r="R88" s="54">
        <f t="shared" si="18"/>
        <v>0.81881533101045301</v>
      </c>
      <c r="S88" s="54">
        <f t="shared" si="18"/>
        <v>0.80633802816901412</v>
      </c>
      <c r="T88" s="54">
        <f t="shared" si="18"/>
        <v>0.80620155038759689</v>
      </c>
      <c r="U88" s="54">
        <f t="shared" si="18"/>
        <v>0.78468899521531099</v>
      </c>
      <c r="V88" s="54">
        <f t="shared" si="18"/>
        <v>0.90859232175502747</v>
      </c>
    </row>
    <row r="89" spans="1:22" x14ac:dyDescent="0.2">
      <c r="A89" s="13">
        <f t="shared" si="12"/>
        <v>1994</v>
      </c>
      <c r="B89" s="54">
        <f t="shared" ref="B89:K89" si="19">B154/B$175</f>
        <v>0.93750000000000011</v>
      </c>
      <c r="C89" s="54">
        <f t="shared" si="19"/>
        <v>0.99411764705882355</v>
      </c>
      <c r="D89" s="54">
        <f t="shared" si="19"/>
        <v>0.89468599033816432</v>
      </c>
      <c r="E89" s="54">
        <f t="shared" si="19"/>
        <v>0.92740174672489073</v>
      </c>
      <c r="F89" s="54">
        <f t="shared" si="19"/>
        <v>0.94720000000000004</v>
      </c>
      <c r="G89" s="54">
        <f t="shared" si="19"/>
        <v>0.984375</v>
      </c>
      <c r="H89" s="54">
        <f t="shared" si="19"/>
        <v>0.98741418764302069</v>
      </c>
      <c r="I89" s="54">
        <f t="shared" si="19"/>
        <v>0.89206349206349211</v>
      </c>
      <c r="J89" s="54">
        <f t="shared" si="19"/>
        <v>0.82199400941377831</v>
      </c>
      <c r="K89" s="54">
        <f t="shared" si="19"/>
        <v>0.94111825828797624</v>
      </c>
      <c r="L89" s="54"/>
      <c r="M89" s="54">
        <f t="shared" ref="M89:V89" si="20">M154/M$175</f>
        <v>1.0403458213256482</v>
      </c>
      <c r="N89" s="54">
        <f t="shared" si="20"/>
        <v>1.1402550091074681</v>
      </c>
      <c r="O89" s="54">
        <f t="shared" si="20"/>
        <v>0.96717724288840257</v>
      </c>
      <c r="P89" s="54">
        <f t="shared" si="20"/>
        <v>0.82015810276679857</v>
      </c>
      <c r="Q89" s="54">
        <f t="shared" si="20"/>
        <v>0.86755952380952384</v>
      </c>
      <c r="R89" s="54">
        <f t="shared" si="20"/>
        <v>0.84494773519163757</v>
      </c>
      <c r="S89" s="54">
        <f t="shared" si="20"/>
        <v>0.81866197183098599</v>
      </c>
      <c r="T89" s="54">
        <f t="shared" si="20"/>
        <v>0.83527131782945729</v>
      </c>
      <c r="U89" s="54">
        <f t="shared" si="20"/>
        <v>0.79106858054226481</v>
      </c>
      <c r="V89" s="54">
        <f t="shared" si="20"/>
        <v>0.92321755027422303</v>
      </c>
    </row>
    <row r="90" spans="1:22" x14ac:dyDescent="0.2">
      <c r="A90" s="13">
        <f t="shared" si="12"/>
        <v>1995</v>
      </c>
      <c r="B90" s="54">
        <f t="shared" ref="B90:K90" si="21">B155/B$175</f>
        <v>0.88079896907216493</v>
      </c>
      <c r="C90" s="54">
        <f t="shared" si="21"/>
        <v>1.0760784313725491</v>
      </c>
      <c r="D90" s="54">
        <f t="shared" si="21"/>
        <v>0.95265700483091786</v>
      </c>
      <c r="E90" s="54">
        <f t="shared" si="21"/>
        <v>0.93395196506550215</v>
      </c>
      <c r="F90" s="54">
        <f t="shared" si="21"/>
        <v>0.9781333333333333</v>
      </c>
      <c r="G90" s="54">
        <f t="shared" si="21"/>
        <v>0.83969907407407396</v>
      </c>
      <c r="H90" s="54">
        <f t="shared" si="21"/>
        <v>1.0085812356979404</v>
      </c>
      <c r="I90" s="54">
        <f t="shared" si="21"/>
        <v>0.95714285714285718</v>
      </c>
      <c r="J90" s="54">
        <f t="shared" si="21"/>
        <v>0.89730423620025668</v>
      </c>
      <c r="K90" s="54">
        <f t="shared" si="21"/>
        <v>0.96783770410687764</v>
      </c>
      <c r="L90" s="54"/>
      <c r="M90" s="54">
        <f t="shared" ref="M90:V90" si="22">M155/M$175</f>
        <v>1.0086455331412103</v>
      </c>
      <c r="N90" s="54">
        <f t="shared" si="22"/>
        <v>1.0928961748633879</v>
      </c>
      <c r="O90" s="54">
        <f t="shared" si="22"/>
        <v>0.85339168490153161</v>
      </c>
      <c r="P90" s="54">
        <f t="shared" si="22"/>
        <v>0.75889328063241113</v>
      </c>
      <c r="Q90" s="54">
        <f t="shared" si="22"/>
        <v>0.79315476190476197</v>
      </c>
      <c r="R90" s="54">
        <f t="shared" si="22"/>
        <v>0.77351916376306629</v>
      </c>
      <c r="S90" s="54">
        <f t="shared" si="22"/>
        <v>0.79225352112676062</v>
      </c>
      <c r="T90" s="54">
        <f t="shared" si="22"/>
        <v>0.79651162790697683</v>
      </c>
      <c r="U90" s="54">
        <f t="shared" si="22"/>
        <v>0.77990430622009566</v>
      </c>
      <c r="V90" s="54">
        <f t="shared" si="22"/>
        <v>0.8555758683729433</v>
      </c>
    </row>
    <row r="91" spans="1:22" x14ac:dyDescent="0.2">
      <c r="A91" s="13">
        <f t="shared" si="12"/>
        <v>1996</v>
      </c>
      <c r="B91" s="54">
        <f t="shared" ref="B91:K91" si="23">B156/B$175</f>
        <v>0.86984536082474229</v>
      </c>
      <c r="C91" s="54">
        <f t="shared" si="23"/>
        <v>1.0607843137254902</v>
      </c>
      <c r="D91" s="54">
        <f t="shared" si="23"/>
        <v>0.93478260869565233</v>
      </c>
      <c r="E91" s="54">
        <f t="shared" si="23"/>
        <v>0.90338427947598254</v>
      </c>
      <c r="F91" s="54">
        <f t="shared" si="23"/>
        <v>0.95573333333333343</v>
      </c>
      <c r="G91" s="54">
        <f t="shared" si="23"/>
        <v>0.81770833333333337</v>
      </c>
      <c r="H91" s="54">
        <f t="shared" si="23"/>
        <v>0.99942791762013716</v>
      </c>
      <c r="I91" s="54">
        <f t="shared" si="23"/>
        <v>0.92962962962962969</v>
      </c>
      <c r="J91" s="54">
        <f t="shared" si="23"/>
        <v>0.86563970902866927</v>
      </c>
      <c r="K91" s="54">
        <f t="shared" si="23"/>
        <v>0.94458189015338934</v>
      </c>
      <c r="L91" s="54"/>
      <c r="M91" s="54">
        <f t="shared" ref="M91:V91" si="24">M156/M$175</f>
        <v>0.94524495677233422</v>
      </c>
      <c r="N91" s="54">
        <f t="shared" si="24"/>
        <v>1.1074681238615665</v>
      </c>
      <c r="O91" s="54">
        <f t="shared" si="24"/>
        <v>0.9037199124726476</v>
      </c>
      <c r="P91" s="54">
        <f t="shared" si="24"/>
        <v>0.83201581027667992</v>
      </c>
      <c r="Q91" s="54">
        <f t="shared" si="24"/>
        <v>0.84821428571428581</v>
      </c>
      <c r="R91" s="54">
        <f t="shared" si="24"/>
        <v>0.82055749128919853</v>
      </c>
      <c r="S91" s="54">
        <f t="shared" si="24"/>
        <v>0.79753521126760574</v>
      </c>
      <c r="T91" s="54">
        <f t="shared" si="24"/>
        <v>0.72286821705426352</v>
      </c>
      <c r="U91" s="54">
        <f t="shared" si="24"/>
        <v>0.76076555023923442</v>
      </c>
      <c r="V91" s="54">
        <f t="shared" si="24"/>
        <v>0.87934186471663611</v>
      </c>
    </row>
    <row r="92" spans="1:22" x14ac:dyDescent="0.2">
      <c r="A92" s="13">
        <f t="shared" si="12"/>
        <v>1997</v>
      </c>
      <c r="B92" s="54">
        <f t="shared" ref="B92:K92" si="25">B157/B$175</f>
        <v>0.87210051546391754</v>
      </c>
      <c r="C92" s="54">
        <f t="shared" si="25"/>
        <v>1.0537254901960784</v>
      </c>
      <c r="D92" s="54">
        <f t="shared" si="25"/>
        <v>0.92753623188405798</v>
      </c>
      <c r="E92" s="54">
        <f t="shared" si="25"/>
        <v>0.89028384279475969</v>
      </c>
      <c r="F92" s="54">
        <f t="shared" si="25"/>
        <v>0.94720000000000004</v>
      </c>
      <c r="G92" s="54">
        <f t="shared" si="25"/>
        <v>0.81481481481481477</v>
      </c>
      <c r="H92" s="54">
        <f t="shared" si="25"/>
        <v>0.98283752860411899</v>
      </c>
      <c r="I92" s="54">
        <f t="shared" si="25"/>
        <v>0.90476190476190488</v>
      </c>
      <c r="J92" s="54">
        <f t="shared" si="25"/>
        <v>0.86093281985451431</v>
      </c>
      <c r="K92" s="54">
        <f t="shared" si="25"/>
        <v>0.93617021276595747</v>
      </c>
      <c r="L92" s="54"/>
      <c r="M92" s="54">
        <f t="shared" ref="M92:V92" si="26">M157/M$175</f>
        <v>1.015850144092219</v>
      </c>
      <c r="N92" s="54">
        <f t="shared" si="26"/>
        <v>1.2021857923497266</v>
      </c>
      <c r="O92" s="54">
        <f t="shared" si="26"/>
        <v>0.98687089715536092</v>
      </c>
      <c r="P92" s="54">
        <f t="shared" si="26"/>
        <v>0.90316205533596849</v>
      </c>
      <c r="Q92" s="54">
        <f t="shared" si="26"/>
        <v>0.91517857142857151</v>
      </c>
      <c r="R92" s="54">
        <f t="shared" si="26"/>
        <v>0.91114982578397219</v>
      </c>
      <c r="S92" s="54">
        <f t="shared" si="26"/>
        <v>0.84859154929577474</v>
      </c>
      <c r="T92" s="54">
        <f t="shared" si="26"/>
        <v>0.78488372093023251</v>
      </c>
      <c r="U92" s="54">
        <f t="shared" si="26"/>
        <v>0.78468899521531099</v>
      </c>
      <c r="V92" s="54">
        <f t="shared" si="26"/>
        <v>0.94698354661791595</v>
      </c>
    </row>
    <row r="93" spans="1:22" x14ac:dyDescent="0.2">
      <c r="A93" s="13">
        <f t="shared" si="12"/>
        <v>1998</v>
      </c>
      <c r="B93" s="54">
        <f t="shared" ref="B93:K93" si="27">B158/B$175</f>
        <v>0.82699742268041243</v>
      </c>
      <c r="C93" s="54">
        <f t="shared" si="27"/>
        <v>1.0172549019607844</v>
      </c>
      <c r="D93" s="54">
        <f t="shared" si="27"/>
        <v>0.91256038647342996</v>
      </c>
      <c r="E93" s="54">
        <f t="shared" si="27"/>
        <v>0.88755458515283847</v>
      </c>
      <c r="F93" s="54">
        <f t="shared" si="27"/>
        <v>0.92479999999999996</v>
      </c>
      <c r="G93" s="54">
        <f t="shared" si="27"/>
        <v>0.82870370370370372</v>
      </c>
      <c r="H93" s="54">
        <f t="shared" si="27"/>
        <v>0.94679633867276891</v>
      </c>
      <c r="I93" s="54">
        <f t="shared" si="27"/>
        <v>0.89629629629629648</v>
      </c>
      <c r="J93" s="54">
        <f t="shared" si="27"/>
        <v>0.80915703893881041</v>
      </c>
      <c r="K93" s="54">
        <f t="shared" si="27"/>
        <v>0.90747154873824831</v>
      </c>
      <c r="L93" s="54"/>
      <c r="M93" s="54">
        <f t="shared" ref="M93:V93" si="28">M158/M$175</f>
        <v>1.0144092219020173</v>
      </c>
      <c r="N93" s="54">
        <f t="shared" si="28"/>
        <v>1.1602914389799635</v>
      </c>
      <c r="O93" s="54">
        <f t="shared" si="28"/>
        <v>0.93216630196936534</v>
      </c>
      <c r="P93" s="54">
        <f t="shared" si="28"/>
        <v>0.85573122529644274</v>
      </c>
      <c r="Q93" s="54">
        <f t="shared" si="28"/>
        <v>0.87797619047619058</v>
      </c>
      <c r="R93" s="54">
        <f t="shared" si="28"/>
        <v>0.86933797909407662</v>
      </c>
      <c r="S93" s="54">
        <f t="shared" si="28"/>
        <v>0.8098591549295775</v>
      </c>
      <c r="T93" s="54">
        <f t="shared" si="28"/>
        <v>0.83139534883720934</v>
      </c>
      <c r="U93" s="54">
        <f t="shared" si="28"/>
        <v>0.78947368421052644</v>
      </c>
      <c r="V93" s="54">
        <f t="shared" si="28"/>
        <v>0.9177330895795246</v>
      </c>
    </row>
    <row r="94" spans="1:22" x14ac:dyDescent="0.2">
      <c r="A94" s="13">
        <f t="shared" si="12"/>
        <v>1999</v>
      </c>
      <c r="B94" s="54">
        <f t="shared" ref="B94:K94" si="29">B159/B$175</f>
        <v>0.78672680412371143</v>
      </c>
      <c r="C94" s="54">
        <f t="shared" si="29"/>
        <v>0.95215686274509803</v>
      </c>
      <c r="D94" s="54">
        <f t="shared" si="29"/>
        <v>0.87342995169082116</v>
      </c>
      <c r="E94" s="54">
        <f t="shared" si="29"/>
        <v>0.87882096069868998</v>
      </c>
      <c r="F94" s="54">
        <f t="shared" si="29"/>
        <v>0.90133333333333321</v>
      </c>
      <c r="G94" s="54">
        <f t="shared" si="29"/>
        <v>0.81307870370370372</v>
      </c>
      <c r="H94" s="54">
        <f t="shared" si="29"/>
        <v>0.9221967963386728</v>
      </c>
      <c r="I94" s="54">
        <f t="shared" si="29"/>
        <v>0.86084656084656086</v>
      </c>
      <c r="J94" s="54">
        <f t="shared" si="29"/>
        <v>0.79546427043217793</v>
      </c>
      <c r="K94" s="54">
        <f t="shared" si="29"/>
        <v>0.88025729836714495</v>
      </c>
      <c r="L94" s="54"/>
      <c r="M94" s="54">
        <f t="shared" ref="M94:V94" si="30">M159/M$175</f>
        <v>0.98703170028818432</v>
      </c>
      <c r="N94" s="54">
        <f t="shared" si="30"/>
        <v>1.1220400728597451</v>
      </c>
      <c r="O94" s="54">
        <f t="shared" si="30"/>
        <v>0.90809628008752741</v>
      </c>
      <c r="P94" s="54">
        <f t="shared" si="30"/>
        <v>0.84584980237154161</v>
      </c>
      <c r="Q94" s="54">
        <f t="shared" si="30"/>
        <v>0.88988095238095244</v>
      </c>
      <c r="R94" s="54">
        <f t="shared" si="30"/>
        <v>0.83797909407665494</v>
      </c>
      <c r="S94" s="54">
        <f t="shared" si="30"/>
        <v>0.80633802816901412</v>
      </c>
      <c r="T94" s="54">
        <f t="shared" si="30"/>
        <v>0.82751937984496116</v>
      </c>
      <c r="U94" s="54">
        <f t="shared" si="30"/>
        <v>0.75438596491228083</v>
      </c>
      <c r="V94" s="54">
        <f t="shared" si="30"/>
        <v>0.89762340036563082</v>
      </c>
    </row>
    <row r="95" spans="1:22" x14ac:dyDescent="0.2">
      <c r="A95" s="13">
        <f>A96-1</f>
        <v>2000</v>
      </c>
      <c r="B95" s="54">
        <f t="shared" ref="B95:K95" si="31">B160/B$175</f>
        <v>0.77061855670103097</v>
      </c>
      <c r="C95" s="54">
        <f t="shared" si="31"/>
        <v>0.95647058823529418</v>
      </c>
      <c r="D95" s="54">
        <f t="shared" si="31"/>
        <v>0.85024154589371992</v>
      </c>
      <c r="E95" s="54">
        <f t="shared" si="31"/>
        <v>0.85971615720524019</v>
      </c>
      <c r="F95" s="54">
        <f t="shared" si="31"/>
        <v>0.88</v>
      </c>
      <c r="G95" s="54">
        <f t="shared" si="31"/>
        <v>0.79687499999999989</v>
      </c>
      <c r="H95" s="54">
        <f t="shared" si="31"/>
        <v>0.95194508009153322</v>
      </c>
      <c r="I95" s="54">
        <f t="shared" si="31"/>
        <v>0.8402116402116403</v>
      </c>
      <c r="J95" s="54">
        <f t="shared" si="31"/>
        <v>0.79974326059050072</v>
      </c>
      <c r="K95" s="54">
        <f t="shared" si="31"/>
        <v>0.87036120732310729</v>
      </c>
      <c r="L95" s="54"/>
      <c r="M95" s="54">
        <f t="shared" ref="M95:V95" si="32">M160/M$175</f>
        <v>1.0489913544668588</v>
      </c>
      <c r="N95" s="54">
        <f t="shared" si="32"/>
        <v>1.1475409836065573</v>
      </c>
      <c r="O95" s="54">
        <f t="shared" si="32"/>
        <v>1.0590809628008753</v>
      </c>
      <c r="P95" s="54">
        <f t="shared" si="32"/>
        <v>1.0454545454545456</v>
      </c>
      <c r="Q95" s="54">
        <f t="shared" si="32"/>
        <v>0.99255952380952384</v>
      </c>
      <c r="R95" s="54">
        <f t="shared" si="32"/>
        <v>0.97560975609756084</v>
      </c>
      <c r="S95" s="54">
        <f t="shared" si="32"/>
        <v>0.94542253521126762</v>
      </c>
      <c r="T95" s="54">
        <f t="shared" si="32"/>
        <v>0.9031007751937985</v>
      </c>
      <c r="U95" s="54">
        <f t="shared" si="32"/>
        <v>0.9074960127591708</v>
      </c>
      <c r="V95" s="54">
        <f t="shared" si="32"/>
        <v>1.0182815356489947</v>
      </c>
    </row>
    <row r="96" spans="1:22" x14ac:dyDescent="0.2">
      <c r="A96" s="13">
        <v>2001</v>
      </c>
      <c r="B96" s="54">
        <f t="shared" ref="B96:K96" si="33">B161/B$175</f>
        <v>0.80573453608247425</v>
      </c>
      <c r="C96" s="54">
        <f t="shared" si="33"/>
        <v>0.94</v>
      </c>
      <c r="D96" s="54">
        <f t="shared" si="33"/>
        <v>0.82222222222222219</v>
      </c>
      <c r="E96" s="54">
        <f t="shared" si="33"/>
        <v>0.84170305676855894</v>
      </c>
      <c r="F96" s="54">
        <f t="shared" si="33"/>
        <v>0.8992</v>
      </c>
      <c r="G96" s="54">
        <f t="shared" si="33"/>
        <v>0.78819444444444431</v>
      </c>
      <c r="H96" s="54">
        <f t="shared" si="33"/>
        <v>1.0125858123569793</v>
      </c>
      <c r="I96" s="54">
        <f t="shared" si="33"/>
        <v>0.86349206349206353</v>
      </c>
      <c r="J96" s="54">
        <f t="shared" si="33"/>
        <v>0.89858793324775355</v>
      </c>
      <c r="K96" s="54">
        <f t="shared" si="33"/>
        <v>0.89064819396338446</v>
      </c>
      <c r="L96" s="54"/>
      <c r="M96" s="54">
        <f t="shared" ref="M96:V96" si="34">M161/M$175</f>
        <v>1.2550432276657062</v>
      </c>
      <c r="N96" s="54">
        <f t="shared" si="34"/>
        <v>1.3442622950819672</v>
      </c>
      <c r="O96" s="54">
        <f t="shared" si="34"/>
        <v>1.2735229759299782</v>
      </c>
      <c r="P96" s="54">
        <f t="shared" si="34"/>
        <v>1.2707509881422925</v>
      </c>
      <c r="Q96" s="54">
        <f t="shared" si="34"/>
        <v>1.1726190476190477</v>
      </c>
      <c r="R96" s="54">
        <f t="shared" si="34"/>
        <v>1.2665505226480835</v>
      </c>
      <c r="S96" s="54">
        <f t="shared" si="34"/>
        <v>1.142605633802817</v>
      </c>
      <c r="T96" s="54">
        <f t="shared" si="34"/>
        <v>1.1085271317829457</v>
      </c>
      <c r="U96" s="54">
        <f t="shared" si="34"/>
        <v>1.1244019138755981</v>
      </c>
      <c r="V96" s="54">
        <f t="shared" si="34"/>
        <v>1.2266910420475321</v>
      </c>
    </row>
    <row r="97" spans="1:22" x14ac:dyDescent="0.2">
      <c r="A97" s="13">
        <v>2002</v>
      </c>
      <c r="B97" s="54">
        <f t="shared" ref="B97:K97" si="35">B162/B$175</f>
        <v>0.74194587628865982</v>
      </c>
      <c r="C97" s="54">
        <f t="shared" si="35"/>
        <v>0.91490196078431363</v>
      </c>
      <c r="D97" s="54">
        <f t="shared" si="35"/>
        <v>0.80241545893719812</v>
      </c>
      <c r="E97" s="54">
        <f t="shared" si="35"/>
        <v>0.82914847161572047</v>
      </c>
      <c r="F97" s="54">
        <f t="shared" si="35"/>
        <v>0.86826666666666674</v>
      </c>
      <c r="G97" s="54">
        <f t="shared" si="35"/>
        <v>0.78298611111111105</v>
      </c>
      <c r="H97" s="54">
        <f t="shared" si="35"/>
        <v>0.90732265446224247</v>
      </c>
      <c r="I97" s="54">
        <f t="shared" si="35"/>
        <v>0.85820105820105819</v>
      </c>
      <c r="J97" s="54">
        <f t="shared" si="35"/>
        <v>0.92212237911852801</v>
      </c>
      <c r="K97" s="54">
        <f t="shared" si="35"/>
        <v>0.86145472538347345</v>
      </c>
      <c r="L97" s="54"/>
      <c r="M97" s="54">
        <f t="shared" ref="M97:V97" si="36">M162/M$175</f>
        <v>1.0389048991354466</v>
      </c>
      <c r="N97" s="54">
        <f t="shared" si="36"/>
        <v>1.1347905282331512</v>
      </c>
      <c r="O97" s="54">
        <f t="shared" si="36"/>
        <v>1.0371991247264769</v>
      </c>
      <c r="P97" s="54">
        <f t="shared" si="36"/>
        <v>0.95849802371541504</v>
      </c>
      <c r="Q97" s="54">
        <f t="shared" si="36"/>
        <v>1.0029761904761905</v>
      </c>
      <c r="R97" s="54">
        <f t="shared" si="36"/>
        <v>1.0121951219512193</v>
      </c>
      <c r="S97" s="54">
        <f t="shared" si="36"/>
        <v>0.926056338028169</v>
      </c>
      <c r="T97" s="54">
        <f t="shared" si="36"/>
        <v>0.93410852713178294</v>
      </c>
      <c r="U97" s="54">
        <f t="shared" si="36"/>
        <v>0.82296650717703357</v>
      </c>
      <c r="V97" s="54">
        <f t="shared" si="36"/>
        <v>0.99085923217550276</v>
      </c>
    </row>
    <row r="98" spans="1:22" x14ac:dyDescent="0.2">
      <c r="A98" s="13">
        <v>2003</v>
      </c>
      <c r="B98" s="54">
        <f t="shared" ref="B98:K98" si="37">B163/B$175</f>
        <v>0.75837628865979378</v>
      </c>
      <c r="C98" s="54">
        <f t="shared" si="37"/>
        <v>0.91882352941176471</v>
      </c>
      <c r="D98" s="54">
        <f t="shared" si="37"/>
        <v>0.79371980676328502</v>
      </c>
      <c r="E98" s="54">
        <f t="shared" si="37"/>
        <v>0.81713973799126638</v>
      </c>
      <c r="F98" s="54">
        <f t="shared" si="37"/>
        <v>0.87093333333333323</v>
      </c>
      <c r="G98" s="54">
        <f t="shared" si="37"/>
        <v>0.79108796296296291</v>
      </c>
      <c r="H98" s="54">
        <f t="shared" si="37"/>
        <v>0.99313501144164751</v>
      </c>
      <c r="I98" s="54">
        <f t="shared" si="37"/>
        <v>0.85608465608465611</v>
      </c>
      <c r="J98" s="54">
        <f t="shared" si="37"/>
        <v>0.87248609328198545</v>
      </c>
      <c r="K98" s="54">
        <f t="shared" si="37"/>
        <v>0.8678871845620979</v>
      </c>
      <c r="L98" s="54"/>
      <c r="M98" s="54">
        <f t="shared" ref="M98:V98" si="38">M163/M$175</f>
        <v>1.2017291066282421</v>
      </c>
      <c r="N98" s="54">
        <f t="shared" si="38"/>
        <v>1.3661202185792349</v>
      </c>
      <c r="O98" s="54">
        <f t="shared" si="38"/>
        <v>1.2582056892778992</v>
      </c>
      <c r="P98" s="54">
        <f t="shared" si="38"/>
        <v>1.1719367588932808</v>
      </c>
      <c r="Q98" s="54">
        <f t="shared" si="38"/>
        <v>1.1577380952380953</v>
      </c>
      <c r="R98" s="54">
        <f t="shared" si="38"/>
        <v>1.1707317073170731</v>
      </c>
      <c r="S98" s="54">
        <f t="shared" si="38"/>
        <v>1.1126760563380282</v>
      </c>
      <c r="T98" s="54">
        <f t="shared" si="38"/>
        <v>1.0077519379844961</v>
      </c>
      <c r="U98" s="54">
        <f t="shared" si="38"/>
        <v>0.96012759170653905</v>
      </c>
      <c r="V98" s="54">
        <f t="shared" si="38"/>
        <v>1.1809872029250457</v>
      </c>
    </row>
    <row r="99" spans="1:22" x14ac:dyDescent="0.2">
      <c r="A99" s="13">
        <v>2004</v>
      </c>
      <c r="B99" s="54">
        <f t="shared" ref="B99:K99" si="39">B164/B$175</f>
        <v>0.75225515463917536</v>
      </c>
      <c r="C99" s="54">
        <f t="shared" si="39"/>
        <v>0.90823529411764703</v>
      </c>
      <c r="D99" s="54">
        <f t="shared" si="39"/>
        <v>0.78502415458937203</v>
      </c>
      <c r="E99" s="54">
        <f t="shared" si="39"/>
        <v>0.81058951965065495</v>
      </c>
      <c r="F99" s="54">
        <f t="shared" si="39"/>
        <v>0.87093333333333323</v>
      </c>
      <c r="G99" s="54">
        <f t="shared" si="39"/>
        <v>0.80844907407407407</v>
      </c>
      <c r="H99" s="54">
        <f t="shared" si="39"/>
        <v>1.0154462242562929</v>
      </c>
      <c r="I99" s="54">
        <f t="shared" si="39"/>
        <v>0.85502645502645513</v>
      </c>
      <c r="J99" s="54">
        <f t="shared" si="39"/>
        <v>0.84852374839537859</v>
      </c>
      <c r="K99" s="54">
        <f t="shared" si="39"/>
        <v>0.86590796635329037</v>
      </c>
      <c r="L99" s="54"/>
      <c r="M99" s="54">
        <f t="shared" ref="M99:V99" si="40">M164/M$175</f>
        <v>1.3357348703170027</v>
      </c>
      <c r="N99" s="54">
        <f t="shared" si="40"/>
        <v>1.4553734061930783</v>
      </c>
      <c r="O99" s="54">
        <f t="shared" si="40"/>
        <v>1.3698030634573304</v>
      </c>
      <c r="P99" s="54">
        <f t="shared" si="40"/>
        <v>1.3102766798418972</v>
      </c>
      <c r="Q99" s="54">
        <f t="shared" si="40"/>
        <v>1.2767857142857144</v>
      </c>
      <c r="R99" s="54">
        <f t="shared" si="40"/>
        <v>1.2944250871080138</v>
      </c>
      <c r="S99" s="54">
        <f t="shared" si="40"/>
        <v>1.198943661971831</v>
      </c>
      <c r="T99" s="54">
        <f t="shared" si="40"/>
        <v>1.1666666666666665</v>
      </c>
      <c r="U99" s="54">
        <f t="shared" si="40"/>
        <v>1.0255183413078151</v>
      </c>
      <c r="V99" s="54">
        <f t="shared" si="40"/>
        <v>1.2851919561243146</v>
      </c>
    </row>
    <row r="100" spans="1:22" x14ac:dyDescent="0.2">
      <c r="A100" s="13">
        <v>2005</v>
      </c>
      <c r="B100" s="54">
        <f t="shared" ref="B100:K100" si="41">B165/B$175</f>
        <v>0.82796391752577314</v>
      </c>
      <c r="C100" s="54">
        <f t="shared" si="41"/>
        <v>0.93647058823529405</v>
      </c>
      <c r="D100" s="54">
        <f t="shared" si="41"/>
        <v>0.77681159420289847</v>
      </c>
      <c r="E100" s="54">
        <f t="shared" si="41"/>
        <v>0.81168122270742349</v>
      </c>
      <c r="F100" s="54">
        <f t="shared" si="41"/>
        <v>0.90026666666666666</v>
      </c>
      <c r="G100" s="54">
        <f t="shared" si="41"/>
        <v>0.82175925925925919</v>
      </c>
      <c r="H100" s="54">
        <f t="shared" si="41"/>
        <v>1.0983981693363845</v>
      </c>
      <c r="I100" s="54">
        <f t="shared" si="41"/>
        <v>0.87724867724867728</v>
      </c>
      <c r="J100" s="54">
        <f t="shared" si="41"/>
        <v>0.84809584937954641</v>
      </c>
      <c r="K100" s="54">
        <f t="shared" si="41"/>
        <v>0.89114299851558643</v>
      </c>
      <c r="L100" s="54"/>
      <c r="M100" s="54">
        <f t="shared" ref="M100:V100" si="42">M165/M$175</f>
        <v>1.4149855907780979</v>
      </c>
      <c r="N100" s="54">
        <f t="shared" si="42"/>
        <v>1.564663023679417</v>
      </c>
      <c r="O100" s="54">
        <f t="shared" si="42"/>
        <v>1.6323851203501094</v>
      </c>
      <c r="P100" s="54">
        <f t="shared" si="42"/>
        <v>1.4861660079051384</v>
      </c>
      <c r="Q100" s="54">
        <f t="shared" si="42"/>
        <v>1.4732142857142858</v>
      </c>
      <c r="R100" s="54">
        <f t="shared" si="42"/>
        <v>1.5313588850174213</v>
      </c>
      <c r="S100" s="54">
        <f t="shared" si="42"/>
        <v>1.318661971830986</v>
      </c>
      <c r="T100" s="54">
        <f t="shared" si="42"/>
        <v>1.3391472868217054</v>
      </c>
      <c r="U100" s="54">
        <f t="shared" si="42"/>
        <v>1.1881977671451356</v>
      </c>
      <c r="V100" s="54">
        <f t="shared" si="42"/>
        <v>1.46617915904936</v>
      </c>
    </row>
    <row r="101" spans="1:22" x14ac:dyDescent="0.2">
      <c r="A101" s="13">
        <v>2006</v>
      </c>
      <c r="B101" s="54">
        <f t="shared" ref="B101:K101" si="43">B166/B$175</f>
        <v>0.95586340206185572</v>
      </c>
      <c r="C101" s="54">
        <f t="shared" si="43"/>
        <v>0.97254901960784312</v>
      </c>
      <c r="D101" s="54">
        <f t="shared" si="43"/>
        <v>0.81932367149758456</v>
      </c>
      <c r="E101" s="54">
        <f t="shared" si="43"/>
        <v>0.82259825327510916</v>
      </c>
      <c r="F101" s="54">
        <f t="shared" si="43"/>
        <v>0.96586666666666665</v>
      </c>
      <c r="G101" s="54">
        <f t="shared" si="43"/>
        <v>0.87673611111111105</v>
      </c>
      <c r="H101" s="54">
        <f t="shared" si="43"/>
        <v>1.2191075514874141</v>
      </c>
      <c r="I101" s="54">
        <f t="shared" si="43"/>
        <v>0.88201058201058213</v>
      </c>
      <c r="J101" s="54">
        <f t="shared" si="43"/>
        <v>0.92255027813436019</v>
      </c>
      <c r="K101" s="54">
        <f t="shared" si="43"/>
        <v>0.95249876298861946</v>
      </c>
      <c r="L101" s="54"/>
      <c r="M101" s="54">
        <f t="shared" ref="M101:V101" si="44">M166/M$175</f>
        <v>1.5561959654178674</v>
      </c>
      <c r="N101" s="54">
        <f t="shared" si="44"/>
        <v>1.7413479052823315</v>
      </c>
      <c r="O101" s="54">
        <f t="shared" si="44"/>
        <v>1.6652078774617067</v>
      </c>
      <c r="P101" s="54">
        <f t="shared" si="44"/>
        <v>1.5276679841897236</v>
      </c>
      <c r="Q101" s="54">
        <f t="shared" si="44"/>
        <v>1.5773809523809523</v>
      </c>
      <c r="R101" s="54">
        <f t="shared" si="44"/>
        <v>1.6585365853658536</v>
      </c>
      <c r="S101" s="54">
        <f t="shared" si="44"/>
        <v>1.4577464788732395</v>
      </c>
      <c r="T101" s="54">
        <f t="shared" si="44"/>
        <v>1.4321705426356588</v>
      </c>
      <c r="U101" s="54">
        <f t="shared" si="44"/>
        <v>1.1786283891547049</v>
      </c>
      <c r="V101" s="54">
        <f t="shared" si="44"/>
        <v>1.5411334552102376</v>
      </c>
    </row>
    <row r="102" spans="1:22" x14ac:dyDescent="0.2">
      <c r="A102" s="13">
        <v>2007</v>
      </c>
      <c r="B102" s="54">
        <f t="shared" ref="B102:K102" si="45">B167/B$175</f>
        <v>0.97229381443298968</v>
      </c>
      <c r="C102" s="54">
        <f t="shared" si="45"/>
        <v>0.98862745098039218</v>
      </c>
      <c r="D102" s="54">
        <f t="shared" si="45"/>
        <v>0.85024154589371992</v>
      </c>
      <c r="E102" s="54">
        <f t="shared" si="45"/>
        <v>0.81932314410480345</v>
      </c>
      <c r="F102" s="54">
        <f t="shared" si="45"/>
        <v>0.96640000000000004</v>
      </c>
      <c r="G102" s="54">
        <f t="shared" si="45"/>
        <v>0.87384259259259256</v>
      </c>
      <c r="H102" s="54">
        <f t="shared" si="45"/>
        <v>1.1533180778032037</v>
      </c>
      <c r="I102" s="54">
        <f t="shared" si="45"/>
        <v>0.88994708994709004</v>
      </c>
      <c r="J102" s="54">
        <f t="shared" si="45"/>
        <v>0.91442019683354725</v>
      </c>
      <c r="K102" s="54">
        <f t="shared" si="45"/>
        <v>0.94952993567540822</v>
      </c>
      <c r="L102" s="54"/>
      <c r="M102" s="54">
        <f t="shared" ref="M102:V102" si="46">M167/M$175</f>
        <v>1.4423631123919307</v>
      </c>
      <c r="N102" s="54">
        <f t="shared" si="46"/>
        <v>1.6502732240437159</v>
      </c>
      <c r="O102" s="54">
        <f t="shared" si="46"/>
        <v>1.5251641137855578</v>
      </c>
      <c r="P102" s="54">
        <f t="shared" si="46"/>
        <v>1.4209486166007907</v>
      </c>
      <c r="Q102" s="54">
        <f t="shared" si="46"/>
        <v>1.4791666666666667</v>
      </c>
      <c r="R102" s="54">
        <f t="shared" si="46"/>
        <v>1.4564459930313587</v>
      </c>
      <c r="S102" s="54">
        <f t="shared" si="46"/>
        <v>1.3063380281690142</v>
      </c>
      <c r="T102" s="54">
        <f t="shared" si="46"/>
        <v>1.2693798449612403</v>
      </c>
      <c r="U102" s="54">
        <f t="shared" si="46"/>
        <v>1.1467304625199364</v>
      </c>
      <c r="V102" s="54">
        <f t="shared" si="46"/>
        <v>1.4332723948811701</v>
      </c>
    </row>
    <row r="103" spans="1:22" x14ac:dyDescent="0.2">
      <c r="A103" s="13">
        <v>2008</v>
      </c>
      <c r="B103" s="54">
        <f t="shared" ref="B103:K103" si="47">B168/B$175</f>
        <v>1.0112757731958764</v>
      </c>
      <c r="C103" s="54">
        <f t="shared" si="47"/>
        <v>1.0349019607843137</v>
      </c>
      <c r="D103" s="54">
        <f t="shared" si="47"/>
        <v>0.88985507246376827</v>
      </c>
      <c r="E103" s="54">
        <f t="shared" si="47"/>
        <v>0.83951965065502188</v>
      </c>
      <c r="F103" s="54">
        <f t="shared" si="47"/>
        <v>1.0085333333333333</v>
      </c>
      <c r="G103" s="54">
        <f t="shared" si="47"/>
        <v>0.95601851851851838</v>
      </c>
      <c r="H103" s="54">
        <f t="shared" si="47"/>
        <v>1.2030892448512587</v>
      </c>
      <c r="I103" s="54">
        <f t="shared" si="47"/>
        <v>0.92275132275132288</v>
      </c>
      <c r="J103" s="54">
        <f t="shared" si="47"/>
        <v>0.87633718442447583</v>
      </c>
      <c r="K103" s="54">
        <f t="shared" si="47"/>
        <v>0.98367144977733789</v>
      </c>
      <c r="L103" s="54"/>
      <c r="M103" s="54">
        <f t="shared" ref="M103:V103" si="48">M168/M$175</f>
        <v>1.4755043227665705</v>
      </c>
      <c r="N103" s="54">
        <f t="shared" si="48"/>
        <v>1.7377049180327866</v>
      </c>
      <c r="O103" s="54">
        <f t="shared" si="48"/>
        <v>1.636761487964989</v>
      </c>
      <c r="P103" s="54">
        <f t="shared" si="48"/>
        <v>1.3517786561264822</v>
      </c>
      <c r="Q103" s="54">
        <f t="shared" si="48"/>
        <v>1.4806547619047619</v>
      </c>
      <c r="R103" s="54">
        <f t="shared" si="48"/>
        <v>1.5261324041811846</v>
      </c>
      <c r="S103" s="54">
        <f t="shared" si="48"/>
        <v>1.4190140845070425</v>
      </c>
      <c r="T103" s="54">
        <f t="shared" si="48"/>
        <v>1.2810077519379846</v>
      </c>
      <c r="U103" s="54">
        <f t="shared" si="48"/>
        <v>1.1977671451355663</v>
      </c>
      <c r="V103" s="54">
        <f t="shared" si="48"/>
        <v>1.4881170018281538</v>
      </c>
    </row>
    <row r="104" spans="1:22" x14ac:dyDescent="0.2">
      <c r="A104" s="13">
        <v>2009</v>
      </c>
      <c r="B104" s="54">
        <f t="shared" ref="B104:K104" si="49">B169/B$175</f>
        <v>0.99355670103092786</v>
      </c>
      <c r="C104" s="54">
        <f t="shared" si="49"/>
        <v>1.0274509803921568</v>
      </c>
      <c r="D104" s="54">
        <f t="shared" si="49"/>
        <v>0.93140096618357493</v>
      </c>
      <c r="E104" s="54">
        <f t="shared" si="49"/>
        <v>0.88100436681222705</v>
      </c>
      <c r="F104" s="54">
        <f t="shared" si="49"/>
        <v>1.0656000000000001</v>
      </c>
      <c r="G104" s="54">
        <f t="shared" si="49"/>
        <v>0.98148148148148151</v>
      </c>
      <c r="H104" s="54">
        <f t="shared" si="49"/>
        <v>1.1144164759725401</v>
      </c>
      <c r="I104" s="54">
        <f t="shared" si="49"/>
        <v>0.95079365079365086</v>
      </c>
      <c r="J104" s="54">
        <f t="shared" si="49"/>
        <v>0.91741548994437316</v>
      </c>
      <c r="K104" s="54">
        <f t="shared" si="49"/>
        <v>1.0019792182088074</v>
      </c>
      <c r="L104" s="54"/>
      <c r="M104" s="54">
        <f t="shared" ref="M104:V104" si="50">M169/M$175</f>
        <v>1.2694524495677233</v>
      </c>
      <c r="N104" s="54">
        <f t="shared" si="50"/>
        <v>1.5828779599271401</v>
      </c>
      <c r="O104" s="54">
        <f t="shared" si="50"/>
        <v>1.37417943107221</v>
      </c>
      <c r="P104" s="54">
        <f t="shared" si="50"/>
        <v>1.1976284584980237</v>
      </c>
      <c r="Q104" s="54">
        <f t="shared" si="50"/>
        <v>1.3050595238095237</v>
      </c>
      <c r="R104" s="54">
        <f t="shared" si="50"/>
        <v>1.3449477351916375</v>
      </c>
      <c r="S104" s="54">
        <f t="shared" si="50"/>
        <v>1.204225352112676</v>
      </c>
      <c r="T104" s="54">
        <f t="shared" si="50"/>
        <v>1.1802325581395348</v>
      </c>
      <c r="U104" s="54">
        <f t="shared" si="50"/>
        <v>0.97448165869218517</v>
      </c>
      <c r="V104" s="54">
        <f t="shared" si="50"/>
        <v>1.2961608775137112</v>
      </c>
    </row>
    <row r="105" spans="1:22" x14ac:dyDescent="0.2">
      <c r="A105" s="13">
        <v>2010</v>
      </c>
      <c r="B105" s="54">
        <f t="shared" ref="B105:K105" si="51">B170/B$175</f>
        <v>0.90914948453608246</v>
      </c>
      <c r="C105" s="54">
        <f t="shared" si="51"/>
        <v>1.0780392156862744</v>
      </c>
      <c r="D105" s="54">
        <f t="shared" si="51"/>
        <v>0.95797101449275357</v>
      </c>
      <c r="E105" s="54">
        <f t="shared" si="51"/>
        <v>0.91539301310043664</v>
      </c>
      <c r="F105" s="54">
        <f t="shared" si="51"/>
        <v>1.0165333333333333</v>
      </c>
      <c r="G105" s="54">
        <f t="shared" si="51"/>
        <v>0.96354166666666652</v>
      </c>
      <c r="H105" s="54">
        <f t="shared" si="51"/>
        <v>1.061212814645309</v>
      </c>
      <c r="I105" s="54">
        <f t="shared" si="51"/>
        <v>0.96507936507936509</v>
      </c>
      <c r="J105" s="54">
        <f t="shared" si="51"/>
        <v>0.94351732991014114</v>
      </c>
      <c r="K105" s="54">
        <f t="shared" si="51"/>
        <v>0.99208312716476987</v>
      </c>
      <c r="L105" s="54"/>
      <c r="M105" s="54">
        <f t="shared" ref="M105:V105" si="52">M170/M$175</f>
        <v>1.239193083573487</v>
      </c>
      <c r="N105" s="54">
        <f t="shared" si="52"/>
        <v>1.3952641165755919</v>
      </c>
      <c r="O105" s="54">
        <f t="shared" si="52"/>
        <v>1.2997811816192559</v>
      </c>
      <c r="P105" s="54">
        <f t="shared" si="52"/>
        <v>1.1363636363636365</v>
      </c>
      <c r="Q105" s="54">
        <f t="shared" si="52"/>
        <v>1.1696428571428572</v>
      </c>
      <c r="R105" s="54">
        <f t="shared" si="52"/>
        <v>1.1533101045296168</v>
      </c>
      <c r="S105" s="54">
        <f t="shared" si="52"/>
        <v>1.1285211267605635</v>
      </c>
      <c r="T105" s="54">
        <f t="shared" si="52"/>
        <v>1.0833333333333333</v>
      </c>
      <c r="U105" s="54">
        <f t="shared" si="52"/>
        <v>0.95693779904306231</v>
      </c>
      <c r="V105" s="54">
        <f t="shared" si="52"/>
        <v>1.2029250457038392</v>
      </c>
    </row>
    <row r="106" spans="1:22" x14ac:dyDescent="0.2">
      <c r="A106" s="13">
        <v>2011</v>
      </c>
      <c r="B106" s="54">
        <f t="shared" ref="B106:K106" si="53">B171/B$175</f>
        <v>0.87210051546391754</v>
      </c>
      <c r="C106" s="54">
        <f t="shared" si="53"/>
        <v>1.0552941176470589</v>
      </c>
      <c r="D106" s="54">
        <f t="shared" si="53"/>
        <v>0.97004830917874396</v>
      </c>
      <c r="E106" s="54">
        <f t="shared" si="53"/>
        <v>0.94050218340611358</v>
      </c>
      <c r="F106" s="54">
        <f t="shared" si="53"/>
        <v>1.016</v>
      </c>
      <c r="G106" s="54">
        <f t="shared" si="53"/>
        <v>0.99884259259259267</v>
      </c>
      <c r="H106" s="54">
        <f t="shared" si="53"/>
        <v>1.0154462242562929</v>
      </c>
      <c r="I106" s="54">
        <f t="shared" si="53"/>
        <v>0.95185185185185184</v>
      </c>
      <c r="J106" s="54">
        <f t="shared" si="53"/>
        <v>0.94308943089430886</v>
      </c>
      <c r="K106" s="54">
        <f t="shared" si="53"/>
        <v>0.98762988619495296</v>
      </c>
      <c r="L106" s="54"/>
      <c r="M106" s="54">
        <f t="shared" ref="M106:V106" si="54">M171/M$175</f>
        <v>1.1498559077809798</v>
      </c>
      <c r="N106" s="54">
        <f t="shared" si="54"/>
        <v>1.3333333333333333</v>
      </c>
      <c r="O106" s="54">
        <f t="shared" si="54"/>
        <v>1.2210065645514223</v>
      </c>
      <c r="P106" s="54">
        <f t="shared" si="54"/>
        <v>1.0711462450592886</v>
      </c>
      <c r="Q106" s="54">
        <f t="shared" si="54"/>
        <v>1.1458333333333335</v>
      </c>
      <c r="R106" s="54">
        <f t="shared" si="54"/>
        <v>1.1097560975609755</v>
      </c>
      <c r="S106" s="54">
        <f t="shared" si="54"/>
        <v>1.0545774647887325</v>
      </c>
      <c r="T106" s="54">
        <f t="shared" si="54"/>
        <v>1.0348837209302324</v>
      </c>
      <c r="U106" s="54">
        <f t="shared" si="54"/>
        <v>0.93939393939393945</v>
      </c>
      <c r="V106" s="54">
        <f t="shared" si="54"/>
        <v>1.1425959780621573</v>
      </c>
    </row>
    <row r="107" spans="1:22" x14ac:dyDescent="0.2">
      <c r="A107" s="13">
        <v>2012</v>
      </c>
      <c r="B107" s="54">
        <f t="shared" ref="B107:K107" si="55">B172/B$175</f>
        <v>0.84761597938144329</v>
      </c>
      <c r="C107" s="54">
        <f t="shared" si="55"/>
        <v>1.0031372549019608</v>
      </c>
      <c r="D107" s="54">
        <f t="shared" si="55"/>
        <v>0.97342995169082125</v>
      </c>
      <c r="E107" s="54">
        <f t="shared" si="55"/>
        <v>0.96670305676855894</v>
      </c>
      <c r="F107" s="54">
        <f t="shared" si="55"/>
        <v>1.0144</v>
      </c>
      <c r="G107" s="54">
        <f t="shared" si="55"/>
        <v>0.99826388888888884</v>
      </c>
      <c r="H107" s="54">
        <f t="shared" si="55"/>
        <v>0.98512585812356968</v>
      </c>
      <c r="I107" s="54">
        <f t="shared" si="55"/>
        <v>0.96772486772486777</v>
      </c>
      <c r="J107" s="54">
        <f t="shared" si="55"/>
        <v>0.96320068463842534</v>
      </c>
      <c r="K107" s="54">
        <f t="shared" si="55"/>
        <v>0.98317664522513604</v>
      </c>
      <c r="L107" s="54"/>
      <c r="M107" s="54">
        <f t="shared" ref="M107:V107" si="56">M172/M$175</f>
        <v>1.0936599423631124</v>
      </c>
      <c r="N107" s="54">
        <f t="shared" si="56"/>
        <v>1.2386156648451729</v>
      </c>
      <c r="O107" s="54">
        <f t="shared" si="56"/>
        <v>1.1509846827133479</v>
      </c>
      <c r="P107" s="54">
        <f t="shared" si="56"/>
        <v>1.0592885375494072</v>
      </c>
      <c r="Q107" s="54">
        <f t="shared" si="56"/>
        <v>1.1324404761904763</v>
      </c>
      <c r="R107" s="54">
        <f t="shared" si="56"/>
        <v>1.0801393728222997</v>
      </c>
      <c r="S107" s="54">
        <f t="shared" si="56"/>
        <v>1.068661971830986</v>
      </c>
      <c r="T107" s="54">
        <f t="shared" si="56"/>
        <v>1.0116279069767442</v>
      </c>
      <c r="U107" s="54">
        <f t="shared" si="56"/>
        <v>0.8564593301435407</v>
      </c>
      <c r="V107" s="54">
        <f t="shared" si="56"/>
        <v>1.0895795246800732</v>
      </c>
    </row>
    <row r="108" spans="1:22" x14ac:dyDescent="0.2">
      <c r="A108" s="13">
        <v>2013</v>
      </c>
      <c r="B108" s="54">
        <f t="shared" ref="B108:K108" si="57">B173/B$175</f>
        <v>0.85856958762886593</v>
      </c>
      <c r="C108" s="54">
        <f t="shared" si="57"/>
        <v>1.0113725490196077</v>
      </c>
      <c r="D108" s="54">
        <f t="shared" si="57"/>
        <v>0.9632850241545895</v>
      </c>
      <c r="E108" s="54">
        <f t="shared" si="57"/>
        <v>0.98144104803493448</v>
      </c>
      <c r="F108" s="54">
        <f t="shared" si="57"/>
        <v>0.99733333333333329</v>
      </c>
      <c r="G108" s="54">
        <f t="shared" si="57"/>
        <v>0.98900462962962954</v>
      </c>
      <c r="H108" s="54">
        <f t="shared" si="57"/>
        <v>1.0091533180778032</v>
      </c>
      <c r="I108" s="54">
        <f t="shared" si="57"/>
        <v>0.98359788359788369</v>
      </c>
      <c r="J108" s="54">
        <f t="shared" si="57"/>
        <v>0.98117244330338038</v>
      </c>
      <c r="K108" s="54">
        <f t="shared" si="57"/>
        <v>0.98565066798614553</v>
      </c>
      <c r="L108" s="54"/>
      <c r="M108" s="54">
        <f t="shared" ref="M108:V108" si="58">M173/M$175</f>
        <v>1.0720461095100864</v>
      </c>
      <c r="N108" s="54">
        <f t="shared" si="58"/>
        <v>1.174863387978142</v>
      </c>
      <c r="O108" s="54">
        <f t="shared" si="58"/>
        <v>1.0437636761487963</v>
      </c>
      <c r="P108" s="54">
        <f t="shared" si="58"/>
        <v>0.99802371541501977</v>
      </c>
      <c r="Q108" s="54">
        <f t="shared" si="58"/>
        <v>1.0342261904761905</v>
      </c>
      <c r="R108" s="54">
        <f t="shared" si="58"/>
        <v>1.0069686411149825</v>
      </c>
      <c r="S108" s="54">
        <f t="shared" si="58"/>
        <v>1</v>
      </c>
      <c r="T108" s="54">
        <f t="shared" si="58"/>
        <v>0.94573643410852704</v>
      </c>
      <c r="U108" s="54">
        <f t="shared" si="58"/>
        <v>0.88676236044657097</v>
      </c>
      <c r="V108" s="54">
        <f t="shared" si="58"/>
        <v>1.0274223034734919</v>
      </c>
    </row>
    <row r="109" spans="1:22" x14ac:dyDescent="0.2">
      <c r="A109" s="13">
        <v>2014</v>
      </c>
      <c r="B109" s="54">
        <f t="shared" ref="B109:K109" si="59">B174/B$175</f>
        <v>0.92590206185567003</v>
      </c>
      <c r="C109" s="54">
        <f t="shared" si="59"/>
        <v>1.0368627450980392</v>
      </c>
      <c r="D109" s="54">
        <f t="shared" si="59"/>
        <v>0.9859903381642513</v>
      </c>
      <c r="E109" s="54">
        <f t="shared" si="59"/>
        <v>0.97652838427947597</v>
      </c>
      <c r="F109" s="54">
        <f t="shared" si="59"/>
        <v>1.0096000000000001</v>
      </c>
      <c r="G109" s="54">
        <f t="shared" si="59"/>
        <v>1.004050925925926</v>
      </c>
      <c r="H109" s="54">
        <f t="shared" si="59"/>
        <v>1.0263157894736843</v>
      </c>
      <c r="I109" s="54">
        <f t="shared" si="59"/>
        <v>0.99576719576719586</v>
      </c>
      <c r="J109" s="54">
        <f t="shared" si="59"/>
        <v>0.97432605905006409</v>
      </c>
      <c r="K109" s="54">
        <f t="shared" si="59"/>
        <v>0.99901039089559629</v>
      </c>
      <c r="L109" s="54"/>
      <c r="M109" s="54">
        <f t="shared" ref="M109:V109" si="60">M174/M$175</f>
        <v>1.1152737752161384</v>
      </c>
      <c r="N109" s="54">
        <f t="shared" si="60"/>
        <v>1.1238615664845173</v>
      </c>
      <c r="O109" s="54">
        <f t="shared" si="60"/>
        <v>1.1312910284463895</v>
      </c>
      <c r="P109" s="54">
        <f t="shared" si="60"/>
        <v>1.0671936758893281</v>
      </c>
      <c r="Q109" s="54">
        <f t="shared" si="60"/>
        <v>1.0238095238095237</v>
      </c>
      <c r="R109" s="54">
        <f t="shared" si="60"/>
        <v>1.024390243902439</v>
      </c>
      <c r="S109" s="54">
        <f t="shared" si="60"/>
        <v>1.0246478873239437</v>
      </c>
      <c r="T109" s="54">
        <f t="shared" si="60"/>
        <v>1.0465116279069768</v>
      </c>
      <c r="U109" s="54">
        <f t="shared" si="60"/>
        <v>0.96331738437001602</v>
      </c>
      <c r="V109" s="54">
        <f t="shared" si="60"/>
        <v>1.0676416819012797</v>
      </c>
    </row>
    <row r="110" spans="1:22" x14ac:dyDescent="0.2">
      <c r="A110" s="13">
        <v>2015</v>
      </c>
      <c r="B110" s="54">
        <f t="shared" ref="B110:K110" si="61">B175/B$175</f>
        <v>1</v>
      </c>
      <c r="C110" s="54">
        <f t="shared" si="61"/>
        <v>1</v>
      </c>
      <c r="D110" s="54">
        <f t="shared" si="61"/>
        <v>1</v>
      </c>
      <c r="E110" s="54">
        <f t="shared" si="61"/>
        <v>1</v>
      </c>
      <c r="F110" s="54">
        <f t="shared" si="61"/>
        <v>1</v>
      </c>
      <c r="G110" s="54">
        <f t="shared" si="61"/>
        <v>1</v>
      </c>
      <c r="H110" s="54">
        <f t="shared" si="61"/>
        <v>1</v>
      </c>
      <c r="I110" s="54">
        <f t="shared" si="61"/>
        <v>1</v>
      </c>
      <c r="J110" s="54">
        <f t="shared" si="61"/>
        <v>1</v>
      </c>
      <c r="K110" s="54">
        <f t="shared" si="61"/>
        <v>1</v>
      </c>
      <c r="L110" s="54"/>
      <c r="M110" s="54">
        <f t="shared" ref="M110:V110" si="62">M175/M$175</f>
        <v>1</v>
      </c>
      <c r="N110" s="54">
        <f t="shared" si="62"/>
        <v>1</v>
      </c>
      <c r="O110" s="54">
        <f t="shared" si="62"/>
        <v>1</v>
      </c>
      <c r="P110" s="54">
        <f t="shared" si="62"/>
        <v>1</v>
      </c>
      <c r="Q110" s="54">
        <f t="shared" si="62"/>
        <v>1</v>
      </c>
      <c r="R110" s="54">
        <f t="shared" si="62"/>
        <v>1</v>
      </c>
      <c r="S110" s="54">
        <f t="shared" si="62"/>
        <v>1</v>
      </c>
      <c r="T110" s="54">
        <f t="shared" si="62"/>
        <v>1</v>
      </c>
      <c r="U110" s="54">
        <f t="shared" si="62"/>
        <v>1</v>
      </c>
      <c r="V110" s="54">
        <f t="shared" si="62"/>
        <v>1</v>
      </c>
    </row>
    <row r="111" spans="1:22" x14ac:dyDescent="0.2">
      <c r="A111" s="13">
        <v>2016</v>
      </c>
      <c r="B111" s="54">
        <f t="shared" ref="B111:K111" si="63">B176/B$175</f>
        <v>0.95811855670103085</v>
      </c>
      <c r="C111" s="54">
        <f t="shared" si="63"/>
        <v>0.97254901960784312</v>
      </c>
      <c r="D111" s="54">
        <f t="shared" si="63"/>
        <v>0.99758454106280192</v>
      </c>
      <c r="E111" s="54">
        <f t="shared" si="63"/>
        <v>1.018013100436681</v>
      </c>
      <c r="F111" s="54">
        <f t="shared" si="63"/>
        <v>0.97546666666666659</v>
      </c>
      <c r="G111" s="54">
        <f t="shared" si="63"/>
        <v>0.99421296296296291</v>
      </c>
      <c r="H111" s="54">
        <f t="shared" si="63"/>
        <v>0.95823798627002288</v>
      </c>
      <c r="I111" s="54">
        <f t="shared" si="63"/>
        <v>0.9746031746031748</v>
      </c>
      <c r="J111" s="54">
        <f t="shared" si="63"/>
        <v>1.0081300813008129</v>
      </c>
      <c r="K111" s="54">
        <f t="shared" si="63"/>
        <v>0.98218703612073233</v>
      </c>
      <c r="L111" s="54"/>
      <c r="M111" s="54">
        <f t="shared" ref="M111:V111" si="64">M176/M$175</f>
        <v>0.9610951008645533</v>
      </c>
      <c r="N111" s="54">
        <f t="shared" si="64"/>
        <v>0.95081967213114749</v>
      </c>
      <c r="O111" s="54">
        <f t="shared" si="64"/>
        <v>0.91684901531728669</v>
      </c>
      <c r="P111" s="54">
        <f t="shared" si="64"/>
        <v>0.92094861660079064</v>
      </c>
      <c r="Q111" s="54">
        <f t="shared" si="64"/>
        <v>0.96279761904761907</v>
      </c>
      <c r="R111" s="54">
        <f t="shared" si="64"/>
        <v>0.95296167247386754</v>
      </c>
      <c r="S111" s="54">
        <f t="shared" si="64"/>
        <v>1.0616197183098592</v>
      </c>
      <c r="T111" s="54">
        <f t="shared" si="64"/>
        <v>0.9031007751937985</v>
      </c>
      <c r="U111" s="54">
        <f t="shared" si="64"/>
        <v>1.0079744816586922</v>
      </c>
      <c r="V111" s="54">
        <f t="shared" si="64"/>
        <v>0.9561243144424133</v>
      </c>
    </row>
    <row r="112" spans="1:22" x14ac:dyDescent="0.2">
      <c r="A112" s="13">
        <v>2017</v>
      </c>
      <c r="B112" s="54">
        <f t="shared" ref="B112:K112" si="65">B177/B$175</f>
        <v>0.97003865979381443</v>
      </c>
      <c r="C112" s="54">
        <f t="shared" si="65"/>
        <v>0.97254901960784312</v>
      </c>
      <c r="D112" s="54">
        <f t="shared" si="65"/>
        <v>1.001449275362319</v>
      </c>
      <c r="E112" s="54">
        <f t="shared" si="65"/>
        <v>1.027292576419214</v>
      </c>
      <c r="F112" s="54">
        <f t="shared" si="65"/>
        <v>0.98186666666666667</v>
      </c>
      <c r="G112" s="54">
        <f t="shared" si="65"/>
        <v>1.0144675925925926</v>
      </c>
      <c r="H112" s="54">
        <f t="shared" si="65"/>
        <v>0.95308924485125857</v>
      </c>
      <c r="I112" s="54">
        <f t="shared" si="65"/>
        <v>0.97619047619047628</v>
      </c>
      <c r="J112" s="54">
        <f t="shared" si="65"/>
        <v>1.0235344458707745</v>
      </c>
      <c r="K112" s="54">
        <f t="shared" si="65"/>
        <v>0.98960910440376049</v>
      </c>
      <c r="L112" s="54"/>
      <c r="M112" s="54">
        <f t="shared" ref="M112:V112" si="66">M177/M$175</f>
        <v>1.0014409221902016</v>
      </c>
      <c r="N112" s="54">
        <f t="shared" si="66"/>
        <v>1.0163934426229508</v>
      </c>
      <c r="O112" s="54">
        <f t="shared" si="66"/>
        <v>0.99343544857768051</v>
      </c>
      <c r="P112" s="54">
        <f t="shared" si="66"/>
        <v>0.96047430830039537</v>
      </c>
      <c r="Q112" s="54">
        <f t="shared" si="66"/>
        <v>1.0714285714285714</v>
      </c>
      <c r="R112" s="54">
        <f t="shared" si="66"/>
        <v>1.0592334494773519</v>
      </c>
      <c r="S112" s="54">
        <f t="shared" si="66"/>
        <v>1.1725352112676057</v>
      </c>
      <c r="T112" s="54">
        <f t="shared" si="66"/>
        <v>0.90503875968992242</v>
      </c>
      <c r="U112" s="54">
        <f t="shared" si="66"/>
        <v>1.0191387559808613</v>
      </c>
      <c r="V112" s="54">
        <f t="shared" si="66"/>
        <v>1.0182815356489947</v>
      </c>
    </row>
    <row r="113" spans="1:22" x14ac:dyDescent="0.2">
      <c r="A113" s="13">
        <v>2018</v>
      </c>
      <c r="B113" s="54">
        <f t="shared" ref="B113:K113" si="67">B178/B$175</f>
        <v>1.0057989690721649</v>
      </c>
      <c r="C113" s="54">
        <f t="shared" si="67"/>
        <v>0.94901960784313721</v>
      </c>
      <c r="D113" s="54">
        <f t="shared" si="67"/>
        <v>0.97004830917874396</v>
      </c>
      <c r="E113" s="54">
        <f t="shared" si="67"/>
        <v>0.99235807860262004</v>
      </c>
      <c r="F113" s="54">
        <f t="shared" si="67"/>
        <v>0.9456</v>
      </c>
      <c r="G113" s="54">
        <f t="shared" si="67"/>
        <v>0.97627314814814814</v>
      </c>
      <c r="H113" s="54">
        <f t="shared" si="67"/>
        <v>0.93363844393592677</v>
      </c>
      <c r="I113" s="54">
        <f t="shared" si="67"/>
        <v>0.95714285714285718</v>
      </c>
      <c r="J113" s="54">
        <f t="shared" si="67"/>
        <v>1.0346598202824133</v>
      </c>
      <c r="K113" s="54">
        <f t="shared" si="67"/>
        <v>0.96486887679366651</v>
      </c>
      <c r="L113" s="54"/>
      <c r="M113" s="54">
        <f t="shared" ref="M113:V113" si="68">M178/M$175</f>
        <v>1.0778097982708934</v>
      </c>
      <c r="N113" s="54">
        <f t="shared" si="68"/>
        <v>0.97996357012750446</v>
      </c>
      <c r="O113" s="54">
        <f t="shared" si="68"/>
        <v>0.91684901531728669</v>
      </c>
      <c r="P113" s="54">
        <f t="shared" si="68"/>
        <v>0.91501976284584985</v>
      </c>
      <c r="Q113" s="54">
        <f t="shared" si="68"/>
        <v>0.94642857142857151</v>
      </c>
      <c r="R113" s="54">
        <f t="shared" si="68"/>
        <v>0.95121951219512191</v>
      </c>
      <c r="S113" s="54">
        <f t="shared" si="68"/>
        <v>0.96478873239436636</v>
      </c>
      <c r="T113" s="54">
        <f t="shared" si="68"/>
        <v>0.84883720930232553</v>
      </c>
      <c r="U113" s="54">
        <f t="shared" si="68"/>
        <v>0.98883572567783107</v>
      </c>
      <c r="V113" s="54">
        <f t="shared" si="68"/>
        <v>0.95063985374771487</v>
      </c>
    </row>
    <row r="114" spans="1:22" x14ac:dyDescent="0.2">
      <c r="A114" s="13">
        <v>2019</v>
      </c>
      <c r="B114" s="54">
        <f t="shared" ref="B114:K114" si="69">B179/B$175</f>
        <v>1.0122422680412373</v>
      </c>
      <c r="C114" s="54">
        <f t="shared" si="69"/>
        <v>0.92274509803921578</v>
      </c>
      <c r="D114" s="54">
        <f t="shared" si="69"/>
        <v>0.9632850241545895</v>
      </c>
      <c r="E114" s="54">
        <f t="shared" si="69"/>
        <v>0.9639737991266375</v>
      </c>
      <c r="F114" s="54">
        <f t="shared" si="69"/>
        <v>0.94773333333333332</v>
      </c>
      <c r="G114" s="54">
        <f t="shared" si="69"/>
        <v>0.97916666666666674</v>
      </c>
      <c r="H114" s="54">
        <f t="shared" si="69"/>
        <v>0.95194508009153322</v>
      </c>
      <c r="I114" s="54">
        <f t="shared" si="69"/>
        <v>0.93068783068783079</v>
      </c>
      <c r="J114" s="54">
        <f t="shared" si="69"/>
        <v>1.0226786478391099</v>
      </c>
      <c r="K114" s="54">
        <f t="shared" si="69"/>
        <v>0.9589312221672438</v>
      </c>
      <c r="L114" s="54"/>
      <c r="M114" s="54">
        <f t="shared" ref="M114:V114" si="70">M179/M$175</f>
        <v>1.0360230547550433</v>
      </c>
      <c r="N114" s="54">
        <f t="shared" si="70"/>
        <v>1.0364298724954464</v>
      </c>
      <c r="O114" s="54">
        <f t="shared" si="70"/>
        <v>0.89715536105032812</v>
      </c>
      <c r="P114" s="54">
        <f t="shared" si="70"/>
        <v>0.84387351778656128</v>
      </c>
      <c r="Q114" s="54">
        <f t="shared" si="70"/>
        <v>0.98363095238095244</v>
      </c>
      <c r="R114" s="54">
        <f t="shared" si="70"/>
        <v>0.94076655052264813</v>
      </c>
      <c r="S114" s="54">
        <f t="shared" si="70"/>
        <v>0.89964788732394374</v>
      </c>
      <c r="T114" s="54">
        <f t="shared" si="70"/>
        <v>0.78100775193798455</v>
      </c>
      <c r="U114" s="54">
        <f t="shared" si="70"/>
        <v>1</v>
      </c>
      <c r="V114" s="54">
        <f t="shared" si="70"/>
        <v>0.94149908592321763</v>
      </c>
    </row>
    <row r="115" spans="1:22" x14ac:dyDescent="0.2">
      <c r="A115" s="13">
        <v>2020</v>
      </c>
      <c r="B115" s="54">
        <f t="shared" ref="B115:K115" si="71">B180/B$175</f>
        <v>1.0061211340206186</v>
      </c>
      <c r="C115" s="54">
        <f t="shared" si="71"/>
        <v>0.91843137254901963</v>
      </c>
      <c r="D115" s="54">
        <f t="shared" si="71"/>
        <v>0.96231884057971029</v>
      </c>
      <c r="E115" s="54">
        <f t="shared" si="71"/>
        <v>0.95960698689956325</v>
      </c>
      <c r="F115" s="54">
        <f t="shared" si="71"/>
        <v>0.92426666666666657</v>
      </c>
      <c r="G115" s="54">
        <f t="shared" si="71"/>
        <v>0.96412037037037035</v>
      </c>
      <c r="H115" s="54">
        <f t="shared" si="71"/>
        <v>0.9393592677345538</v>
      </c>
      <c r="I115" s="54">
        <f t="shared" si="71"/>
        <v>0.91428571428571437</v>
      </c>
      <c r="J115" s="54">
        <f t="shared" si="71"/>
        <v>1.0688917415489945</v>
      </c>
      <c r="K115" s="54">
        <f t="shared" si="71"/>
        <v>0.95645719940623442</v>
      </c>
      <c r="L115" s="54"/>
      <c r="M115" s="54">
        <f t="shared" ref="M115:V115" si="72">M180/M$175</f>
        <v>1.0244956772334295</v>
      </c>
      <c r="N115" s="54">
        <f t="shared" si="72"/>
        <v>1.0327868852459017</v>
      </c>
      <c r="O115" s="54">
        <f t="shared" si="72"/>
        <v>0.88402625820568925</v>
      </c>
      <c r="P115" s="54">
        <f t="shared" si="72"/>
        <v>0.82806324110671947</v>
      </c>
      <c r="Q115" s="54">
        <f t="shared" si="72"/>
        <v>0.99553571428571441</v>
      </c>
      <c r="R115" s="54">
        <f t="shared" si="72"/>
        <v>0.93554006968641112</v>
      </c>
      <c r="S115" s="54">
        <f t="shared" si="72"/>
        <v>0.96126760563380287</v>
      </c>
      <c r="T115" s="54">
        <f t="shared" si="72"/>
        <v>0.78488372093023251</v>
      </c>
      <c r="U115" s="54">
        <f t="shared" si="72"/>
        <v>1.0781499202551834</v>
      </c>
      <c r="V115" s="54">
        <f t="shared" si="72"/>
        <v>0.95795246800731271</v>
      </c>
    </row>
    <row r="116" spans="1:22" x14ac:dyDescent="0.2">
      <c r="A116" s="13">
        <v>2021</v>
      </c>
      <c r="B116" s="54">
        <f t="shared" ref="B116:K116" si="73">B181/B$175</f>
        <v>0.90753865979381454</v>
      </c>
      <c r="C116" s="54">
        <f t="shared" si="73"/>
        <v>0.86352941176470588</v>
      </c>
      <c r="D116" s="54">
        <f t="shared" si="73"/>
        <v>0.92850241545893719</v>
      </c>
      <c r="E116" s="54">
        <f t="shared" si="73"/>
        <v>0.94323144104803502</v>
      </c>
      <c r="F116" s="54">
        <f t="shared" si="73"/>
        <v>0.91413333333333335</v>
      </c>
      <c r="G116" s="54">
        <f t="shared" si="73"/>
        <v>0.89872685185185175</v>
      </c>
      <c r="H116" s="54">
        <f t="shared" si="73"/>
        <v>0.9101830663615561</v>
      </c>
      <c r="I116" s="54">
        <f t="shared" si="73"/>
        <v>0.90211640211640221</v>
      </c>
      <c r="J116" s="54">
        <f t="shared" si="73"/>
        <v>1.0551989730423619</v>
      </c>
      <c r="K116" s="54">
        <f t="shared" si="73"/>
        <v>0.92528451261751599</v>
      </c>
      <c r="L116" s="54"/>
      <c r="M116" s="54">
        <f t="shared" ref="M116:V116" si="74">M181/M$175</f>
        <v>1.0533141210374639</v>
      </c>
      <c r="N116" s="54">
        <f t="shared" si="74"/>
        <v>1.0418943533697631</v>
      </c>
      <c r="O116" s="54">
        <f t="shared" si="74"/>
        <v>1.0350109409190373</v>
      </c>
      <c r="P116" s="54">
        <f t="shared" si="74"/>
        <v>0.90316205533596849</v>
      </c>
      <c r="Q116" s="54">
        <f t="shared" si="74"/>
        <v>1.0282738095238095</v>
      </c>
      <c r="R116" s="54">
        <f t="shared" si="74"/>
        <v>0.96515679442508706</v>
      </c>
      <c r="S116" s="54">
        <f t="shared" si="74"/>
        <v>1.0264084507042255</v>
      </c>
      <c r="T116" s="54">
        <f t="shared" si="74"/>
        <v>0.85271317829457371</v>
      </c>
      <c r="U116" s="54">
        <f t="shared" si="74"/>
        <v>1.1467304625199364</v>
      </c>
      <c r="V116" s="54">
        <f t="shared" si="74"/>
        <v>1.0329067641681902</v>
      </c>
    </row>
    <row r="117" spans="1:22" x14ac:dyDescent="0.2">
      <c r="A117" s="13">
        <v>2022</v>
      </c>
      <c r="B117" s="54">
        <f t="shared" ref="B117:K117" si="75">B182/B$175</f>
        <v>0.97036082474226815</v>
      </c>
      <c r="C117" s="54">
        <f t="shared" si="75"/>
        <v>0.86627450980392151</v>
      </c>
      <c r="D117" s="54">
        <f t="shared" si="75"/>
        <v>0.91352657004830917</v>
      </c>
      <c r="E117" s="54">
        <f t="shared" si="75"/>
        <v>0.89628820960698696</v>
      </c>
      <c r="F117" s="54">
        <f t="shared" si="75"/>
        <v>0.93013333333333337</v>
      </c>
      <c r="G117" s="54">
        <f t="shared" si="75"/>
        <v>0.91030092592592593</v>
      </c>
      <c r="H117" s="54">
        <f t="shared" si="75"/>
        <v>0.91475972540045769</v>
      </c>
      <c r="I117" s="54">
        <f t="shared" si="75"/>
        <v>0.87301587301587313</v>
      </c>
      <c r="J117" s="54">
        <f t="shared" si="75"/>
        <v>1.0556268720581943</v>
      </c>
      <c r="K117" s="54">
        <f t="shared" si="75"/>
        <v>0.92478970806531424</v>
      </c>
      <c r="L117" s="54"/>
      <c r="M117" s="54">
        <f t="shared" ref="M117:V117" si="76">M182/M$175</f>
        <v>1.0043227665706052</v>
      </c>
      <c r="N117" s="54">
        <f t="shared" si="76"/>
        <v>1.0619307832422586</v>
      </c>
      <c r="O117" s="54">
        <f t="shared" si="76"/>
        <v>1.085339168490153</v>
      </c>
      <c r="P117" s="54">
        <f t="shared" si="76"/>
        <v>0.98814229249011865</v>
      </c>
      <c r="Q117" s="54">
        <f t="shared" si="76"/>
        <v>1.0119047619047619</v>
      </c>
      <c r="R117" s="54">
        <f t="shared" si="76"/>
        <v>1.1585365853658536</v>
      </c>
      <c r="S117" s="54">
        <f t="shared" si="76"/>
        <v>1.0545774647887325</v>
      </c>
      <c r="T117" s="54">
        <f t="shared" si="76"/>
        <v>0.89922480620155032</v>
      </c>
      <c r="U117" s="54">
        <f t="shared" si="76"/>
        <v>1.1531100478468901</v>
      </c>
      <c r="V117" s="54">
        <f t="shared" si="76"/>
        <v>1.0712979890310788</v>
      </c>
    </row>
    <row r="118" spans="1:22" x14ac:dyDescent="0.2">
      <c r="A118" s="13">
        <v>2023</v>
      </c>
      <c r="B118" s="54">
        <f t="shared" ref="B118:K118" si="77">B183/B$175</f>
        <v>0.95425257731958768</v>
      </c>
      <c r="C118" s="54">
        <f t="shared" si="77"/>
        <v>0.89411764705882357</v>
      </c>
      <c r="D118" s="54">
        <f t="shared" si="77"/>
        <v>0.9</v>
      </c>
      <c r="E118" s="54">
        <f t="shared" si="77"/>
        <v>0.91157205240174666</v>
      </c>
      <c r="F118" s="54">
        <f t="shared" si="77"/>
        <v>0.93120000000000003</v>
      </c>
      <c r="G118" s="54">
        <f t="shared" si="77"/>
        <v>0.85879629629629628</v>
      </c>
      <c r="H118" s="54">
        <f t="shared" si="77"/>
        <v>0.92162471395880996</v>
      </c>
      <c r="I118" s="54">
        <f t="shared" si="77"/>
        <v>0.88412698412698421</v>
      </c>
      <c r="J118" s="54">
        <f t="shared" si="77"/>
        <v>1.0089858793324775</v>
      </c>
      <c r="K118" s="54">
        <f t="shared" si="77"/>
        <v>0.91885205343889165</v>
      </c>
      <c r="L118" s="54"/>
      <c r="M118" s="54">
        <f t="shared" ref="M118:V118" si="78">M183/M$175</f>
        <v>0.98126801152737742</v>
      </c>
      <c r="N118" s="54">
        <f t="shared" si="78"/>
        <v>1.0109289617486339</v>
      </c>
      <c r="O118" s="54">
        <f t="shared" si="78"/>
        <v>0.9496717724288839</v>
      </c>
      <c r="P118" s="54">
        <f t="shared" si="78"/>
        <v>0.94071146245059289</v>
      </c>
      <c r="Q118" s="54">
        <f t="shared" si="78"/>
        <v>1.0193452380952381</v>
      </c>
      <c r="R118" s="54">
        <f t="shared" si="78"/>
        <v>0.94076655052264813</v>
      </c>
      <c r="S118" s="54">
        <f t="shared" si="78"/>
        <v>1.0757042253521127</v>
      </c>
      <c r="T118" s="54">
        <f t="shared" si="78"/>
        <v>0.86821705426356599</v>
      </c>
      <c r="U118" s="54">
        <f t="shared" si="78"/>
        <v>1.2344497607655505</v>
      </c>
      <c r="V118" s="54">
        <f t="shared" si="78"/>
        <v>1.0182815356489947</v>
      </c>
    </row>
    <row r="119" spans="1:22" x14ac:dyDescent="0.2">
      <c r="A119" s="13">
        <v>2024</v>
      </c>
      <c r="B119" s="54">
        <f t="shared" ref="B119:K119" si="79">B184/B$175</f>
        <v>0.94265463917525782</v>
      </c>
      <c r="C119" s="54">
        <f t="shared" si="79"/>
        <v>0.88509803921568631</v>
      </c>
      <c r="D119" s="54">
        <f t="shared" si="79"/>
        <v>0.87729468599033822</v>
      </c>
      <c r="E119" s="54">
        <f t="shared" si="79"/>
        <v>0.91157205240174666</v>
      </c>
      <c r="F119" s="54">
        <f t="shared" si="79"/>
        <v>0.92053333333333343</v>
      </c>
      <c r="G119" s="54">
        <f t="shared" si="79"/>
        <v>0.83912037037037035</v>
      </c>
      <c r="H119" s="54">
        <f t="shared" si="79"/>
        <v>0.90102974828375282</v>
      </c>
      <c r="I119" s="54">
        <f t="shared" si="79"/>
        <v>0.88412698412698421</v>
      </c>
      <c r="J119" s="54">
        <f t="shared" si="79"/>
        <v>0.94736842105263153</v>
      </c>
      <c r="K119" s="54">
        <f t="shared" si="79"/>
        <v>0.90004948045522026</v>
      </c>
      <c r="L119" s="54"/>
      <c r="M119" s="54">
        <f t="shared" ref="M119:V119" si="80">M184/M$175</f>
        <v>0.97694524495677226</v>
      </c>
      <c r="N119" s="54">
        <f t="shared" si="80"/>
        <v>0.96357012750455373</v>
      </c>
      <c r="O119" s="54">
        <f t="shared" si="80"/>
        <v>0.91466083150984667</v>
      </c>
      <c r="P119" s="54">
        <f t="shared" si="80"/>
        <v>0.91897233201581041</v>
      </c>
      <c r="Q119" s="54">
        <f t="shared" si="80"/>
        <v>1.0133928571428572</v>
      </c>
      <c r="R119" s="54">
        <f t="shared" si="80"/>
        <v>0.93902439024390238</v>
      </c>
      <c r="S119" s="54">
        <f t="shared" si="80"/>
        <v>1.0369718309859155</v>
      </c>
      <c r="T119" s="54">
        <f t="shared" si="80"/>
        <v>0.85465116279069764</v>
      </c>
      <c r="U119" s="54">
        <f t="shared" si="80"/>
        <v>1.1164274322169059</v>
      </c>
      <c r="V119" s="54">
        <f t="shared" si="80"/>
        <v>0.97623400365630719</v>
      </c>
    </row>
    <row r="120" spans="1:22" x14ac:dyDescent="0.2">
      <c r="A120" s="13">
        <v>2025</v>
      </c>
      <c r="B120" s="54">
        <f t="shared" ref="B120:K120" si="81">B185/B$175</f>
        <v>0.94942010309278346</v>
      </c>
      <c r="C120" s="54">
        <f t="shared" si="81"/>
        <v>0.89333333333333342</v>
      </c>
      <c r="D120" s="54">
        <f t="shared" si="81"/>
        <v>0.87246376811594195</v>
      </c>
      <c r="E120" s="54">
        <f t="shared" si="81"/>
        <v>0.9175764192139737</v>
      </c>
      <c r="F120" s="54">
        <f t="shared" si="81"/>
        <v>0.91093333333333326</v>
      </c>
      <c r="G120" s="54">
        <f t="shared" si="81"/>
        <v>0.83217592592592593</v>
      </c>
      <c r="H120" s="54">
        <f t="shared" si="81"/>
        <v>0.88329519450800908</v>
      </c>
      <c r="I120" s="54">
        <f t="shared" si="81"/>
        <v>0.88148148148148153</v>
      </c>
      <c r="J120" s="54">
        <f t="shared" si="81"/>
        <v>0.95635430038510916</v>
      </c>
      <c r="K120" s="54">
        <f t="shared" si="81"/>
        <v>0.89658584858980706</v>
      </c>
      <c r="L120" s="54"/>
      <c r="M120" s="54">
        <f t="shared" ref="M120:V120" si="82">M185/M$175</f>
        <v>0.98559077809798268</v>
      </c>
      <c r="N120" s="54">
        <f t="shared" si="82"/>
        <v>0.93260473588342441</v>
      </c>
      <c r="O120" s="54">
        <f t="shared" si="82"/>
        <v>0.89496717724288832</v>
      </c>
      <c r="P120" s="54">
        <f t="shared" si="82"/>
        <v>0.90711462450592895</v>
      </c>
      <c r="Q120" s="54">
        <f t="shared" si="82"/>
        <v>1.0089285714285714</v>
      </c>
      <c r="R120" s="54">
        <f t="shared" si="82"/>
        <v>0.95121951219512191</v>
      </c>
      <c r="S120" s="54">
        <f t="shared" si="82"/>
        <v>1.012323943661972</v>
      </c>
      <c r="T120" s="54">
        <f t="shared" si="82"/>
        <v>0.85852713178294571</v>
      </c>
      <c r="U120" s="54">
        <f t="shared" si="82"/>
        <v>1.0207336523125998</v>
      </c>
      <c r="V120" s="54">
        <f t="shared" si="82"/>
        <v>0.95063985374771487</v>
      </c>
    </row>
    <row r="121" spans="1:22" x14ac:dyDescent="0.2">
      <c r="A121" s="13">
        <v>2026</v>
      </c>
      <c r="B121" s="54">
        <f t="shared" ref="B121:K121" si="83">B186/B$175</f>
        <v>0.94458762886597947</v>
      </c>
      <c r="C121" s="54">
        <f t="shared" si="83"/>
        <v>0.90235294117647069</v>
      </c>
      <c r="D121" s="54">
        <f t="shared" si="83"/>
        <v>0.86666666666666681</v>
      </c>
      <c r="E121" s="54">
        <f t="shared" si="83"/>
        <v>0.91048034934497812</v>
      </c>
      <c r="F121" s="54">
        <f t="shared" si="83"/>
        <v>0.90613333333333324</v>
      </c>
      <c r="G121" s="54">
        <f t="shared" si="83"/>
        <v>0.8252314814814814</v>
      </c>
      <c r="H121" s="54">
        <f t="shared" si="83"/>
        <v>0.87700228832951943</v>
      </c>
      <c r="I121" s="54">
        <f t="shared" si="83"/>
        <v>0.87724867724867728</v>
      </c>
      <c r="J121" s="54">
        <f t="shared" si="83"/>
        <v>0.98587933247753523</v>
      </c>
      <c r="K121" s="54">
        <f t="shared" si="83"/>
        <v>0.89609104403760509</v>
      </c>
      <c r="L121" s="54"/>
      <c r="M121" s="54">
        <f t="shared" ref="M121:V121" si="84">M186/M$175</f>
        <v>1</v>
      </c>
      <c r="N121" s="54">
        <f t="shared" si="84"/>
        <v>0.90892531876138438</v>
      </c>
      <c r="O121" s="54">
        <f t="shared" si="84"/>
        <v>0.89277899343544853</v>
      </c>
      <c r="P121" s="54">
        <f t="shared" si="84"/>
        <v>0.91106719367588951</v>
      </c>
      <c r="Q121" s="54">
        <f t="shared" si="84"/>
        <v>1.0148809523809526</v>
      </c>
      <c r="R121" s="54">
        <f t="shared" si="84"/>
        <v>0.97560975609756084</v>
      </c>
      <c r="S121" s="54">
        <f t="shared" si="84"/>
        <v>0.99823943661971837</v>
      </c>
      <c r="T121" s="54">
        <f t="shared" si="84"/>
        <v>0.87209302325581395</v>
      </c>
      <c r="U121" s="54">
        <f t="shared" si="84"/>
        <v>0.93779904306220097</v>
      </c>
      <c r="V121" s="54">
        <f t="shared" si="84"/>
        <v>0.93784277879341871</v>
      </c>
    </row>
    <row r="122" spans="1:22" x14ac:dyDescent="0.2">
      <c r="A122" s="13">
        <v>2027</v>
      </c>
      <c r="B122" s="54">
        <f t="shared" ref="B122:K122" si="85">B187/B$175</f>
        <v>0.95264175257731964</v>
      </c>
      <c r="C122" s="54">
        <f t="shared" si="85"/>
        <v>0.91529411764705881</v>
      </c>
      <c r="D122" s="54">
        <f t="shared" si="85"/>
        <v>0.86328502415458941</v>
      </c>
      <c r="E122" s="54">
        <f t="shared" si="85"/>
        <v>0.9039301310043667</v>
      </c>
      <c r="F122" s="54">
        <f t="shared" si="85"/>
        <v>0.90560000000000007</v>
      </c>
      <c r="G122" s="54">
        <f t="shared" si="85"/>
        <v>0.82870370370370372</v>
      </c>
      <c r="H122" s="54">
        <f t="shared" si="85"/>
        <v>0.88443935926773454</v>
      </c>
      <c r="I122" s="54">
        <f t="shared" si="85"/>
        <v>0.87777777777777788</v>
      </c>
      <c r="J122" s="54">
        <f t="shared" si="85"/>
        <v>0.99614890885750962</v>
      </c>
      <c r="K122" s="54">
        <f t="shared" si="85"/>
        <v>0.89905987135081644</v>
      </c>
      <c r="L122" s="54"/>
      <c r="M122" s="54">
        <f t="shared" ref="M122:V122" si="86">M187/M$175</f>
        <v>1.0172910662824206</v>
      </c>
      <c r="N122" s="54">
        <f t="shared" si="86"/>
        <v>0.89617486338797814</v>
      </c>
      <c r="O122" s="54">
        <f t="shared" si="86"/>
        <v>0.90153172866520781</v>
      </c>
      <c r="P122" s="54">
        <f t="shared" si="86"/>
        <v>0.92292490118577086</v>
      </c>
      <c r="Q122" s="54">
        <f t="shared" si="86"/>
        <v>1.0252976190476191</v>
      </c>
      <c r="R122" s="54">
        <f t="shared" si="86"/>
        <v>1.0069686411149825</v>
      </c>
      <c r="S122" s="54">
        <f t="shared" si="86"/>
        <v>0.99119718309859162</v>
      </c>
      <c r="T122" s="54">
        <f t="shared" si="86"/>
        <v>0.89534883720930236</v>
      </c>
      <c r="U122" s="54">
        <f t="shared" si="86"/>
        <v>0.85805422647527918</v>
      </c>
      <c r="V122" s="54">
        <f t="shared" si="86"/>
        <v>0.93053016453382087</v>
      </c>
    </row>
    <row r="123" spans="1:22" x14ac:dyDescent="0.2">
      <c r="A123" s="13">
        <v>2028</v>
      </c>
      <c r="B123" s="54">
        <f t="shared" ref="B123:K123" si="87">B188/B$175</f>
        <v>0.95908505154639179</v>
      </c>
      <c r="C123" s="54">
        <f t="shared" si="87"/>
        <v>0.9223529411764706</v>
      </c>
      <c r="D123" s="54">
        <f t="shared" si="87"/>
        <v>0.86183574879227054</v>
      </c>
      <c r="E123" s="54">
        <f t="shared" si="87"/>
        <v>0.90174672489082963</v>
      </c>
      <c r="F123" s="54">
        <f t="shared" si="87"/>
        <v>0.90773333333333328</v>
      </c>
      <c r="G123" s="54">
        <f t="shared" si="87"/>
        <v>0.83622685185185175</v>
      </c>
      <c r="H123" s="54">
        <f t="shared" si="87"/>
        <v>0.89359267734553771</v>
      </c>
      <c r="I123" s="54">
        <f t="shared" si="87"/>
        <v>0.87619047619047619</v>
      </c>
      <c r="J123" s="54">
        <f t="shared" si="87"/>
        <v>1.0068463842533162</v>
      </c>
      <c r="K123" s="54">
        <f t="shared" si="87"/>
        <v>0.90301830776843139</v>
      </c>
      <c r="L123" s="54"/>
      <c r="M123" s="54">
        <f t="shared" ref="M123:V123" si="88">M188/M$175</f>
        <v>1.0172910662824206</v>
      </c>
      <c r="N123" s="54">
        <f t="shared" si="88"/>
        <v>0.89617486338797814</v>
      </c>
      <c r="O123" s="54">
        <f t="shared" si="88"/>
        <v>0.91684901531728669</v>
      </c>
      <c r="P123" s="54">
        <f t="shared" si="88"/>
        <v>0.93873517786561267</v>
      </c>
      <c r="Q123" s="54">
        <f t="shared" si="88"/>
        <v>1.0357142857142858</v>
      </c>
      <c r="R123" s="54">
        <f t="shared" si="88"/>
        <v>1.0226480836236933</v>
      </c>
      <c r="S123" s="54">
        <f t="shared" si="88"/>
        <v>1.0070422535211268</v>
      </c>
      <c r="T123" s="54">
        <f t="shared" si="88"/>
        <v>0.91085271317829464</v>
      </c>
      <c r="U123" s="54">
        <f t="shared" si="88"/>
        <v>0.85964912280701755</v>
      </c>
      <c r="V123" s="54">
        <f t="shared" si="88"/>
        <v>0.93967093235831811</v>
      </c>
    </row>
    <row r="124" spans="1:22" x14ac:dyDescent="0.2">
      <c r="A124" s="13">
        <v>2029</v>
      </c>
      <c r="B124" s="54">
        <f t="shared" ref="B124:K124" si="89">B189/B$175</f>
        <v>0.97068298969072164</v>
      </c>
      <c r="C124" s="54">
        <f t="shared" si="89"/>
        <v>0.9223529411764706</v>
      </c>
      <c r="D124" s="54">
        <f t="shared" si="89"/>
        <v>0.8579710144927537</v>
      </c>
      <c r="E124" s="54">
        <f t="shared" si="89"/>
        <v>0.9006550218340611</v>
      </c>
      <c r="F124" s="54">
        <f t="shared" si="89"/>
        <v>0.91253333333333331</v>
      </c>
      <c r="G124" s="54">
        <f t="shared" si="89"/>
        <v>0.84837962962962954</v>
      </c>
      <c r="H124" s="54">
        <f t="shared" si="89"/>
        <v>0.90217391304347816</v>
      </c>
      <c r="I124" s="54">
        <f t="shared" si="89"/>
        <v>0.88042328042328055</v>
      </c>
      <c r="J124" s="54">
        <f t="shared" si="89"/>
        <v>1.0124090714591356</v>
      </c>
      <c r="K124" s="54">
        <f t="shared" si="89"/>
        <v>0.90697674418604635</v>
      </c>
      <c r="L124" s="54"/>
      <c r="M124" s="54">
        <f t="shared" ref="M124:V124" si="90">M189/M$175</f>
        <v>1.0187319884726225</v>
      </c>
      <c r="N124" s="54">
        <f t="shared" si="90"/>
        <v>0.90528233151183968</v>
      </c>
      <c r="O124" s="54">
        <f t="shared" si="90"/>
        <v>0.94091903719912462</v>
      </c>
      <c r="P124" s="54">
        <f t="shared" si="90"/>
        <v>0.95849802371541504</v>
      </c>
      <c r="Q124" s="54">
        <f t="shared" si="90"/>
        <v>1.0491071428571428</v>
      </c>
      <c r="R124" s="54">
        <f t="shared" si="90"/>
        <v>1.0418118466898956</v>
      </c>
      <c r="S124" s="54">
        <f t="shared" si="90"/>
        <v>1.0246478873239437</v>
      </c>
      <c r="T124" s="54">
        <f t="shared" si="90"/>
        <v>0.92829457364341084</v>
      </c>
      <c r="U124" s="54">
        <f t="shared" si="90"/>
        <v>0.87400318979266356</v>
      </c>
      <c r="V124" s="54">
        <f t="shared" si="90"/>
        <v>0.9561243144424133</v>
      </c>
    </row>
    <row r="125" spans="1:22" x14ac:dyDescent="0.2">
      <c r="A125" s="13">
        <v>2030</v>
      </c>
      <c r="B125" s="54">
        <f t="shared" ref="B125:K125" si="91">B190/B$175</f>
        <v>0.9503865979381444</v>
      </c>
      <c r="C125" s="54">
        <f t="shared" si="91"/>
        <v>0.91803921568627456</v>
      </c>
      <c r="D125" s="54">
        <f t="shared" si="91"/>
        <v>0.86859903381642523</v>
      </c>
      <c r="E125" s="54">
        <f t="shared" si="91"/>
        <v>0.90283842794759817</v>
      </c>
      <c r="F125" s="54">
        <f t="shared" si="91"/>
        <v>0.91359999999999997</v>
      </c>
      <c r="G125" s="54">
        <f t="shared" si="91"/>
        <v>0.84664351851851849</v>
      </c>
      <c r="H125" s="54">
        <f t="shared" si="91"/>
        <v>0.90846681922196804</v>
      </c>
      <c r="I125" s="54">
        <f t="shared" si="91"/>
        <v>0.88677248677248688</v>
      </c>
      <c r="J125" s="54">
        <f t="shared" si="91"/>
        <v>1.0226786478391099</v>
      </c>
      <c r="K125" s="54">
        <f t="shared" si="91"/>
        <v>0.90945076694705584</v>
      </c>
      <c r="L125" s="54"/>
      <c r="M125" s="54">
        <f t="shared" ref="M125:V125" si="92">M190/M$175</f>
        <v>1.0201729106628241</v>
      </c>
      <c r="N125" s="54">
        <f t="shared" si="92"/>
        <v>0.91074681238615662</v>
      </c>
      <c r="O125" s="54">
        <f t="shared" si="92"/>
        <v>0.9496717724288839</v>
      </c>
      <c r="P125" s="54">
        <f t="shared" si="92"/>
        <v>0.96640316205533594</v>
      </c>
      <c r="Q125" s="54">
        <f t="shared" si="92"/>
        <v>1.0565476190476191</v>
      </c>
      <c r="R125" s="54">
        <f t="shared" si="92"/>
        <v>1.0505226480836236</v>
      </c>
      <c r="S125" s="54">
        <f t="shared" si="92"/>
        <v>1.0334507042253522</v>
      </c>
      <c r="T125" s="54">
        <f t="shared" si="92"/>
        <v>0.93604651162790697</v>
      </c>
      <c r="U125" s="54">
        <f t="shared" si="92"/>
        <v>0.87719298245614041</v>
      </c>
      <c r="V125" s="54">
        <f t="shared" si="92"/>
        <v>0.96343692870201092</v>
      </c>
    </row>
    <row r="126" spans="1:22" x14ac:dyDescent="0.2">
      <c r="A126" s="13">
        <v>2031</v>
      </c>
      <c r="B126" s="54">
        <f t="shared" ref="B126:K126" si="93">B191/B$175</f>
        <v>0.96166237113402064</v>
      </c>
      <c r="C126" s="54">
        <f t="shared" si="93"/>
        <v>0.92745098039215679</v>
      </c>
      <c r="D126" s="54">
        <f t="shared" si="93"/>
        <v>0.86908212560386466</v>
      </c>
      <c r="E126" s="54">
        <f t="shared" si="93"/>
        <v>0.90665938864628814</v>
      </c>
      <c r="F126" s="54">
        <f t="shared" si="93"/>
        <v>0.91413333333333335</v>
      </c>
      <c r="G126" s="54">
        <f t="shared" si="93"/>
        <v>0.84375</v>
      </c>
      <c r="H126" s="54">
        <f t="shared" si="93"/>
        <v>0.90903890160183065</v>
      </c>
      <c r="I126" s="54">
        <f t="shared" si="93"/>
        <v>0.88888888888888895</v>
      </c>
      <c r="J126" s="54">
        <f t="shared" si="93"/>
        <v>1.0423620025673941</v>
      </c>
      <c r="K126" s="54">
        <f t="shared" si="93"/>
        <v>0.91390400791687276</v>
      </c>
      <c r="L126" s="54"/>
      <c r="M126" s="54">
        <f t="shared" ref="M126:V126" si="94">M191/M$175</f>
        <v>1.0201729106628241</v>
      </c>
      <c r="N126" s="54">
        <f t="shared" si="94"/>
        <v>0.91256830601092886</v>
      </c>
      <c r="O126" s="54">
        <f t="shared" si="94"/>
        <v>0.96061269146608297</v>
      </c>
      <c r="P126" s="54">
        <f t="shared" si="94"/>
        <v>0.97628458498023729</v>
      </c>
      <c r="Q126" s="54">
        <f t="shared" si="94"/>
        <v>1.0639880952380953</v>
      </c>
      <c r="R126" s="54">
        <f t="shared" si="94"/>
        <v>1.0592334494773519</v>
      </c>
      <c r="S126" s="54">
        <f t="shared" si="94"/>
        <v>1.045774647887324</v>
      </c>
      <c r="T126" s="54">
        <f t="shared" si="94"/>
        <v>0.94186046511627908</v>
      </c>
      <c r="U126" s="54">
        <f t="shared" si="94"/>
        <v>1.0590111642743223</v>
      </c>
      <c r="V126" s="54">
        <f t="shared" si="94"/>
        <v>0.9981718464351006</v>
      </c>
    </row>
    <row r="127" spans="1:22" x14ac:dyDescent="0.2">
      <c r="A127" s="13">
        <v>2032</v>
      </c>
      <c r="B127" s="54">
        <f t="shared" ref="B127:K127" si="95">B192/B$175</f>
        <v>0.96810567010309279</v>
      </c>
      <c r="C127" s="54">
        <f t="shared" si="95"/>
        <v>0.92862745098039212</v>
      </c>
      <c r="D127" s="54">
        <f t="shared" si="95"/>
        <v>0.87053140096618353</v>
      </c>
      <c r="E127" s="54">
        <f t="shared" si="95"/>
        <v>0.90938864628820959</v>
      </c>
      <c r="F127" s="54">
        <f t="shared" si="95"/>
        <v>0.91786666666666672</v>
      </c>
      <c r="G127" s="54">
        <f t="shared" si="95"/>
        <v>0.84259259259259256</v>
      </c>
      <c r="H127" s="54">
        <f t="shared" si="95"/>
        <v>0.90903890160183065</v>
      </c>
      <c r="I127" s="54">
        <f t="shared" si="95"/>
        <v>0.89417989417989419</v>
      </c>
      <c r="J127" s="54">
        <f t="shared" si="95"/>
        <v>1.056910569105691</v>
      </c>
      <c r="K127" s="54">
        <f t="shared" si="95"/>
        <v>0.91687283523008412</v>
      </c>
      <c r="L127" s="54"/>
      <c r="M127" s="54">
        <f t="shared" ref="M127:V127" si="96">M192/M$175</f>
        <v>1.0216138328530258</v>
      </c>
      <c r="N127" s="54">
        <f t="shared" si="96"/>
        <v>0.91074681238615662</v>
      </c>
      <c r="O127" s="54">
        <f t="shared" si="96"/>
        <v>0.96498905908096277</v>
      </c>
      <c r="P127" s="54">
        <f t="shared" si="96"/>
        <v>0.97826086956521752</v>
      </c>
      <c r="Q127" s="54">
        <f t="shared" si="96"/>
        <v>1.0714285714285714</v>
      </c>
      <c r="R127" s="54">
        <f t="shared" si="96"/>
        <v>1.0662020905923344</v>
      </c>
      <c r="S127" s="54">
        <f t="shared" si="96"/>
        <v>1.051056338028169</v>
      </c>
      <c r="T127" s="54">
        <f t="shared" si="96"/>
        <v>0.94573643410852704</v>
      </c>
      <c r="U127" s="54">
        <f t="shared" si="96"/>
        <v>1.0701754385964912</v>
      </c>
      <c r="V127" s="54">
        <f t="shared" si="96"/>
        <v>1.0018281535648996</v>
      </c>
    </row>
    <row r="128" spans="1:22" x14ac:dyDescent="0.2">
      <c r="A128" s="13">
        <v>2033</v>
      </c>
      <c r="B128" s="54">
        <f t="shared" ref="B128:K128" si="97">B193/B$175</f>
        <v>0.97648195876288657</v>
      </c>
      <c r="C128" s="54">
        <f t="shared" si="97"/>
        <v>0.94901960784313721</v>
      </c>
      <c r="D128" s="54">
        <f t="shared" si="97"/>
        <v>0.86908212560386466</v>
      </c>
      <c r="E128" s="54">
        <f t="shared" si="97"/>
        <v>0.90665938864628814</v>
      </c>
      <c r="F128" s="54">
        <f t="shared" si="97"/>
        <v>0.9237333333333333</v>
      </c>
      <c r="G128" s="54">
        <f t="shared" si="97"/>
        <v>0.84722222222222221</v>
      </c>
      <c r="H128" s="54">
        <f t="shared" si="97"/>
        <v>0.91533180778032031</v>
      </c>
      <c r="I128" s="54">
        <f t="shared" si="97"/>
        <v>0.90052910052910062</v>
      </c>
      <c r="J128" s="54">
        <f t="shared" si="97"/>
        <v>1.0646127513906718</v>
      </c>
      <c r="K128" s="54">
        <f t="shared" si="97"/>
        <v>0.9228104898565066</v>
      </c>
      <c r="L128" s="54"/>
      <c r="M128" s="54">
        <f t="shared" ref="M128:V128" si="98">M193/M$175</f>
        <v>1.0230547550432276</v>
      </c>
      <c r="N128" s="54">
        <f t="shared" si="98"/>
        <v>0.9216757741347904</v>
      </c>
      <c r="O128" s="54">
        <f t="shared" si="98"/>
        <v>0.97592997811816184</v>
      </c>
      <c r="P128" s="54">
        <f t="shared" si="98"/>
        <v>0.98814229249011865</v>
      </c>
      <c r="Q128" s="54">
        <f t="shared" si="98"/>
        <v>1.0803571428571428</v>
      </c>
      <c r="R128" s="54">
        <f t="shared" si="98"/>
        <v>1.0783972125435541</v>
      </c>
      <c r="S128" s="54">
        <f t="shared" si="98"/>
        <v>1.063380281690141</v>
      </c>
      <c r="T128" s="54">
        <f t="shared" si="98"/>
        <v>0.95348837209302317</v>
      </c>
      <c r="U128" s="54">
        <f t="shared" si="98"/>
        <v>1.1084529505582139</v>
      </c>
      <c r="V128" s="54">
        <f t="shared" si="98"/>
        <v>1.0164533820840951</v>
      </c>
    </row>
    <row r="129" spans="1:22" x14ac:dyDescent="0.2">
      <c r="A129" s="13">
        <v>2034</v>
      </c>
      <c r="B129" s="54">
        <f t="shared" ref="B129:K129" si="99">B194/B$175</f>
        <v>1.0022551546391754</v>
      </c>
      <c r="C129" s="54">
        <f t="shared" si="99"/>
        <v>0.96470588235294119</v>
      </c>
      <c r="D129" s="54">
        <f t="shared" si="99"/>
        <v>0.86376811594202896</v>
      </c>
      <c r="E129" s="54">
        <f t="shared" si="99"/>
        <v>0.90120087336244548</v>
      </c>
      <c r="F129" s="54">
        <f t="shared" si="99"/>
        <v>0.92959999999999998</v>
      </c>
      <c r="G129" s="54">
        <f t="shared" si="99"/>
        <v>0.84722222222222221</v>
      </c>
      <c r="H129" s="54">
        <f t="shared" si="99"/>
        <v>0.9176201372997711</v>
      </c>
      <c r="I129" s="54">
        <f t="shared" si="99"/>
        <v>0.90211640211640221</v>
      </c>
      <c r="J129" s="54">
        <f t="shared" si="99"/>
        <v>1.0731707317073169</v>
      </c>
      <c r="K129" s="54">
        <f t="shared" si="99"/>
        <v>0.92726373082632352</v>
      </c>
      <c r="L129" s="54"/>
      <c r="M129" s="54">
        <f t="shared" ref="M129:V129" si="100">M194/M$175</f>
        <v>1.0230547550432276</v>
      </c>
      <c r="N129" s="54">
        <f t="shared" si="100"/>
        <v>0.9216757741347904</v>
      </c>
      <c r="O129" s="54">
        <f t="shared" si="100"/>
        <v>0.97811816192560164</v>
      </c>
      <c r="P129" s="54">
        <f t="shared" si="100"/>
        <v>0.99011857707509887</v>
      </c>
      <c r="Q129" s="54">
        <f t="shared" si="100"/>
        <v>1.0863095238095237</v>
      </c>
      <c r="R129" s="54">
        <f t="shared" si="100"/>
        <v>1.0853658536585367</v>
      </c>
      <c r="S129" s="54">
        <f t="shared" si="100"/>
        <v>1.068661971830986</v>
      </c>
      <c r="T129" s="54">
        <f t="shared" si="100"/>
        <v>0.95736434108527135</v>
      </c>
      <c r="U129" s="54">
        <f t="shared" si="100"/>
        <v>1.1148325358851676</v>
      </c>
      <c r="V129" s="54">
        <f t="shared" si="100"/>
        <v>1.0201096892138941</v>
      </c>
    </row>
    <row r="130" spans="1:22" x14ac:dyDescent="0.2">
      <c r="A130" s="13">
        <v>2035</v>
      </c>
      <c r="B130" s="54">
        <f t="shared" ref="B130:K130" si="101">B195/B$175</f>
        <v>1.0032216494845361</v>
      </c>
      <c r="C130" s="54">
        <f t="shared" si="101"/>
        <v>0.95490196078431377</v>
      </c>
      <c r="D130" s="54">
        <f t="shared" si="101"/>
        <v>0.85990338164251212</v>
      </c>
      <c r="E130" s="54">
        <f t="shared" si="101"/>
        <v>0.89792576419213965</v>
      </c>
      <c r="F130" s="54">
        <f t="shared" si="101"/>
        <v>0.92426666666666657</v>
      </c>
      <c r="G130" s="54">
        <f t="shared" si="101"/>
        <v>0.84722222222222221</v>
      </c>
      <c r="H130" s="54">
        <f t="shared" si="101"/>
        <v>0.91075514874141872</v>
      </c>
      <c r="I130" s="54">
        <f t="shared" si="101"/>
        <v>0.90529100529100537</v>
      </c>
      <c r="J130" s="54">
        <f t="shared" si="101"/>
        <v>1.0757381258023107</v>
      </c>
      <c r="K130" s="54">
        <f t="shared" si="101"/>
        <v>0.92330529440870857</v>
      </c>
      <c r="L130" s="54"/>
      <c r="M130" s="54">
        <f t="shared" ref="M130:V130" si="102">M195/M$175</f>
        <v>1.0216138328530258</v>
      </c>
      <c r="N130" s="54">
        <f t="shared" si="102"/>
        <v>0.90892531876138438</v>
      </c>
      <c r="O130" s="54">
        <f t="shared" si="102"/>
        <v>0.97374179431072205</v>
      </c>
      <c r="P130" s="54">
        <f t="shared" si="102"/>
        <v>0.98814229249011865</v>
      </c>
      <c r="Q130" s="54">
        <f t="shared" si="102"/>
        <v>1.0892857142857144</v>
      </c>
      <c r="R130" s="54">
        <f t="shared" si="102"/>
        <v>1.0853658536585367</v>
      </c>
      <c r="S130" s="54">
        <f t="shared" si="102"/>
        <v>1.0704225352112677</v>
      </c>
      <c r="T130" s="54">
        <f t="shared" si="102"/>
        <v>0.95542635658914721</v>
      </c>
      <c r="U130" s="54">
        <f t="shared" si="102"/>
        <v>1.1116427432216907</v>
      </c>
      <c r="V130" s="54">
        <f t="shared" si="102"/>
        <v>1.0164533820840951</v>
      </c>
    </row>
    <row r="131" spans="1:22" x14ac:dyDescent="0.2">
      <c r="A131" s="13">
        <v>2036</v>
      </c>
      <c r="B131" s="54">
        <f t="shared" ref="B131:K131" si="103">B196/B$175</f>
        <v>1.0048324742268042</v>
      </c>
      <c r="C131" s="54">
        <f t="shared" si="103"/>
        <v>0.95843137254901967</v>
      </c>
      <c r="D131" s="54">
        <f t="shared" si="103"/>
        <v>0.85555555555555562</v>
      </c>
      <c r="E131" s="54">
        <f t="shared" si="103"/>
        <v>0.89683406113537112</v>
      </c>
      <c r="F131" s="54">
        <f t="shared" si="103"/>
        <v>0.92213333333333325</v>
      </c>
      <c r="G131" s="54">
        <f t="shared" si="103"/>
        <v>0.83912037037037035</v>
      </c>
      <c r="H131" s="54">
        <f t="shared" si="103"/>
        <v>0.9101830663615561</v>
      </c>
      <c r="I131" s="54">
        <f t="shared" si="103"/>
        <v>0.91269841269841279</v>
      </c>
      <c r="J131" s="54">
        <f t="shared" si="103"/>
        <v>1.0770218228498074</v>
      </c>
      <c r="K131" s="54">
        <f t="shared" si="103"/>
        <v>0.92231568530430474</v>
      </c>
      <c r="L131" s="54"/>
      <c r="M131" s="54">
        <f t="shared" ref="M131:V131" si="104">M196/M$175</f>
        <v>1.0201729106628241</v>
      </c>
      <c r="N131" s="54">
        <f t="shared" si="104"/>
        <v>0.90528233151183968</v>
      </c>
      <c r="O131" s="54">
        <f t="shared" si="104"/>
        <v>0.97592997811816184</v>
      </c>
      <c r="P131" s="54">
        <f t="shared" si="104"/>
        <v>0.98814229249011865</v>
      </c>
      <c r="Q131" s="54">
        <f t="shared" si="104"/>
        <v>1.0922619047619049</v>
      </c>
      <c r="R131" s="54">
        <f t="shared" si="104"/>
        <v>1.0905923344947734</v>
      </c>
      <c r="S131" s="54">
        <f t="shared" si="104"/>
        <v>1.073943661971831</v>
      </c>
      <c r="T131" s="54">
        <f t="shared" si="104"/>
        <v>0.95736434108527135</v>
      </c>
      <c r="U131" s="54">
        <f t="shared" si="104"/>
        <v>1.1148325358851676</v>
      </c>
      <c r="V131" s="54">
        <f t="shared" si="104"/>
        <v>1.0182815356489947</v>
      </c>
    </row>
    <row r="132" spans="1:22" x14ac:dyDescent="0.2">
      <c r="A132" s="13">
        <v>2037</v>
      </c>
      <c r="B132" s="54">
        <f t="shared" ref="B132:K132" si="105">B197/B$175</f>
        <v>1.009020618556701</v>
      </c>
      <c r="C132" s="54">
        <f t="shared" si="105"/>
        <v>0.96117647058823541</v>
      </c>
      <c r="D132" s="54">
        <f t="shared" si="105"/>
        <v>0.85217391304347834</v>
      </c>
      <c r="E132" s="54">
        <f t="shared" si="105"/>
        <v>0.89246724890829698</v>
      </c>
      <c r="F132" s="54">
        <f t="shared" si="105"/>
        <v>0.91680000000000006</v>
      </c>
      <c r="G132" s="54">
        <f t="shared" si="105"/>
        <v>0.83391203703703698</v>
      </c>
      <c r="H132" s="54">
        <f t="shared" si="105"/>
        <v>0.89588100686498851</v>
      </c>
      <c r="I132" s="54">
        <f t="shared" si="105"/>
        <v>0.91798941798941813</v>
      </c>
      <c r="J132" s="54">
        <f t="shared" si="105"/>
        <v>1.0787334189131366</v>
      </c>
      <c r="K132" s="54">
        <f t="shared" si="105"/>
        <v>0.91885205343889165</v>
      </c>
      <c r="L132" s="54"/>
      <c r="M132" s="54">
        <f t="shared" ref="M132:V132" si="106">M197/M$175</f>
        <v>1.0201729106628241</v>
      </c>
      <c r="N132" s="54">
        <f t="shared" si="106"/>
        <v>0.90892531876138438</v>
      </c>
      <c r="O132" s="54">
        <f t="shared" si="106"/>
        <v>0.98030634573304165</v>
      </c>
      <c r="P132" s="54">
        <f t="shared" si="106"/>
        <v>0.9920948616600791</v>
      </c>
      <c r="Q132" s="54">
        <f t="shared" si="106"/>
        <v>1.0982142857142858</v>
      </c>
      <c r="R132" s="54">
        <f t="shared" si="106"/>
        <v>1.097560975609756</v>
      </c>
      <c r="S132" s="54">
        <f t="shared" si="106"/>
        <v>1.0809859154929577</v>
      </c>
      <c r="T132" s="54">
        <f t="shared" si="106"/>
        <v>0.96124031007751931</v>
      </c>
      <c r="U132" s="54">
        <f t="shared" si="106"/>
        <v>1.1180223285486444</v>
      </c>
      <c r="V132" s="54">
        <f t="shared" si="106"/>
        <v>1.0219378427787935</v>
      </c>
    </row>
    <row r="133" spans="1:22" x14ac:dyDescent="0.2">
      <c r="A133" s="13">
        <v>2038</v>
      </c>
      <c r="B133" s="54">
        <f t="shared" ref="B133:K133" si="107">B198/B$175</f>
        <v>1.0106314432989691</v>
      </c>
      <c r="C133" s="54">
        <f t="shared" si="107"/>
        <v>0.95137254901960788</v>
      </c>
      <c r="D133" s="54">
        <f t="shared" si="107"/>
        <v>0.84927536231884049</v>
      </c>
      <c r="E133" s="54">
        <f t="shared" si="107"/>
        <v>0.88646288209606972</v>
      </c>
      <c r="F133" s="54">
        <f t="shared" si="107"/>
        <v>0.91039999999999999</v>
      </c>
      <c r="G133" s="54">
        <f t="shared" si="107"/>
        <v>0.83101851851851838</v>
      </c>
      <c r="H133" s="54">
        <f t="shared" si="107"/>
        <v>0.89416475972540044</v>
      </c>
      <c r="I133" s="54">
        <f t="shared" si="107"/>
        <v>0.92063492063492058</v>
      </c>
      <c r="J133" s="54">
        <f t="shared" si="107"/>
        <v>1.0808729139922979</v>
      </c>
      <c r="K133" s="54">
        <f t="shared" si="107"/>
        <v>0.91489361702127647</v>
      </c>
      <c r="L133" s="54"/>
      <c r="M133" s="54">
        <f t="shared" ref="M133:V133" si="108">M198/M$175</f>
        <v>1.0201729106628241</v>
      </c>
      <c r="N133" s="54">
        <f t="shared" si="108"/>
        <v>0.90892531876138438</v>
      </c>
      <c r="O133" s="54">
        <f t="shared" si="108"/>
        <v>0.98249452954048133</v>
      </c>
      <c r="P133" s="54">
        <f t="shared" si="108"/>
        <v>0.99407114624505943</v>
      </c>
      <c r="Q133" s="54">
        <f t="shared" si="108"/>
        <v>1.1026785714285714</v>
      </c>
      <c r="R133" s="54">
        <f t="shared" si="108"/>
        <v>1.102787456445993</v>
      </c>
      <c r="S133" s="54">
        <f t="shared" si="108"/>
        <v>1.0862676056338028</v>
      </c>
      <c r="T133" s="54">
        <f t="shared" si="108"/>
        <v>0.96317829457364335</v>
      </c>
      <c r="U133" s="54">
        <f t="shared" si="108"/>
        <v>1.1180223285486444</v>
      </c>
      <c r="V133" s="54">
        <f t="shared" si="108"/>
        <v>1.0237659963436929</v>
      </c>
    </row>
    <row r="134" spans="1:22" x14ac:dyDescent="0.2">
      <c r="A134" s="13">
        <v>2039</v>
      </c>
      <c r="B134" s="54">
        <f t="shared" ref="B134:K134" si="109">B199/B$175</f>
        <v>1.0141752577319587</v>
      </c>
      <c r="C134" s="54">
        <f t="shared" si="109"/>
        <v>0.96980392156862749</v>
      </c>
      <c r="D134" s="54">
        <f t="shared" si="109"/>
        <v>0.84734299516908207</v>
      </c>
      <c r="E134" s="54">
        <f t="shared" si="109"/>
        <v>0.88264192139737996</v>
      </c>
      <c r="F134" s="54">
        <f t="shared" si="109"/>
        <v>0.91039999999999999</v>
      </c>
      <c r="G134" s="54">
        <f t="shared" si="109"/>
        <v>0.82754629629629628</v>
      </c>
      <c r="H134" s="54">
        <f t="shared" si="109"/>
        <v>0.89130434782608692</v>
      </c>
      <c r="I134" s="54">
        <f t="shared" si="109"/>
        <v>0.9201058201058202</v>
      </c>
      <c r="J134" s="54">
        <f t="shared" si="109"/>
        <v>1.0821566110397944</v>
      </c>
      <c r="K134" s="54">
        <f t="shared" si="109"/>
        <v>0.91588322612568041</v>
      </c>
      <c r="L134" s="54"/>
      <c r="M134" s="54">
        <f t="shared" ref="M134:V134" si="110">M199/M$175</f>
        <v>1.0201729106628241</v>
      </c>
      <c r="N134" s="54">
        <f t="shared" si="110"/>
        <v>0.91074681238615662</v>
      </c>
      <c r="O134" s="54">
        <f t="shared" si="110"/>
        <v>0.98468271334792112</v>
      </c>
      <c r="P134" s="54">
        <f t="shared" si="110"/>
        <v>0.99407114624505943</v>
      </c>
      <c r="Q134" s="54">
        <f t="shared" si="110"/>
        <v>1.1071428571428572</v>
      </c>
      <c r="R134" s="54">
        <f t="shared" si="110"/>
        <v>1.10801393728223</v>
      </c>
      <c r="S134" s="54">
        <f t="shared" si="110"/>
        <v>1.091549295774648</v>
      </c>
      <c r="T134" s="54">
        <f t="shared" si="110"/>
        <v>0.96511627906976749</v>
      </c>
      <c r="U134" s="54">
        <f t="shared" si="110"/>
        <v>1.1228070175438598</v>
      </c>
      <c r="V134" s="54">
        <f t="shared" si="110"/>
        <v>1.0274223034734919</v>
      </c>
    </row>
    <row r="135" spans="1:22" x14ac:dyDescent="0.2">
      <c r="A135" s="13">
        <v>2040</v>
      </c>
      <c r="B135" s="54">
        <f t="shared" ref="B135:K135" si="111">B200/B$175</f>
        <v>1.0154639175257731</v>
      </c>
      <c r="C135" s="54">
        <f t="shared" si="111"/>
        <v>0.97529411764705887</v>
      </c>
      <c r="D135" s="54">
        <f t="shared" si="111"/>
        <v>0.84734299516908207</v>
      </c>
      <c r="E135" s="54">
        <f t="shared" si="111"/>
        <v>0.87991266375545851</v>
      </c>
      <c r="F135" s="54">
        <f t="shared" si="111"/>
        <v>0.90879999999999994</v>
      </c>
      <c r="G135" s="54">
        <f t="shared" si="111"/>
        <v>0.82754629629629628</v>
      </c>
      <c r="H135" s="54">
        <f t="shared" si="111"/>
        <v>0.89130434782608692</v>
      </c>
      <c r="I135" s="54">
        <f t="shared" si="111"/>
        <v>0.92592592592592604</v>
      </c>
      <c r="J135" s="54">
        <f t="shared" si="111"/>
        <v>1.0842961061189558</v>
      </c>
      <c r="K135" s="54">
        <f t="shared" si="111"/>
        <v>0.91637803067788215</v>
      </c>
      <c r="L135" s="54"/>
      <c r="M135" s="54">
        <f t="shared" ref="M135:V135" si="112">M200/M$175</f>
        <v>1.0201729106628241</v>
      </c>
      <c r="N135" s="54">
        <f t="shared" si="112"/>
        <v>0.90710382513661203</v>
      </c>
      <c r="O135" s="54">
        <f t="shared" si="112"/>
        <v>0.98687089715536092</v>
      </c>
      <c r="P135" s="54">
        <f t="shared" si="112"/>
        <v>0.99604743083003966</v>
      </c>
      <c r="Q135" s="54">
        <f t="shared" si="112"/>
        <v>1.1130952380952381</v>
      </c>
      <c r="R135" s="54">
        <f t="shared" si="112"/>
        <v>1.1132404181184667</v>
      </c>
      <c r="S135" s="54">
        <f t="shared" si="112"/>
        <v>1.0950704225352113</v>
      </c>
      <c r="T135" s="54">
        <f t="shared" si="112"/>
        <v>0.96705426356589153</v>
      </c>
      <c r="U135" s="54">
        <f t="shared" si="112"/>
        <v>1.1244019138755981</v>
      </c>
      <c r="V135" s="54">
        <f t="shared" si="112"/>
        <v>1.0292504570383914</v>
      </c>
    </row>
    <row r="136" spans="1:22" x14ac:dyDescent="0.2">
      <c r="A136" s="13">
        <v>2041</v>
      </c>
      <c r="B136" s="54">
        <f t="shared" ref="B136:K136" si="113">B201/B$175</f>
        <v>1.0206185567010309</v>
      </c>
      <c r="C136" s="54">
        <f t="shared" si="113"/>
        <v>0.96941176470588231</v>
      </c>
      <c r="D136" s="54">
        <f t="shared" si="113"/>
        <v>0.84685990338164263</v>
      </c>
      <c r="E136" s="54">
        <f t="shared" si="113"/>
        <v>0.875</v>
      </c>
      <c r="F136" s="54">
        <f t="shared" si="113"/>
        <v>0.90133333333333321</v>
      </c>
      <c r="G136" s="54">
        <f t="shared" si="113"/>
        <v>0.828125</v>
      </c>
      <c r="H136" s="54">
        <f t="shared" si="113"/>
        <v>0.89130434782608692</v>
      </c>
      <c r="I136" s="54">
        <f t="shared" si="113"/>
        <v>0.92962962962962969</v>
      </c>
      <c r="J136" s="54">
        <f t="shared" si="113"/>
        <v>1.0881471972614463</v>
      </c>
      <c r="K136" s="54">
        <f t="shared" si="113"/>
        <v>0.91390400791687276</v>
      </c>
      <c r="L136" s="54"/>
      <c r="M136" s="54">
        <f t="shared" ref="M136:V136" si="114">M201/M$175</f>
        <v>1.0187319884726225</v>
      </c>
      <c r="N136" s="54">
        <f t="shared" si="114"/>
        <v>0.89981785063752284</v>
      </c>
      <c r="O136" s="54">
        <f t="shared" si="114"/>
        <v>0.99124726477024072</v>
      </c>
      <c r="P136" s="54">
        <f t="shared" si="114"/>
        <v>0.99802371541501977</v>
      </c>
      <c r="Q136" s="54">
        <f t="shared" si="114"/>
        <v>1.1175595238095237</v>
      </c>
      <c r="R136" s="54">
        <f t="shared" si="114"/>
        <v>1.1184668989547037</v>
      </c>
      <c r="S136" s="54">
        <f t="shared" si="114"/>
        <v>1.1003521126760565</v>
      </c>
      <c r="T136" s="54">
        <f t="shared" si="114"/>
        <v>0.97093023255813948</v>
      </c>
      <c r="U136" s="54">
        <f t="shared" si="114"/>
        <v>1.130781499202552</v>
      </c>
      <c r="V136" s="54">
        <f t="shared" si="114"/>
        <v>1.0310786106032908</v>
      </c>
    </row>
    <row r="137" spans="1:22" x14ac:dyDescent="0.2">
      <c r="A137" s="13">
        <v>2042</v>
      </c>
      <c r="B137" s="54">
        <f t="shared" ref="B137:K137" si="115">B202/B$175</f>
        <v>1.0283505154639176</v>
      </c>
      <c r="C137" s="54">
        <f t="shared" si="115"/>
        <v>0.98627450980392151</v>
      </c>
      <c r="D137" s="54">
        <f t="shared" si="115"/>
        <v>0.84541062801932365</v>
      </c>
      <c r="E137" s="54">
        <f t="shared" si="115"/>
        <v>0.87008733624454149</v>
      </c>
      <c r="F137" s="54">
        <f t="shared" si="115"/>
        <v>0.89866666666666672</v>
      </c>
      <c r="G137" s="54">
        <f t="shared" si="115"/>
        <v>0.82291666666666663</v>
      </c>
      <c r="H137" s="54">
        <f t="shared" si="115"/>
        <v>0.88729977116704806</v>
      </c>
      <c r="I137" s="54">
        <f t="shared" si="115"/>
        <v>0.93121693121693139</v>
      </c>
      <c r="J137" s="54">
        <f t="shared" si="115"/>
        <v>1.0937098844672657</v>
      </c>
      <c r="K137" s="54">
        <f t="shared" si="115"/>
        <v>0.91439881246907473</v>
      </c>
      <c r="L137" s="54"/>
      <c r="M137" s="54">
        <f t="shared" ref="M137:V137" si="116">M202/M$175</f>
        <v>1.0187319884726225</v>
      </c>
      <c r="N137" s="54">
        <f t="shared" si="116"/>
        <v>0.89617486338797814</v>
      </c>
      <c r="O137" s="54">
        <f t="shared" si="116"/>
        <v>0.99124726477024072</v>
      </c>
      <c r="P137" s="54">
        <f t="shared" si="116"/>
        <v>0.99604743083003966</v>
      </c>
      <c r="Q137" s="54">
        <f t="shared" si="116"/>
        <v>1.1205357142857144</v>
      </c>
      <c r="R137" s="54">
        <f t="shared" si="116"/>
        <v>1.1219512195121952</v>
      </c>
      <c r="S137" s="54">
        <f t="shared" si="116"/>
        <v>1.1038732394366197</v>
      </c>
      <c r="T137" s="54">
        <f t="shared" si="116"/>
        <v>0.96899224806201545</v>
      </c>
      <c r="U137" s="54">
        <f t="shared" si="116"/>
        <v>1.130781499202552</v>
      </c>
      <c r="V137" s="54">
        <f t="shared" si="116"/>
        <v>1.0310786106032908</v>
      </c>
    </row>
    <row r="138" spans="1:22" x14ac:dyDescent="0.2">
      <c r="A138" s="13">
        <v>2043</v>
      </c>
      <c r="B138" s="54">
        <f t="shared" ref="B138:K138" si="117">B203/B$175</f>
        <v>1.0293170103092784</v>
      </c>
      <c r="C138" s="54">
        <f t="shared" si="117"/>
        <v>0.99607843137254892</v>
      </c>
      <c r="D138" s="54">
        <f t="shared" si="117"/>
        <v>0.84251207729468613</v>
      </c>
      <c r="E138" s="54">
        <f t="shared" si="117"/>
        <v>0.86353711790393017</v>
      </c>
      <c r="F138" s="54">
        <f t="shared" si="117"/>
        <v>0.89493333333333336</v>
      </c>
      <c r="G138" s="54">
        <f t="shared" si="117"/>
        <v>0.82118055555555547</v>
      </c>
      <c r="H138" s="54">
        <f t="shared" si="117"/>
        <v>0.88272311212814647</v>
      </c>
      <c r="I138" s="54">
        <f t="shared" si="117"/>
        <v>0.92910052910052909</v>
      </c>
      <c r="J138" s="54">
        <f t="shared" si="117"/>
        <v>1.0997004706889173</v>
      </c>
      <c r="K138" s="54">
        <f t="shared" si="117"/>
        <v>0.91291439881246905</v>
      </c>
      <c r="L138" s="54"/>
      <c r="M138" s="54">
        <f t="shared" ref="M138:V138" si="118">M203/M$175</f>
        <v>1.0187319884726225</v>
      </c>
      <c r="N138" s="54">
        <f t="shared" si="118"/>
        <v>0.89253187613843354</v>
      </c>
      <c r="O138" s="54">
        <f t="shared" si="118"/>
        <v>0.99343544857768051</v>
      </c>
      <c r="P138" s="54">
        <f t="shared" si="118"/>
        <v>0.99604743083003966</v>
      </c>
      <c r="Q138" s="54">
        <f t="shared" si="118"/>
        <v>1.1235119047619049</v>
      </c>
      <c r="R138" s="54">
        <f t="shared" si="118"/>
        <v>1.1254355400696863</v>
      </c>
      <c r="S138" s="54">
        <f t="shared" si="118"/>
        <v>1.1073943661971832</v>
      </c>
      <c r="T138" s="54">
        <f t="shared" si="118"/>
        <v>0.97093023255813948</v>
      </c>
      <c r="U138" s="54">
        <f t="shared" si="118"/>
        <v>1.130781499202552</v>
      </c>
      <c r="V138" s="54">
        <f t="shared" si="118"/>
        <v>1.0310786106032908</v>
      </c>
    </row>
    <row r="139" spans="1:22" x14ac:dyDescent="0.2">
      <c r="A139" s="13">
        <v>2044</v>
      </c>
      <c r="B139" s="54">
        <f t="shared" ref="B139:K139" si="119">B204/B$175</f>
        <v>1.0241623711340206</v>
      </c>
      <c r="C139" s="54">
        <f t="shared" si="119"/>
        <v>0.97882352941176476</v>
      </c>
      <c r="D139" s="54">
        <f t="shared" si="119"/>
        <v>0.83864734299516908</v>
      </c>
      <c r="E139" s="54">
        <f t="shared" si="119"/>
        <v>0.85917030567685593</v>
      </c>
      <c r="F139" s="54">
        <f t="shared" si="119"/>
        <v>0.88693333333333324</v>
      </c>
      <c r="G139" s="54">
        <f t="shared" si="119"/>
        <v>0.81712962962962954</v>
      </c>
      <c r="H139" s="54">
        <f t="shared" si="119"/>
        <v>0.87929061784897022</v>
      </c>
      <c r="I139" s="54">
        <f t="shared" si="119"/>
        <v>0.93227513227513237</v>
      </c>
      <c r="J139" s="54">
        <f t="shared" si="119"/>
        <v>1.1048352588789045</v>
      </c>
      <c r="K139" s="54">
        <f t="shared" si="119"/>
        <v>0.90747154873824831</v>
      </c>
      <c r="L139" s="54"/>
      <c r="M139" s="54">
        <f t="shared" ref="M139:V139" si="120">M204/M$175</f>
        <v>1.015850144092219</v>
      </c>
      <c r="N139" s="54">
        <f t="shared" si="120"/>
        <v>0.8870673952641166</v>
      </c>
      <c r="O139" s="54">
        <f t="shared" si="120"/>
        <v>0.99124726477024072</v>
      </c>
      <c r="P139" s="54">
        <f t="shared" si="120"/>
        <v>0.9920948616600791</v>
      </c>
      <c r="Q139" s="54">
        <f t="shared" si="120"/>
        <v>1.125</v>
      </c>
      <c r="R139" s="54">
        <f t="shared" si="120"/>
        <v>1.1236933797909407</v>
      </c>
      <c r="S139" s="54">
        <f t="shared" si="120"/>
        <v>1.1056338028169015</v>
      </c>
      <c r="T139" s="54">
        <f t="shared" si="120"/>
        <v>0.96899224806201545</v>
      </c>
      <c r="U139" s="54">
        <f t="shared" si="120"/>
        <v>1.1339712918660287</v>
      </c>
      <c r="V139" s="54">
        <f t="shared" si="120"/>
        <v>1.0292504570383914</v>
      </c>
    </row>
    <row r="140" spans="1:22" x14ac:dyDescent="0.2">
      <c r="A140" s="13">
        <v>2045</v>
      </c>
      <c r="B140" s="54">
        <f t="shared" ref="B140:K140" si="121">B205/B$175</f>
        <v>1.0244845360824744</v>
      </c>
      <c r="C140" s="54">
        <f t="shared" si="121"/>
        <v>0.99215686274509807</v>
      </c>
      <c r="D140" s="54">
        <f t="shared" si="121"/>
        <v>0.836231884057971</v>
      </c>
      <c r="E140" s="54">
        <f t="shared" si="121"/>
        <v>0.85698689956331875</v>
      </c>
      <c r="F140" s="54">
        <f t="shared" si="121"/>
        <v>0.88746666666666674</v>
      </c>
      <c r="G140" s="54">
        <f t="shared" si="121"/>
        <v>0.81481481481481477</v>
      </c>
      <c r="H140" s="54">
        <f t="shared" si="121"/>
        <v>0.87471395881006853</v>
      </c>
      <c r="I140" s="54">
        <f t="shared" si="121"/>
        <v>0.93597883597883613</v>
      </c>
      <c r="J140" s="54">
        <f t="shared" si="121"/>
        <v>1.110397946084724</v>
      </c>
      <c r="K140" s="54">
        <f t="shared" si="121"/>
        <v>0.90846115784265213</v>
      </c>
      <c r="L140" s="54"/>
      <c r="M140" s="54">
        <f t="shared" ref="M140:V140" si="122">M205/M$175</f>
        <v>1.015850144092219</v>
      </c>
      <c r="N140" s="54">
        <f t="shared" si="122"/>
        <v>0.88888888888888884</v>
      </c>
      <c r="O140" s="54">
        <f t="shared" si="122"/>
        <v>0.99124726477024072</v>
      </c>
      <c r="P140" s="54">
        <f t="shared" si="122"/>
        <v>0.9920948616600791</v>
      </c>
      <c r="Q140" s="54">
        <f t="shared" si="122"/>
        <v>1.1264880952380953</v>
      </c>
      <c r="R140" s="54">
        <f t="shared" si="122"/>
        <v>1.1254355400696863</v>
      </c>
      <c r="S140" s="54">
        <f t="shared" si="122"/>
        <v>1.1073943661971832</v>
      </c>
      <c r="T140" s="54">
        <f t="shared" si="122"/>
        <v>0.96899224806201545</v>
      </c>
      <c r="U140" s="54">
        <f t="shared" si="122"/>
        <v>1.138755980861244</v>
      </c>
      <c r="V140" s="54">
        <f t="shared" si="122"/>
        <v>1.0310786106032908</v>
      </c>
    </row>
    <row r="141" spans="1:22" x14ac:dyDescent="0.2">
      <c r="A141" s="13">
        <v>2046</v>
      </c>
      <c r="B141" s="54">
        <f t="shared" ref="B141:K141" si="123">B206/B$175</f>
        <v>1.0251288659793816</v>
      </c>
      <c r="C141" s="54">
        <f t="shared" si="123"/>
        <v>0.99372549019607848</v>
      </c>
      <c r="D141" s="54">
        <f t="shared" si="123"/>
        <v>0.83478260869565224</v>
      </c>
      <c r="E141" s="54">
        <f t="shared" si="123"/>
        <v>0.85425764192139741</v>
      </c>
      <c r="F141" s="54">
        <f t="shared" si="123"/>
        <v>0.88480000000000003</v>
      </c>
      <c r="G141" s="54">
        <f t="shared" si="123"/>
        <v>0.81365740740740733</v>
      </c>
      <c r="H141" s="54">
        <f t="shared" si="123"/>
        <v>0.87070938215102978</v>
      </c>
      <c r="I141" s="54">
        <f t="shared" si="123"/>
        <v>0.93968253968253979</v>
      </c>
      <c r="J141" s="54">
        <f t="shared" si="123"/>
        <v>1.1181001283697047</v>
      </c>
      <c r="K141" s="54">
        <f t="shared" si="123"/>
        <v>0.90747154873824831</v>
      </c>
      <c r="L141" s="54"/>
      <c r="M141" s="54">
        <f t="shared" ref="M141:V141" si="124">M206/M$175</f>
        <v>1.015850144092219</v>
      </c>
      <c r="N141" s="54">
        <f t="shared" si="124"/>
        <v>0.8870673952641166</v>
      </c>
      <c r="O141" s="54">
        <f t="shared" si="124"/>
        <v>0.99124726477024072</v>
      </c>
      <c r="P141" s="54">
        <f t="shared" si="124"/>
        <v>0.99011857707509887</v>
      </c>
      <c r="Q141" s="54">
        <f t="shared" si="124"/>
        <v>1.1309523809523809</v>
      </c>
      <c r="R141" s="54">
        <f t="shared" si="124"/>
        <v>1.1289198606271778</v>
      </c>
      <c r="S141" s="54">
        <f t="shared" si="124"/>
        <v>1.1109154929577465</v>
      </c>
      <c r="T141" s="54">
        <f t="shared" si="124"/>
        <v>0.96899224806201545</v>
      </c>
      <c r="U141" s="54">
        <f t="shared" si="124"/>
        <v>1.1403508771929827</v>
      </c>
      <c r="V141" s="54">
        <f t="shared" si="124"/>
        <v>1.0329067641681902</v>
      </c>
    </row>
    <row r="142" spans="1:22" x14ac:dyDescent="0.2">
      <c r="A142" s="13">
        <v>2047</v>
      </c>
      <c r="B142" s="54">
        <f t="shared" ref="B142:K142" si="125">B207/B$175</f>
        <v>1.0235180412371134</v>
      </c>
      <c r="C142" s="54">
        <f t="shared" si="125"/>
        <v>0.97529411764705887</v>
      </c>
      <c r="D142" s="54">
        <f t="shared" si="125"/>
        <v>0.83236714975845416</v>
      </c>
      <c r="E142" s="54">
        <f t="shared" si="125"/>
        <v>0.85207423580786024</v>
      </c>
      <c r="F142" s="54">
        <f t="shared" si="125"/>
        <v>0.87839999999999996</v>
      </c>
      <c r="G142" s="54">
        <f t="shared" si="125"/>
        <v>0.81192129629629617</v>
      </c>
      <c r="H142" s="54">
        <f t="shared" si="125"/>
        <v>0.88329519450800908</v>
      </c>
      <c r="I142" s="54">
        <f t="shared" si="125"/>
        <v>0.94179894179894186</v>
      </c>
      <c r="J142" s="54">
        <f t="shared" si="125"/>
        <v>1.1236628155755242</v>
      </c>
      <c r="K142" s="54">
        <f t="shared" si="125"/>
        <v>0.90598713508164264</v>
      </c>
      <c r="L142" s="54"/>
      <c r="M142" s="54">
        <f t="shared" ref="M142:V142" si="126">M207/M$175</f>
        <v>1.0172910662824206</v>
      </c>
      <c r="N142" s="54">
        <f t="shared" si="126"/>
        <v>0.8870673952641166</v>
      </c>
      <c r="O142" s="54">
        <f t="shared" si="126"/>
        <v>0.99343544857768051</v>
      </c>
      <c r="P142" s="54">
        <f t="shared" si="126"/>
        <v>0.99011857707509887</v>
      </c>
      <c r="Q142" s="54">
        <f t="shared" si="126"/>
        <v>1.1324404761904763</v>
      </c>
      <c r="R142" s="54">
        <f t="shared" si="126"/>
        <v>1.1306620209059233</v>
      </c>
      <c r="S142" s="54">
        <f t="shared" si="126"/>
        <v>1.11443661971831</v>
      </c>
      <c r="T142" s="54">
        <f t="shared" si="126"/>
        <v>0.96899224806201545</v>
      </c>
      <c r="U142" s="54">
        <f t="shared" si="126"/>
        <v>1.1451355661881979</v>
      </c>
      <c r="V142" s="54">
        <f t="shared" si="126"/>
        <v>1.0347349177330896</v>
      </c>
    </row>
    <row r="143" spans="1:22" x14ac:dyDescent="0.2">
      <c r="A143" s="13">
        <v>2048</v>
      </c>
      <c r="B143" s="54">
        <f t="shared" ref="B143:K143" si="127">B208/B$175</f>
        <v>1.022229381443299</v>
      </c>
      <c r="C143" s="54">
        <f t="shared" si="127"/>
        <v>0.98862745098039218</v>
      </c>
      <c r="D143" s="54">
        <f t="shared" si="127"/>
        <v>0.83091787439613529</v>
      </c>
      <c r="E143" s="54">
        <f t="shared" si="127"/>
        <v>0.84716157205240172</v>
      </c>
      <c r="F143" s="54">
        <f t="shared" si="127"/>
        <v>0.87786666666666668</v>
      </c>
      <c r="G143" s="54">
        <f t="shared" si="127"/>
        <v>0.81365740740740733</v>
      </c>
      <c r="H143" s="54">
        <f t="shared" si="127"/>
        <v>0.88386727688787181</v>
      </c>
      <c r="I143" s="54">
        <f t="shared" si="127"/>
        <v>0.94497354497354502</v>
      </c>
      <c r="J143" s="54">
        <f t="shared" si="127"/>
        <v>1.128369704749679</v>
      </c>
      <c r="K143" s="54">
        <f t="shared" si="127"/>
        <v>0.90697674418604635</v>
      </c>
      <c r="L143" s="54"/>
      <c r="M143" s="54">
        <f t="shared" ref="M143:V143" si="128">M208/M$175</f>
        <v>1.0172910662824206</v>
      </c>
      <c r="N143" s="54">
        <f t="shared" si="128"/>
        <v>0.88342440801457189</v>
      </c>
      <c r="O143" s="54">
        <f t="shared" si="128"/>
        <v>0.99343544857768051</v>
      </c>
      <c r="P143" s="54">
        <f t="shared" si="128"/>
        <v>0.99011857707509887</v>
      </c>
      <c r="Q143" s="54">
        <f t="shared" si="128"/>
        <v>1.1369047619047619</v>
      </c>
      <c r="R143" s="54">
        <f t="shared" si="128"/>
        <v>1.1341463414634145</v>
      </c>
      <c r="S143" s="54">
        <f t="shared" si="128"/>
        <v>1.1179577464788732</v>
      </c>
      <c r="T143" s="54">
        <f t="shared" si="128"/>
        <v>0.96899224806201545</v>
      </c>
      <c r="U143" s="54">
        <f t="shared" si="128"/>
        <v>1.1419457735247209</v>
      </c>
      <c r="V143" s="54">
        <f t="shared" si="128"/>
        <v>1.0347349177330896</v>
      </c>
    </row>
    <row r="144" spans="1:22" x14ac:dyDescent="0.2">
      <c r="A144" s="13">
        <v>2049</v>
      </c>
      <c r="B144" s="54">
        <f t="shared" ref="B144:K144" si="129">B209/B$175</f>
        <v>1.022229381443299</v>
      </c>
      <c r="C144" s="54">
        <f t="shared" si="129"/>
        <v>0.98823529411764699</v>
      </c>
      <c r="D144" s="54">
        <f t="shared" si="129"/>
        <v>0.82705314009661846</v>
      </c>
      <c r="E144" s="54">
        <f t="shared" si="129"/>
        <v>0.84115720524017468</v>
      </c>
      <c r="F144" s="54">
        <f t="shared" si="129"/>
        <v>0.87573333333333347</v>
      </c>
      <c r="G144" s="54">
        <f t="shared" si="129"/>
        <v>0.8096064814814814</v>
      </c>
      <c r="H144" s="54">
        <f t="shared" si="129"/>
        <v>0.8810068649885584</v>
      </c>
      <c r="I144" s="54">
        <f t="shared" si="129"/>
        <v>0.946031746031746</v>
      </c>
      <c r="J144" s="54">
        <f t="shared" si="129"/>
        <v>1.1339323919554984</v>
      </c>
      <c r="K144" s="54">
        <f t="shared" si="129"/>
        <v>0.90549233052944089</v>
      </c>
      <c r="L144" s="54"/>
      <c r="M144" s="54">
        <f t="shared" ref="M144:V144" si="130">M209/M$175</f>
        <v>1.0172910662824206</v>
      </c>
      <c r="N144" s="54">
        <f t="shared" si="130"/>
        <v>0.88888888888888884</v>
      </c>
      <c r="O144" s="54">
        <f t="shared" si="130"/>
        <v>0.99562363238512019</v>
      </c>
      <c r="P144" s="54">
        <f t="shared" si="130"/>
        <v>0.99011857707509887</v>
      </c>
      <c r="Q144" s="54">
        <f t="shared" si="130"/>
        <v>1.1398809523809526</v>
      </c>
      <c r="R144" s="54">
        <f t="shared" si="130"/>
        <v>1.137630662020906</v>
      </c>
      <c r="S144" s="54">
        <f t="shared" si="130"/>
        <v>1.1214788732394367</v>
      </c>
      <c r="T144" s="54">
        <f t="shared" si="130"/>
        <v>0.96899224806201545</v>
      </c>
      <c r="U144" s="54">
        <f t="shared" si="130"/>
        <v>1.1435406698564594</v>
      </c>
      <c r="V144" s="54">
        <f t="shared" si="130"/>
        <v>1.036563071297989</v>
      </c>
    </row>
    <row r="145" spans="1:22" x14ac:dyDescent="0.2">
      <c r="A145" s="13">
        <v>2050</v>
      </c>
      <c r="B145" s="54">
        <f t="shared" ref="B145:K145" si="131">B210/B$175</f>
        <v>1.0183634020618557</v>
      </c>
      <c r="C145" s="54">
        <f t="shared" si="131"/>
        <v>0.9662745098039216</v>
      </c>
      <c r="D145" s="54">
        <f t="shared" si="131"/>
        <v>0.82270531400966196</v>
      </c>
      <c r="E145" s="54">
        <f t="shared" si="131"/>
        <v>0.8356986899563319</v>
      </c>
      <c r="F145" s="54">
        <f t="shared" si="131"/>
        <v>0.86720000000000008</v>
      </c>
      <c r="G145" s="54">
        <f t="shared" si="131"/>
        <v>0.80613425925925919</v>
      </c>
      <c r="H145" s="54">
        <f t="shared" si="131"/>
        <v>0.87814645308924477</v>
      </c>
      <c r="I145" s="54">
        <f t="shared" si="131"/>
        <v>0.95026455026455037</v>
      </c>
      <c r="J145" s="54">
        <f t="shared" si="131"/>
        <v>1.1377834830979887</v>
      </c>
      <c r="K145" s="54">
        <f t="shared" si="131"/>
        <v>0.8995546759030183</v>
      </c>
      <c r="L145" s="54"/>
      <c r="M145" s="54">
        <f t="shared" ref="M145:V145" si="132">M210/M$175</f>
        <v>1.0172910662824206</v>
      </c>
      <c r="N145" s="54">
        <f t="shared" si="132"/>
        <v>0.88524590163934425</v>
      </c>
      <c r="O145" s="54">
        <f t="shared" si="132"/>
        <v>0.99781181619255999</v>
      </c>
      <c r="P145" s="54">
        <f t="shared" si="132"/>
        <v>0.9920948616600791</v>
      </c>
      <c r="Q145" s="54">
        <f t="shared" si="132"/>
        <v>1.1428571428571428</v>
      </c>
      <c r="R145" s="54">
        <f t="shared" si="132"/>
        <v>1.1393728222996515</v>
      </c>
      <c r="S145" s="54">
        <f t="shared" si="132"/>
        <v>1.1232394366197183</v>
      </c>
      <c r="T145" s="54">
        <f t="shared" si="132"/>
        <v>0.97093023255813948</v>
      </c>
      <c r="U145" s="54">
        <f t="shared" si="132"/>
        <v>1.1467304625199364</v>
      </c>
      <c r="V145" s="54">
        <f t="shared" si="132"/>
        <v>1.0383912248628884</v>
      </c>
    </row>
    <row r="146" spans="1:22" x14ac:dyDescent="0.2">
      <c r="A146" s="19"/>
    </row>
    <row r="147" spans="1:22" x14ac:dyDescent="0.2">
      <c r="A147" s="13" t="s">
        <v>117</v>
      </c>
      <c r="B147" s="7"/>
      <c r="C147" s="7"/>
      <c r="D147" s="7"/>
      <c r="E147" s="7"/>
      <c r="F147" s="7"/>
      <c r="G147" s="7"/>
      <c r="H147" s="7"/>
      <c r="I147" s="7"/>
      <c r="J147" s="7"/>
      <c r="M147" s="7" t="s">
        <v>118</v>
      </c>
      <c r="N147" s="7"/>
      <c r="O147" s="7"/>
      <c r="P147" s="7"/>
      <c r="Q147" s="7"/>
      <c r="R147" s="7"/>
      <c r="S147" s="7"/>
      <c r="T147" s="7"/>
      <c r="U147" s="7"/>
      <c r="V147" s="7"/>
    </row>
    <row r="148" spans="1:22" x14ac:dyDescent="0.2">
      <c r="A148" s="13"/>
      <c r="B148" s="7"/>
      <c r="C148" s="7"/>
      <c r="D148" s="7"/>
      <c r="E148" s="7"/>
      <c r="F148" s="7"/>
      <c r="G148" s="7"/>
      <c r="H148" s="7"/>
      <c r="I148" s="7"/>
      <c r="J148" s="7"/>
      <c r="M148" s="7"/>
      <c r="N148" s="7"/>
      <c r="O148" s="7"/>
      <c r="P148" s="7"/>
      <c r="Q148" s="7"/>
      <c r="R148" s="7"/>
      <c r="S148" s="7"/>
      <c r="T148" s="7"/>
      <c r="U148" s="7"/>
      <c r="V148" s="7"/>
    </row>
    <row r="149" spans="1:22" x14ac:dyDescent="0.2">
      <c r="A149" s="13" t="s">
        <v>0</v>
      </c>
      <c r="B149" s="14" t="s">
        <v>21</v>
      </c>
      <c r="C149" s="14" t="s">
        <v>22</v>
      </c>
      <c r="D149" s="14" t="s">
        <v>23</v>
      </c>
      <c r="E149" s="14" t="s">
        <v>24</v>
      </c>
      <c r="F149" s="14" t="s">
        <v>25</v>
      </c>
      <c r="G149" s="14" t="s">
        <v>26</v>
      </c>
      <c r="H149" s="14" t="s">
        <v>27</v>
      </c>
      <c r="I149" s="14" t="s">
        <v>28</v>
      </c>
      <c r="J149" s="14" t="s">
        <v>29</v>
      </c>
      <c r="K149" s="14" t="s">
        <v>78</v>
      </c>
      <c r="L149" s="55"/>
      <c r="M149" s="14" t="s">
        <v>21</v>
      </c>
      <c r="N149" s="14" t="s">
        <v>22</v>
      </c>
      <c r="O149" s="14" t="s">
        <v>23</v>
      </c>
      <c r="P149" s="14" t="s">
        <v>24</v>
      </c>
      <c r="Q149" s="14" t="s">
        <v>25</v>
      </c>
      <c r="R149" s="14" t="s">
        <v>26</v>
      </c>
      <c r="S149" s="14" t="s">
        <v>27</v>
      </c>
      <c r="T149" s="14" t="s">
        <v>28</v>
      </c>
      <c r="U149" s="14" t="s">
        <v>29</v>
      </c>
      <c r="V149" s="14" t="s">
        <v>78</v>
      </c>
    </row>
    <row r="150" spans="1:22" x14ac:dyDescent="0.2">
      <c r="A150" s="13">
        <v>1990</v>
      </c>
      <c r="B150" s="97">
        <v>27.64</v>
      </c>
      <c r="C150" s="97">
        <v>31.89</v>
      </c>
      <c r="D150" s="97">
        <v>15.03</v>
      </c>
      <c r="E150" s="97">
        <v>13.17</v>
      </c>
      <c r="F150" s="97">
        <v>16.43</v>
      </c>
      <c r="G150" s="97">
        <v>13.32</v>
      </c>
      <c r="H150" s="97">
        <v>14.94</v>
      </c>
      <c r="I150" s="97">
        <v>13.31</v>
      </c>
      <c r="J150" s="97">
        <v>17.690000000000001</v>
      </c>
      <c r="K150" s="90">
        <v>17.579999999999998</v>
      </c>
      <c r="L150" s="93"/>
      <c r="M150" s="98">
        <v>6.86</v>
      </c>
      <c r="N150" s="98">
        <v>6.06</v>
      </c>
      <c r="O150" s="98">
        <v>4.5199999999999996</v>
      </c>
      <c r="P150" s="98">
        <v>4.21</v>
      </c>
      <c r="Q150" s="98">
        <v>5.84</v>
      </c>
      <c r="R150" s="98">
        <v>4.76</v>
      </c>
      <c r="S150" s="98">
        <v>4.8499999999999996</v>
      </c>
      <c r="T150" s="98">
        <v>4.53</v>
      </c>
      <c r="U150" s="98">
        <v>4.97</v>
      </c>
      <c r="V150" s="90">
        <v>5.04</v>
      </c>
    </row>
    <row r="151" spans="1:22" x14ac:dyDescent="0.2">
      <c r="A151" s="13">
        <f t="shared" ref="A151:A159" si="133">A152-1</f>
        <v>1991</v>
      </c>
      <c r="B151" s="97">
        <v>26.03</v>
      </c>
      <c r="C151" s="97">
        <v>26.33</v>
      </c>
      <c r="D151" s="97">
        <v>16.899999999999999</v>
      </c>
      <c r="E151" s="97">
        <v>15.26</v>
      </c>
      <c r="F151" s="97">
        <v>17.100000000000001</v>
      </c>
      <c r="G151" s="97">
        <v>15.74</v>
      </c>
      <c r="H151" s="97">
        <v>15.47</v>
      </c>
      <c r="I151" s="97">
        <v>14.4</v>
      </c>
      <c r="J151" s="97">
        <v>18.13</v>
      </c>
      <c r="K151" s="90">
        <v>17.88</v>
      </c>
      <c r="L151" s="93"/>
      <c r="M151" s="98">
        <v>6.85</v>
      </c>
      <c r="N151" s="98">
        <v>5.9</v>
      </c>
      <c r="O151" s="98">
        <v>4.3499999999999996</v>
      </c>
      <c r="P151" s="98">
        <v>3.99</v>
      </c>
      <c r="Q151" s="98">
        <v>5.58</v>
      </c>
      <c r="R151" s="98">
        <v>4.68</v>
      </c>
      <c r="S151" s="98">
        <v>4.5999999999999996</v>
      </c>
      <c r="T151" s="98">
        <v>4.3899999999999997</v>
      </c>
      <c r="U151" s="98">
        <v>5.14</v>
      </c>
      <c r="V151" s="90">
        <v>4.9000000000000004</v>
      </c>
    </row>
    <row r="152" spans="1:22" x14ac:dyDescent="0.2">
      <c r="A152" s="13">
        <f t="shared" si="133"/>
        <v>1992</v>
      </c>
      <c r="B152" s="97">
        <v>26.63</v>
      </c>
      <c r="C152" s="97">
        <v>25.21</v>
      </c>
      <c r="D152" s="97">
        <v>17.98</v>
      </c>
      <c r="E152" s="97">
        <v>16.28</v>
      </c>
      <c r="F152" s="97">
        <v>17.420000000000002</v>
      </c>
      <c r="G152" s="97">
        <v>16.489999999999998</v>
      </c>
      <c r="H152" s="97">
        <v>15.96</v>
      </c>
      <c r="I152" s="97">
        <v>15.76</v>
      </c>
      <c r="J152" s="97">
        <v>18.57</v>
      </c>
      <c r="K152" s="90">
        <v>18.38</v>
      </c>
      <c r="L152" s="93"/>
      <c r="M152" s="98">
        <v>7.35</v>
      </c>
      <c r="N152" s="98">
        <v>5.86</v>
      </c>
      <c r="O152" s="98">
        <v>4.29</v>
      </c>
      <c r="P152" s="98">
        <v>4.09</v>
      </c>
      <c r="Q152" s="98">
        <v>5.48</v>
      </c>
      <c r="R152" s="98">
        <v>4.5999999999999996</v>
      </c>
      <c r="S152" s="98">
        <v>4.55</v>
      </c>
      <c r="T152" s="98">
        <v>4.24</v>
      </c>
      <c r="U152" s="98">
        <v>4.82</v>
      </c>
      <c r="V152" s="90">
        <v>4.87</v>
      </c>
    </row>
    <row r="153" spans="1:22" x14ac:dyDescent="0.2">
      <c r="A153" s="13">
        <f t="shared" si="133"/>
        <v>1993</v>
      </c>
      <c r="B153" s="97">
        <v>27.92</v>
      </c>
      <c r="C153" s="97">
        <v>24.89</v>
      </c>
      <c r="D153" s="97">
        <v>18.21</v>
      </c>
      <c r="E153" s="97">
        <v>16.48</v>
      </c>
      <c r="F153" s="97">
        <v>17.350000000000001</v>
      </c>
      <c r="G153" s="97">
        <v>16.52</v>
      </c>
      <c r="H153" s="97">
        <v>16.78</v>
      </c>
      <c r="I153" s="97">
        <v>15.89</v>
      </c>
      <c r="J153" s="97">
        <v>18.61</v>
      </c>
      <c r="K153" s="90">
        <v>18.52</v>
      </c>
      <c r="L153" s="93"/>
      <c r="M153" s="98">
        <v>6.85</v>
      </c>
      <c r="N153" s="98">
        <v>6.02</v>
      </c>
      <c r="O153" s="98">
        <v>4.47</v>
      </c>
      <c r="P153" s="98">
        <v>4.2300000000000004</v>
      </c>
      <c r="Q153" s="98">
        <v>5.76</v>
      </c>
      <c r="R153" s="98">
        <v>4.7</v>
      </c>
      <c r="S153" s="98">
        <v>4.58</v>
      </c>
      <c r="T153" s="98">
        <v>4.16</v>
      </c>
      <c r="U153" s="98">
        <v>4.92</v>
      </c>
      <c r="V153" s="90">
        <v>4.97</v>
      </c>
    </row>
    <row r="154" spans="1:22" x14ac:dyDescent="0.2">
      <c r="A154" s="13">
        <f t="shared" si="133"/>
        <v>1994</v>
      </c>
      <c r="B154" s="97">
        <v>29.1</v>
      </c>
      <c r="C154" s="97">
        <v>25.35</v>
      </c>
      <c r="D154" s="97">
        <v>18.52</v>
      </c>
      <c r="E154" s="97">
        <v>16.989999999999998</v>
      </c>
      <c r="F154" s="97">
        <v>17.760000000000002</v>
      </c>
      <c r="G154" s="97">
        <v>17.010000000000002</v>
      </c>
      <c r="H154" s="97">
        <v>17.260000000000002</v>
      </c>
      <c r="I154" s="97">
        <v>16.86</v>
      </c>
      <c r="J154" s="97">
        <v>19.21</v>
      </c>
      <c r="K154" s="90">
        <v>19.02</v>
      </c>
      <c r="L154" s="93"/>
      <c r="M154" s="98">
        <v>7.22</v>
      </c>
      <c r="N154" s="98">
        <v>6.26</v>
      </c>
      <c r="O154" s="98">
        <v>4.42</v>
      </c>
      <c r="P154" s="98">
        <v>4.1500000000000004</v>
      </c>
      <c r="Q154" s="98">
        <v>5.83</v>
      </c>
      <c r="R154" s="98">
        <v>4.8499999999999996</v>
      </c>
      <c r="S154" s="98">
        <v>4.6500000000000004</v>
      </c>
      <c r="T154" s="98">
        <v>4.3099999999999996</v>
      </c>
      <c r="U154" s="98">
        <v>4.96</v>
      </c>
      <c r="V154" s="90">
        <v>5.05</v>
      </c>
    </row>
    <row r="155" spans="1:22" x14ac:dyDescent="0.2">
      <c r="A155" s="13">
        <f t="shared" si="133"/>
        <v>1995</v>
      </c>
      <c r="B155" s="97">
        <v>27.34</v>
      </c>
      <c r="C155" s="97">
        <v>27.44</v>
      </c>
      <c r="D155" s="97">
        <v>19.72</v>
      </c>
      <c r="E155" s="97">
        <v>17.11</v>
      </c>
      <c r="F155" s="97">
        <v>18.34</v>
      </c>
      <c r="G155" s="97">
        <v>14.51</v>
      </c>
      <c r="H155" s="97">
        <v>17.63</v>
      </c>
      <c r="I155" s="97">
        <v>18.09</v>
      </c>
      <c r="J155" s="97">
        <v>20.97</v>
      </c>
      <c r="K155" s="90">
        <v>19.559999999999999</v>
      </c>
      <c r="L155" s="93"/>
      <c r="M155" s="98">
        <v>7</v>
      </c>
      <c r="N155" s="98">
        <v>6</v>
      </c>
      <c r="O155" s="98">
        <v>3.9</v>
      </c>
      <c r="P155" s="98">
        <v>3.84</v>
      </c>
      <c r="Q155" s="98">
        <v>5.33</v>
      </c>
      <c r="R155" s="98">
        <v>4.4400000000000004</v>
      </c>
      <c r="S155" s="98">
        <v>4.5</v>
      </c>
      <c r="T155" s="98">
        <v>4.1100000000000003</v>
      </c>
      <c r="U155" s="98">
        <v>4.8899999999999997</v>
      </c>
      <c r="V155" s="90">
        <v>4.68</v>
      </c>
    </row>
    <row r="156" spans="1:22" x14ac:dyDescent="0.2">
      <c r="A156" s="13">
        <f t="shared" si="133"/>
        <v>1996</v>
      </c>
      <c r="B156" s="97">
        <v>27</v>
      </c>
      <c r="C156" s="97">
        <v>27.05</v>
      </c>
      <c r="D156" s="97">
        <v>19.350000000000001</v>
      </c>
      <c r="E156" s="97">
        <v>16.55</v>
      </c>
      <c r="F156" s="97">
        <v>17.920000000000002</v>
      </c>
      <c r="G156" s="97">
        <v>14.13</v>
      </c>
      <c r="H156" s="97">
        <v>17.47</v>
      </c>
      <c r="I156" s="97">
        <v>17.57</v>
      </c>
      <c r="J156" s="97">
        <v>20.23</v>
      </c>
      <c r="K156" s="90">
        <v>19.09</v>
      </c>
      <c r="L156" s="93"/>
      <c r="M156" s="98">
        <v>6.56</v>
      </c>
      <c r="N156" s="98">
        <v>6.08</v>
      </c>
      <c r="O156" s="98">
        <v>4.13</v>
      </c>
      <c r="P156" s="98">
        <v>4.21</v>
      </c>
      <c r="Q156" s="98">
        <v>5.7</v>
      </c>
      <c r="R156" s="98">
        <v>4.71</v>
      </c>
      <c r="S156" s="98">
        <v>4.53</v>
      </c>
      <c r="T156" s="98">
        <v>3.73</v>
      </c>
      <c r="U156" s="98">
        <v>4.7699999999999996</v>
      </c>
      <c r="V156" s="90">
        <v>4.8099999999999996</v>
      </c>
    </row>
    <row r="157" spans="1:22" x14ac:dyDescent="0.2">
      <c r="A157" s="13">
        <f t="shared" si="133"/>
        <v>1997</v>
      </c>
      <c r="B157" s="97">
        <v>27.07</v>
      </c>
      <c r="C157" s="97">
        <v>26.87</v>
      </c>
      <c r="D157" s="97">
        <v>19.2</v>
      </c>
      <c r="E157" s="97">
        <v>16.309999999999999</v>
      </c>
      <c r="F157" s="97">
        <v>17.760000000000002</v>
      </c>
      <c r="G157" s="97">
        <v>14.08</v>
      </c>
      <c r="H157" s="97">
        <v>17.18</v>
      </c>
      <c r="I157" s="97">
        <v>17.100000000000001</v>
      </c>
      <c r="J157" s="97">
        <v>20.12</v>
      </c>
      <c r="K157" s="90">
        <v>18.920000000000002</v>
      </c>
      <c r="L157" s="93"/>
      <c r="M157" s="98">
        <v>7.05</v>
      </c>
      <c r="N157" s="98">
        <v>6.6</v>
      </c>
      <c r="O157" s="98">
        <v>4.51</v>
      </c>
      <c r="P157" s="98">
        <v>4.57</v>
      </c>
      <c r="Q157" s="98">
        <v>6.15</v>
      </c>
      <c r="R157" s="98">
        <v>5.23</v>
      </c>
      <c r="S157" s="98">
        <v>4.82</v>
      </c>
      <c r="T157" s="98">
        <v>4.05</v>
      </c>
      <c r="U157" s="98">
        <v>4.92</v>
      </c>
      <c r="V157" s="90">
        <v>5.18</v>
      </c>
    </row>
    <row r="158" spans="1:22" x14ac:dyDescent="0.2">
      <c r="A158" s="13">
        <f t="shared" si="133"/>
        <v>1998</v>
      </c>
      <c r="B158" s="97">
        <v>25.67</v>
      </c>
      <c r="C158" s="97">
        <v>25.94</v>
      </c>
      <c r="D158" s="97">
        <v>18.89</v>
      </c>
      <c r="E158" s="97">
        <v>16.260000000000002</v>
      </c>
      <c r="F158" s="97">
        <v>17.34</v>
      </c>
      <c r="G158" s="97">
        <v>14.32</v>
      </c>
      <c r="H158" s="97">
        <v>16.55</v>
      </c>
      <c r="I158" s="97">
        <v>16.940000000000001</v>
      </c>
      <c r="J158" s="97">
        <v>18.91</v>
      </c>
      <c r="K158" s="90">
        <v>18.34</v>
      </c>
      <c r="L158" s="93"/>
      <c r="M158" s="98">
        <v>7.04</v>
      </c>
      <c r="N158" s="98">
        <v>6.37</v>
      </c>
      <c r="O158" s="98">
        <v>4.26</v>
      </c>
      <c r="P158" s="98">
        <v>4.33</v>
      </c>
      <c r="Q158" s="98">
        <v>5.9</v>
      </c>
      <c r="R158" s="98">
        <v>4.99</v>
      </c>
      <c r="S158" s="98">
        <v>4.5999999999999996</v>
      </c>
      <c r="T158" s="98">
        <v>4.29</v>
      </c>
      <c r="U158" s="98">
        <v>4.95</v>
      </c>
      <c r="V158" s="90">
        <v>5.0199999999999996</v>
      </c>
    </row>
    <row r="159" spans="1:22" x14ac:dyDescent="0.2">
      <c r="A159" s="13">
        <f t="shared" si="133"/>
        <v>1999</v>
      </c>
      <c r="B159" s="97">
        <v>24.42</v>
      </c>
      <c r="C159" s="97">
        <v>24.28</v>
      </c>
      <c r="D159" s="97">
        <v>18.079999999999998</v>
      </c>
      <c r="E159" s="97">
        <v>16.100000000000001</v>
      </c>
      <c r="F159" s="97">
        <v>16.899999999999999</v>
      </c>
      <c r="G159" s="97">
        <v>14.05</v>
      </c>
      <c r="H159" s="97">
        <v>16.12</v>
      </c>
      <c r="I159" s="97">
        <v>16.27</v>
      </c>
      <c r="J159" s="97">
        <v>18.59</v>
      </c>
      <c r="K159" s="90">
        <v>17.79</v>
      </c>
      <c r="L159" s="93"/>
      <c r="M159" s="98">
        <v>6.85</v>
      </c>
      <c r="N159" s="98">
        <v>6.16</v>
      </c>
      <c r="O159" s="98">
        <v>4.1500000000000004</v>
      </c>
      <c r="P159" s="98">
        <v>4.28</v>
      </c>
      <c r="Q159" s="98">
        <v>5.98</v>
      </c>
      <c r="R159" s="98">
        <v>4.8099999999999996</v>
      </c>
      <c r="S159" s="98">
        <v>4.58</v>
      </c>
      <c r="T159" s="98">
        <v>4.2699999999999996</v>
      </c>
      <c r="U159" s="98">
        <v>4.7300000000000004</v>
      </c>
      <c r="V159" s="90">
        <v>4.91</v>
      </c>
    </row>
    <row r="160" spans="1:22" x14ac:dyDescent="0.2">
      <c r="A160" s="13">
        <f>A161-1</f>
        <v>2000</v>
      </c>
      <c r="B160" s="97">
        <v>23.92</v>
      </c>
      <c r="C160" s="97">
        <v>24.39</v>
      </c>
      <c r="D160" s="97">
        <v>17.600000000000001</v>
      </c>
      <c r="E160" s="97">
        <v>15.75</v>
      </c>
      <c r="F160" s="97">
        <v>16.5</v>
      </c>
      <c r="G160" s="97">
        <v>13.77</v>
      </c>
      <c r="H160" s="97">
        <v>16.64</v>
      </c>
      <c r="I160" s="97">
        <v>15.88</v>
      </c>
      <c r="J160" s="97">
        <v>18.690000000000001</v>
      </c>
      <c r="K160" s="90">
        <v>17.59</v>
      </c>
      <c r="L160" s="93"/>
      <c r="M160" s="98">
        <v>7.28</v>
      </c>
      <c r="N160" s="98">
        <v>6.3</v>
      </c>
      <c r="O160" s="98">
        <v>4.84</v>
      </c>
      <c r="P160" s="98">
        <v>5.29</v>
      </c>
      <c r="Q160" s="98">
        <v>6.67</v>
      </c>
      <c r="R160" s="98">
        <v>5.6</v>
      </c>
      <c r="S160" s="98">
        <v>5.37</v>
      </c>
      <c r="T160" s="98">
        <v>4.66</v>
      </c>
      <c r="U160" s="98">
        <v>5.69</v>
      </c>
      <c r="V160" s="90">
        <v>5.57</v>
      </c>
    </row>
    <row r="161" spans="1:22" x14ac:dyDescent="0.2">
      <c r="A161" s="13">
        <v>2001</v>
      </c>
      <c r="B161" s="97">
        <v>25.01</v>
      </c>
      <c r="C161" s="97">
        <v>23.97</v>
      </c>
      <c r="D161" s="97">
        <v>17.02</v>
      </c>
      <c r="E161" s="97">
        <v>15.42</v>
      </c>
      <c r="F161" s="97">
        <v>16.86</v>
      </c>
      <c r="G161" s="97">
        <v>13.62</v>
      </c>
      <c r="H161" s="97">
        <v>17.7</v>
      </c>
      <c r="I161" s="97">
        <v>16.32</v>
      </c>
      <c r="J161" s="97">
        <v>21</v>
      </c>
      <c r="K161" s="90">
        <v>18</v>
      </c>
      <c r="L161" s="93"/>
      <c r="M161" s="98">
        <v>8.7100000000000009</v>
      </c>
      <c r="N161" s="98">
        <v>7.38</v>
      </c>
      <c r="O161" s="98">
        <v>5.82</v>
      </c>
      <c r="P161" s="98">
        <v>6.43</v>
      </c>
      <c r="Q161" s="98">
        <v>7.88</v>
      </c>
      <c r="R161" s="98">
        <v>7.27</v>
      </c>
      <c r="S161" s="98">
        <v>6.49</v>
      </c>
      <c r="T161" s="98">
        <v>5.72</v>
      </c>
      <c r="U161" s="98">
        <v>7.05</v>
      </c>
      <c r="V161" s="90">
        <v>6.71</v>
      </c>
    </row>
    <row r="162" spans="1:22" x14ac:dyDescent="0.2">
      <c r="A162" s="13">
        <v>2002</v>
      </c>
      <c r="B162" s="97">
        <v>23.03</v>
      </c>
      <c r="C162" s="97">
        <v>23.33</v>
      </c>
      <c r="D162" s="97">
        <v>16.61</v>
      </c>
      <c r="E162" s="97">
        <v>15.19</v>
      </c>
      <c r="F162" s="97">
        <v>16.28</v>
      </c>
      <c r="G162" s="97">
        <v>13.53</v>
      </c>
      <c r="H162" s="97">
        <v>15.86</v>
      </c>
      <c r="I162" s="97">
        <v>16.22</v>
      </c>
      <c r="J162" s="97">
        <v>21.55</v>
      </c>
      <c r="K162" s="90">
        <v>17.41</v>
      </c>
      <c r="L162" s="93"/>
      <c r="M162" s="98">
        <v>7.21</v>
      </c>
      <c r="N162" s="98">
        <v>6.23</v>
      </c>
      <c r="O162" s="98">
        <v>4.74</v>
      </c>
      <c r="P162" s="98">
        <v>4.8499999999999996</v>
      </c>
      <c r="Q162" s="98">
        <v>6.74</v>
      </c>
      <c r="R162" s="98">
        <v>5.81</v>
      </c>
      <c r="S162" s="98">
        <v>5.26</v>
      </c>
      <c r="T162" s="98">
        <v>4.82</v>
      </c>
      <c r="U162" s="98">
        <v>5.16</v>
      </c>
      <c r="V162" s="90">
        <v>5.42</v>
      </c>
    </row>
    <row r="163" spans="1:22" x14ac:dyDescent="0.2">
      <c r="A163" s="13">
        <v>2003</v>
      </c>
      <c r="B163" s="97">
        <v>23.54</v>
      </c>
      <c r="C163" s="97">
        <v>23.43</v>
      </c>
      <c r="D163" s="97">
        <v>16.43</v>
      </c>
      <c r="E163" s="97">
        <v>14.97</v>
      </c>
      <c r="F163" s="97">
        <v>16.329999999999998</v>
      </c>
      <c r="G163" s="97">
        <v>13.67</v>
      </c>
      <c r="H163" s="97">
        <v>17.36</v>
      </c>
      <c r="I163" s="97">
        <v>16.18</v>
      </c>
      <c r="J163" s="97">
        <v>20.39</v>
      </c>
      <c r="K163" s="90">
        <v>17.54</v>
      </c>
      <c r="L163" s="93"/>
      <c r="M163" s="98">
        <v>8.34</v>
      </c>
      <c r="N163" s="98">
        <v>7.5</v>
      </c>
      <c r="O163" s="98">
        <v>5.75</v>
      </c>
      <c r="P163" s="98">
        <v>5.93</v>
      </c>
      <c r="Q163" s="98">
        <v>7.78</v>
      </c>
      <c r="R163" s="98">
        <v>6.72</v>
      </c>
      <c r="S163" s="98">
        <v>6.32</v>
      </c>
      <c r="T163" s="98">
        <v>5.2</v>
      </c>
      <c r="U163" s="98">
        <v>6.02</v>
      </c>
      <c r="V163" s="90">
        <v>6.46</v>
      </c>
    </row>
    <row r="164" spans="1:22" x14ac:dyDescent="0.2">
      <c r="A164" s="13">
        <v>2004</v>
      </c>
      <c r="B164" s="97">
        <v>23.35</v>
      </c>
      <c r="C164" s="97">
        <v>23.16</v>
      </c>
      <c r="D164" s="97">
        <v>16.25</v>
      </c>
      <c r="E164" s="97">
        <v>14.85</v>
      </c>
      <c r="F164" s="97">
        <v>16.329999999999998</v>
      </c>
      <c r="G164" s="97">
        <v>13.97</v>
      </c>
      <c r="H164" s="97">
        <v>17.75</v>
      </c>
      <c r="I164" s="97">
        <v>16.16</v>
      </c>
      <c r="J164" s="97">
        <v>19.829999999999998</v>
      </c>
      <c r="K164" s="90">
        <v>17.5</v>
      </c>
      <c r="L164" s="93"/>
      <c r="M164" s="98">
        <v>9.27</v>
      </c>
      <c r="N164" s="98">
        <v>7.99</v>
      </c>
      <c r="O164" s="98">
        <v>6.26</v>
      </c>
      <c r="P164" s="98">
        <v>6.63</v>
      </c>
      <c r="Q164" s="98">
        <v>8.58</v>
      </c>
      <c r="R164" s="98">
        <v>7.43</v>
      </c>
      <c r="S164" s="98">
        <v>6.81</v>
      </c>
      <c r="T164" s="98">
        <v>6.02</v>
      </c>
      <c r="U164" s="98">
        <v>6.43</v>
      </c>
      <c r="V164" s="90">
        <v>7.03</v>
      </c>
    </row>
    <row r="165" spans="1:22" x14ac:dyDescent="0.2">
      <c r="A165" s="13">
        <v>2005</v>
      </c>
      <c r="B165" s="97">
        <v>25.7</v>
      </c>
      <c r="C165" s="97">
        <v>23.88</v>
      </c>
      <c r="D165" s="97">
        <v>16.079999999999998</v>
      </c>
      <c r="E165" s="97">
        <v>14.87</v>
      </c>
      <c r="F165" s="97">
        <v>16.88</v>
      </c>
      <c r="G165" s="97">
        <v>14.2</v>
      </c>
      <c r="H165" s="97">
        <v>19.2</v>
      </c>
      <c r="I165" s="97">
        <v>16.579999999999998</v>
      </c>
      <c r="J165" s="97">
        <v>19.82</v>
      </c>
      <c r="K165" s="90">
        <v>18.010000000000002</v>
      </c>
      <c r="L165" s="93"/>
      <c r="M165" s="98">
        <v>9.82</v>
      </c>
      <c r="N165" s="98">
        <v>8.59</v>
      </c>
      <c r="O165" s="98">
        <v>7.46</v>
      </c>
      <c r="P165" s="98">
        <v>7.52</v>
      </c>
      <c r="Q165" s="98">
        <v>9.9</v>
      </c>
      <c r="R165" s="98">
        <v>8.7899999999999991</v>
      </c>
      <c r="S165" s="98">
        <v>7.49</v>
      </c>
      <c r="T165" s="98">
        <v>6.91</v>
      </c>
      <c r="U165" s="98">
        <v>7.45</v>
      </c>
      <c r="V165" s="90">
        <v>8.02</v>
      </c>
    </row>
    <row r="166" spans="1:22" x14ac:dyDescent="0.2">
      <c r="A166" s="13">
        <v>2006</v>
      </c>
      <c r="B166" s="97">
        <v>29.67</v>
      </c>
      <c r="C166" s="97">
        <v>24.8</v>
      </c>
      <c r="D166" s="97">
        <v>16.96</v>
      </c>
      <c r="E166" s="97">
        <v>15.07</v>
      </c>
      <c r="F166" s="97">
        <v>18.11</v>
      </c>
      <c r="G166" s="97">
        <v>15.15</v>
      </c>
      <c r="H166" s="97">
        <v>21.31</v>
      </c>
      <c r="I166" s="97">
        <v>16.670000000000002</v>
      </c>
      <c r="J166" s="97">
        <v>21.56</v>
      </c>
      <c r="K166" s="90">
        <v>19.25</v>
      </c>
      <c r="L166" s="93"/>
      <c r="M166" s="98">
        <v>10.8</v>
      </c>
      <c r="N166" s="98">
        <v>9.56</v>
      </c>
      <c r="O166" s="98">
        <v>7.61</v>
      </c>
      <c r="P166" s="98">
        <v>7.73</v>
      </c>
      <c r="Q166" s="98">
        <v>10.6</v>
      </c>
      <c r="R166" s="98">
        <v>9.52</v>
      </c>
      <c r="S166" s="98">
        <v>8.2799999999999994</v>
      </c>
      <c r="T166" s="98">
        <v>7.39</v>
      </c>
      <c r="U166" s="98">
        <v>7.39</v>
      </c>
      <c r="V166" s="90">
        <v>8.43</v>
      </c>
    </row>
    <row r="167" spans="1:22" x14ac:dyDescent="0.2">
      <c r="A167" s="13">
        <v>2007</v>
      </c>
      <c r="B167" s="97">
        <v>30.18</v>
      </c>
      <c r="C167" s="97">
        <v>25.21</v>
      </c>
      <c r="D167" s="97">
        <v>17.600000000000001</v>
      </c>
      <c r="E167" s="97">
        <v>15.01</v>
      </c>
      <c r="F167" s="97">
        <v>18.12</v>
      </c>
      <c r="G167" s="97">
        <v>15.1</v>
      </c>
      <c r="H167" s="97">
        <v>20.16</v>
      </c>
      <c r="I167" s="97">
        <v>16.82</v>
      </c>
      <c r="J167" s="97">
        <v>21.37</v>
      </c>
      <c r="K167" s="90">
        <v>19.190000000000001</v>
      </c>
      <c r="L167" s="93"/>
      <c r="M167" s="98">
        <v>10.01</v>
      </c>
      <c r="N167" s="98">
        <v>9.06</v>
      </c>
      <c r="O167" s="98">
        <v>6.97</v>
      </c>
      <c r="P167" s="98">
        <v>7.19</v>
      </c>
      <c r="Q167" s="98">
        <v>9.94</v>
      </c>
      <c r="R167" s="98">
        <v>8.36</v>
      </c>
      <c r="S167" s="98">
        <v>7.42</v>
      </c>
      <c r="T167" s="98">
        <v>6.55</v>
      </c>
      <c r="U167" s="98">
        <v>7.19</v>
      </c>
      <c r="V167" s="90">
        <v>7.84</v>
      </c>
    </row>
    <row r="168" spans="1:22" x14ac:dyDescent="0.2">
      <c r="A168" s="13">
        <v>2008</v>
      </c>
      <c r="B168" s="97">
        <v>31.39</v>
      </c>
      <c r="C168" s="97">
        <v>26.39</v>
      </c>
      <c r="D168" s="97">
        <v>18.420000000000002</v>
      </c>
      <c r="E168" s="97">
        <v>15.38</v>
      </c>
      <c r="F168" s="97">
        <v>18.91</v>
      </c>
      <c r="G168" s="97">
        <v>16.52</v>
      </c>
      <c r="H168" s="97">
        <v>21.03</v>
      </c>
      <c r="I168" s="97">
        <v>17.440000000000001</v>
      </c>
      <c r="J168" s="97">
        <v>20.48</v>
      </c>
      <c r="K168" s="90">
        <v>19.88</v>
      </c>
      <c r="L168" s="93"/>
      <c r="M168" s="98">
        <v>10.24</v>
      </c>
      <c r="N168" s="98">
        <v>9.5399999999999991</v>
      </c>
      <c r="O168" s="98">
        <v>7.48</v>
      </c>
      <c r="P168" s="98">
        <v>6.84</v>
      </c>
      <c r="Q168" s="98">
        <v>9.9499999999999993</v>
      </c>
      <c r="R168" s="98">
        <v>8.76</v>
      </c>
      <c r="S168" s="98">
        <v>8.06</v>
      </c>
      <c r="T168" s="98">
        <v>6.61</v>
      </c>
      <c r="U168" s="98">
        <v>7.51</v>
      </c>
      <c r="V168" s="90">
        <v>8.14</v>
      </c>
    </row>
    <row r="169" spans="1:22" x14ac:dyDescent="0.2">
      <c r="A169" s="13">
        <v>2009</v>
      </c>
      <c r="B169" s="97">
        <v>30.84</v>
      </c>
      <c r="C169" s="97">
        <v>26.2</v>
      </c>
      <c r="D169" s="97">
        <v>19.28</v>
      </c>
      <c r="E169" s="97">
        <v>16.14</v>
      </c>
      <c r="F169" s="97">
        <v>19.98</v>
      </c>
      <c r="G169" s="97">
        <v>16.96</v>
      </c>
      <c r="H169" s="97">
        <v>19.48</v>
      </c>
      <c r="I169" s="97">
        <v>17.97</v>
      </c>
      <c r="J169" s="97">
        <v>21.44</v>
      </c>
      <c r="K169" s="90">
        <v>20.25</v>
      </c>
      <c r="L169" s="93"/>
      <c r="M169" s="98">
        <v>8.81</v>
      </c>
      <c r="N169" s="98">
        <v>8.69</v>
      </c>
      <c r="O169" s="98">
        <v>6.28</v>
      </c>
      <c r="P169" s="98">
        <v>6.06</v>
      </c>
      <c r="Q169" s="98">
        <v>8.77</v>
      </c>
      <c r="R169" s="98">
        <v>7.72</v>
      </c>
      <c r="S169" s="98">
        <v>6.84</v>
      </c>
      <c r="T169" s="98">
        <v>6.09</v>
      </c>
      <c r="U169" s="98">
        <v>6.11</v>
      </c>
      <c r="V169" s="90">
        <v>7.09</v>
      </c>
    </row>
    <row r="170" spans="1:22" x14ac:dyDescent="0.2">
      <c r="A170" s="13">
        <v>2010</v>
      </c>
      <c r="B170" s="97">
        <v>28.22</v>
      </c>
      <c r="C170" s="97">
        <v>27.49</v>
      </c>
      <c r="D170" s="97">
        <v>19.829999999999998</v>
      </c>
      <c r="E170" s="97">
        <v>16.77</v>
      </c>
      <c r="F170" s="97">
        <v>19.059999999999999</v>
      </c>
      <c r="G170" s="97">
        <v>16.649999999999999</v>
      </c>
      <c r="H170" s="97">
        <v>18.55</v>
      </c>
      <c r="I170" s="97">
        <v>18.239999999999998</v>
      </c>
      <c r="J170" s="97">
        <v>22.05</v>
      </c>
      <c r="K170" s="90">
        <v>20.05</v>
      </c>
      <c r="L170" s="93"/>
      <c r="M170" s="98">
        <v>8.6</v>
      </c>
      <c r="N170" s="98">
        <v>7.66</v>
      </c>
      <c r="O170" s="98">
        <v>5.94</v>
      </c>
      <c r="P170" s="98">
        <v>5.75</v>
      </c>
      <c r="Q170" s="98">
        <v>7.86</v>
      </c>
      <c r="R170" s="98">
        <v>6.62</v>
      </c>
      <c r="S170" s="98">
        <v>6.41</v>
      </c>
      <c r="T170" s="98">
        <v>5.59</v>
      </c>
      <c r="U170" s="98">
        <v>6</v>
      </c>
      <c r="V170" s="90">
        <v>6.58</v>
      </c>
    </row>
    <row r="171" spans="1:22" x14ac:dyDescent="0.2">
      <c r="A171" s="13">
        <v>2011</v>
      </c>
      <c r="B171" s="97">
        <v>27.07</v>
      </c>
      <c r="C171" s="97">
        <v>26.91</v>
      </c>
      <c r="D171" s="97">
        <v>20.079999999999998</v>
      </c>
      <c r="E171" s="97">
        <v>17.23</v>
      </c>
      <c r="F171" s="97">
        <v>19.05</v>
      </c>
      <c r="G171" s="97">
        <v>17.260000000000002</v>
      </c>
      <c r="H171" s="97">
        <v>17.75</v>
      </c>
      <c r="I171" s="97">
        <v>17.989999999999998</v>
      </c>
      <c r="J171" s="97">
        <v>22.04</v>
      </c>
      <c r="K171" s="90">
        <v>19.96</v>
      </c>
      <c r="L171" s="93"/>
      <c r="M171" s="98">
        <v>7.98</v>
      </c>
      <c r="N171" s="98">
        <v>7.32</v>
      </c>
      <c r="O171" s="98">
        <v>5.58</v>
      </c>
      <c r="P171" s="98">
        <v>5.42</v>
      </c>
      <c r="Q171" s="98">
        <v>7.7</v>
      </c>
      <c r="R171" s="98">
        <v>6.37</v>
      </c>
      <c r="S171" s="98">
        <v>5.99</v>
      </c>
      <c r="T171" s="98">
        <v>5.34</v>
      </c>
      <c r="U171" s="98">
        <v>5.89</v>
      </c>
      <c r="V171" s="90">
        <v>6.25</v>
      </c>
    </row>
    <row r="172" spans="1:22" x14ac:dyDescent="0.2">
      <c r="A172" s="13">
        <v>2012</v>
      </c>
      <c r="B172" s="97">
        <v>26.31</v>
      </c>
      <c r="C172" s="97">
        <v>25.58</v>
      </c>
      <c r="D172" s="97">
        <v>20.149999999999999</v>
      </c>
      <c r="E172" s="97">
        <v>17.71</v>
      </c>
      <c r="F172" s="97">
        <v>19.02</v>
      </c>
      <c r="G172" s="97">
        <v>17.25</v>
      </c>
      <c r="H172" s="97">
        <v>17.22</v>
      </c>
      <c r="I172" s="97">
        <v>18.29</v>
      </c>
      <c r="J172" s="97">
        <v>22.51</v>
      </c>
      <c r="K172" s="90">
        <v>19.87</v>
      </c>
      <c r="L172" s="93"/>
      <c r="M172" s="98">
        <v>7.59</v>
      </c>
      <c r="N172" s="98">
        <v>6.8</v>
      </c>
      <c r="O172" s="98">
        <v>5.26</v>
      </c>
      <c r="P172" s="98">
        <v>5.36</v>
      </c>
      <c r="Q172" s="98">
        <v>7.61</v>
      </c>
      <c r="R172" s="98">
        <v>6.2</v>
      </c>
      <c r="S172" s="98">
        <v>6.07</v>
      </c>
      <c r="T172" s="98">
        <v>5.22</v>
      </c>
      <c r="U172" s="98">
        <v>5.37</v>
      </c>
      <c r="V172" s="90">
        <v>5.96</v>
      </c>
    </row>
    <row r="173" spans="1:22" x14ac:dyDescent="0.2">
      <c r="A173" s="13">
        <v>2013</v>
      </c>
      <c r="B173" s="97">
        <v>26.65</v>
      </c>
      <c r="C173" s="97">
        <v>25.79</v>
      </c>
      <c r="D173" s="97">
        <v>19.940000000000001</v>
      </c>
      <c r="E173" s="97">
        <v>17.98</v>
      </c>
      <c r="F173" s="97">
        <v>18.7</v>
      </c>
      <c r="G173" s="97">
        <v>17.09</v>
      </c>
      <c r="H173" s="97">
        <v>17.64</v>
      </c>
      <c r="I173" s="97">
        <v>18.59</v>
      </c>
      <c r="J173" s="97">
        <v>22.93</v>
      </c>
      <c r="K173" s="90">
        <v>19.920000000000002</v>
      </c>
      <c r="L173" s="93"/>
      <c r="M173" s="98">
        <v>7.44</v>
      </c>
      <c r="N173" s="98">
        <v>6.45</v>
      </c>
      <c r="O173" s="98">
        <v>4.7699999999999996</v>
      </c>
      <c r="P173" s="98">
        <v>5.05</v>
      </c>
      <c r="Q173" s="98">
        <v>6.95</v>
      </c>
      <c r="R173" s="98">
        <v>5.78</v>
      </c>
      <c r="S173" s="98">
        <v>5.68</v>
      </c>
      <c r="T173" s="98">
        <v>4.88</v>
      </c>
      <c r="U173" s="98">
        <v>5.56</v>
      </c>
      <c r="V173" s="90">
        <v>5.62</v>
      </c>
    </row>
    <row r="174" spans="1:22" x14ac:dyDescent="0.2">
      <c r="A174" s="13">
        <v>2014</v>
      </c>
      <c r="B174" s="97">
        <v>28.74</v>
      </c>
      <c r="C174" s="97">
        <v>26.44</v>
      </c>
      <c r="D174" s="97">
        <v>20.41</v>
      </c>
      <c r="E174" s="97">
        <v>17.89</v>
      </c>
      <c r="F174" s="97">
        <v>18.93</v>
      </c>
      <c r="G174" s="97">
        <v>17.350000000000001</v>
      </c>
      <c r="H174" s="97">
        <v>17.940000000000001</v>
      </c>
      <c r="I174" s="97">
        <v>18.82</v>
      </c>
      <c r="J174" s="97">
        <v>22.77</v>
      </c>
      <c r="K174" s="90">
        <v>20.190000000000001</v>
      </c>
      <c r="L174" s="93"/>
      <c r="M174" s="98">
        <v>7.74</v>
      </c>
      <c r="N174" s="98">
        <v>6.17</v>
      </c>
      <c r="O174" s="98">
        <v>5.17</v>
      </c>
      <c r="P174" s="98">
        <v>5.4</v>
      </c>
      <c r="Q174" s="98">
        <v>6.88</v>
      </c>
      <c r="R174" s="98">
        <v>5.88</v>
      </c>
      <c r="S174" s="98">
        <v>5.82</v>
      </c>
      <c r="T174" s="98">
        <v>5.4</v>
      </c>
      <c r="U174" s="98">
        <v>6.04</v>
      </c>
      <c r="V174" s="90">
        <v>5.84</v>
      </c>
    </row>
    <row r="175" spans="1:22" x14ac:dyDescent="0.2">
      <c r="A175" s="13">
        <v>2015</v>
      </c>
      <c r="B175" s="89">
        <v>31.04</v>
      </c>
      <c r="C175" s="89">
        <v>25.5</v>
      </c>
      <c r="D175" s="89">
        <v>20.7</v>
      </c>
      <c r="E175" s="89">
        <v>18.32</v>
      </c>
      <c r="F175" s="89">
        <v>18.75</v>
      </c>
      <c r="G175" s="89">
        <v>17.28</v>
      </c>
      <c r="H175" s="89">
        <v>17.48</v>
      </c>
      <c r="I175" s="89">
        <v>18.899999999999999</v>
      </c>
      <c r="J175" s="89">
        <v>23.37</v>
      </c>
      <c r="K175" s="90">
        <v>20.21</v>
      </c>
      <c r="L175" s="1"/>
      <c r="M175" s="90">
        <v>6.94</v>
      </c>
      <c r="N175" s="90">
        <v>5.49</v>
      </c>
      <c r="O175" s="90">
        <v>4.57</v>
      </c>
      <c r="P175" s="90">
        <v>5.0599999999999996</v>
      </c>
      <c r="Q175" s="90">
        <v>6.72</v>
      </c>
      <c r="R175" s="90">
        <v>5.74</v>
      </c>
      <c r="S175" s="90">
        <v>5.68</v>
      </c>
      <c r="T175" s="90">
        <v>5.16</v>
      </c>
      <c r="U175" s="90">
        <v>6.27</v>
      </c>
      <c r="V175" s="90">
        <v>5.47</v>
      </c>
    </row>
    <row r="176" spans="1:22" x14ac:dyDescent="0.2">
      <c r="A176" s="13">
        <v>2016</v>
      </c>
      <c r="B176" s="89">
        <v>29.74</v>
      </c>
      <c r="C176" s="89">
        <v>24.8</v>
      </c>
      <c r="D176" s="89">
        <v>20.65</v>
      </c>
      <c r="E176" s="89">
        <v>18.649999999999999</v>
      </c>
      <c r="F176" s="89">
        <v>18.29</v>
      </c>
      <c r="G176" s="89">
        <v>17.18</v>
      </c>
      <c r="H176" s="89">
        <v>16.75</v>
      </c>
      <c r="I176" s="89">
        <v>18.420000000000002</v>
      </c>
      <c r="J176" s="89">
        <v>23.56</v>
      </c>
      <c r="K176" s="90">
        <v>19.850000000000001</v>
      </c>
      <c r="L176" s="1"/>
      <c r="M176" s="90">
        <v>6.67</v>
      </c>
      <c r="N176" s="90">
        <v>5.22</v>
      </c>
      <c r="O176" s="90">
        <v>4.1900000000000004</v>
      </c>
      <c r="P176" s="90">
        <v>4.66</v>
      </c>
      <c r="Q176" s="90">
        <v>6.47</v>
      </c>
      <c r="R176" s="90">
        <v>5.47</v>
      </c>
      <c r="S176" s="90">
        <v>6.03</v>
      </c>
      <c r="T176" s="90">
        <v>4.66</v>
      </c>
      <c r="U176" s="90">
        <v>6.32</v>
      </c>
      <c r="V176" s="90">
        <v>5.23</v>
      </c>
    </row>
    <row r="177" spans="1:22" x14ac:dyDescent="0.2">
      <c r="A177" s="13">
        <v>2017</v>
      </c>
      <c r="B177" s="89">
        <v>30.11</v>
      </c>
      <c r="C177" s="89">
        <v>24.8</v>
      </c>
      <c r="D177" s="89">
        <v>20.73</v>
      </c>
      <c r="E177" s="89">
        <v>18.82</v>
      </c>
      <c r="F177" s="89">
        <v>18.41</v>
      </c>
      <c r="G177" s="89">
        <v>17.53</v>
      </c>
      <c r="H177" s="89">
        <v>16.66</v>
      </c>
      <c r="I177" s="89">
        <v>18.45</v>
      </c>
      <c r="J177" s="89">
        <v>23.92</v>
      </c>
      <c r="K177" s="90">
        <v>20</v>
      </c>
      <c r="L177" s="1"/>
      <c r="M177" s="90">
        <v>6.95</v>
      </c>
      <c r="N177" s="90">
        <v>5.58</v>
      </c>
      <c r="O177" s="90">
        <v>4.54</v>
      </c>
      <c r="P177" s="90">
        <v>4.8600000000000003</v>
      </c>
      <c r="Q177" s="90">
        <v>7.2</v>
      </c>
      <c r="R177" s="90">
        <v>6.08</v>
      </c>
      <c r="S177" s="90">
        <v>6.66</v>
      </c>
      <c r="T177" s="90">
        <v>4.67</v>
      </c>
      <c r="U177" s="90">
        <v>6.39</v>
      </c>
      <c r="V177" s="90">
        <v>5.57</v>
      </c>
    </row>
    <row r="178" spans="1:22" x14ac:dyDescent="0.2">
      <c r="A178" s="13">
        <v>2018</v>
      </c>
      <c r="B178" s="89">
        <v>31.22</v>
      </c>
      <c r="C178" s="89">
        <v>24.2</v>
      </c>
      <c r="D178" s="89">
        <v>20.079999999999998</v>
      </c>
      <c r="E178" s="89">
        <v>18.18</v>
      </c>
      <c r="F178" s="89">
        <v>17.73</v>
      </c>
      <c r="G178" s="89">
        <v>16.87</v>
      </c>
      <c r="H178" s="89">
        <v>16.32</v>
      </c>
      <c r="I178" s="89">
        <v>18.09</v>
      </c>
      <c r="J178" s="89">
        <v>24.18</v>
      </c>
      <c r="K178" s="90">
        <v>19.5</v>
      </c>
      <c r="L178" s="1"/>
      <c r="M178" s="90">
        <v>7.48</v>
      </c>
      <c r="N178" s="90">
        <v>5.38</v>
      </c>
      <c r="O178" s="90">
        <v>4.1900000000000004</v>
      </c>
      <c r="P178" s="90">
        <v>4.63</v>
      </c>
      <c r="Q178" s="90">
        <v>6.36</v>
      </c>
      <c r="R178" s="90">
        <v>5.46</v>
      </c>
      <c r="S178" s="90">
        <v>5.48</v>
      </c>
      <c r="T178" s="90">
        <v>4.38</v>
      </c>
      <c r="U178" s="90">
        <v>6.2</v>
      </c>
      <c r="V178" s="90">
        <v>5.2</v>
      </c>
    </row>
    <row r="179" spans="1:22" x14ac:dyDescent="0.2">
      <c r="A179" s="13">
        <v>2019</v>
      </c>
      <c r="B179" s="89">
        <v>31.42</v>
      </c>
      <c r="C179" s="89">
        <v>23.53</v>
      </c>
      <c r="D179" s="89">
        <v>19.940000000000001</v>
      </c>
      <c r="E179" s="89">
        <v>17.66</v>
      </c>
      <c r="F179" s="89">
        <v>17.77</v>
      </c>
      <c r="G179" s="89">
        <v>16.920000000000002</v>
      </c>
      <c r="H179" s="89">
        <v>16.64</v>
      </c>
      <c r="I179" s="89">
        <v>17.59</v>
      </c>
      <c r="J179" s="89">
        <v>23.9</v>
      </c>
      <c r="K179" s="90">
        <v>19.38</v>
      </c>
      <c r="L179" s="1"/>
      <c r="M179" s="90">
        <v>7.19</v>
      </c>
      <c r="N179" s="90">
        <v>5.69</v>
      </c>
      <c r="O179" s="90">
        <v>4.0999999999999996</v>
      </c>
      <c r="P179" s="90">
        <v>4.2699999999999996</v>
      </c>
      <c r="Q179" s="90">
        <v>6.61</v>
      </c>
      <c r="R179" s="90">
        <v>5.4</v>
      </c>
      <c r="S179" s="90">
        <v>5.1100000000000003</v>
      </c>
      <c r="T179" s="90">
        <v>4.03</v>
      </c>
      <c r="U179" s="90">
        <v>6.27</v>
      </c>
      <c r="V179" s="90">
        <v>5.15</v>
      </c>
    </row>
    <row r="180" spans="1:22" x14ac:dyDescent="0.2">
      <c r="A180" s="13">
        <v>2020</v>
      </c>
      <c r="B180" s="89">
        <v>31.23</v>
      </c>
      <c r="C180" s="89">
        <v>23.42</v>
      </c>
      <c r="D180" s="89">
        <v>19.920000000000002</v>
      </c>
      <c r="E180" s="89">
        <v>17.579999999999998</v>
      </c>
      <c r="F180" s="89">
        <v>17.329999999999998</v>
      </c>
      <c r="G180" s="89">
        <v>16.66</v>
      </c>
      <c r="H180" s="89">
        <v>16.420000000000002</v>
      </c>
      <c r="I180" s="89">
        <v>17.28</v>
      </c>
      <c r="J180" s="89">
        <v>24.98</v>
      </c>
      <c r="K180" s="90">
        <v>19.329999999999998</v>
      </c>
      <c r="L180" s="1"/>
      <c r="M180" s="90">
        <v>7.11</v>
      </c>
      <c r="N180" s="90">
        <v>5.67</v>
      </c>
      <c r="O180" s="90">
        <v>4.04</v>
      </c>
      <c r="P180" s="90">
        <v>4.1900000000000004</v>
      </c>
      <c r="Q180" s="90">
        <v>6.69</v>
      </c>
      <c r="R180" s="90">
        <v>5.37</v>
      </c>
      <c r="S180" s="90">
        <v>5.46</v>
      </c>
      <c r="T180" s="90">
        <v>4.05</v>
      </c>
      <c r="U180" s="90">
        <v>6.76</v>
      </c>
      <c r="V180" s="90">
        <v>5.24</v>
      </c>
    </row>
    <row r="181" spans="1:22" x14ac:dyDescent="0.2">
      <c r="A181" s="13">
        <v>2021</v>
      </c>
      <c r="B181" s="89">
        <v>28.17</v>
      </c>
      <c r="C181" s="89">
        <v>22.02</v>
      </c>
      <c r="D181" s="89">
        <v>19.22</v>
      </c>
      <c r="E181" s="89">
        <v>17.28</v>
      </c>
      <c r="F181" s="89">
        <v>17.14</v>
      </c>
      <c r="G181" s="89">
        <v>15.53</v>
      </c>
      <c r="H181" s="89">
        <v>15.91</v>
      </c>
      <c r="I181" s="89">
        <v>17.05</v>
      </c>
      <c r="J181" s="89">
        <v>24.66</v>
      </c>
      <c r="K181" s="90">
        <v>18.7</v>
      </c>
      <c r="L181" s="1"/>
      <c r="M181" s="90">
        <v>7.31</v>
      </c>
      <c r="N181" s="90">
        <v>5.72</v>
      </c>
      <c r="O181" s="90">
        <v>4.7300000000000004</v>
      </c>
      <c r="P181" s="90">
        <v>4.57</v>
      </c>
      <c r="Q181" s="90">
        <v>6.91</v>
      </c>
      <c r="R181" s="90">
        <v>5.54</v>
      </c>
      <c r="S181" s="90">
        <v>5.83</v>
      </c>
      <c r="T181" s="90">
        <v>4.4000000000000004</v>
      </c>
      <c r="U181" s="90">
        <v>7.19</v>
      </c>
      <c r="V181" s="90">
        <v>5.65</v>
      </c>
    </row>
    <row r="182" spans="1:22" x14ac:dyDescent="0.2">
      <c r="A182" s="13">
        <v>2022</v>
      </c>
      <c r="B182" s="89">
        <v>30.12</v>
      </c>
      <c r="C182" s="89">
        <v>22.09</v>
      </c>
      <c r="D182" s="89">
        <v>18.91</v>
      </c>
      <c r="E182" s="89">
        <v>16.420000000000002</v>
      </c>
      <c r="F182" s="89">
        <v>17.440000000000001</v>
      </c>
      <c r="G182" s="89">
        <v>15.73</v>
      </c>
      <c r="H182" s="89">
        <v>15.99</v>
      </c>
      <c r="I182" s="89">
        <v>16.5</v>
      </c>
      <c r="J182" s="89">
        <v>24.67</v>
      </c>
      <c r="K182" s="90">
        <v>18.690000000000001</v>
      </c>
      <c r="L182" s="1"/>
      <c r="M182" s="90">
        <v>6.97</v>
      </c>
      <c r="N182" s="90">
        <v>5.83</v>
      </c>
      <c r="O182" s="90">
        <v>4.96</v>
      </c>
      <c r="P182" s="90">
        <v>5</v>
      </c>
      <c r="Q182" s="90">
        <v>6.8</v>
      </c>
      <c r="R182" s="90">
        <v>6.65</v>
      </c>
      <c r="S182" s="90">
        <v>5.99</v>
      </c>
      <c r="T182" s="90">
        <v>4.6399999999999997</v>
      </c>
      <c r="U182" s="90">
        <v>7.23</v>
      </c>
      <c r="V182" s="90">
        <v>5.86</v>
      </c>
    </row>
    <row r="183" spans="1:22" x14ac:dyDescent="0.2">
      <c r="A183" s="13">
        <v>2023</v>
      </c>
      <c r="B183" s="89">
        <v>29.62</v>
      </c>
      <c r="C183" s="89">
        <v>22.8</v>
      </c>
      <c r="D183" s="89">
        <v>18.63</v>
      </c>
      <c r="E183" s="89">
        <v>16.7</v>
      </c>
      <c r="F183" s="89">
        <v>17.46</v>
      </c>
      <c r="G183" s="89">
        <v>14.84</v>
      </c>
      <c r="H183" s="89">
        <v>16.11</v>
      </c>
      <c r="I183" s="89">
        <v>16.71</v>
      </c>
      <c r="J183" s="89">
        <v>23.58</v>
      </c>
      <c r="K183" s="90">
        <v>18.57</v>
      </c>
      <c r="L183" s="1"/>
      <c r="M183" s="90">
        <v>6.81</v>
      </c>
      <c r="N183" s="90">
        <v>5.55</v>
      </c>
      <c r="O183" s="90">
        <v>4.34</v>
      </c>
      <c r="P183" s="90">
        <v>4.76</v>
      </c>
      <c r="Q183" s="90">
        <v>6.85</v>
      </c>
      <c r="R183" s="90">
        <v>5.4</v>
      </c>
      <c r="S183" s="90">
        <v>6.11</v>
      </c>
      <c r="T183" s="90">
        <v>4.4800000000000004</v>
      </c>
      <c r="U183" s="90">
        <v>7.74</v>
      </c>
      <c r="V183" s="90">
        <v>5.57</v>
      </c>
    </row>
    <row r="184" spans="1:22" x14ac:dyDescent="0.2">
      <c r="A184" s="13">
        <v>2024</v>
      </c>
      <c r="B184" s="89">
        <v>29.26</v>
      </c>
      <c r="C184" s="89">
        <v>22.57</v>
      </c>
      <c r="D184" s="89">
        <v>18.16</v>
      </c>
      <c r="E184" s="89">
        <v>16.7</v>
      </c>
      <c r="F184" s="89">
        <v>17.260000000000002</v>
      </c>
      <c r="G184" s="89">
        <v>14.5</v>
      </c>
      <c r="H184" s="89">
        <v>15.75</v>
      </c>
      <c r="I184" s="89">
        <v>16.71</v>
      </c>
      <c r="J184" s="89">
        <v>22.14</v>
      </c>
      <c r="K184" s="90">
        <v>18.190000000000001</v>
      </c>
      <c r="L184" s="1"/>
      <c r="M184" s="90">
        <v>6.78</v>
      </c>
      <c r="N184" s="90">
        <v>5.29</v>
      </c>
      <c r="O184" s="90">
        <v>4.18</v>
      </c>
      <c r="P184" s="90">
        <v>4.6500000000000004</v>
      </c>
      <c r="Q184" s="90">
        <v>6.81</v>
      </c>
      <c r="R184" s="90">
        <v>5.39</v>
      </c>
      <c r="S184" s="90">
        <v>5.89</v>
      </c>
      <c r="T184" s="90">
        <v>4.41</v>
      </c>
      <c r="U184" s="90">
        <v>7</v>
      </c>
      <c r="V184" s="90">
        <v>5.34</v>
      </c>
    </row>
    <row r="185" spans="1:22" x14ac:dyDescent="0.2">
      <c r="A185" s="13">
        <v>2025</v>
      </c>
      <c r="B185" s="89">
        <v>29.47</v>
      </c>
      <c r="C185" s="89">
        <v>22.78</v>
      </c>
      <c r="D185" s="89">
        <v>18.059999999999999</v>
      </c>
      <c r="E185" s="89">
        <v>16.809999999999999</v>
      </c>
      <c r="F185" s="89">
        <v>17.079999999999998</v>
      </c>
      <c r="G185" s="89">
        <v>14.38</v>
      </c>
      <c r="H185" s="89">
        <v>15.44</v>
      </c>
      <c r="I185" s="89">
        <v>16.66</v>
      </c>
      <c r="J185" s="89">
        <v>22.35</v>
      </c>
      <c r="K185" s="90">
        <v>18.12</v>
      </c>
      <c r="L185" s="1"/>
      <c r="M185" s="90">
        <v>6.84</v>
      </c>
      <c r="N185" s="90">
        <v>5.12</v>
      </c>
      <c r="O185" s="90">
        <v>4.09</v>
      </c>
      <c r="P185" s="90">
        <v>4.59</v>
      </c>
      <c r="Q185" s="90">
        <v>6.78</v>
      </c>
      <c r="R185" s="90">
        <v>5.46</v>
      </c>
      <c r="S185" s="90">
        <v>5.75</v>
      </c>
      <c r="T185" s="90">
        <v>4.43</v>
      </c>
      <c r="U185" s="90">
        <v>6.4</v>
      </c>
      <c r="V185" s="90">
        <v>5.2</v>
      </c>
    </row>
    <row r="186" spans="1:22" x14ac:dyDescent="0.2">
      <c r="A186" s="13">
        <v>2026</v>
      </c>
      <c r="B186" s="89">
        <v>29.32</v>
      </c>
      <c r="C186" s="89">
        <v>23.01</v>
      </c>
      <c r="D186" s="89">
        <v>17.940000000000001</v>
      </c>
      <c r="E186" s="89">
        <v>16.68</v>
      </c>
      <c r="F186" s="89">
        <v>16.989999999999998</v>
      </c>
      <c r="G186" s="89">
        <v>14.26</v>
      </c>
      <c r="H186" s="89">
        <v>15.33</v>
      </c>
      <c r="I186" s="89">
        <v>16.579999999999998</v>
      </c>
      <c r="J186" s="89">
        <v>23.04</v>
      </c>
      <c r="K186" s="90">
        <v>18.11</v>
      </c>
      <c r="L186" s="1"/>
      <c r="M186" s="90">
        <v>6.94</v>
      </c>
      <c r="N186" s="90">
        <v>4.99</v>
      </c>
      <c r="O186" s="90">
        <v>4.08</v>
      </c>
      <c r="P186" s="90">
        <v>4.6100000000000003</v>
      </c>
      <c r="Q186" s="90">
        <v>6.82</v>
      </c>
      <c r="R186" s="90">
        <v>5.6</v>
      </c>
      <c r="S186" s="90">
        <v>5.67</v>
      </c>
      <c r="T186" s="90">
        <v>4.5</v>
      </c>
      <c r="U186" s="90">
        <v>5.88</v>
      </c>
      <c r="V186" s="90">
        <v>5.13</v>
      </c>
    </row>
    <row r="187" spans="1:22" x14ac:dyDescent="0.2">
      <c r="A187" s="13">
        <v>2027</v>
      </c>
      <c r="B187" s="89">
        <v>29.57</v>
      </c>
      <c r="C187" s="89">
        <v>23.34</v>
      </c>
      <c r="D187" s="89">
        <v>17.87</v>
      </c>
      <c r="E187" s="89">
        <v>16.559999999999999</v>
      </c>
      <c r="F187" s="89">
        <v>16.98</v>
      </c>
      <c r="G187" s="89">
        <v>14.32</v>
      </c>
      <c r="H187" s="89">
        <v>15.46</v>
      </c>
      <c r="I187" s="89">
        <v>16.59</v>
      </c>
      <c r="J187" s="89">
        <v>23.28</v>
      </c>
      <c r="K187" s="90">
        <v>18.170000000000002</v>
      </c>
      <c r="L187" s="1"/>
      <c r="M187" s="90">
        <v>7.06</v>
      </c>
      <c r="N187" s="90">
        <v>4.92</v>
      </c>
      <c r="O187" s="90">
        <v>4.12</v>
      </c>
      <c r="P187" s="90">
        <v>4.67</v>
      </c>
      <c r="Q187" s="90">
        <v>6.89</v>
      </c>
      <c r="R187" s="90">
        <v>5.78</v>
      </c>
      <c r="S187" s="90">
        <v>5.63</v>
      </c>
      <c r="T187" s="90">
        <v>4.62</v>
      </c>
      <c r="U187" s="90">
        <v>5.38</v>
      </c>
      <c r="V187" s="90">
        <v>5.09</v>
      </c>
    </row>
    <row r="188" spans="1:22" x14ac:dyDescent="0.2">
      <c r="A188" s="13">
        <v>2028</v>
      </c>
      <c r="B188" s="89">
        <v>29.77</v>
      </c>
      <c r="C188" s="89">
        <v>23.52</v>
      </c>
      <c r="D188" s="89">
        <v>17.84</v>
      </c>
      <c r="E188" s="89">
        <v>16.52</v>
      </c>
      <c r="F188" s="89">
        <v>17.02</v>
      </c>
      <c r="G188" s="89">
        <v>14.45</v>
      </c>
      <c r="H188" s="89">
        <v>15.62</v>
      </c>
      <c r="I188" s="89">
        <v>16.559999999999999</v>
      </c>
      <c r="J188" s="89">
        <v>23.53</v>
      </c>
      <c r="K188" s="90">
        <v>18.25</v>
      </c>
      <c r="L188" s="1"/>
      <c r="M188" s="90">
        <v>7.06</v>
      </c>
      <c r="N188" s="90">
        <v>4.92</v>
      </c>
      <c r="O188" s="90">
        <v>4.1900000000000004</v>
      </c>
      <c r="P188" s="90">
        <v>4.75</v>
      </c>
      <c r="Q188" s="90">
        <v>6.96</v>
      </c>
      <c r="R188" s="90">
        <v>5.87</v>
      </c>
      <c r="S188" s="90">
        <v>5.72</v>
      </c>
      <c r="T188" s="90">
        <v>4.7</v>
      </c>
      <c r="U188" s="90">
        <v>5.39</v>
      </c>
      <c r="V188" s="90">
        <v>5.14</v>
      </c>
    </row>
    <row r="189" spans="1:22" x14ac:dyDescent="0.2">
      <c r="A189" s="13">
        <v>2029</v>
      </c>
      <c r="B189" s="89">
        <v>30.13</v>
      </c>
      <c r="C189" s="89">
        <v>23.52</v>
      </c>
      <c r="D189" s="89">
        <v>17.760000000000002</v>
      </c>
      <c r="E189" s="89">
        <v>16.5</v>
      </c>
      <c r="F189" s="89">
        <v>17.11</v>
      </c>
      <c r="G189" s="89">
        <v>14.66</v>
      </c>
      <c r="H189" s="89">
        <v>15.77</v>
      </c>
      <c r="I189" s="89">
        <v>16.64</v>
      </c>
      <c r="J189" s="89">
        <v>23.66</v>
      </c>
      <c r="K189" s="90">
        <v>18.329999999999998</v>
      </c>
      <c r="L189" s="1"/>
      <c r="M189" s="90">
        <v>7.07</v>
      </c>
      <c r="N189" s="90">
        <v>4.97</v>
      </c>
      <c r="O189" s="90">
        <v>4.3</v>
      </c>
      <c r="P189" s="90">
        <v>4.8499999999999996</v>
      </c>
      <c r="Q189" s="90">
        <v>7.05</v>
      </c>
      <c r="R189" s="90">
        <v>5.98</v>
      </c>
      <c r="S189" s="90">
        <v>5.82</v>
      </c>
      <c r="T189" s="90">
        <v>4.79</v>
      </c>
      <c r="U189" s="90">
        <v>5.48</v>
      </c>
      <c r="V189" s="90">
        <v>5.23</v>
      </c>
    </row>
    <row r="190" spans="1:22" x14ac:dyDescent="0.2">
      <c r="A190" s="13">
        <v>2030</v>
      </c>
      <c r="B190" s="89">
        <v>29.5</v>
      </c>
      <c r="C190" s="89">
        <v>23.41</v>
      </c>
      <c r="D190" s="89">
        <v>17.98</v>
      </c>
      <c r="E190" s="89">
        <v>16.54</v>
      </c>
      <c r="F190" s="89">
        <v>17.13</v>
      </c>
      <c r="G190" s="89">
        <v>14.63</v>
      </c>
      <c r="H190" s="89">
        <v>15.88</v>
      </c>
      <c r="I190" s="89">
        <v>16.760000000000002</v>
      </c>
      <c r="J190" s="89">
        <v>23.9</v>
      </c>
      <c r="K190" s="90">
        <v>18.38</v>
      </c>
      <c r="L190" s="1"/>
      <c r="M190" s="90">
        <v>7.08</v>
      </c>
      <c r="N190" s="90">
        <v>5</v>
      </c>
      <c r="O190" s="90">
        <v>4.34</v>
      </c>
      <c r="P190" s="90">
        <v>4.8899999999999997</v>
      </c>
      <c r="Q190" s="90">
        <v>7.1</v>
      </c>
      <c r="R190" s="90">
        <v>6.03</v>
      </c>
      <c r="S190" s="90">
        <v>5.87</v>
      </c>
      <c r="T190" s="90">
        <v>4.83</v>
      </c>
      <c r="U190" s="90">
        <v>5.5</v>
      </c>
      <c r="V190" s="90">
        <v>5.27</v>
      </c>
    </row>
    <row r="191" spans="1:22" x14ac:dyDescent="0.2">
      <c r="A191" s="13">
        <v>2031</v>
      </c>
      <c r="B191" s="89">
        <v>29.85</v>
      </c>
      <c r="C191" s="89">
        <v>23.65</v>
      </c>
      <c r="D191" s="89">
        <v>17.989999999999998</v>
      </c>
      <c r="E191" s="89">
        <v>16.61</v>
      </c>
      <c r="F191" s="89">
        <v>17.14</v>
      </c>
      <c r="G191" s="89">
        <v>14.58</v>
      </c>
      <c r="H191" s="89">
        <v>15.89</v>
      </c>
      <c r="I191" s="89">
        <v>16.8</v>
      </c>
      <c r="J191" s="89">
        <v>24.36</v>
      </c>
      <c r="K191" s="90">
        <v>18.47</v>
      </c>
      <c r="L191" s="1"/>
      <c r="M191" s="90">
        <v>7.08</v>
      </c>
      <c r="N191" s="90">
        <v>5.01</v>
      </c>
      <c r="O191" s="90">
        <v>4.3899999999999997</v>
      </c>
      <c r="P191" s="90">
        <v>4.9400000000000004</v>
      </c>
      <c r="Q191" s="90">
        <v>7.15</v>
      </c>
      <c r="R191" s="90">
        <v>6.08</v>
      </c>
      <c r="S191" s="90">
        <v>5.94</v>
      </c>
      <c r="T191" s="90">
        <v>4.8600000000000003</v>
      </c>
      <c r="U191" s="90">
        <v>6.64</v>
      </c>
      <c r="V191" s="90">
        <v>5.46</v>
      </c>
    </row>
    <row r="192" spans="1:22" x14ac:dyDescent="0.2">
      <c r="A192" s="13">
        <v>2032</v>
      </c>
      <c r="B192" s="89">
        <v>30.05</v>
      </c>
      <c r="C192" s="89">
        <v>23.68</v>
      </c>
      <c r="D192" s="89">
        <v>18.02</v>
      </c>
      <c r="E192" s="89">
        <v>16.66</v>
      </c>
      <c r="F192" s="89">
        <v>17.21</v>
      </c>
      <c r="G192" s="89">
        <v>14.56</v>
      </c>
      <c r="H192" s="89">
        <v>15.89</v>
      </c>
      <c r="I192" s="89">
        <v>16.899999999999999</v>
      </c>
      <c r="J192" s="89">
        <v>24.7</v>
      </c>
      <c r="K192" s="90">
        <v>18.53</v>
      </c>
      <c r="L192" s="1"/>
      <c r="M192" s="90">
        <v>7.09</v>
      </c>
      <c r="N192" s="90">
        <v>5</v>
      </c>
      <c r="O192" s="90">
        <v>4.41</v>
      </c>
      <c r="P192" s="90">
        <v>4.95</v>
      </c>
      <c r="Q192" s="90">
        <v>7.2</v>
      </c>
      <c r="R192" s="90">
        <v>6.12</v>
      </c>
      <c r="S192" s="90">
        <v>5.97</v>
      </c>
      <c r="T192" s="90">
        <v>4.88</v>
      </c>
      <c r="U192" s="90">
        <v>6.71</v>
      </c>
      <c r="V192" s="90">
        <v>5.48</v>
      </c>
    </row>
    <row r="193" spans="1:22" x14ac:dyDescent="0.2">
      <c r="A193" s="13">
        <v>2033</v>
      </c>
      <c r="B193" s="89">
        <v>30.31</v>
      </c>
      <c r="C193" s="89">
        <v>24.2</v>
      </c>
      <c r="D193" s="89">
        <v>17.989999999999998</v>
      </c>
      <c r="E193" s="89">
        <v>16.61</v>
      </c>
      <c r="F193" s="89">
        <v>17.32</v>
      </c>
      <c r="G193" s="89">
        <v>14.64</v>
      </c>
      <c r="H193" s="89">
        <v>16</v>
      </c>
      <c r="I193" s="89">
        <v>17.02</v>
      </c>
      <c r="J193" s="89">
        <v>24.88</v>
      </c>
      <c r="K193" s="90">
        <v>18.649999999999999</v>
      </c>
      <c r="L193" s="1"/>
      <c r="M193" s="90">
        <v>7.1</v>
      </c>
      <c r="N193" s="90">
        <v>5.0599999999999996</v>
      </c>
      <c r="O193" s="90">
        <v>4.46</v>
      </c>
      <c r="P193" s="90">
        <v>5</v>
      </c>
      <c r="Q193" s="90">
        <v>7.26</v>
      </c>
      <c r="R193" s="90">
        <v>6.19</v>
      </c>
      <c r="S193" s="90">
        <v>6.04</v>
      </c>
      <c r="T193" s="90">
        <v>4.92</v>
      </c>
      <c r="U193" s="90">
        <v>6.95</v>
      </c>
      <c r="V193" s="90">
        <v>5.56</v>
      </c>
    </row>
    <row r="194" spans="1:22" x14ac:dyDescent="0.2">
      <c r="A194" s="13">
        <v>2034</v>
      </c>
      <c r="B194" s="89">
        <v>31.11</v>
      </c>
      <c r="C194" s="89">
        <v>24.6</v>
      </c>
      <c r="D194" s="89">
        <v>17.88</v>
      </c>
      <c r="E194" s="89">
        <v>16.510000000000002</v>
      </c>
      <c r="F194" s="89">
        <v>17.43</v>
      </c>
      <c r="G194" s="89">
        <v>14.64</v>
      </c>
      <c r="H194" s="89">
        <v>16.04</v>
      </c>
      <c r="I194" s="89">
        <v>17.05</v>
      </c>
      <c r="J194" s="89">
        <v>25.08</v>
      </c>
      <c r="K194" s="90">
        <v>18.739999999999998</v>
      </c>
      <c r="L194" s="1"/>
      <c r="M194" s="90">
        <v>7.1</v>
      </c>
      <c r="N194" s="90">
        <v>5.0599999999999996</v>
      </c>
      <c r="O194" s="90">
        <v>4.47</v>
      </c>
      <c r="P194" s="90">
        <v>5.01</v>
      </c>
      <c r="Q194" s="90">
        <v>7.3</v>
      </c>
      <c r="R194" s="90">
        <v>6.23</v>
      </c>
      <c r="S194" s="90">
        <v>6.07</v>
      </c>
      <c r="T194" s="90">
        <v>4.9400000000000004</v>
      </c>
      <c r="U194" s="90">
        <v>6.99</v>
      </c>
      <c r="V194" s="90">
        <v>5.58</v>
      </c>
    </row>
    <row r="195" spans="1:22" x14ac:dyDescent="0.2">
      <c r="A195" s="13">
        <v>2035</v>
      </c>
      <c r="B195" s="89">
        <v>31.14</v>
      </c>
      <c r="C195" s="89">
        <v>24.35</v>
      </c>
      <c r="D195" s="89">
        <v>17.8</v>
      </c>
      <c r="E195" s="89">
        <v>16.45</v>
      </c>
      <c r="F195" s="89">
        <v>17.329999999999998</v>
      </c>
      <c r="G195" s="89">
        <v>14.64</v>
      </c>
      <c r="H195" s="89">
        <v>15.92</v>
      </c>
      <c r="I195" s="89">
        <v>17.11</v>
      </c>
      <c r="J195" s="89">
        <v>25.14</v>
      </c>
      <c r="K195" s="90">
        <v>18.66</v>
      </c>
      <c r="L195" s="1"/>
      <c r="M195" s="90">
        <v>7.09</v>
      </c>
      <c r="N195" s="90">
        <v>4.99</v>
      </c>
      <c r="O195" s="90">
        <v>4.45</v>
      </c>
      <c r="P195" s="90">
        <v>5</v>
      </c>
      <c r="Q195" s="90">
        <v>7.32</v>
      </c>
      <c r="R195" s="90">
        <v>6.23</v>
      </c>
      <c r="S195" s="90">
        <v>6.08</v>
      </c>
      <c r="T195" s="90">
        <v>4.93</v>
      </c>
      <c r="U195" s="90">
        <v>6.97</v>
      </c>
      <c r="V195" s="90">
        <v>5.56</v>
      </c>
    </row>
    <row r="196" spans="1:22" x14ac:dyDescent="0.2">
      <c r="A196" s="13">
        <v>2036</v>
      </c>
      <c r="B196" s="89">
        <v>31.19</v>
      </c>
      <c r="C196" s="89">
        <v>24.44</v>
      </c>
      <c r="D196" s="89">
        <v>17.71</v>
      </c>
      <c r="E196" s="89">
        <v>16.43</v>
      </c>
      <c r="F196" s="89">
        <v>17.29</v>
      </c>
      <c r="G196" s="89">
        <v>14.5</v>
      </c>
      <c r="H196" s="89">
        <v>15.91</v>
      </c>
      <c r="I196" s="89">
        <v>17.25</v>
      </c>
      <c r="J196" s="89">
        <v>25.17</v>
      </c>
      <c r="K196" s="90">
        <v>18.64</v>
      </c>
      <c r="L196" s="1"/>
      <c r="M196" s="90">
        <v>7.08</v>
      </c>
      <c r="N196" s="90">
        <v>4.97</v>
      </c>
      <c r="O196" s="90">
        <v>4.46</v>
      </c>
      <c r="P196" s="90">
        <v>5</v>
      </c>
      <c r="Q196" s="90">
        <v>7.34</v>
      </c>
      <c r="R196" s="90">
        <v>6.26</v>
      </c>
      <c r="S196" s="90">
        <v>6.1</v>
      </c>
      <c r="T196" s="90">
        <v>4.9400000000000004</v>
      </c>
      <c r="U196" s="90">
        <v>6.99</v>
      </c>
      <c r="V196" s="90">
        <v>5.57</v>
      </c>
    </row>
    <row r="197" spans="1:22" x14ac:dyDescent="0.2">
      <c r="A197" s="13">
        <v>2037</v>
      </c>
      <c r="B197" s="89">
        <v>31.32</v>
      </c>
      <c r="C197" s="89">
        <v>24.51</v>
      </c>
      <c r="D197" s="89">
        <v>17.64</v>
      </c>
      <c r="E197" s="89">
        <v>16.350000000000001</v>
      </c>
      <c r="F197" s="89">
        <v>17.190000000000001</v>
      </c>
      <c r="G197" s="89">
        <v>14.41</v>
      </c>
      <c r="H197" s="89">
        <v>15.66</v>
      </c>
      <c r="I197" s="89">
        <v>17.350000000000001</v>
      </c>
      <c r="J197" s="89">
        <v>25.21</v>
      </c>
      <c r="K197" s="90">
        <v>18.57</v>
      </c>
      <c r="L197" s="1"/>
      <c r="M197" s="90">
        <v>7.08</v>
      </c>
      <c r="N197" s="90">
        <v>4.99</v>
      </c>
      <c r="O197" s="90">
        <v>4.4800000000000004</v>
      </c>
      <c r="P197" s="90">
        <v>5.0199999999999996</v>
      </c>
      <c r="Q197" s="90">
        <v>7.38</v>
      </c>
      <c r="R197" s="90">
        <v>6.3</v>
      </c>
      <c r="S197" s="90">
        <v>6.14</v>
      </c>
      <c r="T197" s="90">
        <v>4.96</v>
      </c>
      <c r="U197" s="90">
        <v>7.01</v>
      </c>
      <c r="V197" s="90">
        <v>5.59</v>
      </c>
    </row>
    <row r="198" spans="1:22" x14ac:dyDescent="0.2">
      <c r="A198" s="13">
        <v>2038</v>
      </c>
      <c r="B198" s="89">
        <v>31.37</v>
      </c>
      <c r="C198" s="89">
        <v>24.26</v>
      </c>
      <c r="D198" s="89">
        <v>17.579999999999998</v>
      </c>
      <c r="E198" s="89">
        <v>16.239999999999998</v>
      </c>
      <c r="F198" s="89">
        <v>17.07</v>
      </c>
      <c r="G198" s="89">
        <v>14.36</v>
      </c>
      <c r="H198" s="89">
        <v>15.63</v>
      </c>
      <c r="I198" s="89">
        <v>17.399999999999999</v>
      </c>
      <c r="J198" s="89">
        <v>25.26</v>
      </c>
      <c r="K198" s="90">
        <v>18.489999999999998</v>
      </c>
      <c r="L198" s="1"/>
      <c r="M198" s="90">
        <v>7.08</v>
      </c>
      <c r="N198" s="90">
        <v>4.99</v>
      </c>
      <c r="O198" s="90">
        <v>4.49</v>
      </c>
      <c r="P198" s="90">
        <v>5.03</v>
      </c>
      <c r="Q198" s="90">
        <v>7.41</v>
      </c>
      <c r="R198" s="90">
        <v>6.33</v>
      </c>
      <c r="S198" s="90">
        <v>6.17</v>
      </c>
      <c r="T198" s="90">
        <v>4.97</v>
      </c>
      <c r="U198" s="90">
        <v>7.01</v>
      </c>
      <c r="V198" s="90">
        <v>5.6</v>
      </c>
    </row>
    <row r="199" spans="1:22" x14ac:dyDescent="0.2">
      <c r="A199" s="13">
        <v>2039</v>
      </c>
      <c r="B199" s="89">
        <v>31.48</v>
      </c>
      <c r="C199" s="89">
        <v>24.73</v>
      </c>
      <c r="D199" s="89">
        <v>17.54</v>
      </c>
      <c r="E199" s="89">
        <v>16.170000000000002</v>
      </c>
      <c r="F199" s="89">
        <v>17.07</v>
      </c>
      <c r="G199" s="89">
        <v>14.3</v>
      </c>
      <c r="H199" s="89">
        <v>15.58</v>
      </c>
      <c r="I199" s="89">
        <v>17.39</v>
      </c>
      <c r="J199" s="89">
        <v>25.29</v>
      </c>
      <c r="K199" s="90">
        <v>18.510000000000002</v>
      </c>
      <c r="L199" s="1"/>
      <c r="M199" s="90">
        <v>7.08</v>
      </c>
      <c r="N199" s="90">
        <v>5</v>
      </c>
      <c r="O199" s="90">
        <v>4.5</v>
      </c>
      <c r="P199" s="90">
        <v>5.03</v>
      </c>
      <c r="Q199" s="90">
        <v>7.44</v>
      </c>
      <c r="R199" s="90">
        <v>6.36</v>
      </c>
      <c r="S199" s="90">
        <v>6.2</v>
      </c>
      <c r="T199" s="90">
        <v>4.9800000000000004</v>
      </c>
      <c r="U199" s="90">
        <v>7.04</v>
      </c>
      <c r="V199" s="90">
        <v>5.62</v>
      </c>
    </row>
    <row r="200" spans="1:22" x14ac:dyDescent="0.2">
      <c r="A200" s="13">
        <v>2040</v>
      </c>
      <c r="B200" s="89">
        <v>31.52</v>
      </c>
      <c r="C200" s="89">
        <v>24.87</v>
      </c>
      <c r="D200" s="89">
        <v>17.54</v>
      </c>
      <c r="E200" s="89">
        <v>16.12</v>
      </c>
      <c r="F200" s="89">
        <v>17.04</v>
      </c>
      <c r="G200" s="89">
        <v>14.3</v>
      </c>
      <c r="H200" s="89">
        <v>15.58</v>
      </c>
      <c r="I200" s="89">
        <v>17.5</v>
      </c>
      <c r="J200" s="89">
        <v>25.34</v>
      </c>
      <c r="K200" s="90">
        <v>18.52</v>
      </c>
      <c r="L200" s="1"/>
      <c r="M200" s="90">
        <v>7.08</v>
      </c>
      <c r="N200" s="90">
        <v>4.9800000000000004</v>
      </c>
      <c r="O200" s="90">
        <v>4.51</v>
      </c>
      <c r="P200" s="90">
        <v>5.04</v>
      </c>
      <c r="Q200" s="90">
        <v>7.48</v>
      </c>
      <c r="R200" s="90">
        <v>6.39</v>
      </c>
      <c r="S200" s="90">
        <v>6.22</v>
      </c>
      <c r="T200" s="90">
        <v>4.99</v>
      </c>
      <c r="U200" s="90">
        <v>7.05</v>
      </c>
      <c r="V200" s="90">
        <v>5.63</v>
      </c>
    </row>
    <row r="201" spans="1:22" x14ac:dyDescent="0.2">
      <c r="A201" s="13">
        <v>2041</v>
      </c>
      <c r="B201" s="89">
        <v>31.68</v>
      </c>
      <c r="C201" s="89">
        <v>24.72</v>
      </c>
      <c r="D201" s="89">
        <v>17.53</v>
      </c>
      <c r="E201" s="89">
        <v>16.03</v>
      </c>
      <c r="F201" s="89">
        <v>16.899999999999999</v>
      </c>
      <c r="G201" s="89">
        <v>14.31</v>
      </c>
      <c r="H201" s="89">
        <v>15.58</v>
      </c>
      <c r="I201" s="89">
        <v>17.57</v>
      </c>
      <c r="J201" s="89">
        <v>25.43</v>
      </c>
      <c r="K201" s="90">
        <v>18.47</v>
      </c>
      <c r="L201" s="1"/>
      <c r="M201" s="90">
        <v>7.07</v>
      </c>
      <c r="N201" s="90">
        <v>4.9400000000000004</v>
      </c>
      <c r="O201" s="90">
        <v>4.53</v>
      </c>
      <c r="P201" s="90">
        <v>5.05</v>
      </c>
      <c r="Q201" s="90">
        <v>7.51</v>
      </c>
      <c r="R201" s="90">
        <v>6.42</v>
      </c>
      <c r="S201" s="90">
        <v>6.25</v>
      </c>
      <c r="T201" s="90">
        <v>5.01</v>
      </c>
      <c r="U201" s="90">
        <v>7.09</v>
      </c>
      <c r="V201" s="90">
        <v>5.64</v>
      </c>
    </row>
    <row r="202" spans="1:22" x14ac:dyDescent="0.2">
      <c r="A202" s="13">
        <v>2042</v>
      </c>
      <c r="B202" s="89">
        <v>31.92</v>
      </c>
      <c r="C202" s="89">
        <v>25.15</v>
      </c>
      <c r="D202" s="89">
        <v>17.5</v>
      </c>
      <c r="E202" s="89">
        <v>15.94</v>
      </c>
      <c r="F202" s="89">
        <v>16.850000000000001</v>
      </c>
      <c r="G202" s="89">
        <v>14.22</v>
      </c>
      <c r="H202" s="89">
        <v>15.51</v>
      </c>
      <c r="I202" s="89">
        <v>17.600000000000001</v>
      </c>
      <c r="J202" s="89">
        <v>25.56</v>
      </c>
      <c r="K202" s="90">
        <v>18.48</v>
      </c>
      <c r="L202" s="1"/>
      <c r="M202" s="90">
        <v>7.07</v>
      </c>
      <c r="N202" s="90">
        <v>4.92</v>
      </c>
      <c r="O202" s="90">
        <v>4.53</v>
      </c>
      <c r="P202" s="90">
        <v>5.04</v>
      </c>
      <c r="Q202" s="90">
        <v>7.53</v>
      </c>
      <c r="R202" s="90">
        <v>6.44</v>
      </c>
      <c r="S202" s="90">
        <v>6.27</v>
      </c>
      <c r="T202" s="90">
        <v>5</v>
      </c>
      <c r="U202" s="90">
        <v>7.09</v>
      </c>
      <c r="V202" s="90">
        <v>5.64</v>
      </c>
    </row>
    <row r="203" spans="1:22" x14ac:dyDescent="0.2">
      <c r="A203" s="13">
        <v>2043</v>
      </c>
      <c r="B203" s="89">
        <v>31.95</v>
      </c>
      <c r="C203" s="89">
        <v>25.4</v>
      </c>
      <c r="D203" s="89">
        <v>17.440000000000001</v>
      </c>
      <c r="E203" s="89">
        <v>15.82</v>
      </c>
      <c r="F203" s="89">
        <v>16.78</v>
      </c>
      <c r="G203" s="89">
        <v>14.19</v>
      </c>
      <c r="H203" s="89">
        <v>15.43</v>
      </c>
      <c r="I203" s="89">
        <v>17.559999999999999</v>
      </c>
      <c r="J203" s="89">
        <v>25.7</v>
      </c>
      <c r="K203" s="90">
        <v>18.45</v>
      </c>
      <c r="L203" s="1"/>
      <c r="M203" s="90">
        <v>7.07</v>
      </c>
      <c r="N203" s="90">
        <v>4.9000000000000004</v>
      </c>
      <c r="O203" s="90">
        <v>4.54</v>
      </c>
      <c r="P203" s="90">
        <v>5.04</v>
      </c>
      <c r="Q203" s="90">
        <v>7.55</v>
      </c>
      <c r="R203" s="90">
        <v>6.46</v>
      </c>
      <c r="S203" s="90">
        <v>6.29</v>
      </c>
      <c r="T203" s="90">
        <v>5.01</v>
      </c>
      <c r="U203" s="90">
        <v>7.09</v>
      </c>
      <c r="V203" s="90">
        <v>5.64</v>
      </c>
    </row>
    <row r="204" spans="1:22" x14ac:dyDescent="0.2">
      <c r="A204" s="13">
        <v>2044</v>
      </c>
      <c r="B204" s="89">
        <v>31.79</v>
      </c>
      <c r="C204" s="89">
        <v>24.96</v>
      </c>
      <c r="D204" s="89">
        <v>17.36</v>
      </c>
      <c r="E204" s="89">
        <v>15.74</v>
      </c>
      <c r="F204" s="89">
        <v>16.63</v>
      </c>
      <c r="G204" s="89">
        <v>14.12</v>
      </c>
      <c r="H204" s="89">
        <v>15.37</v>
      </c>
      <c r="I204" s="89">
        <v>17.62</v>
      </c>
      <c r="J204" s="89">
        <v>25.82</v>
      </c>
      <c r="K204" s="90">
        <v>18.34</v>
      </c>
      <c r="L204" s="1"/>
      <c r="M204" s="90">
        <v>7.05</v>
      </c>
      <c r="N204" s="90">
        <v>4.87</v>
      </c>
      <c r="O204" s="90">
        <v>4.53</v>
      </c>
      <c r="P204" s="90">
        <v>5.0199999999999996</v>
      </c>
      <c r="Q204" s="90">
        <v>7.56</v>
      </c>
      <c r="R204" s="90">
        <v>6.45</v>
      </c>
      <c r="S204" s="90">
        <v>6.28</v>
      </c>
      <c r="T204" s="90">
        <v>5</v>
      </c>
      <c r="U204" s="90">
        <v>7.11</v>
      </c>
      <c r="V204" s="90">
        <v>5.63</v>
      </c>
    </row>
    <row r="205" spans="1:22" x14ac:dyDescent="0.2">
      <c r="A205" s="13">
        <v>2045</v>
      </c>
      <c r="B205" s="89">
        <v>31.8</v>
      </c>
      <c r="C205" s="89">
        <v>25.3</v>
      </c>
      <c r="D205" s="89">
        <v>17.309999999999999</v>
      </c>
      <c r="E205" s="89">
        <v>15.7</v>
      </c>
      <c r="F205" s="89">
        <v>16.64</v>
      </c>
      <c r="G205" s="89">
        <v>14.08</v>
      </c>
      <c r="H205" s="89">
        <v>15.29</v>
      </c>
      <c r="I205" s="89">
        <v>17.690000000000001</v>
      </c>
      <c r="J205" s="89">
        <v>25.95</v>
      </c>
      <c r="K205" s="90">
        <v>18.36</v>
      </c>
      <c r="L205" s="1"/>
      <c r="M205" s="90">
        <v>7.05</v>
      </c>
      <c r="N205" s="90">
        <v>4.88</v>
      </c>
      <c r="O205" s="90">
        <v>4.53</v>
      </c>
      <c r="P205" s="90">
        <v>5.0199999999999996</v>
      </c>
      <c r="Q205" s="90">
        <v>7.57</v>
      </c>
      <c r="R205" s="90">
        <v>6.46</v>
      </c>
      <c r="S205" s="90">
        <v>6.29</v>
      </c>
      <c r="T205" s="90">
        <v>5</v>
      </c>
      <c r="U205" s="90">
        <v>7.14</v>
      </c>
      <c r="V205" s="90">
        <v>5.64</v>
      </c>
    </row>
    <row r="206" spans="1:22" x14ac:dyDescent="0.2">
      <c r="A206" s="13">
        <v>2046</v>
      </c>
      <c r="B206" s="89">
        <v>31.82</v>
      </c>
      <c r="C206" s="89">
        <v>25.34</v>
      </c>
      <c r="D206" s="89">
        <v>17.28</v>
      </c>
      <c r="E206" s="89">
        <v>15.65</v>
      </c>
      <c r="F206" s="89">
        <v>16.59</v>
      </c>
      <c r="G206" s="89">
        <v>14.06</v>
      </c>
      <c r="H206" s="89">
        <v>15.22</v>
      </c>
      <c r="I206" s="89">
        <v>17.760000000000002</v>
      </c>
      <c r="J206" s="89">
        <v>26.13</v>
      </c>
      <c r="K206" s="90">
        <v>18.34</v>
      </c>
      <c r="L206" s="1"/>
      <c r="M206" s="90">
        <v>7.05</v>
      </c>
      <c r="N206" s="90">
        <v>4.87</v>
      </c>
      <c r="O206" s="90">
        <v>4.53</v>
      </c>
      <c r="P206" s="90">
        <v>5.01</v>
      </c>
      <c r="Q206" s="90">
        <v>7.6</v>
      </c>
      <c r="R206" s="90">
        <v>6.48</v>
      </c>
      <c r="S206" s="90">
        <v>6.31</v>
      </c>
      <c r="T206" s="90">
        <v>5</v>
      </c>
      <c r="U206" s="90">
        <v>7.15</v>
      </c>
      <c r="V206" s="90">
        <v>5.65</v>
      </c>
    </row>
    <row r="207" spans="1:22" x14ac:dyDescent="0.2">
      <c r="A207" s="13">
        <v>2047</v>
      </c>
      <c r="B207" s="89">
        <v>31.77</v>
      </c>
      <c r="C207" s="89">
        <v>24.87</v>
      </c>
      <c r="D207" s="89">
        <v>17.23</v>
      </c>
      <c r="E207" s="89">
        <v>15.61</v>
      </c>
      <c r="F207" s="89">
        <v>16.47</v>
      </c>
      <c r="G207" s="89">
        <v>14.03</v>
      </c>
      <c r="H207" s="89">
        <v>15.44</v>
      </c>
      <c r="I207" s="89">
        <v>17.8</v>
      </c>
      <c r="J207" s="89">
        <v>26.26</v>
      </c>
      <c r="K207" s="90">
        <v>18.309999999999999</v>
      </c>
      <c r="L207" s="1"/>
      <c r="M207" s="90">
        <v>7.06</v>
      </c>
      <c r="N207" s="90">
        <v>4.87</v>
      </c>
      <c r="O207" s="90">
        <v>4.54</v>
      </c>
      <c r="P207" s="90">
        <v>5.01</v>
      </c>
      <c r="Q207" s="90">
        <v>7.61</v>
      </c>
      <c r="R207" s="90">
        <v>6.49</v>
      </c>
      <c r="S207" s="90">
        <v>6.33</v>
      </c>
      <c r="T207" s="90">
        <v>5</v>
      </c>
      <c r="U207" s="90">
        <v>7.18</v>
      </c>
      <c r="V207" s="90">
        <v>5.66</v>
      </c>
    </row>
    <row r="208" spans="1:22" x14ac:dyDescent="0.2">
      <c r="A208" s="13">
        <v>2048</v>
      </c>
      <c r="B208" s="89">
        <v>31.73</v>
      </c>
      <c r="C208" s="89">
        <v>25.21</v>
      </c>
      <c r="D208" s="89">
        <v>17.2</v>
      </c>
      <c r="E208" s="89">
        <v>15.52</v>
      </c>
      <c r="F208" s="89">
        <v>16.46</v>
      </c>
      <c r="G208" s="89">
        <v>14.06</v>
      </c>
      <c r="H208" s="89">
        <v>15.45</v>
      </c>
      <c r="I208" s="89">
        <v>17.86</v>
      </c>
      <c r="J208" s="89">
        <v>26.37</v>
      </c>
      <c r="K208" s="90">
        <v>18.329999999999998</v>
      </c>
      <c r="L208" s="1"/>
      <c r="M208" s="90">
        <v>7.06</v>
      </c>
      <c r="N208" s="90">
        <v>4.8499999999999996</v>
      </c>
      <c r="O208" s="90">
        <v>4.54</v>
      </c>
      <c r="P208" s="90">
        <v>5.01</v>
      </c>
      <c r="Q208" s="90">
        <v>7.64</v>
      </c>
      <c r="R208" s="90">
        <v>6.51</v>
      </c>
      <c r="S208" s="90">
        <v>6.35</v>
      </c>
      <c r="T208" s="90">
        <v>5</v>
      </c>
      <c r="U208" s="90">
        <v>7.16</v>
      </c>
      <c r="V208" s="90">
        <v>5.66</v>
      </c>
    </row>
    <row r="209" spans="1:22" x14ac:dyDescent="0.2">
      <c r="A209" s="13">
        <v>2049</v>
      </c>
      <c r="B209" s="89">
        <v>31.73</v>
      </c>
      <c r="C209" s="89">
        <v>25.2</v>
      </c>
      <c r="D209" s="89">
        <v>17.12</v>
      </c>
      <c r="E209" s="89">
        <v>15.41</v>
      </c>
      <c r="F209" s="89">
        <v>16.420000000000002</v>
      </c>
      <c r="G209" s="89">
        <v>13.99</v>
      </c>
      <c r="H209" s="89">
        <v>15.4</v>
      </c>
      <c r="I209" s="89">
        <v>17.88</v>
      </c>
      <c r="J209" s="89">
        <v>26.5</v>
      </c>
      <c r="K209" s="90">
        <v>18.3</v>
      </c>
      <c r="L209" s="1"/>
      <c r="M209" s="90">
        <v>7.06</v>
      </c>
      <c r="N209" s="90">
        <v>4.88</v>
      </c>
      <c r="O209" s="90">
        <v>4.55</v>
      </c>
      <c r="P209" s="90">
        <v>5.01</v>
      </c>
      <c r="Q209" s="90">
        <v>7.66</v>
      </c>
      <c r="R209" s="90">
        <v>6.53</v>
      </c>
      <c r="S209" s="90">
        <v>6.37</v>
      </c>
      <c r="T209" s="90">
        <v>5</v>
      </c>
      <c r="U209" s="90">
        <v>7.17</v>
      </c>
      <c r="V209" s="90">
        <v>5.67</v>
      </c>
    </row>
    <row r="210" spans="1:22" x14ac:dyDescent="0.2">
      <c r="A210" s="13">
        <v>2050</v>
      </c>
      <c r="B210" s="89">
        <v>31.61</v>
      </c>
      <c r="C210" s="89">
        <v>24.64</v>
      </c>
      <c r="D210" s="89">
        <v>17.03</v>
      </c>
      <c r="E210" s="89">
        <v>15.31</v>
      </c>
      <c r="F210" s="89">
        <v>16.260000000000002</v>
      </c>
      <c r="G210" s="89">
        <v>13.93</v>
      </c>
      <c r="H210" s="89">
        <v>15.35</v>
      </c>
      <c r="I210" s="89">
        <v>17.96</v>
      </c>
      <c r="J210" s="89">
        <v>26.59</v>
      </c>
      <c r="K210" s="90">
        <v>18.18</v>
      </c>
      <c r="L210" s="1"/>
      <c r="M210" s="90">
        <v>7.06</v>
      </c>
      <c r="N210" s="90">
        <v>4.8600000000000003</v>
      </c>
      <c r="O210" s="90">
        <v>4.5599999999999996</v>
      </c>
      <c r="P210" s="90">
        <v>5.0199999999999996</v>
      </c>
      <c r="Q210" s="90">
        <v>7.68</v>
      </c>
      <c r="R210" s="90">
        <v>6.54</v>
      </c>
      <c r="S210" s="90">
        <v>6.38</v>
      </c>
      <c r="T210" s="90">
        <v>5.01</v>
      </c>
      <c r="U210" s="90">
        <v>7.19</v>
      </c>
      <c r="V210" s="90">
        <v>5.68</v>
      </c>
    </row>
  </sheetData>
  <mergeCells count="4">
    <mergeCell ref="B1:F1"/>
    <mergeCell ref="B42:F42"/>
    <mergeCell ref="B83:K83"/>
    <mergeCell ref="M83:V8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140625" defaultRowHeight="12.75" x14ac:dyDescent="0.2"/>
  <cols>
    <col min="1" max="1" width="37.42578125" style="58" bestFit="1" customWidth="1"/>
    <col min="2" max="2" width="12.7109375" style="64" bestFit="1" customWidth="1"/>
    <col min="3" max="3" width="11.140625" style="64" bestFit="1" customWidth="1"/>
    <col min="4" max="4" width="12.7109375" style="64" bestFit="1" customWidth="1"/>
    <col min="5" max="6" width="11.140625" style="64" bestFit="1" customWidth="1"/>
    <col min="7" max="7" width="12.7109375" style="58" bestFit="1" customWidth="1"/>
    <col min="8" max="16384" width="9.140625" style="58"/>
  </cols>
  <sheetData>
    <row r="1" spans="1:7" x14ac:dyDescent="0.2">
      <c r="A1" s="56" t="s">
        <v>119</v>
      </c>
      <c r="B1" s="5" t="s">
        <v>61</v>
      </c>
      <c r="C1" s="5" t="s">
        <v>62</v>
      </c>
      <c r="D1" s="5" t="s">
        <v>55</v>
      </c>
      <c r="E1" s="5" t="s">
        <v>56</v>
      </c>
      <c r="F1" s="5" t="s">
        <v>67</v>
      </c>
      <c r="G1" s="57" t="s">
        <v>48</v>
      </c>
    </row>
    <row r="2" spans="1:7" x14ac:dyDescent="0.2">
      <c r="A2" s="56" t="s">
        <v>101</v>
      </c>
      <c r="B2" s="59">
        <f>SUM(EIAData!J3,EIAData!L3)</f>
        <v>260980772</v>
      </c>
      <c r="C2" s="59">
        <f>EIAData!H3</f>
        <v>46210928</v>
      </c>
      <c r="D2" s="59">
        <f>EIAData!N3</f>
        <v>103601511</v>
      </c>
      <c r="E2" s="59">
        <f>EIAData!M3</f>
        <v>11007941</v>
      </c>
      <c r="F2" s="59">
        <f>EIAData!I3</f>
        <v>2238251</v>
      </c>
      <c r="G2" s="60">
        <f>SUM(B2:F2)</f>
        <v>424039403</v>
      </c>
    </row>
    <row r="3" spans="1:7" x14ac:dyDescent="0.2">
      <c r="A3" s="56" t="s">
        <v>102</v>
      </c>
      <c r="B3" s="59">
        <f>SUM(EIAData!J44,EIAData!L44)</f>
        <v>6444068</v>
      </c>
      <c r="C3" s="59">
        <f>EIAData!H44</f>
        <v>2739487</v>
      </c>
      <c r="D3" s="59">
        <f>EIAData!N44</f>
        <v>6078721</v>
      </c>
      <c r="E3" s="59">
        <f>EIAData!M44</f>
        <v>4854436</v>
      </c>
      <c r="F3" s="59">
        <f>EIAData!I44</f>
        <v>1007687</v>
      </c>
      <c r="G3" s="60">
        <f>SUM(B3:F3)</f>
        <v>21124399</v>
      </c>
    </row>
    <row r="4" spans="1:7" x14ac:dyDescent="0.2">
      <c r="A4" s="56" t="s">
        <v>105</v>
      </c>
      <c r="B4" s="61">
        <f>(B2/B3)*10</f>
        <v>404.99382067352485</v>
      </c>
      <c r="C4" s="61">
        <f>(C2/C3)*10</f>
        <v>168.68460408828369</v>
      </c>
      <c r="D4" s="61">
        <f>(D2/D3)*10</f>
        <v>170.4330746550138</v>
      </c>
      <c r="E4" s="61">
        <f>(E2/E3)*10</f>
        <v>22.676045167759963</v>
      </c>
      <c r="F4" s="61">
        <f>(F2/F3)*10</f>
        <v>22.211768138320728</v>
      </c>
      <c r="G4" s="60">
        <f>SUM(B4:F4)</f>
        <v>788.99931272290303</v>
      </c>
    </row>
    <row r="5" spans="1:7" x14ac:dyDescent="0.2">
      <c r="A5" s="56" t="s">
        <v>103</v>
      </c>
      <c r="B5" s="62">
        <f>Shares!B22</f>
        <v>1</v>
      </c>
      <c r="C5" s="62">
        <f>Shares!C22</f>
        <v>0.42511764307887501</v>
      </c>
      <c r="D5" s="62">
        <f>Shares!D22</f>
        <v>0.94330491236281178</v>
      </c>
      <c r="E5" s="62">
        <f>Shares!E22</f>
        <v>0.75331855591840435</v>
      </c>
      <c r="F5" s="62">
        <f>Shares!F22</f>
        <v>0.15637435855735848</v>
      </c>
    </row>
    <row r="6" spans="1:7" x14ac:dyDescent="0.2">
      <c r="A6" s="56" t="s">
        <v>106</v>
      </c>
      <c r="B6" s="61">
        <f>B4*B5</f>
        <v>404.99382067352485</v>
      </c>
      <c r="C6" s="61">
        <f>C4*C5</f>
        <v>71.710801313704323</v>
      </c>
      <c r="D6" s="61">
        <f>D4*D5</f>
        <v>160.77035655117234</v>
      </c>
      <c r="E6" s="61">
        <f>E4*E5</f>
        <v>17.082285599717448</v>
      </c>
      <c r="F6" s="61">
        <f>F4*F5</f>
        <v>3.4733509950546764</v>
      </c>
      <c r="G6" s="60">
        <f>SUM(B6:F6)</f>
        <v>658.03061513317368</v>
      </c>
    </row>
    <row r="7" spans="1:7" x14ac:dyDescent="0.2">
      <c r="A7" s="7" t="s">
        <v>114</v>
      </c>
      <c r="B7" s="84">
        <f>B6*$B$13</f>
        <v>404.99382067352485</v>
      </c>
      <c r="C7" s="84">
        <f>C6*$B$13</f>
        <v>71.710801313704323</v>
      </c>
      <c r="D7" s="85">
        <f>D6*$B$14</f>
        <v>160.77035655117234</v>
      </c>
      <c r="E7" s="85">
        <f>E6*$B$14</f>
        <v>17.082285599717448</v>
      </c>
      <c r="F7" s="85">
        <f>F6*$B$14</f>
        <v>3.4733509950546764</v>
      </c>
      <c r="G7" s="60">
        <f>SUM(B7:F7)</f>
        <v>658.03061513317368</v>
      </c>
    </row>
    <row r="8" spans="1:7" ht="13.5" thickBot="1" x14ac:dyDescent="0.25">
      <c r="A8" s="56"/>
      <c r="B8" s="63"/>
      <c r="C8" s="63"/>
      <c r="D8" s="63"/>
      <c r="E8" s="63"/>
      <c r="F8" s="63"/>
    </row>
    <row r="9" spans="1:7" ht="13.5" thickBot="1" x14ac:dyDescent="0.25">
      <c r="A9" s="56" t="s">
        <v>107</v>
      </c>
      <c r="B9" s="68">
        <v>593.14940700213344</v>
      </c>
      <c r="D9" s="65"/>
      <c r="E9" s="65"/>
      <c r="F9" s="65"/>
      <c r="G9" s="66"/>
    </row>
    <row r="10" spans="1:7" x14ac:dyDescent="0.2">
      <c r="A10" s="56" t="s">
        <v>104</v>
      </c>
      <c r="B10" s="67">
        <f>B9/$G$7</f>
        <v>0.90140092780043457</v>
      </c>
      <c r="C10" s="65"/>
      <c r="D10" s="65"/>
      <c r="E10" s="65"/>
      <c r="F10" s="65"/>
      <c r="G10" s="66"/>
    </row>
    <row r="11" spans="1:7" x14ac:dyDescent="0.2">
      <c r="A11" s="56" t="s">
        <v>108</v>
      </c>
      <c r="B11" s="61">
        <f>B7*$B$10</f>
        <v>365.0618057085581</v>
      </c>
      <c r="C11" s="61">
        <f>C7*$B$10</f>
        <v>64.640182837485696</v>
      </c>
      <c r="D11" s="61">
        <f>D7*$B$10</f>
        <v>144.91854855803342</v>
      </c>
      <c r="E11" s="61">
        <f>E7*$B$10</f>
        <v>15.397988088537311</v>
      </c>
      <c r="F11" s="61">
        <f>F7*$B$10</f>
        <v>3.130881809518848</v>
      </c>
      <c r="G11" s="60">
        <f>SUM(B11:F11)</f>
        <v>593.14940700213344</v>
      </c>
    </row>
    <row r="12" spans="1:7" x14ac:dyDescent="0.2">
      <c r="B12" s="63"/>
      <c r="C12" s="63"/>
      <c r="D12" s="63"/>
      <c r="E12" s="63"/>
      <c r="F12" s="63"/>
    </row>
    <row r="13" spans="1:7" x14ac:dyDescent="0.2">
      <c r="A13" s="56" t="s">
        <v>112</v>
      </c>
      <c r="B13" s="86">
        <v>1</v>
      </c>
      <c r="C13" s="69"/>
      <c r="D13" s="69"/>
      <c r="E13" s="69"/>
      <c r="F13" s="69"/>
    </row>
    <row r="14" spans="1:7" x14ac:dyDescent="0.2">
      <c r="A14" s="56" t="s">
        <v>113</v>
      </c>
      <c r="B14" s="87">
        <v>1</v>
      </c>
      <c r="C14" s="69"/>
      <c r="D14" s="69"/>
      <c r="E14" s="69"/>
      <c r="F14" s="69"/>
    </row>
    <row r="15" spans="1:7" x14ac:dyDescent="0.2">
      <c r="B15" s="69"/>
      <c r="C15" s="69"/>
      <c r="D15" s="69"/>
      <c r="E15" s="69"/>
      <c r="F15" s="69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7"/>
  <sheetViews>
    <sheetView workbookViewId="0">
      <pane xSplit="1" ySplit="1" topLeftCell="E2" activePane="bottomRight" state="frozenSplit"/>
      <selection pane="topRight" activeCell="I1" sqref="I1"/>
      <selection pane="bottomLeft" activeCell="A17" sqref="A17"/>
      <selection pane="bottomRight" activeCell="V31" sqref="V31"/>
    </sheetView>
  </sheetViews>
  <sheetFormatPr defaultColWidth="9.140625" defaultRowHeight="12.75" x14ac:dyDescent="0.2"/>
  <cols>
    <col min="1" max="1" width="5" bestFit="1" customWidth="1"/>
    <col min="2" max="2" width="8.7109375" style="26" bestFit="1" customWidth="1"/>
    <col min="3" max="3" width="8.28515625" style="26" bestFit="1" customWidth="1"/>
    <col min="4" max="4" width="8.42578125" style="26" bestFit="1" customWidth="1"/>
    <col min="5" max="5" width="7.5703125" style="26" bestFit="1" customWidth="1"/>
    <col min="6" max="6" width="11.140625" style="26" bestFit="1" customWidth="1"/>
    <col min="7" max="7" width="10.42578125" style="26" customWidth="1"/>
    <col min="8" max="8" width="9.5703125" style="26" customWidth="1"/>
    <col min="9" max="9" width="11.5703125" style="26" bestFit="1" customWidth="1"/>
    <col min="10" max="10" width="3" style="26" customWidth="1"/>
    <col min="11" max="11" width="13.7109375" style="26" bestFit="1" customWidth="1"/>
    <col min="12" max="12" width="11.140625" style="26" bestFit="1" customWidth="1"/>
    <col min="13" max="13" width="14.42578125" style="32" bestFit="1" customWidth="1"/>
    <col min="14" max="14" width="10.140625" style="32" bestFit="1" customWidth="1"/>
    <col min="15" max="15" width="12.5703125" bestFit="1" customWidth="1"/>
    <col min="17" max="17" width="17.28515625" bestFit="1" customWidth="1"/>
  </cols>
  <sheetData>
    <row r="1" spans="1:17" s="1" customFormat="1" x14ac:dyDescent="0.2">
      <c r="A1" s="1" t="s">
        <v>0</v>
      </c>
      <c r="B1" s="22" t="s">
        <v>40</v>
      </c>
      <c r="C1" s="23" t="s">
        <v>73</v>
      </c>
      <c r="D1" s="23" t="s">
        <v>74</v>
      </c>
      <c r="E1" s="24"/>
      <c r="F1" s="24" t="s">
        <v>42</v>
      </c>
      <c r="G1" s="23" t="s">
        <v>43</v>
      </c>
      <c r="H1" s="23" t="s">
        <v>44</v>
      </c>
      <c r="I1" s="24" t="s">
        <v>45</v>
      </c>
      <c r="J1" s="24"/>
      <c r="K1" s="25" t="s">
        <v>38</v>
      </c>
      <c r="L1" s="25" t="s">
        <v>39</v>
      </c>
      <c r="M1" s="39" t="s">
        <v>75</v>
      </c>
      <c r="N1" s="42" t="s">
        <v>76</v>
      </c>
      <c r="O1" s="43" t="s">
        <v>77</v>
      </c>
      <c r="Q1" s="101" t="s">
        <v>120</v>
      </c>
    </row>
    <row r="2" spans="1:17" x14ac:dyDescent="0.2">
      <c r="A2">
        <v>1995</v>
      </c>
      <c r="E2" s="77"/>
      <c r="F2" s="15"/>
      <c r="G2" s="15"/>
      <c r="H2" s="15"/>
      <c r="I2" s="78"/>
      <c r="J2" s="29"/>
      <c r="K2" s="73">
        <v>1254.6528643817644</v>
      </c>
      <c r="L2" s="28">
        <f t="shared" ref="L2:L57" si="0">892 + 1.44*K2</f>
        <v>2698.7001247097405</v>
      </c>
      <c r="M2" s="94">
        <v>1.1786040396391848</v>
      </c>
      <c r="N2" s="27">
        <f t="shared" ref="N2:N15" si="1">L2*M2</f>
        <v>3180.6988687576718</v>
      </c>
      <c r="O2" s="40">
        <f>N2/$N$22</f>
        <v>0.95998739183335968</v>
      </c>
      <c r="Q2" s="47">
        <f>1/M2</f>
        <v>0.84846137156134116</v>
      </c>
    </row>
    <row r="3" spans="1:17" x14ac:dyDescent="0.2">
      <c r="A3">
        <f t="shared" ref="A3:A57" si="2">A2+1</f>
        <v>1996</v>
      </c>
      <c r="E3" s="77"/>
      <c r="F3" s="15"/>
      <c r="G3" s="15"/>
      <c r="H3" s="15"/>
      <c r="I3" s="78"/>
      <c r="J3" s="29"/>
      <c r="K3" s="73">
        <v>1299.9582979312047</v>
      </c>
      <c r="L3" s="28">
        <f t="shared" si="0"/>
        <v>2763.9399490209344</v>
      </c>
      <c r="M3" s="94">
        <v>1.1716828800383561</v>
      </c>
      <c r="N3" s="27">
        <f t="shared" si="1"/>
        <v>3238.4611197219156</v>
      </c>
      <c r="O3" s="40">
        <f t="shared" ref="O3:O15" si="3">N3/$N$22</f>
        <v>0.97742099210097844</v>
      </c>
      <c r="Q3" s="47">
        <f t="shared" ref="Q3:Q57" si="4">1/M3</f>
        <v>0.85347325375895577</v>
      </c>
    </row>
    <row r="4" spans="1:17" x14ac:dyDescent="0.2">
      <c r="A4">
        <f t="shared" si="2"/>
        <v>1997</v>
      </c>
      <c r="B4" s="30"/>
      <c r="C4" s="30"/>
      <c r="D4" s="30"/>
      <c r="E4" s="79"/>
      <c r="F4" s="80"/>
      <c r="G4" s="15"/>
      <c r="H4" s="15"/>
      <c r="I4" s="81"/>
      <c r="J4" s="29"/>
      <c r="K4" s="73">
        <v>1344.8768692712745</v>
      </c>
      <c r="L4" s="28">
        <f t="shared" si="0"/>
        <v>2828.6226917506351</v>
      </c>
      <c r="M4" s="94">
        <v>1.1643197410046693</v>
      </c>
      <c r="N4" s="27">
        <f t="shared" si="1"/>
        <v>3293.4212398590298</v>
      </c>
      <c r="O4" s="40">
        <f t="shared" si="3"/>
        <v>0.99400886305711333</v>
      </c>
      <c r="Q4" s="47">
        <f t="shared" si="4"/>
        <v>0.85887060468211174</v>
      </c>
    </row>
    <row r="5" spans="1:17" x14ac:dyDescent="0.2">
      <c r="A5">
        <f t="shared" si="2"/>
        <v>1998</v>
      </c>
      <c r="B5" s="30"/>
      <c r="C5" s="30"/>
      <c r="D5" s="30"/>
      <c r="E5" s="79"/>
      <c r="F5" s="15"/>
      <c r="G5" s="15"/>
      <c r="H5" s="15"/>
      <c r="I5" s="81"/>
      <c r="J5" s="29"/>
      <c r="K5" s="73">
        <v>1363.8613923016944</v>
      </c>
      <c r="L5" s="28">
        <f t="shared" si="0"/>
        <v>2855.96040491444</v>
      </c>
      <c r="M5" s="94">
        <v>1.1565387472901805</v>
      </c>
      <c r="N5" s="27">
        <f t="shared" si="1"/>
        <v>3303.0288690101029</v>
      </c>
      <c r="O5" s="40">
        <f t="shared" si="3"/>
        <v>0.99690860403575021</v>
      </c>
      <c r="Q5" s="47">
        <f t="shared" si="4"/>
        <v>0.86464893834559597</v>
      </c>
    </row>
    <row r="6" spans="1:17" x14ac:dyDescent="0.2">
      <c r="A6">
        <f t="shared" si="2"/>
        <v>1999</v>
      </c>
      <c r="B6" s="30"/>
      <c r="C6" s="30"/>
      <c r="D6" s="30"/>
      <c r="E6" s="79"/>
      <c r="F6" s="15"/>
      <c r="G6" s="15"/>
      <c r="H6" s="15"/>
      <c r="I6" s="81"/>
      <c r="J6" s="29"/>
      <c r="K6" s="73">
        <v>1382.6704164857592</v>
      </c>
      <c r="L6" s="28">
        <f t="shared" si="0"/>
        <v>2883.0453997394934</v>
      </c>
      <c r="M6" s="94">
        <v>1.1483742325093733</v>
      </c>
      <c r="N6" s="27">
        <f t="shared" si="1"/>
        <v>3310.8150482155202</v>
      </c>
      <c r="O6" s="40">
        <f t="shared" si="3"/>
        <v>0.99925860137161093</v>
      </c>
      <c r="Q6" s="47">
        <f t="shared" si="4"/>
        <v>0.87079627153845751</v>
      </c>
    </row>
    <row r="7" spans="1:17" x14ac:dyDescent="0.2">
      <c r="A7">
        <f t="shared" si="2"/>
        <v>2000</v>
      </c>
      <c r="B7" s="30"/>
      <c r="C7" s="30"/>
      <c r="D7" s="30"/>
      <c r="E7" s="79"/>
      <c r="F7" s="15"/>
      <c r="G7" s="15"/>
      <c r="H7" s="15"/>
      <c r="I7" s="81"/>
      <c r="J7" s="29"/>
      <c r="K7" s="73">
        <v>1401.3050506166448</v>
      </c>
      <c r="L7" s="28">
        <f t="shared" si="0"/>
        <v>2909.8792728879685</v>
      </c>
      <c r="M7" s="94">
        <v>1.1398707297430337</v>
      </c>
      <c r="N7" s="27">
        <f t="shared" si="1"/>
        <v>3316.886210250937</v>
      </c>
      <c r="O7" s="40">
        <f t="shared" si="3"/>
        <v>1.0010909782322517</v>
      </c>
      <c r="Q7" s="47">
        <f t="shared" si="4"/>
        <v>0.8772924630018657</v>
      </c>
    </row>
    <row r="8" spans="1:17" x14ac:dyDescent="0.2">
      <c r="A8">
        <f t="shared" si="2"/>
        <v>2001</v>
      </c>
      <c r="B8" s="31"/>
      <c r="C8" s="31"/>
      <c r="D8" s="31"/>
      <c r="E8" s="77"/>
      <c r="F8" s="31"/>
      <c r="G8" s="31"/>
      <c r="H8" s="31"/>
      <c r="I8" s="81"/>
      <c r="J8" s="29"/>
      <c r="K8" s="73">
        <v>1419.7663973903909</v>
      </c>
      <c r="L8" s="28">
        <f t="shared" si="0"/>
        <v>2936.4636122421625</v>
      </c>
      <c r="M8" s="94">
        <v>1.1310824474994015</v>
      </c>
      <c r="N8" s="27">
        <f t="shared" si="1"/>
        <v>3321.3824495277986</v>
      </c>
      <c r="O8" s="40">
        <f t="shared" si="3"/>
        <v>1.0024480174222392</v>
      </c>
      <c r="Q8" s="47">
        <f t="shared" si="4"/>
        <v>0.88410884830792069</v>
      </c>
    </row>
    <row r="9" spans="1:17" x14ac:dyDescent="0.2">
      <c r="A9">
        <f t="shared" si="2"/>
        <v>2002</v>
      </c>
      <c r="B9" s="31"/>
      <c r="C9" s="31"/>
      <c r="D9" s="31"/>
      <c r="E9" s="82"/>
      <c r="F9" s="31"/>
      <c r="G9" s="31"/>
      <c r="H9" s="31"/>
      <c r="I9" s="81"/>
      <c r="J9" s="29"/>
      <c r="K9" s="73">
        <v>1453.650573502731</v>
      </c>
      <c r="L9" s="28">
        <f t="shared" si="0"/>
        <v>2985.2568258439328</v>
      </c>
      <c r="M9" s="94">
        <v>1.1220722009428854</v>
      </c>
      <c r="N9" s="27">
        <f t="shared" si="1"/>
        <v>3349.6736969544736</v>
      </c>
      <c r="O9" s="40">
        <f t="shared" si="3"/>
        <v>1.0109867826274639</v>
      </c>
      <c r="Q9" s="47">
        <f t="shared" si="4"/>
        <v>0.89120824770428564</v>
      </c>
    </row>
    <row r="10" spans="1:17" x14ac:dyDescent="0.2">
      <c r="A10">
        <f t="shared" si="2"/>
        <v>2003</v>
      </c>
      <c r="B10" s="31"/>
      <c r="C10" s="31"/>
      <c r="D10" s="31"/>
      <c r="E10" s="82"/>
      <c r="F10" s="31"/>
      <c r="G10" s="31"/>
      <c r="H10" s="31"/>
      <c r="I10" s="81"/>
      <c r="J10" s="29"/>
      <c r="K10" s="73">
        <v>1487.2375437838252</v>
      </c>
      <c r="L10" s="28">
        <f t="shared" si="0"/>
        <v>3033.6220630487082</v>
      </c>
      <c r="M10" s="94">
        <v>1.112909816206779</v>
      </c>
      <c r="N10" s="27">
        <f t="shared" si="1"/>
        <v>3376.1477726283674</v>
      </c>
      <c r="O10" s="40">
        <f t="shared" si="3"/>
        <v>1.0189770954191011</v>
      </c>
      <c r="Q10" s="47">
        <f t="shared" si="4"/>
        <v>0.89854540362343227</v>
      </c>
    </row>
    <row r="11" spans="1:17" x14ac:dyDescent="0.2">
      <c r="A11">
        <f t="shared" si="2"/>
        <v>2004</v>
      </c>
      <c r="B11" s="31"/>
      <c r="C11" s="31"/>
      <c r="D11" s="31"/>
      <c r="E11" s="82"/>
      <c r="F11" s="31"/>
      <c r="G11" s="31"/>
      <c r="H11" s="31"/>
      <c r="I11" s="81"/>
      <c r="J11" s="29"/>
      <c r="K11" s="73">
        <v>1520.5291576192615</v>
      </c>
      <c r="L11" s="28">
        <f t="shared" si="0"/>
        <v>3081.5619869717366</v>
      </c>
      <c r="M11" s="95">
        <v>1.1036700779528905</v>
      </c>
      <c r="N11" s="27">
        <f t="shared" si="1"/>
        <v>3401.0277583777606</v>
      </c>
      <c r="O11" s="40">
        <f t="shared" si="3"/>
        <v>1.0264862855731944</v>
      </c>
      <c r="Q11" s="47">
        <f t="shared" si="4"/>
        <v>0.90606787297778346</v>
      </c>
    </row>
    <row r="12" spans="1:17" x14ac:dyDescent="0.2">
      <c r="A12">
        <f t="shared" si="2"/>
        <v>2005</v>
      </c>
      <c r="B12" s="46"/>
      <c r="C12" s="46"/>
      <c r="D12" s="46"/>
      <c r="E12" s="82"/>
      <c r="F12" s="45"/>
      <c r="G12" s="45"/>
      <c r="H12" s="45"/>
      <c r="I12" s="81"/>
      <c r="J12" s="29"/>
      <c r="K12" s="73">
        <v>1553.5272542983982</v>
      </c>
      <c r="L12" s="28">
        <f t="shared" si="0"/>
        <v>3129.0792461896935</v>
      </c>
      <c r="M12" s="94">
        <v>1.0944303396990018</v>
      </c>
      <c r="N12" s="27">
        <f t="shared" si="1"/>
        <v>3424.5592623524831</v>
      </c>
      <c r="O12" s="40">
        <f t="shared" si="3"/>
        <v>1.0335884816812573</v>
      </c>
      <c r="Q12" s="47">
        <f t="shared" si="4"/>
        <v>0.91371735936617693</v>
      </c>
    </row>
    <row r="13" spans="1:17" x14ac:dyDescent="0.2">
      <c r="A13">
        <f t="shared" si="2"/>
        <v>2006</v>
      </c>
      <c r="B13" s="45"/>
      <c r="C13" s="45"/>
      <c r="D13" s="45"/>
      <c r="E13" s="82"/>
      <c r="F13" s="45"/>
      <c r="G13" s="45"/>
      <c r="H13" s="45"/>
      <c r="I13" s="81"/>
      <c r="J13" s="29"/>
      <c r="K13" s="73">
        <v>1571.5358399951342</v>
      </c>
      <c r="L13" s="28">
        <f t="shared" si="0"/>
        <v>3155.011609592993</v>
      </c>
      <c r="M13" s="94">
        <v>1.0800719608573208</v>
      </c>
      <c r="N13" s="27">
        <f t="shared" si="1"/>
        <v>3407.6395757007158</v>
      </c>
      <c r="O13" s="40">
        <f t="shared" si="3"/>
        <v>1.0284818411190175</v>
      </c>
      <c r="Q13" s="47">
        <f t="shared" si="4"/>
        <v>0.92586423519988181</v>
      </c>
    </row>
    <row r="14" spans="1:17" x14ac:dyDescent="0.2">
      <c r="A14">
        <f t="shared" si="2"/>
        <v>2007</v>
      </c>
      <c r="B14" s="45"/>
      <c r="C14" s="45"/>
      <c r="D14" s="45"/>
      <c r="E14" s="82"/>
      <c r="F14" s="45"/>
      <c r="G14" s="45"/>
      <c r="H14" s="45"/>
      <c r="I14" s="81"/>
      <c r="J14" s="29"/>
      <c r="K14" s="73">
        <v>1589.3734077441704</v>
      </c>
      <c r="L14" s="28">
        <f t="shared" si="0"/>
        <v>3180.6977071516053</v>
      </c>
      <c r="M14" s="94">
        <v>1.0659019567668533</v>
      </c>
      <c r="N14" s="27">
        <f t="shared" si="1"/>
        <v>3390.31190993674</v>
      </c>
      <c r="O14" s="40">
        <f t="shared" si="3"/>
        <v>1.0232520657301212</v>
      </c>
      <c r="Q14" s="47">
        <f t="shared" si="4"/>
        <v>0.93817259050095902</v>
      </c>
    </row>
    <row r="15" spans="1:17" x14ac:dyDescent="0.2">
      <c r="A15">
        <f t="shared" si="2"/>
        <v>2008</v>
      </c>
      <c r="B15" s="45"/>
      <c r="C15" s="45"/>
      <c r="D15" s="45"/>
      <c r="E15" s="82"/>
      <c r="F15" s="45"/>
      <c r="G15" s="45"/>
      <c r="H15" s="45"/>
      <c r="I15" s="81"/>
      <c r="J15" s="29"/>
      <c r="K15" s="73">
        <v>1607.0410460585092</v>
      </c>
      <c r="L15" s="28">
        <f t="shared" si="0"/>
        <v>3206.1391063242531</v>
      </c>
      <c r="M15" s="94">
        <v>1.0579671004189986</v>
      </c>
      <c r="N15" s="27">
        <f t="shared" si="1"/>
        <v>3391.9896938578295</v>
      </c>
      <c r="O15" s="40">
        <f t="shared" si="3"/>
        <v>1.0237584485965683</v>
      </c>
      <c r="Q15" s="47">
        <f t="shared" si="4"/>
        <v>0.94520897635092693</v>
      </c>
    </row>
    <row r="16" spans="1:17" x14ac:dyDescent="0.2">
      <c r="A16">
        <f t="shared" si="2"/>
        <v>2009</v>
      </c>
      <c r="B16" s="45"/>
      <c r="C16" s="45"/>
      <c r="D16" s="45"/>
      <c r="E16" s="82"/>
      <c r="F16" s="45"/>
      <c r="G16" s="45"/>
      <c r="H16" s="45"/>
      <c r="I16" s="81"/>
      <c r="J16" s="29"/>
      <c r="K16" s="73">
        <v>1624.539837444762</v>
      </c>
      <c r="L16" s="28">
        <f t="shared" si="0"/>
        <v>3231.3373659204572</v>
      </c>
      <c r="M16" s="94">
        <v>1.0467148853323844</v>
      </c>
      <c r="N16" s="27">
        <f t="shared" ref="N16:N22" si="5">L16*M16</f>
        <v>3382.2889204396806</v>
      </c>
      <c r="O16" s="40">
        <f t="shared" ref="O16:O22" si="6">N16/$N$22</f>
        <v>1.0208305951414902</v>
      </c>
      <c r="Q16" s="47">
        <f t="shared" si="4"/>
        <v>0.95536999999999983</v>
      </c>
    </row>
    <row r="17" spans="1:17" x14ac:dyDescent="0.2">
      <c r="A17">
        <f t="shared" si="2"/>
        <v>2010</v>
      </c>
      <c r="B17" s="45"/>
      <c r="C17" s="45"/>
      <c r="D17" s="45"/>
      <c r="E17" s="82"/>
      <c r="F17" s="45"/>
      <c r="G17" s="45"/>
      <c r="H17" s="45"/>
      <c r="I17" s="81"/>
      <c r="J17" s="29"/>
      <c r="K17" s="73">
        <v>1634.70494626953</v>
      </c>
      <c r="L17" s="28">
        <f t="shared" si="0"/>
        <v>3245.9751226281232</v>
      </c>
      <c r="M17" s="94">
        <v>1.0270418790625622</v>
      </c>
      <c r="N17" s="27">
        <f t="shared" si="5"/>
        <v>3333.7523893343182</v>
      </c>
      <c r="O17" s="40">
        <f t="shared" si="6"/>
        <v>1.006181469327617</v>
      </c>
      <c r="Q17" s="47">
        <f t="shared" si="4"/>
        <v>0.97367013009513814</v>
      </c>
    </row>
    <row r="18" spans="1:17" x14ac:dyDescent="0.2">
      <c r="A18">
        <f t="shared" si="2"/>
        <v>2011</v>
      </c>
      <c r="B18" s="45"/>
      <c r="C18" s="45"/>
      <c r="D18" s="45"/>
      <c r="E18" s="82"/>
      <c r="F18" s="45"/>
      <c r="G18" s="45"/>
      <c r="H18" s="45"/>
      <c r="I18" s="81"/>
      <c r="J18" s="29"/>
      <c r="K18" s="73">
        <v>1644.3605653096645</v>
      </c>
      <c r="L18" s="28">
        <f t="shared" si="0"/>
        <v>3259.8792140459168</v>
      </c>
      <c r="M18" s="94">
        <v>1.0199388718506965</v>
      </c>
      <c r="N18" s="27">
        <f t="shared" si="5"/>
        <v>3324.8775279435276</v>
      </c>
      <c r="O18" s="40">
        <f t="shared" si="6"/>
        <v>1.0035028897477916</v>
      </c>
      <c r="Q18" s="47">
        <f t="shared" si="4"/>
        <v>0.98045091485285085</v>
      </c>
    </row>
    <row r="19" spans="1:17" x14ac:dyDescent="0.2">
      <c r="A19">
        <f t="shared" si="2"/>
        <v>2012</v>
      </c>
      <c r="B19" s="45"/>
      <c r="C19" s="45"/>
      <c r="D19" s="45"/>
      <c r="E19" s="82"/>
      <c r="F19" s="45"/>
      <c r="G19" s="45"/>
      <c r="H19" s="45"/>
      <c r="I19" s="81"/>
      <c r="J19" s="29"/>
      <c r="K19" s="73">
        <v>1653.7913682205428</v>
      </c>
      <c r="L19" s="28">
        <f t="shared" si="0"/>
        <v>3273.4595702375814</v>
      </c>
      <c r="M19" s="94">
        <v>1.0146529616797679</v>
      </c>
      <c r="N19" s="27">
        <f t="shared" si="5"/>
        <v>3321.4254478805424</v>
      </c>
      <c r="O19" s="40">
        <f t="shared" si="6"/>
        <v>1.0024609950344578</v>
      </c>
      <c r="Q19" s="47">
        <f t="shared" si="4"/>
        <v>0.98555864691361095</v>
      </c>
    </row>
    <row r="20" spans="1:17" x14ac:dyDescent="0.2">
      <c r="A20">
        <f t="shared" si="2"/>
        <v>2013</v>
      </c>
      <c r="B20" s="45"/>
      <c r="C20" s="45"/>
      <c r="D20" s="45"/>
      <c r="E20" s="82"/>
      <c r="F20" s="45"/>
      <c r="G20" s="45"/>
      <c r="H20" s="45"/>
      <c r="I20" s="81"/>
      <c r="J20" s="29"/>
      <c r="K20" s="73">
        <v>1663.2949264659524</v>
      </c>
      <c r="L20" s="28">
        <f t="shared" si="0"/>
        <v>3287.1446941109712</v>
      </c>
      <c r="M20" s="94">
        <v>1.0102787401739639</v>
      </c>
      <c r="N20" s="27">
        <f t="shared" si="5"/>
        <v>3320.932400335962</v>
      </c>
      <c r="O20" s="40">
        <f t="shared" si="6"/>
        <v>1.002312185151504</v>
      </c>
      <c r="Q20" s="47">
        <f t="shared" si="4"/>
        <v>0.98982583739989027</v>
      </c>
    </row>
    <row r="21" spans="1:17" x14ac:dyDescent="0.2">
      <c r="A21">
        <f t="shared" si="2"/>
        <v>2014</v>
      </c>
      <c r="B21" s="45"/>
      <c r="C21" s="45"/>
      <c r="D21" s="45"/>
      <c r="E21" s="82"/>
      <c r="F21" s="45"/>
      <c r="G21" s="45"/>
      <c r="H21" s="45"/>
      <c r="I21" s="81"/>
      <c r="J21" s="29"/>
      <c r="K21" s="73">
        <v>1672.3110120145361</v>
      </c>
      <c r="L21" s="28">
        <f t="shared" si="0"/>
        <v>3300.1278573009317</v>
      </c>
      <c r="M21" s="94">
        <v>1.0047751133068863</v>
      </c>
      <c r="N21" s="27">
        <f t="shared" si="5"/>
        <v>3315.8863417467555</v>
      </c>
      <c r="O21" s="40">
        <f t="shared" si="6"/>
        <v>1.0007892014224651</v>
      </c>
      <c r="Q21" s="47">
        <f t="shared" si="4"/>
        <v>0.99524758003691938</v>
      </c>
    </row>
    <row r="22" spans="1:17" x14ac:dyDescent="0.2">
      <c r="A22">
        <f t="shared" si="2"/>
        <v>2015</v>
      </c>
      <c r="B22" s="45">
        <f>EIAData!U44</f>
        <v>32680</v>
      </c>
      <c r="C22" s="45">
        <f>EIAData!V44</f>
        <v>4707</v>
      </c>
      <c r="D22" s="45">
        <f>EIAData!W44</f>
        <v>2151</v>
      </c>
      <c r="E22" s="70">
        <f t="shared" ref="E22:E48" si="7">SUM(B22:D22)</f>
        <v>39538</v>
      </c>
      <c r="F22" s="45">
        <f>EIAData!P44</f>
        <v>16155400</v>
      </c>
      <c r="G22" s="45">
        <f>EIAData!Q44</f>
        <v>5360720</v>
      </c>
      <c r="H22" s="45">
        <f>EIAData!R44</f>
        <v>1998269</v>
      </c>
      <c r="I22" s="38">
        <f t="shared" ref="I22:I48" si="8">SUM(F22:H22)</f>
        <v>23514389</v>
      </c>
      <c r="J22" s="29"/>
      <c r="K22" s="27">
        <f>(SUM(B22:D22)*1000000)/I22</f>
        <v>1681.4385438635043</v>
      </c>
      <c r="L22" s="28">
        <f t="shared" si="0"/>
        <v>3313.2715031634461</v>
      </c>
      <c r="M22" s="96">
        <v>1</v>
      </c>
      <c r="N22" s="27">
        <f t="shared" si="5"/>
        <v>3313.2715031634461</v>
      </c>
      <c r="O22" s="40">
        <f t="shared" si="6"/>
        <v>1</v>
      </c>
      <c r="Q22" s="47">
        <f t="shared" si="4"/>
        <v>1</v>
      </c>
    </row>
    <row r="23" spans="1:17" x14ac:dyDescent="0.2">
      <c r="A23">
        <f t="shared" si="2"/>
        <v>2016</v>
      </c>
      <c r="B23" s="45">
        <f>EIAData!U45</f>
        <v>33162</v>
      </c>
      <c r="C23" s="45">
        <f>EIAData!V45</f>
        <v>4813</v>
      </c>
      <c r="D23" s="45">
        <f>EIAData!W45</f>
        <v>2157</v>
      </c>
      <c r="E23" s="70">
        <f t="shared" si="7"/>
        <v>40132</v>
      </c>
      <c r="F23" s="45">
        <f>EIAData!P45</f>
        <v>16342766</v>
      </c>
      <c r="G23" s="45">
        <f>EIAData!Q45</f>
        <v>5433568</v>
      </c>
      <c r="H23" s="45">
        <f>EIAData!R45</f>
        <v>1990214</v>
      </c>
      <c r="I23" s="38">
        <f t="shared" si="8"/>
        <v>23766548</v>
      </c>
      <c r="J23" s="29"/>
      <c r="K23" s="27">
        <f t="shared" ref="K23:K43" si="9">(SUM(B23:D23)*1000000)/I23</f>
        <v>1688.5918813283274</v>
      </c>
      <c r="L23" s="28">
        <f t="shared" si="0"/>
        <v>3323.5723091127916</v>
      </c>
      <c r="M23" s="96">
        <v>0.99220399999999997</v>
      </c>
      <c r="N23" s="27">
        <f t="shared" ref="N23:N57" si="10">L23*M23</f>
        <v>3297.6617393909482</v>
      </c>
      <c r="O23" s="40">
        <f t="shared" ref="O23:O57" si="11">N23/$N$22</f>
        <v>0.99528871577303757</v>
      </c>
      <c r="Q23" s="47">
        <f t="shared" si="4"/>
        <v>1.007857255161237</v>
      </c>
    </row>
    <row r="24" spans="1:17" x14ac:dyDescent="0.2">
      <c r="A24">
        <f t="shared" si="2"/>
        <v>2017</v>
      </c>
      <c r="B24" s="45">
        <f>EIAData!U46</f>
        <v>33675</v>
      </c>
      <c r="C24" s="45">
        <f>EIAData!V46</f>
        <v>4911</v>
      </c>
      <c r="D24" s="45">
        <f>EIAData!W46</f>
        <v>2167</v>
      </c>
      <c r="E24" s="70">
        <f t="shared" si="7"/>
        <v>40753</v>
      </c>
      <c r="F24" s="45">
        <f>EIAData!P46</f>
        <v>16547104</v>
      </c>
      <c r="G24" s="45">
        <f>EIAData!Q46</f>
        <v>5498336</v>
      </c>
      <c r="H24" s="45">
        <f>EIAData!R46</f>
        <v>1986328</v>
      </c>
      <c r="I24" s="38">
        <f t="shared" si="8"/>
        <v>24031768</v>
      </c>
      <c r="J24" s="29"/>
      <c r="K24" s="27">
        <f t="shared" si="9"/>
        <v>1695.7969967086899</v>
      </c>
      <c r="L24" s="28">
        <f t="shared" si="0"/>
        <v>3333.9476752605133</v>
      </c>
      <c r="M24" s="96">
        <v>0.98377599999999998</v>
      </c>
      <c r="N24" s="27">
        <f t="shared" si="10"/>
        <v>3279.8577081770868</v>
      </c>
      <c r="O24" s="40">
        <f t="shared" si="11"/>
        <v>0.98991516543257729</v>
      </c>
      <c r="Q24" s="47">
        <f t="shared" si="4"/>
        <v>1.0164915590540937</v>
      </c>
    </row>
    <row r="25" spans="1:17" x14ac:dyDescent="0.2">
      <c r="A25">
        <f t="shared" si="2"/>
        <v>2018</v>
      </c>
      <c r="B25" s="45">
        <f>EIAData!U47</f>
        <v>34193</v>
      </c>
      <c r="C25" s="45">
        <f>EIAData!V47</f>
        <v>5014</v>
      </c>
      <c r="D25" s="45">
        <f>EIAData!W47</f>
        <v>2178</v>
      </c>
      <c r="E25" s="70">
        <f t="shared" si="7"/>
        <v>41385</v>
      </c>
      <c r="F25" s="45">
        <f>EIAData!P47</f>
        <v>16757671</v>
      </c>
      <c r="G25" s="45">
        <f>EIAData!Q47</f>
        <v>5567749</v>
      </c>
      <c r="H25" s="45">
        <f>EIAData!R47</f>
        <v>1983650</v>
      </c>
      <c r="I25" s="38">
        <f t="shared" si="8"/>
        <v>24309070</v>
      </c>
      <c r="J25" s="29"/>
      <c r="K25" s="27">
        <f t="shared" si="9"/>
        <v>1702.4509781739903</v>
      </c>
      <c r="L25" s="28">
        <f t="shared" si="0"/>
        <v>3343.5294085705459</v>
      </c>
      <c r="M25" s="96">
        <v>0.97605600000000003</v>
      </c>
      <c r="N25" s="27">
        <f t="shared" si="10"/>
        <v>3263.4719404117327</v>
      </c>
      <c r="O25" s="40">
        <f t="shared" si="11"/>
        <v>0.98496967039852734</v>
      </c>
      <c r="Q25" s="47">
        <f t="shared" si="4"/>
        <v>1.0245313793470867</v>
      </c>
    </row>
    <row r="26" spans="1:17" x14ac:dyDescent="0.2">
      <c r="A26">
        <f t="shared" si="2"/>
        <v>2019</v>
      </c>
      <c r="B26" s="45">
        <f>EIAData!U48</f>
        <v>34704</v>
      </c>
      <c r="C26" s="45">
        <f>EIAData!V48</f>
        <v>5120</v>
      </c>
      <c r="D26" s="45">
        <f>EIAData!W48</f>
        <v>2188</v>
      </c>
      <c r="E26" s="70">
        <f t="shared" si="7"/>
        <v>42012</v>
      </c>
      <c r="F26" s="45">
        <f>EIAData!P48</f>
        <v>16973374</v>
      </c>
      <c r="G26" s="45">
        <f>EIAData!Q48</f>
        <v>5643383</v>
      </c>
      <c r="H26" s="45">
        <f>EIAData!R48</f>
        <v>1980569</v>
      </c>
      <c r="I26" s="38">
        <f t="shared" si="8"/>
        <v>24597326</v>
      </c>
      <c r="J26" s="29"/>
      <c r="K26" s="27">
        <f t="shared" si="9"/>
        <v>1707.9905352313499</v>
      </c>
      <c r="L26" s="28">
        <f t="shared" si="0"/>
        <v>3351.5063707331437</v>
      </c>
      <c r="M26" s="96">
        <v>0.96862099999999995</v>
      </c>
      <c r="N26" s="27">
        <f t="shared" si="10"/>
        <v>3246.3394523259085</v>
      </c>
      <c r="O26" s="40">
        <f t="shared" si="11"/>
        <v>0.97979880285282017</v>
      </c>
      <c r="Q26" s="47">
        <f t="shared" si="4"/>
        <v>1.0323955396383107</v>
      </c>
    </row>
    <row r="27" spans="1:17" x14ac:dyDescent="0.2">
      <c r="A27">
        <f t="shared" si="2"/>
        <v>2020</v>
      </c>
      <c r="B27" s="45">
        <f>EIAData!U49</f>
        <v>35275</v>
      </c>
      <c r="C27" s="45">
        <f>EIAData!V49</f>
        <v>5224</v>
      </c>
      <c r="D27" s="45">
        <f>EIAData!W49</f>
        <v>2198</v>
      </c>
      <c r="E27" s="70">
        <f t="shared" si="7"/>
        <v>42697</v>
      </c>
      <c r="F27" s="45">
        <f>EIAData!P49</f>
        <v>17219263</v>
      </c>
      <c r="G27" s="45">
        <f>EIAData!Q49</f>
        <v>5716807</v>
      </c>
      <c r="H27" s="45">
        <f>EIAData!R49</f>
        <v>1977422</v>
      </c>
      <c r="I27" s="38">
        <f t="shared" si="8"/>
        <v>24913492</v>
      </c>
      <c r="J27" s="29"/>
      <c r="K27" s="27">
        <f t="shared" si="9"/>
        <v>1713.8103321686096</v>
      </c>
      <c r="L27" s="28">
        <f t="shared" si="0"/>
        <v>3359.8868783227977</v>
      </c>
      <c r="M27" s="96">
        <v>0.96148800000000001</v>
      </c>
      <c r="N27" s="27">
        <f t="shared" si="10"/>
        <v>3230.4909148648303</v>
      </c>
      <c r="O27" s="40">
        <f t="shared" si="11"/>
        <v>0.97501545278750068</v>
      </c>
      <c r="Q27" s="47">
        <f t="shared" si="4"/>
        <v>1.0400545820644667</v>
      </c>
    </row>
    <row r="28" spans="1:17" x14ac:dyDescent="0.2">
      <c r="A28">
        <f t="shared" si="2"/>
        <v>2021</v>
      </c>
      <c r="B28" s="45">
        <f>EIAData!U50</f>
        <v>35896</v>
      </c>
      <c r="C28" s="45">
        <f>EIAData!V50</f>
        <v>5337</v>
      </c>
      <c r="D28" s="45">
        <f>EIAData!W50</f>
        <v>2213</v>
      </c>
      <c r="E28" s="70">
        <f t="shared" si="7"/>
        <v>43446</v>
      </c>
      <c r="F28" s="45">
        <f>EIAData!P50</f>
        <v>17490380</v>
      </c>
      <c r="G28" s="45">
        <f>EIAData!Q50</f>
        <v>5801675</v>
      </c>
      <c r="H28" s="45">
        <f>EIAData!R50</f>
        <v>1978735</v>
      </c>
      <c r="I28" s="38">
        <f t="shared" si="8"/>
        <v>25270790</v>
      </c>
      <c r="J28" s="29"/>
      <c r="K28" s="27">
        <f t="shared" si="9"/>
        <v>1719.2181170434324</v>
      </c>
      <c r="L28" s="28">
        <f t="shared" si="0"/>
        <v>3367.6740885425424</v>
      </c>
      <c r="M28" s="96">
        <v>0.95320400000000005</v>
      </c>
      <c r="N28" s="27">
        <f t="shared" si="10"/>
        <v>3210.080411895106</v>
      </c>
      <c r="O28" s="40">
        <f>N28/$N$22</f>
        <v>0.96885522627112952</v>
      </c>
      <c r="Q28" s="47">
        <f t="shared" si="4"/>
        <v>1.0490933735066155</v>
      </c>
    </row>
    <row r="29" spans="1:17" x14ac:dyDescent="0.2">
      <c r="A29">
        <f t="shared" si="2"/>
        <v>2022</v>
      </c>
      <c r="B29" s="45">
        <f>EIAData!U51</f>
        <v>36475</v>
      </c>
      <c r="C29" s="45">
        <f>EIAData!V51</f>
        <v>5443</v>
      </c>
      <c r="D29" s="45">
        <f>EIAData!W51</f>
        <v>2228</v>
      </c>
      <c r="E29" s="70">
        <f t="shared" si="7"/>
        <v>44146</v>
      </c>
      <c r="F29" s="45">
        <f>EIAData!P51</f>
        <v>17737333</v>
      </c>
      <c r="G29" s="45">
        <f>EIAData!Q51</f>
        <v>5877289</v>
      </c>
      <c r="H29" s="45">
        <f>EIAData!R51</f>
        <v>1979951</v>
      </c>
      <c r="I29" s="38">
        <f t="shared" si="8"/>
        <v>25594573</v>
      </c>
      <c r="J29" s="29"/>
      <c r="K29" s="27">
        <f t="shared" si="9"/>
        <v>1724.8187731047515</v>
      </c>
      <c r="L29" s="28">
        <f t="shared" si="0"/>
        <v>3375.7390332708419</v>
      </c>
      <c r="M29" s="96">
        <v>0.94507399999999997</v>
      </c>
      <c r="N29" s="27">
        <f t="shared" si="10"/>
        <v>3190.3231911294074</v>
      </c>
      <c r="O29" s="40">
        <f t="shared" si="11"/>
        <v>0.96289217110138725</v>
      </c>
      <c r="Q29" s="47">
        <f t="shared" si="4"/>
        <v>1.0581182002679155</v>
      </c>
    </row>
    <row r="30" spans="1:17" x14ac:dyDescent="0.2">
      <c r="A30">
        <f t="shared" si="2"/>
        <v>2023</v>
      </c>
      <c r="B30" s="45">
        <f>EIAData!U52</f>
        <v>37038</v>
      </c>
      <c r="C30" s="45">
        <f>EIAData!V52</f>
        <v>5544</v>
      </c>
      <c r="D30" s="45">
        <f>EIAData!W52</f>
        <v>2240</v>
      </c>
      <c r="E30" s="70">
        <f t="shared" si="7"/>
        <v>44822</v>
      </c>
      <c r="F30" s="45">
        <f>EIAData!P52</f>
        <v>17974306</v>
      </c>
      <c r="G30" s="45">
        <f>EIAData!Q52</f>
        <v>5948541</v>
      </c>
      <c r="H30" s="45">
        <f>EIAData!R52</f>
        <v>1979882</v>
      </c>
      <c r="I30" s="38">
        <f t="shared" si="8"/>
        <v>25902729</v>
      </c>
      <c r="J30" s="29"/>
      <c r="K30" s="27">
        <f t="shared" si="9"/>
        <v>1730.3968242110707</v>
      </c>
      <c r="L30" s="28">
        <f t="shared" si="0"/>
        <v>3383.7714268639415</v>
      </c>
      <c r="M30" s="96">
        <v>0.93807300000000005</v>
      </c>
      <c r="N30" s="27">
        <f t="shared" si="10"/>
        <v>3174.2246137125385</v>
      </c>
      <c r="O30" s="40">
        <f t="shared" si="11"/>
        <v>0.95803335485240237</v>
      </c>
      <c r="Q30" s="47">
        <f t="shared" si="4"/>
        <v>1.0660151182264066</v>
      </c>
    </row>
    <row r="31" spans="1:17" x14ac:dyDescent="0.2">
      <c r="A31">
        <f t="shared" si="2"/>
        <v>2024</v>
      </c>
      <c r="B31" s="45">
        <f>EIAData!U53</f>
        <v>37614</v>
      </c>
      <c r="C31" s="45">
        <f>EIAData!V53</f>
        <v>5641</v>
      </c>
      <c r="D31" s="45">
        <f>EIAData!W53</f>
        <v>2253</v>
      </c>
      <c r="E31" s="70">
        <f t="shared" si="7"/>
        <v>45508</v>
      </c>
      <c r="F31" s="45">
        <f>EIAData!P53</f>
        <v>18216326</v>
      </c>
      <c r="G31" s="45">
        <f>EIAData!Q53</f>
        <v>6015601</v>
      </c>
      <c r="H31" s="45">
        <f>EIAData!R53</f>
        <v>1980516</v>
      </c>
      <c r="I31" s="38">
        <f t="shared" si="8"/>
        <v>26212443</v>
      </c>
      <c r="J31" s="29"/>
      <c r="K31" s="27">
        <f>(SUM(B31:D31)*1000000)/I31</f>
        <v>1736.1220394451598</v>
      </c>
      <c r="L31" s="28">
        <f t="shared" si="0"/>
        <v>3392.01573680103</v>
      </c>
      <c r="M31" s="96">
        <v>0.93207300000000004</v>
      </c>
      <c r="N31" s="27">
        <f t="shared" si="10"/>
        <v>3161.6062838473467</v>
      </c>
      <c r="O31" s="40">
        <f t="shared" si="11"/>
        <v>0.95422493472952863</v>
      </c>
      <c r="Q31" s="47">
        <f t="shared" si="4"/>
        <v>1.0728773390067086</v>
      </c>
    </row>
    <row r="32" spans="1:17" x14ac:dyDescent="0.2">
      <c r="A32">
        <f t="shared" si="2"/>
        <v>2025</v>
      </c>
      <c r="B32" s="45">
        <f>EIAData!U54</f>
        <v>38191</v>
      </c>
      <c r="C32" s="45">
        <f>EIAData!V54</f>
        <v>5736</v>
      </c>
      <c r="D32" s="45">
        <f>EIAData!W54</f>
        <v>2267</v>
      </c>
      <c r="E32" s="70">
        <f t="shared" si="7"/>
        <v>46194</v>
      </c>
      <c r="F32" s="45">
        <f>EIAData!P54</f>
        <v>18457337</v>
      </c>
      <c r="G32" s="45">
        <f>EIAData!Q54</f>
        <v>6081048</v>
      </c>
      <c r="H32" s="45">
        <f>EIAData!R54</f>
        <v>1981997</v>
      </c>
      <c r="I32" s="38">
        <f t="shared" si="8"/>
        <v>26520382</v>
      </c>
      <c r="J32" s="29"/>
      <c r="K32" s="27">
        <f t="shared" si="9"/>
        <v>1741.8301139101238</v>
      </c>
      <c r="L32" s="28">
        <f t="shared" si="0"/>
        <v>3400.2353640305782</v>
      </c>
      <c r="M32" s="96">
        <v>0.92630100000000004</v>
      </c>
      <c r="N32" s="27">
        <f t="shared" si="10"/>
        <v>3149.641417936889</v>
      </c>
      <c r="O32" s="40">
        <f t="shared" si="11"/>
        <v>0.95061374080864591</v>
      </c>
      <c r="Q32" s="47">
        <f t="shared" si="4"/>
        <v>1.0795626907452329</v>
      </c>
    </row>
    <row r="33" spans="1:17" x14ac:dyDescent="0.2">
      <c r="A33">
        <f t="shared" si="2"/>
        <v>2026</v>
      </c>
      <c r="B33" s="45">
        <f>EIAData!U55</f>
        <v>38757</v>
      </c>
      <c r="C33" s="45">
        <f>EIAData!V55</f>
        <v>5830</v>
      </c>
      <c r="D33" s="45">
        <f>EIAData!W55</f>
        <v>2282</v>
      </c>
      <c r="E33" s="70">
        <f t="shared" si="7"/>
        <v>46869</v>
      </c>
      <c r="F33" s="45">
        <f>EIAData!P55</f>
        <v>18691209</v>
      </c>
      <c r="G33" s="45">
        <f>EIAData!Q55</f>
        <v>6144918</v>
      </c>
      <c r="H33" s="45">
        <f>EIAData!R55</f>
        <v>1985158</v>
      </c>
      <c r="I33" s="38">
        <f t="shared" si="8"/>
        <v>26821285</v>
      </c>
      <c r="J33" s="29"/>
      <c r="K33" s="27">
        <f t="shared" si="9"/>
        <v>1747.4554257933578</v>
      </c>
      <c r="L33" s="28">
        <f t="shared" si="0"/>
        <v>3408.3358131424352</v>
      </c>
      <c r="M33" s="96">
        <v>0.92033500000000001</v>
      </c>
      <c r="N33" s="27">
        <f t="shared" si="10"/>
        <v>3136.810740588443</v>
      </c>
      <c r="O33" s="40">
        <f t="shared" si="11"/>
        <v>0.946741230712146</v>
      </c>
      <c r="Q33" s="47">
        <f t="shared" si="4"/>
        <v>1.0865608718564435</v>
      </c>
    </row>
    <row r="34" spans="1:17" x14ac:dyDescent="0.2">
      <c r="A34">
        <f t="shared" si="2"/>
        <v>2027</v>
      </c>
      <c r="B34" s="45">
        <f>EIAData!U56</f>
        <v>39308</v>
      </c>
      <c r="C34" s="45">
        <f>EIAData!V56</f>
        <v>5921</v>
      </c>
      <c r="D34" s="45">
        <f>EIAData!W56</f>
        <v>2296</v>
      </c>
      <c r="E34" s="70">
        <f t="shared" si="7"/>
        <v>47525</v>
      </c>
      <c r="F34" s="45">
        <f>EIAData!P56</f>
        <v>18915764</v>
      </c>
      <c r="G34" s="45">
        <f>EIAData!Q56</f>
        <v>6206049</v>
      </c>
      <c r="H34" s="45">
        <f>EIAData!R56</f>
        <v>1987374</v>
      </c>
      <c r="I34" s="38">
        <f t="shared" si="8"/>
        <v>27109187</v>
      </c>
      <c r="J34" s="29"/>
      <c r="K34" s="27">
        <f t="shared" si="9"/>
        <v>1753.0957309785792</v>
      </c>
      <c r="L34" s="28">
        <f t="shared" si="0"/>
        <v>3416.4578526091541</v>
      </c>
      <c r="M34" s="96">
        <v>0.91422499999999995</v>
      </c>
      <c r="N34" s="27">
        <f t="shared" si="10"/>
        <v>3123.411180301604</v>
      </c>
      <c r="O34" s="40">
        <f t="shared" si="11"/>
        <v>0.94269702235975306</v>
      </c>
      <c r="Q34" s="47">
        <f t="shared" si="4"/>
        <v>1.0938226366594657</v>
      </c>
    </row>
    <row r="35" spans="1:17" x14ac:dyDescent="0.2">
      <c r="A35">
        <f t="shared" si="2"/>
        <v>2028</v>
      </c>
      <c r="B35" s="45">
        <f>EIAData!U57</f>
        <v>39853</v>
      </c>
      <c r="C35" s="45">
        <f>EIAData!V57</f>
        <v>6011</v>
      </c>
      <c r="D35" s="45">
        <f>EIAData!W57</f>
        <v>2308</v>
      </c>
      <c r="E35" s="70">
        <f t="shared" si="7"/>
        <v>48172</v>
      </c>
      <c r="F35" s="45">
        <f>EIAData!P57</f>
        <v>19135961</v>
      </c>
      <c r="G35" s="45">
        <f>EIAData!Q57</f>
        <v>6266787</v>
      </c>
      <c r="H35" s="45">
        <f>EIAData!R57</f>
        <v>1989144</v>
      </c>
      <c r="I35" s="38">
        <f t="shared" si="8"/>
        <v>27391892</v>
      </c>
      <c r="J35" s="29"/>
      <c r="K35" s="27">
        <f t="shared" si="9"/>
        <v>1758.6225880271431</v>
      </c>
      <c r="L35" s="28">
        <f t="shared" si="0"/>
        <v>3424.4165267590861</v>
      </c>
      <c r="M35" s="96">
        <v>0.90792399999999995</v>
      </c>
      <c r="N35" s="27">
        <f t="shared" si="10"/>
        <v>3109.1099506412165</v>
      </c>
      <c r="O35" s="40">
        <f t="shared" si="11"/>
        <v>0.9383806753152284</v>
      </c>
      <c r="Q35" s="47">
        <f t="shared" si="4"/>
        <v>1.1014137747212323</v>
      </c>
    </row>
    <row r="36" spans="1:17" x14ac:dyDescent="0.2">
      <c r="A36">
        <f t="shared" si="2"/>
        <v>2029</v>
      </c>
      <c r="B36" s="45">
        <f>EIAData!U58</f>
        <v>40401</v>
      </c>
      <c r="C36" s="45">
        <f>EIAData!V58</f>
        <v>6101</v>
      </c>
      <c r="D36" s="45">
        <f>EIAData!W58</f>
        <v>2321</v>
      </c>
      <c r="E36" s="70">
        <f t="shared" si="7"/>
        <v>48823</v>
      </c>
      <c r="F36" s="45">
        <f>EIAData!P58</f>
        <v>19356189</v>
      </c>
      <c r="G36" s="45">
        <f>EIAData!Q58</f>
        <v>6327909</v>
      </c>
      <c r="H36" s="45">
        <f>EIAData!R58</f>
        <v>1991370</v>
      </c>
      <c r="I36" s="38">
        <f t="shared" si="8"/>
        <v>27675468</v>
      </c>
      <c r="J36" s="29"/>
      <c r="K36" s="27">
        <f t="shared" si="9"/>
        <v>1764.1255425201844</v>
      </c>
      <c r="L36" s="28">
        <f t="shared" si="0"/>
        <v>3432.3407812290652</v>
      </c>
      <c r="M36" s="96">
        <v>0.90150600000000003</v>
      </c>
      <c r="N36" s="27">
        <f t="shared" si="10"/>
        <v>3094.27580832269</v>
      </c>
      <c r="O36" s="40">
        <f t="shared" si="11"/>
        <v>0.93390348643880727</v>
      </c>
      <c r="Q36" s="47">
        <f t="shared" si="4"/>
        <v>1.1092549578150339</v>
      </c>
    </row>
    <row r="37" spans="1:17" x14ac:dyDescent="0.2">
      <c r="A37">
        <f t="shared" si="2"/>
        <v>2030</v>
      </c>
      <c r="B37" s="45">
        <f>EIAData!U59</f>
        <v>40948</v>
      </c>
      <c r="C37" s="45">
        <f>EIAData!V59</f>
        <v>6192</v>
      </c>
      <c r="D37" s="45">
        <f>EIAData!W59</f>
        <v>2334</v>
      </c>
      <c r="E37" s="70">
        <f t="shared" si="7"/>
        <v>49474</v>
      </c>
      <c r="F37" s="45">
        <f>EIAData!P59</f>
        <v>19574826</v>
      </c>
      <c r="G37" s="45">
        <f>EIAData!Q59</f>
        <v>6389094</v>
      </c>
      <c r="H37" s="45">
        <f>EIAData!R59</f>
        <v>1993399</v>
      </c>
      <c r="I37" s="38">
        <f t="shared" si="8"/>
        <v>27957319</v>
      </c>
      <c r="J37" s="29"/>
      <c r="K37" s="27">
        <f t="shared" si="9"/>
        <v>1769.6260503376593</v>
      </c>
      <c r="L37" s="28">
        <f t="shared" si="0"/>
        <v>3440.2615124862291</v>
      </c>
      <c r="M37" s="96">
        <v>0.89523799999999998</v>
      </c>
      <c r="N37" s="27">
        <f t="shared" si="10"/>
        <v>3079.8528359151469</v>
      </c>
      <c r="O37" s="40">
        <f t="shared" si="11"/>
        <v>0.92955039542475293</v>
      </c>
      <c r="Q37" s="47">
        <f t="shared" si="4"/>
        <v>1.1170213954278081</v>
      </c>
    </row>
    <row r="38" spans="1:17" x14ac:dyDescent="0.2">
      <c r="A38">
        <f t="shared" si="2"/>
        <v>2031</v>
      </c>
      <c r="B38" s="45">
        <f>EIAData!U60</f>
        <v>41486</v>
      </c>
      <c r="C38" s="45">
        <f>EIAData!V60</f>
        <v>6280</v>
      </c>
      <c r="D38" s="45">
        <f>EIAData!W60</f>
        <v>2346</v>
      </c>
      <c r="E38" s="70">
        <f t="shared" si="7"/>
        <v>50112</v>
      </c>
      <c r="F38" s="45">
        <f>EIAData!P60</f>
        <v>19787184</v>
      </c>
      <c r="G38" s="45">
        <f>EIAData!Q60</f>
        <v>6448620</v>
      </c>
      <c r="H38" s="45">
        <f>EIAData!R60</f>
        <v>1995415</v>
      </c>
      <c r="I38" s="38">
        <f t="shared" si="8"/>
        <v>28231219</v>
      </c>
      <c r="J38" s="29"/>
      <c r="K38" s="27">
        <f t="shared" si="9"/>
        <v>1775.0561886824653</v>
      </c>
      <c r="L38" s="28">
        <f t="shared" si="0"/>
        <v>3448.0809117027497</v>
      </c>
      <c r="M38" s="96">
        <v>0.88883800000000002</v>
      </c>
      <c r="N38" s="27">
        <f t="shared" si="10"/>
        <v>3064.7853413960488</v>
      </c>
      <c r="O38" s="40">
        <f t="shared" si="11"/>
        <v>0.92500277700449607</v>
      </c>
      <c r="Q38" s="47">
        <f t="shared" si="4"/>
        <v>1.1250644099374689</v>
      </c>
    </row>
    <row r="39" spans="1:17" x14ac:dyDescent="0.2">
      <c r="A39">
        <f t="shared" si="2"/>
        <v>2032</v>
      </c>
      <c r="B39" s="45">
        <f>EIAData!U61</f>
        <v>42022</v>
      </c>
      <c r="C39" s="45">
        <f>EIAData!V61</f>
        <v>6368</v>
      </c>
      <c r="D39" s="45">
        <f>EIAData!W61</f>
        <v>2359</v>
      </c>
      <c r="E39" s="70">
        <f t="shared" si="7"/>
        <v>50749</v>
      </c>
      <c r="F39" s="45">
        <f>EIAData!P61</f>
        <v>19997378</v>
      </c>
      <c r="G39" s="45">
        <f>EIAData!Q61</f>
        <v>6507391</v>
      </c>
      <c r="H39" s="45">
        <f>EIAData!R61</f>
        <v>1998201</v>
      </c>
      <c r="I39" s="38">
        <f t="shared" si="8"/>
        <v>28502970</v>
      </c>
      <c r="K39" s="27">
        <f t="shared" si="9"/>
        <v>1780.4811217918693</v>
      </c>
      <c r="L39" s="28">
        <f t="shared" si="0"/>
        <v>3455.8928153802917</v>
      </c>
      <c r="M39" s="96">
        <v>0.88271999999999995</v>
      </c>
      <c r="N39" s="27">
        <f t="shared" si="10"/>
        <v>3050.5857059924911</v>
      </c>
      <c r="O39" s="40">
        <f t="shared" si="11"/>
        <v>0.92071709278272307</v>
      </c>
      <c r="Q39" s="47">
        <f t="shared" si="4"/>
        <v>1.1328620627152439</v>
      </c>
    </row>
    <row r="40" spans="1:17" x14ac:dyDescent="0.2">
      <c r="A40">
        <f t="shared" si="2"/>
        <v>2033</v>
      </c>
      <c r="B40" s="45">
        <f>EIAData!U62</f>
        <v>42555</v>
      </c>
      <c r="C40" s="45">
        <f>EIAData!V62</f>
        <v>6454</v>
      </c>
      <c r="D40" s="45">
        <f>EIAData!W62</f>
        <v>2372</v>
      </c>
      <c r="E40" s="70">
        <f t="shared" si="7"/>
        <v>51381</v>
      </c>
      <c r="F40" s="45">
        <f>EIAData!P62</f>
        <v>20204921</v>
      </c>
      <c r="G40" s="45">
        <f>EIAData!Q62</f>
        <v>6565116</v>
      </c>
      <c r="H40" s="45">
        <f>EIAData!R62</f>
        <v>2001712</v>
      </c>
      <c r="I40" s="38">
        <f t="shared" si="8"/>
        <v>28771749</v>
      </c>
      <c r="K40" s="27">
        <f t="shared" si="9"/>
        <v>1785.8142721876241</v>
      </c>
      <c r="L40" s="28">
        <f t="shared" si="0"/>
        <v>3463.5725519501784</v>
      </c>
      <c r="M40" s="96">
        <v>0.87673500000000004</v>
      </c>
      <c r="N40" s="27">
        <f t="shared" si="10"/>
        <v>3036.63528133404</v>
      </c>
      <c r="O40" s="40">
        <f t="shared" si="11"/>
        <v>0.91650662447515108</v>
      </c>
      <c r="Q40" s="47">
        <f t="shared" si="4"/>
        <v>1.1405955049131151</v>
      </c>
    </row>
    <row r="41" spans="1:17" x14ac:dyDescent="0.2">
      <c r="A41">
        <f t="shared" si="2"/>
        <v>2034</v>
      </c>
      <c r="B41" s="45">
        <f>EIAData!U63</f>
        <v>43085</v>
      </c>
      <c r="C41" s="45">
        <f>EIAData!V63</f>
        <v>6538</v>
      </c>
      <c r="D41" s="45">
        <f>EIAData!W63</f>
        <v>2385</v>
      </c>
      <c r="E41" s="70">
        <f t="shared" si="7"/>
        <v>52008</v>
      </c>
      <c r="F41" s="45">
        <f>EIAData!P63</f>
        <v>20409259</v>
      </c>
      <c r="G41" s="45">
        <f>EIAData!Q63</f>
        <v>6620713</v>
      </c>
      <c r="H41" s="45">
        <f>EIAData!R63</f>
        <v>2005618</v>
      </c>
      <c r="I41" s="38">
        <f t="shared" si="8"/>
        <v>29035590</v>
      </c>
      <c r="K41" s="27">
        <f t="shared" si="9"/>
        <v>1791.1810987825631</v>
      </c>
      <c r="L41" s="28">
        <f t="shared" si="0"/>
        <v>3471.3007822468908</v>
      </c>
      <c r="M41" s="96">
        <v>0.87100100000000003</v>
      </c>
      <c r="N41" s="27">
        <f t="shared" si="10"/>
        <v>3023.5064526378242</v>
      </c>
      <c r="O41" s="40">
        <f t="shared" si="11"/>
        <v>0.91254412738317403</v>
      </c>
      <c r="Q41" s="47">
        <f t="shared" si="4"/>
        <v>1.1481043075725514</v>
      </c>
    </row>
    <row r="42" spans="1:17" x14ac:dyDescent="0.2">
      <c r="A42">
        <f t="shared" si="2"/>
        <v>2035</v>
      </c>
      <c r="B42" s="45">
        <f>EIAData!U64</f>
        <v>43616</v>
      </c>
      <c r="C42" s="45">
        <f>EIAData!V64</f>
        <v>6621</v>
      </c>
      <c r="D42" s="45">
        <f>EIAData!W64</f>
        <v>2399</v>
      </c>
      <c r="E42" s="70">
        <f t="shared" si="7"/>
        <v>52636</v>
      </c>
      <c r="F42" s="45">
        <f>EIAData!P64</f>
        <v>20613496</v>
      </c>
      <c r="G42" s="45">
        <f>EIAData!Q64</f>
        <v>6675135</v>
      </c>
      <c r="H42" s="45">
        <f>EIAData!R64</f>
        <v>2010057</v>
      </c>
      <c r="I42" s="38">
        <f t="shared" si="8"/>
        <v>29298688</v>
      </c>
      <c r="K42" s="27">
        <f t="shared" si="9"/>
        <v>1796.5309572906474</v>
      </c>
      <c r="L42" s="28">
        <f t="shared" si="0"/>
        <v>3479.0045784985323</v>
      </c>
      <c r="M42" s="96">
        <v>0.86554299999999995</v>
      </c>
      <c r="N42" s="27">
        <f t="shared" si="10"/>
        <v>3011.2280598873549</v>
      </c>
      <c r="O42" s="40">
        <f t="shared" si="11"/>
        <v>0.90883830588960002</v>
      </c>
      <c r="Q42" s="47">
        <f t="shared" si="4"/>
        <v>1.1553441019105926</v>
      </c>
    </row>
    <row r="43" spans="1:17" x14ac:dyDescent="0.2">
      <c r="A43">
        <f t="shared" si="2"/>
        <v>2036</v>
      </c>
      <c r="B43" s="45">
        <f>EIAData!U65</f>
        <v>44147</v>
      </c>
      <c r="C43" s="45">
        <f>EIAData!V65</f>
        <v>6702</v>
      </c>
      <c r="D43" s="45">
        <f>EIAData!W65</f>
        <v>2413</v>
      </c>
      <c r="E43" s="70">
        <f t="shared" si="7"/>
        <v>53262</v>
      </c>
      <c r="F43" s="45">
        <f>EIAData!P65</f>
        <v>20816055</v>
      </c>
      <c r="G43" s="45">
        <f>EIAData!Q65</f>
        <v>6728357</v>
      </c>
      <c r="H43" s="45">
        <f>EIAData!R65</f>
        <v>2014349</v>
      </c>
      <c r="I43" s="38">
        <f t="shared" si="8"/>
        <v>29558761</v>
      </c>
      <c r="K43" s="27">
        <f t="shared" si="9"/>
        <v>1801.9023192480902</v>
      </c>
      <c r="L43" s="28">
        <f t="shared" si="0"/>
        <v>3486.7393397172495</v>
      </c>
      <c r="M43" s="96">
        <v>0.86024100000000003</v>
      </c>
      <c r="N43" s="27">
        <f t="shared" si="10"/>
        <v>2999.4361363377066</v>
      </c>
      <c r="O43" s="40">
        <f t="shared" si="11"/>
        <v>0.9052793088263078</v>
      </c>
      <c r="Q43" s="47">
        <f t="shared" si="4"/>
        <v>1.1624649371513331</v>
      </c>
    </row>
    <row r="44" spans="1:17" x14ac:dyDescent="0.2">
      <c r="A44">
        <f t="shared" si="2"/>
        <v>2037</v>
      </c>
      <c r="B44" s="45">
        <f>EIAData!U66</f>
        <v>44676</v>
      </c>
      <c r="C44" s="45">
        <f>EIAData!V66</f>
        <v>6786</v>
      </c>
      <c r="D44" s="45">
        <f>EIAData!W66</f>
        <v>2425</v>
      </c>
      <c r="E44" s="70">
        <f t="shared" si="7"/>
        <v>53887</v>
      </c>
      <c r="F44" s="45">
        <f>EIAData!P66</f>
        <v>21016492</v>
      </c>
      <c r="G44" s="45">
        <f>EIAData!Q66</f>
        <v>6784038</v>
      </c>
      <c r="H44" s="45">
        <f>EIAData!R66</f>
        <v>2018038</v>
      </c>
      <c r="I44" s="38">
        <f t="shared" si="8"/>
        <v>29818568</v>
      </c>
      <c r="K44" s="27">
        <f t="shared" ref="K44:K53" si="12">(SUM(B44:D44)*1000000)/I44</f>
        <v>1807.1625706506093</v>
      </c>
      <c r="L44" s="28">
        <f t="shared" si="0"/>
        <v>3494.3141017368771</v>
      </c>
      <c r="M44" s="96">
        <v>0.85503799999999996</v>
      </c>
      <c r="N44" s="27">
        <f t="shared" si="10"/>
        <v>2987.7713409208959</v>
      </c>
      <c r="O44" s="40">
        <f t="shared" si="11"/>
        <v>0.90175868113078894</v>
      </c>
      <c r="Q44" s="47">
        <f t="shared" si="4"/>
        <v>1.169538663778686</v>
      </c>
    </row>
    <row r="45" spans="1:17" x14ac:dyDescent="0.2">
      <c r="A45">
        <f t="shared" si="2"/>
        <v>2038</v>
      </c>
      <c r="B45" s="45">
        <f>EIAData!U67</f>
        <v>45206</v>
      </c>
      <c r="C45" s="45">
        <f>EIAData!V67</f>
        <v>6870</v>
      </c>
      <c r="D45" s="45">
        <f>EIAData!W67</f>
        <v>2436</v>
      </c>
      <c r="E45" s="70">
        <f t="shared" si="7"/>
        <v>54512</v>
      </c>
      <c r="F45" s="45">
        <f>EIAData!P67</f>
        <v>21216186</v>
      </c>
      <c r="G45" s="45">
        <f>EIAData!Q67</f>
        <v>6840453</v>
      </c>
      <c r="H45" s="45">
        <f>EIAData!R67</f>
        <v>2020902</v>
      </c>
      <c r="I45" s="38">
        <f t="shared" si="8"/>
        <v>30077541</v>
      </c>
      <c r="K45" s="27">
        <f t="shared" si="12"/>
        <v>1812.3822023881539</v>
      </c>
      <c r="L45" s="28">
        <f t="shared" si="0"/>
        <v>3501.8303714389417</v>
      </c>
      <c r="M45" s="96">
        <v>0.84992100000000004</v>
      </c>
      <c r="N45" s="27">
        <f t="shared" si="10"/>
        <v>2976.2791711237569</v>
      </c>
      <c r="O45" s="40">
        <f t="shared" si="11"/>
        <v>0.89829015469515983</v>
      </c>
      <c r="Q45" s="47">
        <f t="shared" si="4"/>
        <v>1.1765799409592186</v>
      </c>
    </row>
    <row r="46" spans="1:17" x14ac:dyDescent="0.2">
      <c r="A46">
        <f t="shared" si="2"/>
        <v>2039</v>
      </c>
      <c r="B46" s="45">
        <f>EIAData!U68</f>
        <v>45736</v>
      </c>
      <c r="C46" s="45">
        <f>EIAData!V68</f>
        <v>6954</v>
      </c>
      <c r="D46" s="45">
        <f>EIAData!W68</f>
        <v>2447</v>
      </c>
      <c r="E46" s="70">
        <f t="shared" si="7"/>
        <v>55137</v>
      </c>
      <c r="F46" s="45">
        <f>EIAData!P68</f>
        <v>21414426</v>
      </c>
      <c r="G46" s="45">
        <f>EIAData!Q68</f>
        <v>6897883</v>
      </c>
      <c r="H46" s="45">
        <f>EIAData!R68</f>
        <v>2023580</v>
      </c>
      <c r="I46" s="38">
        <f t="shared" si="8"/>
        <v>30335889</v>
      </c>
      <c r="K46" s="27">
        <f t="shared" si="12"/>
        <v>1817.550163108785</v>
      </c>
      <c r="L46" s="28">
        <f t="shared" si="0"/>
        <v>3509.2722348766501</v>
      </c>
      <c r="M46" s="96">
        <v>0.84487900000000005</v>
      </c>
      <c r="N46" s="27">
        <f t="shared" si="10"/>
        <v>2964.9104165303493</v>
      </c>
      <c r="O46" s="40">
        <f t="shared" si="11"/>
        <v>0.89485887700404609</v>
      </c>
      <c r="Q46" s="47">
        <f t="shared" si="4"/>
        <v>1.1836014387859088</v>
      </c>
    </row>
    <row r="47" spans="1:17" x14ac:dyDescent="0.2">
      <c r="A47">
        <f t="shared" si="2"/>
        <v>2040</v>
      </c>
      <c r="B47" s="45">
        <f>EIAData!U69</f>
        <v>46272</v>
      </c>
      <c r="C47" s="45">
        <f>EIAData!V69</f>
        <v>7039</v>
      </c>
      <c r="D47" s="45">
        <f>EIAData!W69</f>
        <v>2457</v>
      </c>
      <c r="E47" s="70">
        <f t="shared" si="7"/>
        <v>55768</v>
      </c>
      <c r="F47" s="45">
        <f>EIAData!P69</f>
        <v>21614616</v>
      </c>
      <c r="G47" s="45">
        <f>EIAData!Q69</f>
        <v>6955562</v>
      </c>
      <c r="H47" s="45">
        <f>EIAData!R69</f>
        <v>2026575</v>
      </c>
      <c r="I47" s="38">
        <f t="shared" si="8"/>
        <v>30596753</v>
      </c>
      <c r="K47" s="27">
        <f t="shared" si="12"/>
        <v>1822.6770664194335</v>
      </c>
      <c r="L47" s="28">
        <f t="shared" si="0"/>
        <v>3516.654975643984</v>
      </c>
      <c r="M47" s="96">
        <v>0.83990299999999996</v>
      </c>
      <c r="N47" s="27">
        <f t="shared" si="10"/>
        <v>2953.6490640083089</v>
      </c>
      <c r="O47" s="40">
        <f t="shared" si="11"/>
        <v>0.89146001502992533</v>
      </c>
      <c r="Q47" s="47">
        <f t="shared" si="4"/>
        <v>1.1906136780080558</v>
      </c>
    </row>
    <row r="48" spans="1:17" x14ac:dyDescent="0.2">
      <c r="A48">
        <f t="shared" si="2"/>
        <v>2041</v>
      </c>
      <c r="B48" s="45">
        <f>EIAData!U70</f>
        <v>46810</v>
      </c>
      <c r="C48" s="45">
        <f>EIAData!V70</f>
        <v>7122</v>
      </c>
      <c r="D48" s="45">
        <f>EIAData!W70</f>
        <v>2467</v>
      </c>
      <c r="E48" s="70">
        <f t="shared" si="7"/>
        <v>56399</v>
      </c>
      <c r="F48" s="45">
        <f>EIAData!P70</f>
        <v>21814326</v>
      </c>
      <c r="G48" s="45">
        <f>EIAData!Q70</f>
        <v>7012070</v>
      </c>
      <c r="H48" s="45">
        <f>EIAData!R70</f>
        <v>2029010</v>
      </c>
      <c r="I48" s="38">
        <f t="shared" si="8"/>
        <v>30855406</v>
      </c>
      <c r="K48" s="27">
        <f t="shared" si="12"/>
        <v>1827.8482545327713</v>
      </c>
      <c r="L48" s="28">
        <f t="shared" si="0"/>
        <v>3524.1014865271904</v>
      </c>
      <c r="M48" s="96">
        <v>0.83501400000000003</v>
      </c>
      <c r="N48" s="27">
        <f t="shared" si="10"/>
        <v>2942.6740786710156</v>
      </c>
      <c r="O48" s="40">
        <f t="shared" si="11"/>
        <v>0.88814758339647337</v>
      </c>
      <c r="Q48" s="47">
        <f t="shared" si="4"/>
        <v>1.1975847111545435</v>
      </c>
    </row>
    <row r="49" spans="1:17" x14ac:dyDescent="0.2">
      <c r="A49">
        <f t="shared" si="2"/>
        <v>2042</v>
      </c>
      <c r="B49" s="45">
        <f>EIAData!U71</f>
        <v>47343</v>
      </c>
      <c r="C49" s="45">
        <f>EIAData!V71</f>
        <v>7204</v>
      </c>
      <c r="D49" s="45">
        <f>EIAData!W71</f>
        <v>2477</v>
      </c>
      <c r="E49" s="70">
        <f t="shared" ref="E49:E57" si="13">SUM(B49:D49)</f>
        <v>57024</v>
      </c>
      <c r="F49" s="45">
        <f>EIAData!P71</f>
        <v>22010471</v>
      </c>
      <c r="G49" s="45">
        <f>EIAData!Q71</f>
        <v>7067723</v>
      </c>
      <c r="H49" s="45">
        <f>EIAData!R71</f>
        <v>2031198</v>
      </c>
      <c r="I49" s="38">
        <f t="shared" ref="I49:I57" si="14">SUM(F49:H49)</f>
        <v>31109392</v>
      </c>
      <c r="K49" s="27">
        <f t="shared" si="12"/>
        <v>1833.0155729176579</v>
      </c>
      <c r="L49" s="28">
        <f t="shared" si="0"/>
        <v>3531.5424250014271</v>
      </c>
      <c r="M49" s="96">
        <v>0.83022799999999997</v>
      </c>
      <c r="N49" s="27">
        <f t="shared" si="10"/>
        <v>2931.9854044240847</v>
      </c>
      <c r="O49" s="40">
        <f t="shared" si="11"/>
        <v>0.88492156517347975</v>
      </c>
      <c r="Q49" s="47">
        <f t="shared" si="4"/>
        <v>1.2044884055946079</v>
      </c>
    </row>
    <row r="50" spans="1:17" x14ac:dyDescent="0.2">
      <c r="A50">
        <f t="shared" si="2"/>
        <v>2043</v>
      </c>
      <c r="B50" s="45">
        <f>EIAData!U72</f>
        <v>47876</v>
      </c>
      <c r="C50" s="45">
        <f>EIAData!V72</f>
        <v>7286</v>
      </c>
      <c r="D50" s="45">
        <f>EIAData!W72</f>
        <v>2486</v>
      </c>
      <c r="E50" s="70">
        <f t="shared" si="13"/>
        <v>57648</v>
      </c>
      <c r="F50" s="45">
        <f>EIAData!P72</f>
        <v>22205880</v>
      </c>
      <c r="G50" s="45">
        <f>EIAData!Q72</f>
        <v>7123091</v>
      </c>
      <c r="H50" s="45">
        <f>EIAData!R72</f>
        <v>2033241</v>
      </c>
      <c r="I50" s="38">
        <f t="shared" si="14"/>
        <v>31362212</v>
      </c>
      <c r="K50" s="27">
        <f t="shared" si="12"/>
        <v>1838.1356519112874</v>
      </c>
      <c r="L50" s="28">
        <f t="shared" si="0"/>
        <v>3538.9153387522538</v>
      </c>
      <c r="M50" s="96">
        <v>0.82552800000000004</v>
      </c>
      <c r="N50" s="27">
        <f t="shared" si="10"/>
        <v>2921.4737017694706</v>
      </c>
      <c r="O50" s="40">
        <f t="shared" si="11"/>
        <v>0.88174895989661739</v>
      </c>
      <c r="Q50" s="47">
        <f t="shared" si="4"/>
        <v>1.211345950712756</v>
      </c>
    </row>
    <row r="51" spans="1:17" x14ac:dyDescent="0.2">
      <c r="A51">
        <f t="shared" si="2"/>
        <v>2044</v>
      </c>
      <c r="B51" s="45">
        <f>EIAData!U73</f>
        <v>48413</v>
      </c>
      <c r="C51" s="45">
        <f>EIAData!V73</f>
        <v>7367</v>
      </c>
      <c r="D51" s="45">
        <f>EIAData!W73</f>
        <v>2495</v>
      </c>
      <c r="E51" s="70">
        <f t="shared" si="13"/>
        <v>58275</v>
      </c>
      <c r="F51" s="45">
        <f>EIAData!P73</f>
        <v>22401833</v>
      </c>
      <c r="G51" s="45">
        <f>EIAData!Q73</f>
        <v>7178135</v>
      </c>
      <c r="H51" s="45">
        <f>EIAData!R73</f>
        <v>2035476</v>
      </c>
      <c r="I51" s="38">
        <f t="shared" si="14"/>
        <v>31615444</v>
      </c>
      <c r="K51" s="27">
        <f t="shared" si="12"/>
        <v>1843.2447129320722</v>
      </c>
      <c r="L51" s="28">
        <f t="shared" si="0"/>
        <v>3546.2723866221836</v>
      </c>
      <c r="M51" s="96">
        <v>0.82093799999999995</v>
      </c>
      <c r="N51" s="27">
        <f t="shared" si="10"/>
        <v>2911.2697605288417</v>
      </c>
      <c r="O51" s="40">
        <f t="shared" si="11"/>
        <v>0.87866924209175701</v>
      </c>
      <c r="Q51" s="47">
        <f t="shared" si="4"/>
        <v>1.2181187860715426</v>
      </c>
    </row>
    <row r="52" spans="1:17" x14ac:dyDescent="0.2">
      <c r="A52">
        <f t="shared" si="2"/>
        <v>2045</v>
      </c>
      <c r="B52" s="45">
        <f>EIAData!U74</f>
        <v>48955</v>
      </c>
      <c r="C52" s="45">
        <f>EIAData!V74</f>
        <v>7448</v>
      </c>
      <c r="D52" s="45">
        <f>EIAData!W74</f>
        <v>2504</v>
      </c>
      <c r="E52" s="70">
        <f t="shared" si="13"/>
        <v>58907</v>
      </c>
      <c r="F52" s="45">
        <f>EIAData!P74</f>
        <v>22598643</v>
      </c>
      <c r="G52" s="45">
        <f>EIAData!Q74</f>
        <v>7233471</v>
      </c>
      <c r="H52" s="45">
        <f>EIAData!R74</f>
        <v>2038173</v>
      </c>
      <c r="I52" s="38">
        <f t="shared" si="14"/>
        <v>31870287</v>
      </c>
      <c r="K52" s="27">
        <f t="shared" si="12"/>
        <v>1848.3360378900886</v>
      </c>
      <c r="L52" s="28">
        <f t="shared" si="0"/>
        <v>3553.6038945617274</v>
      </c>
      <c r="M52" s="96">
        <v>0.81638699999999997</v>
      </c>
      <c r="N52" s="27">
        <f t="shared" si="10"/>
        <v>2901.1160226695647</v>
      </c>
      <c r="O52" s="40">
        <f t="shared" si="11"/>
        <v>0.87560467649561358</v>
      </c>
      <c r="Q52" s="47">
        <f t="shared" si="4"/>
        <v>1.2249092648462065</v>
      </c>
    </row>
    <row r="53" spans="1:17" x14ac:dyDescent="0.2">
      <c r="A53">
        <f t="shared" si="2"/>
        <v>2046</v>
      </c>
      <c r="B53" s="45">
        <f>EIAData!U75</f>
        <v>49499</v>
      </c>
      <c r="C53" s="45">
        <f>EIAData!V75</f>
        <v>7529</v>
      </c>
      <c r="D53" s="45">
        <f>EIAData!W75</f>
        <v>2513</v>
      </c>
      <c r="E53" s="70">
        <f t="shared" si="13"/>
        <v>59541</v>
      </c>
      <c r="F53" s="45">
        <f>EIAData!P75</f>
        <v>22795443</v>
      </c>
      <c r="G53" s="45">
        <f>EIAData!Q75</f>
        <v>7288623</v>
      </c>
      <c r="H53" s="45">
        <f>EIAData!R75</f>
        <v>2040891</v>
      </c>
      <c r="I53" s="38">
        <f t="shared" si="14"/>
        <v>32124957</v>
      </c>
      <c r="K53" s="27">
        <f t="shared" si="12"/>
        <v>1853.4188232532108</v>
      </c>
      <c r="L53" s="28">
        <f t="shared" si="0"/>
        <v>3560.9231054846236</v>
      </c>
      <c r="M53" s="96">
        <v>0.81189100000000003</v>
      </c>
      <c r="N53" s="27">
        <f t="shared" si="10"/>
        <v>2891.0814210350168</v>
      </c>
      <c r="O53" s="40">
        <f t="shared" si="11"/>
        <v>0.87257606817753064</v>
      </c>
      <c r="Q53" s="47">
        <f t="shared" si="4"/>
        <v>1.2316924316195155</v>
      </c>
    </row>
    <row r="54" spans="1:17" x14ac:dyDescent="0.2">
      <c r="A54">
        <f t="shared" si="2"/>
        <v>2047</v>
      </c>
      <c r="B54" s="45">
        <f>EIAData!U76</f>
        <v>50043</v>
      </c>
      <c r="C54" s="45">
        <f>EIAData!V76</f>
        <v>7609</v>
      </c>
      <c r="D54" s="45">
        <f>EIAData!W76</f>
        <v>2522</v>
      </c>
      <c r="E54" s="70">
        <f t="shared" si="13"/>
        <v>60174</v>
      </c>
      <c r="F54" s="45">
        <f>EIAData!P76</f>
        <v>22990845</v>
      </c>
      <c r="G54" s="45">
        <f>EIAData!Q76</f>
        <v>7343816</v>
      </c>
      <c r="H54" s="45">
        <f>EIAData!R76</f>
        <v>2043606</v>
      </c>
      <c r="I54" s="38">
        <f t="shared" si="14"/>
        <v>32378267</v>
      </c>
      <c r="K54" s="27">
        <f>(SUM(B54:D54)*1000000)/I54</f>
        <v>1858.4688303422786</v>
      </c>
      <c r="L54" s="28">
        <f t="shared" si="0"/>
        <v>3568.1951156928812</v>
      </c>
      <c r="M54" s="96">
        <v>0.80745100000000003</v>
      </c>
      <c r="N54" s="27">
        <f t="shared" si="10"/>
        <v>2881.1427143613328</v>
      </c>
      <c r="O54" s="40">
        <f t="shared" si="11"/>
        <v>0.86957640254065349</v>
      </c>
      <c r="Q54" s="47">
        <f t="shared" si="4"/>
        <v>1.2384652443306157</v>
      </c>
    </row>
    <row r="55" spans="1:17" x14ac:dyDescent="0.2">
      <c r="A55">
        <f t="shared" si="2"/>
        <v>2048</v>
      </c>
      <c r="B55" s="45">
        <f>EIAData!U77</f>
        <v>50583</v>
      </c>
      <c r="C55" s="45">
        <f>EIAData!V77</f>
        <v>7690</v>
      </c>
      <c r="D55" s="45">
        <f>EIAData!W77</f>
        <v>2531</v>
      </c>
      <c r="E55" s="70">
        <f t="shared" si="13"/>
        <v>60804</v>
      </c>
      <c r="F55" s="45">
        <f>EIAData!P77</f>
        <v>23183509</v>
      </c>
      <c r="G55" s="45">
        <f>EIAData!Q77</f>
        <v>7399010</v>
      </c>
      <c r="H55" s="45">
        <f>EIAData!R77</f>
        <v>2046090</v>
      </c>
      <c r="I55" s="38">
        <f t="shared" si="14"/>
        <v>32628609</v>
      </c>
      <c r="K55" s="27">
        <f>(SUM(B55:D55)*1000000)/I55</f>
        <v>1863.5179942853217</v>
      </c>
      <c r="L55" s="28">
        <f t="shared" si="0"/>
        <v>3575.4659117708634</v>
      </c>
      <c r="M55" s="96">
        <v>0.80308900000000005</v>
      </c>
      <c r="N55" s="27">
        <f t="shared" si="10"/>
        <v>2871.4173436181509</v>
      </c>
      <c r="O55" s="40">
        <f t="shared" si="11"/>
        <v>0.86664112520708858</v>
      </c>
      <c r="Q55" s="47">
        <f t="shared" si="4"/>
        <v>1.245192002380807</v>
      </c>
    </row>
    <row r="56" spans="1:17" x14ac:dyDescent="0.2">
      <c r="A56">
        <f t="shared" si="2"/>
        <v>2049</v>
      </c>
      <c r="B56" s="45">
        <f>EIAData!U78</f>
        <v>51121</v>
      </c>
      <c r="C56" s="45">
        <f>EIAData!V78</f>
        <v>7770</v>
      </c>
      <c r="D56" s="45">
        <f>EIAData!W78</f>
        <v>2540</v>
      </c>
      <c r="E56" s="70">
        <f t="shared" si="13"/>
        <v>61431</v>
      </c>
      <c r="F56" s="45">
        <f>EIAData!P78</f>
        <v>23374169</v>
      </c>
      <c r="G56" s="45">
        <f>EIAData!Q78</f>
        <v>7455213</v>
      </c>
      <c r="H56" s="45">
        <f>EIAData!R78</f>
        <v>2048854</v>
      </c>
      <c r="I56" s="38">
        <f t="shared" si="14"/>
        <v>32878236</v>
      </c>
      <c r="K56" s="27">
        <f>(SUM(B56:D56)*1000000)/I56</f>
        <v>1868.4396571640887</v>
      </c>
      <c r="L56" s="28">
        <f t="shared" si="0"/>
        <v>3582.5531063162875</v>
      </c>
      <c r="M56" s="96">
        <v>0.79879999999999995</v>
      </c>
      <c r="N56" s="27">
        <f t="shared" si="10"/>
        <v>2861.7434213254505</v>
      </c>
      <c r="O56" s="40">
        <f t="shared" si="11"/>
        <v>0.86372137586464448</v>
      </c>
      <c r="Q56" s="47">
        <f t="shared" si="4"/>
        <v>1.2518778167250877</v>
      </c>
    </row>
    <row r="57" spans="1:17" x14ac:dyDescent="0.2">
      <c r="A57">
        <f t="shared" si="2"/>
        <v>2050</v>
      </c>
      <c r="B57" s="45">
        <f>EIAData!U79</f>
        <v>51658</v>
      </c>
      <c r="C57" s="45">
        <f>EIAData!V79</f>
        <v>7852</v>
      </c>
      <c r="D57" s="45">
        <f>EIAData!W79</f>
        <v>2548</v>
      </c>
      <c r="E57" s="70">
        <f t="shared" si="13"/>
        <v>62058</v>
      </c>
      <c r="F57" s="45">
        <f>EIAData!P79</f>
        <v>23563434</v>
      </c>
      <c r="G57" s="45">
        <f>EIAData!Q79</f>
        <v>7512103</v>
      </c>
      <c r="H57" s="45">
        <f>EIAData!R79</f>
        <v>2051717</v>
      </c>
      <c r="I57" s="38">
        <f t="shared" si="14"/>
        <v>33127254</v>
      </c>
      <c r="K57" s="27">
        <f>(SUM(B57:D57)*1000000)/I57</f>
        <v>1873.3215859062752</v>
      </c>
      <c r="L57" s="28">
        <f t="shared" si="0"/>
        <v>3589.5830837050362</v>
      </c>
      <c r="M57" s="96">
        <v>0.79462299999999997</v>
      </c>
      <c r="N57" s="27">
        <f t="shared" si="10"/>
        <v>2852.3652787229466</v>
      </c>
      <c r="O57" s="40">
        <f t="shared" si="11"/>
        <v>0.86089089771229577</v>
      </c>
      <c r="Q57" s="47">
        <f t="shared" si="4"/>
        <v>1.258458413612493</v>
      </c>
    </row>
  </sheetData>
  <phoneticPr fontId="0" type="noConversion"/>
  <pageMargins left="0.75" right="0.75" top="1" bottom="1" header="0.5" footer="0.5"/>
  <pageSetup orientation="portrait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57"/>
  <sheetViews>
    <sheetView workbookViewId="0">
      <pane ySplit="1" topLeftCell="A14" activePane="bottomLeft" state="frozenSplit"/>
      <selection activeCell="G120" sqref="G120"/>
      <selection pane="bottomLeft" activeCell="E30" sqref="E30"/>
    </sheetView>
  </sheetViews>
  <sheetFormatPr defaultRowHeight="12.75" x14ac:dyDescent="0.2"/>
  <cols>
    <col min="1" max="1" width="5.140625" style="6" bestFit="1" customWidth="1"/>
    <col min="2" max="2" width="9" style="6" customWidth="1"/>
    <col min="3" max="3" width="10.28515625" style="6" customWidth="1"/>
    <col min="4" max="4" width="10.42578125" style="6" customWidth="1"/>
    <col min="5" max="6" width="9" style="6" customWidth="1"/>
    <col min="7" max="7" width="10.7109375" bestFit="1" customWidth="1"/>
  </cols>
  <sheetData>
    <row r="1" spans="1:13" x14ac:dyDescent="0.2">
      <c r="A1" s="14" t="s">
        <v>0</v>
      </c>
      <c r="B1" s="5" t="s">
        <v>61</v>
      </c>
      <c r="C1" s="5" t="s">
        <v>62</v>
      </c>
      <c r="D1" s="5" t="s">
        <v>55</v>
      </c>
      <c r="E1" s="5" t="s">
        <v>56</v>
      </c>
      <c r="F1" s="5" t="s">
        <v>67</v>
      </c>
      <c r="G1" s="5" t="s">
        <v>68</v>
      </c>
      <c r="H1" s="5"/>
      <c r="I1" s="5"/>
      <c r="J1" s="5"/>
      <c r="K1" s="5"/>
      <c r="L1" s="5"/>
      <c r="M1" s="5"/>
    </row>
    <row r="2" spans="1:13" x14ac:dyDescent="0.2">
      <c r="A2" s="20">
        <v>1995</v>
      </c>
      <c r="B2" s="71">
        <v>1.0310348823442872</v>
      </c>
      <c r="C2" s="71">
        <v>0.40490888242156797</v>
      </c>
      <c r="D2" s="71">
        <v>0.99101657935363019</v>
      </c>
      <c r="E2" s="71">
        <v>0.83458130258599328</v>
      </c>
      <c r="F2" s="71">
        <v>8.263738834102477E-2</v>
      </c>
      <c r="G2" s="76">
        <f>SUM(B2:C2)</f>
        <v>1.4359437647658551</v>
      </c>
    </row>
    <row r="3" spans="1:13" x14ac:dyDescent="0.2">
      <c r="A3" s="20">
        <f t="shared" ref="A3:A57" si="0">A2+1</f>
        <v>1996</v>
      </c>
      <c r="B3" s="71">
        <v>1.0287328638381865</v>
      </c>
      <c r="C3" s="71">
        <v>0.40596628515716798</v>
      </c>
      <c r="D3" s="71">
        <v>0.98948562102107196</v>
      </c>
      <c r="E3" s="71">
        <v>0.82719435520917284</v>
      </c>
      <c r="F3" s="71">
        <v>8.4766797905555677E-2</v>
      </c>
      <c r="G3" s="76">
        <f t="shared" ref="G3:G57" si="1">SUM(B3:C3)</f>
        <v>1.4346991489953544</v>
      </c>
    </row>
    <row r="4" spans="1:13" s="3" customFormat="1" x14ac:dyDescent="0.2">
      <c r="A4" s="20">
        <f t="shared" si="0"/>
        <v>1997</v>
      </c>
      <c r="B4" s="71">
        <v>1.0264359851089191</v>
      </c>
      <c r="C4" s="71">
        <v>0.40702368789276794</v>
      </c>
      <c r="D4" s="71">
        <v>0.98795702776843763</v>
      </c>
      <c r="E4" s="71">
        <v>0.819872790307827</v>
      </c>
      <c r="F4" s="71">
        <v>8.6951078336464926E-2</v>
      </c>
      <c r="G4" s="76">
        <f t="shared" si="1"/>
        <v>1.4334596730016871</v>
      </c>
    </row>
    <row r="5" spans="1:13" x14ac:dyDescent="0.2">
      <c r="A5" s="20">
        <f t="shared" si="0"/>
        <v>1998</v>
      </c>
      <c r="B5" s="71">
        <v>1.0241442346807708</v>
      </c>
      <c r="C5" s="71">
        <v>0.40808109062836795</v>
      </c>
      <c r="D5" s="71">
        <v>0.98643079594206595</v>
      </c>
      <c r="E5" s="71">
        <v>0.81261602917631726</v>
      </c>
      <c r="F5" s="71">
        <v>8.9191643552440233E-2</v>
      </c>
      <c r="G5" s="76">
        <f t="shared" si="1"/>
        <v>1.4322253253091386</v>
      </c>
    </row>
    <row r="6" spans="1:13" x14ac:dyDescent="0.2">
      <c r="A6" s="20">
        <f t="shared" si="0"/>
        <v>1999</v>
      </c>
      <c r="B6" s="71">
        <v>1.0218576011036498</v>
      </c>
      <c r="C6" s="71">
        <v>0.4091384933639679</v>
      </c>
      <c r="D6" s="71">
        <v>0.98490692189394002</v>
      </c>
      <c r="E6" s="71">
        <v>0.80542349823117576</v>
      </c>
      <c r="F6" s="71">
        <v>9.1489943906185936E-2</v>
      </c>
      <c r="G6" s="76">
        <f t="shared" si="1"/>
        <v>1.4309960944676177</v>
      </c>
    </row>
    <row r="7" spans="1:13" x14ac:dyDescent="0.2">
      <c r="A7" s="20">
        <f t="shared" si="0"/>
        <v>2000</v>
      </c>
      <c r="B7" s="71">
        <v>1.0195760729530292</v>
      </c>
      <c r="C7" s="71">
        <v>0.41019589609956791</v>
      </c>
      <c r="D7" s="71">
        <v>0.98338540198167856</v>
      </c>
      <c r="E7" s="71">
        <v>0.79829462896576919</v>
      </c>
      <c r="F7" s="71">
        <v>9.384746712325874E-2</v>
      </c>
      <c r="G7" s="76">
        <f t="shared" si="1"/>
        <v>1.4297719690525972</v>
      </c>
    </row>
    <row r="8" spans="1:13" x14ac:dyDescent="0.2">
      <c r="A8" s="20">
        <f t="shared" si="0"/>
        <v>2001</v>
      </c>
      <c r="B8" s="71">
        <v>1.0172996388298901</v>
      </c>
      <c r="C8" s="71">
        <v>0.41125329883516787</v>
      </c>
      <c r="D8" s="71">
        <v>0.98186623256852712</v>
      </c>
      <c r="E8" s="71">
        <v>0.79122885790536268</v>
      </c>
      <c r="F8" s="71">
        <v>9.626573926509574E-2</v>
      </c>
      <c r="G8" s="76">
        <f t="shared" si="1"/>
        <v>1.4285529376650579</v>
      </c>
    </row>
    <row r="9" spans="1:13" x14ac:dyDescent="0.2">
      <c r="A9" s="20">
        <f t="shared" si="0"/>
        <v>2002</v>
      </c>
      <c r="B9" s="71">
        <v>1.0150282873606642</v>
      </c>
      <c r="C9" s="71">
        <v>0.41231070157076782</v>
      </c>
      <c r="D9" s="71">
        <v>0.98034941002334952</v>
      </c>
      <c r="E9" s="71">
        <v>0.78451609684510326</v>
      </c>
      <c r="F9" s="71">
        <v>9.9296694815796893E-2</v>
      </c>
      <c r="G9" s="76">
        <f t="shared" si="1"/>
        <v>1.4273389889314321</v>
      </c>
    </row>
    <row r="10" spans="1:13" x14ac:dyDescent="0.2">
      <c r="A10" s="20">
        <f t="shared" si="0"/>
        <v>2003</v>
      </c>
      <c r="B10" s="71">
        <v>1.0127620071971775</v>
      </c>
      <c r="C10" s="71">
        <v>0.41336810430636778</v>
      </c>
      <c r="D10" s="71">
        <v>0.97883493072061911</v>
      </c>
      <c r="E10" s="71">
        <v>0.77939063999192504</v>
      </c>
      <c r="F10" s="71">
        <v>0.10270765902986394</v>
      </c>
      <c r="G10" s="76">
        <f t="shared" si="1"/>
        <v>1.4261301115035452</v>
      </c>
    </row>
    <row r="11" spans="1:13" x14ac:dyDescent="0.2">
      <c r="A11" s="20">
        <f t="shared" si="0"/>
        <v>2004</v>
      </c>
      <c r="B11" s="71">
        <v>1.010500787016593</v>
      </c>
      <c r="C11" s="71">
        <v>0.41442550704196773</v>
      </c>
      <c r="D11" s="71">
        <v>0.97732279104040998</v>
      </c>
      <c r="E11" s="71">
        <v>0.77297647115030832</v>
      </c>
      <c r="F11" s="71">
        <v>0.10617636854388791</v>
      </c>
      <c r="G11" s="76">
        <f t="shared" si="1"/>
        <v>1.4249262940585607</v>
      </c>
    </row>
    <row r="12" spans="1:13" x14ac:dyDescent="0.2">
      <c r="A12" s="20">
        <f t="shared" si="0"/>
        <v>2005</v>
      </c>
      <c r="B12" s="71">
        <v>1.0082446155213547</v>
      </c>
      <c r="C12" s="71">
        <v>0.41548290977756769</v>
      </c>
      <c r="D12" s="71">
        <v>0.9758129873683884</v>
      </c>
      <c r="E12" s="71">
        <v>0.76384172765175484</v>
      </c>
      <c r="F12" s="71">
        <v>0.10966707536700375</v>
      </c>
      <c r="G12" s="76">
        <f t="shared" si="1"/>
        <v>1.4237275252989223</v>
      </c>
    </row>
    <row r="13" spans="1:13" x14ac:dyDescent="0.2">
      <c r="A13" s="20">
        <f t="shared" si="0"/>
        <v>2006</v>
      </c>
      <c r="B13" s="71">
        <v>1.0031121144563999</v>
      </c>
      <c r="C13" s="71">
        <v>0.41654031251316764</v>
      </c>
      <c r="D13" s="71">
        <v>0.96550172980592586</v>
      </c>
      <c r="E13" s="71">
        <v>0.75547021114823587</v>
      </c>
      <c r="F13" s="71">
        <v>0.113592598409472</v>
      </c>
      <c r="G13" s="76">
        <f t="shared" si="1"/>
        <v>1.4196524269695676</v>
      </c>
    </row>
    <row r="14" spans="1:13" x14ac:dyDescent="0.2">
      <c r="A14" s="20">
        <f t="shared" si="0"/>
        <v>2007</v>
      </c>
      <c r="B14" s="71">
        <v>1.001050121249689</v>
      </c>
      <c r="C14" s="71">
        <v>0.41759771524876754</v>
      </c>
      <c r="D14" s="71">
        <v>0.95836298515554763</v>
      </c>
      <c r="E14" s="71">
        <v>0.75101794076060802</v>
      </c>
      <c r="F14" s="71">
        <v>0.11646841574860486</v>
      </c>
      <c r="G14" s="76">
        <f t="shared" si="1"/>
        <v>1.4186478364984565</v>
      </c>
    </row>
    <row r="15" spans="1:13" x14ac:dyDescent="0.2">
      <c r="A15" s="20">
        <f t="shared" si="0"/>
        <v>2008</v>
      </c>
      <c r="B15" s="71">
        <v>1.0013651139447211</v>
      </c>
      <c r="C15" s="71">
        <v>0.4186551179843675</v>
      </c>
      <c r="D15" s="71">
        <v>0.95310989885457076</v>
      </c>
      <c r="E15" s="71">
        <v>0.74961169860011689</v>
      </c>
      <c r="F15" s="71">
        <v>0.11809904739075626</v>
      </c>
      <c r="G15" s="76">
        <f t="shared" si="1"/>
        <v>1.4200202319290884</v>
      </c>
    </row>
    <row r="16" spans="1:13" x14ac:dyDescent="0.2">
      <c r="A16" s="20">
        <f t="shared" si="0"/>
        <v>2009</v>
      </c>
      <c r="B16" s="71">
        <v>1</v>
      </c>
      <c r="C16" s="71">
        <v>0.41971252071996779</v>
      </c>
      <c r="D16" s="71">
        <v>0.94718660731502735</v>
      </c>
      <c r="E16" s="71">
        <v>0.74759608131405908</v>
      </c>
      <c r="F16" s="71">
        <v>0.11970049162573601</v>
      </c>
      <c r="G16" s="76">
        <f t="shared" si="1"/>
        <v>1.4197125207199677</v>
      </c>
    </row>
    <row r="17" spans="1:7" x14ac:dyDescent="0.2">
      <c r="A17" s="20">
        <f t="shared" si="0"/>
        <v>2010</v>
      </c>
      <c r="B17" s="71">
        <v>1</v>
      </c>
      <c r="C17" s="71">
        <v>0.41867520070518904</v>
      </c>
      <c r="D17" s="71">
        <v>0.94557138944306385</v>
      </c>
      <c r="E17" s="71">
        <v>0.74872016809396114</v>
      </c>
      <c r="F17" s="71">
        <v>0.12538586649331693</v>
      </c>
      <c r="G17" s="76">
        <f t="shared" si="1"/>
        <v>1.418675200705189</v>
      </c>
    </row>
    <row r="18" spans="1:7" x14ac:dyDescent="0.2">
      <c r="A18" s="20">
        <f t="shared" si="0"/>
        <v>2011</v>
      </c>
      <c r="B18" s="71">
        <v>1</v>
      </c>
      <c r="C18" s="71">
        <v>0.41966209828919843</v>
      </c>
      <c r="D18" s="71">
        <v>0.9444296681088663</v>
      </c>
      <c r="E18" s="71">
        <v>0.7499439732394636</v>
      </c>
      <c r="F18" s="71">
        <v>0.1311041099306321</v>
      </c>
      <c r="G18" s="76">
        <f t="shared" si="1"/>
        <v>1.4196620982891983</v>
      </c>
    </row>
    <row r="19" spans="1:7" x14ac:dyDescent="0.2">
      <c r="A19" s="20">
        <f t="shared" si="0"/>
        <v>2012</v>
      </c>
      <c r="B19" s="71">
        <v>1</v>
      </c>
      <c r="C19" s="71">
        <v>0.42113354696430683</v>
      </c>
      <c r="D19" s="71">
        <v>0.94339460982018419</v>
      </c>
      <c r="E19" s="71">
        <v>0.75108765991808257</v>
      </c>
      <c r="F19" s="71">
        <v>0.1371020886474798</v>
      </c>
      <c r="G19" s="76">
        <f t="shared" si="1"/>
        <v>1.4211335469643069</v>
      </c>
    </row>
    <row r="20" spans="1:7" x14ac:dyDescent="0.2">
      <c r="A20" s="20">
        <f t="shared" si="0"/>
        <v>2013</v>
      </c>
      <c r="B20" s="71">
        <v>1</v>
      </c>
      <c r="C20" s="71">
        <v>0.42238859381659821</v>
      </c>
      <c r="D20" s="71">
        <v>0.94286433469118291</v>
      </c>
      <c r="E20" s="71">
        <v>0.75172895049687249</v>
      </c>
      <c r="F20" s="71">
        <v>0.14321612119547164</v>
      </c>
      <c r="G20" s="76">
        <f t="shared" si="1"/>
        <v>1.4223885938165983</v>
      </c>
    </row>
    <row r="21" spans="1:7" x14ac:dyDescent="0.2">
      <c r="A21" s="20">
        <f t="shared" si="0"/>
        <v>2014</v>
      </c>
      <c r="B21" s="71">
        <v>1</v>
      </c>
      <c r="C21" s="71">
        <v>0.42365229533555987</v>
      </c>
      <c r="D21" s="71">
        <v>0.9424957118198094</v>
      </c>
      <c r="E21" s="71">
        <v>0.75240051368930072</v>
      </c>
      <c r="F21" s="71">
        <v>0.14943616715280628</v>
      </c>
      <c r="G21" s="76">
        <f t="shared" si="1"/>
        <v>1.4236522953355599</v>
      </c>
    </row>
    <row r="22" spans="1:7" x14ac:dyDescent="0.2">
      <c r="A22" s="20">
        <f t="shared" si="0"/>
        <v>2015</v>
      </c>
      <c r="B22" s="18">
        <f>EIAData!B44</f>
        <v>1</v>
      </c>
      <c r="C22" s="18">
        <f>EIAData!C44</f>
        <v>0.42511764307887501</v>
      </c>
      <c r="D22" s="18">
        <f>EIAData!D44</f>
        <v>0.94330491236281178</v>
      </c>
      <c r="E22" s="18">
        <f>EIAData!E44</f>
        <v>0.75331855591840435</v>
      </c>
      <c r="F22" s="18">
        <f>EIAData!F44</f>
        <v>0.15637435855735848</v>
      </c>
      <c r="G22" s="76">
        <f t="shared" si="1"/>
        <v>1.425117643078875</v>
      </c>
    </row>
    <row r="23" spans="1:7" x14ac:dyDescent="0.2">
      <c r="A23" s="20">
        <f t="shared" si="0"/>
        <v>2016</v>
      </c>
      <c r="B23" s="18">
        <f>EIAData!B45</f>
        <v>1</v>
      </c>
      <c r="C23" s="18">
        <f>EIAData!C45</f>
        <v>0.42357859210517218</v>
      </c>
      <c r="D23" s="18">
        <f>EIAData!D45</f>
        <v>0.93888405196825098</v>
      </c>
      <c r="E23" s="18">
        <f>EIAData!E45</f>
        <v>0.75495234501853103</v>
      </c>
      <c r="F23" s="18">
        <f>EIAData!F45</f>
        <v>0.16205045134489021</v>
      </c>
      <c r="G23" s="76">
        <f t="shared" si="1"/>
        <v>1.4235785921051722</v>
      </c>
    </row>
    <row r="24" spans="1:7" x14ac:dyDescent="0.2">
      <c r="A24" s="20">
        <f t="shared" si="0"/>
        <v>2017</v>
      </c>
      <c r="B24" s="18">
        <f>EIAData!B46</f>
        <v>1</v>
      </c>
      <c r="C24" s="18">
        <f>EIAData!C46</f>
        <v>0.42240203553816974</v>
      </c>
      <c r="D24" s="18">
        <f>EIAData!D46</f>
        <v>0.93549850357186093</v>
      </c>
      <c r="E24" s="18">
        <f>EIAData!E46</f>
        <v>0.75730881998018973</v>
      </c>
      <c r="F24" s="18">
        <f>EIAData!F46</f>
        <v>0.16787053441251776</v>
      </c>
      <c r="G24" s="76">
        <f t="shared" si="1"/>
        <v>1.4224020355381697</v>
      </c>
    </row>
    <row r="25" spans="1:7" x14ac:dyDescent="0.2">
      <c r="A25" s="20">
        <f t="shared" si="0"/>
        <v>2018</v>
      </c>
      <c r="B25" s="18">
        <f>EIAData!B47</f>
        <v>1</v>
      </c>
      <c r="C25" s="18">
        <f>EIAData!C47</f>
        <v>0.4208817649465767</v>
      </c>
      <c r="D25" s="18">
        <f>EIAData!D47</f>
        <v>0.93146597359693695</v>
      </c>
      <c r="E25" s="18">
        <f>EIAData!E47</f>
        <v>0.75880645917276235</v>
      </c>
      <c r="F25" s="18">
        <f>EIAData!F47</f>
        <v>0.17357644025099414</v>
      </c>
      <c r="G25" s="76">
        <f t="shared" si="1"/>
        <v>1.4208817649465768</v>
      </c>
    </row>
    <row r="26" spans="1:7" x14ac:dyDescent="0.2">
      <c r="A26" s="20">
        <f t="shared" si="0"/>
        <v>2019</v>
      </c>
      <c r="B26" s="18">
        <f>EIAData!B48</f>
        <v>1</v>
      </c>
      <c r="C26" s="18">
        <f>EIAData!C48</f>
        <v>0.42044104891055106</v>
      </c>
      <c r="D26" s="18">
        <f>EIAData!D48</f>
        <v>0.9279770038872629</v>
      </c>
      <c r="E26" s="18">
        <f>EIAData!E48</f>
        <v>0.76139903187011337</v>
      </c>
      <c r="F26" s="18">
        <f>EIAData!F48</f>
        <v>0.17976583715363295</v>
      </c>
      <c r="G26" s="76">
        <f t="shared" si="1"/>
        <v>1.420441048910551</v>
      </c>
    </row>
    <row r="27" spans="1:7" x14ac:dyDescent="0.2">
      <c r="A27" s="20">
        <f t="shared" si="0"/>
        <v>2020</v>
      </c>
      <c r="B27" s="18">
        <f>EIAData!B49</f>
        <v>1</v>
      </c>
      <c r="C27" s="18">
        <f>EIAData!C49</f>
        <v>0.41981165198876808</v>
      </c>
      <c r="D27" s="18">
        <f>EIAData!D49</f>
        <v>0.92495575593572676</v>
      </c>
      <c r="E27" s="18">
        <f>EIAData!E49</f>
        <v>0.76375773363725175</v>
      </c>
      <c r="F27" s="18">
        <f>EIAData!F49</f>
        <v>0.18600432766651784</v>
      </c>
      <c r="G27" s="76">
        <f t="shared" si="1"/>
        <v>1.419811651988768</v>
      </c>
    </row>
    <row r="28" spans="1:7" x14ac:dyDescent="0.2">
      <c r="A28" s="20">
        <f t="shared" si="0"/>
        <v>2021</v>
      </c>
      <c r="B28" s="18">
        <f>EIAData!B50</f>
        <v>1</v>
      </c>
      <c r="C28" s="18">
        <f>EIAData!C50</f>
        <v>0.41479643548769102</v>
      </c>
      <c r="D28" s="18">
        <f>EIAData!D50</f>
        <v>0.92285612034495734</v>
      </c>
      <c r="E28" s="18">
        <f>EIAData!E50</f>
        <v>0.76343672648155625</v>
      </c>
      <c r="F28" s="18">
        <f>EIAData!F50</f>
        <v>0.19043516144911787</v>
      </c>
      <c r="G28" s="76">
        <f t="shared" si="1"/>
        <v>1.414796435487691</v>
      </c>
    </row>
    <row r="29" spans="1:7" x14ac:dyDescent="0.2">
      <c r="A29" s="20">
        <f t="shared" si="0"/>
        <v>2022</v>
      </c>
      <c r="B29" s="18">
        <f>EIAData!B51</f>
        <v>1</v>
      </c>
      <c r="C29" s="18">
        <f>EIAData!C51</f>
        <v>0.41016372731045131</v>
      </c>
      <c r="D29" s="18">
        <f>EIAData!D51</f>
        <v>0.92097317027532055</v>
      </c>
      <c r="E29" s="18">
        <f>EIAData!E51</f>
        <v>0.76364548524511822</v>
      </c>
      <c r="F29" s="18">
        <f>EIAData!F51</f>
        <v>0.19505386137790456</v>
      </c>
      <c r="G29" s="76">
        <f t="shared" si="1"/>
        <v>1.4101637273104513</v>
      </c>
    </row>
    <row r="30" spans="1:7" x14ac:dyDescent="0.2">
      <c r="A30" s="20">
        <f t="shared" si="0"/>
        <v>2023</v>
      </c>
      <c r="B30" s="18">
        <f>EIAData!B52</f>
        <v>1</v>
      </c>
      <c r="C30" s="18">
        <f>EIAData!C52</f>
        <v>0.40597536985584121</v>
      </c>
      <c r="D30" s="18">
        <f>EIAData!D52</f>
        <v>0.92012854476518136</v>
      </c>
      <c r="E30" s="18">
        <f>EIAData!E52</f>
        <v>0.76458907106440099</v>
      </c>
      <c r="F30" s="18">
        <f>EIAData!F52</f>
        <v>0.19992833127016382</v>
      </c>
      <c r="G30" s="76">
        <f t="shared" si="1"/>
        <v>1.4059753698558413</v>
      </c>
    </row>
    <row r="31" spans="1:7" x14ac:dyDescent="0.2">
      <c r="A31" s="20">
        <f t="shared" si="0"/>
        <v>2024</v>
      </c>
      <c r="B31" s="18">
        <f>EIAData!B53</f>
        <v>1</v>
      </c>
      <c r="C31" s="18">
        <f>EIAData!C53</f>
        <v>0.40187391057705768</v>
      </c>
      <c r="D31" s="18">
        <f>EIAData!D53</f>
        <v>0.92046659130474473</v>
      </c>
      <c r="E31" s="18">
        <f>EIAData!E53</f>
        <v>0.76577327683847296</v>
      </c>
      <c r="F31" s="18">
        <f>EIAData!F53</f>
        <v>0.20499657241660166</v>
      </c>
      <c r="G31" s="76">
        <f t="shared" si="1"/>
        <v>1.4018739105770577</v>
      </c>
    </row>
    <row r="32" spans="1:7" x14ac:dyDescent="0.2">
      <c r="A32" s="20">
        <f t="shared" si="0"/>
        <v>2025</v>
      </c>
      <c r="B32" s="18">
        <f>EIAData!B54</f>
        <v>1</v>
      </c>
      <c r="C32" s="18">
        <f>EIAData!C54</f>
        <v>0.39793656684446016</v>
      </c>
      <c r="D32" s="18">
        <f>EIAData!D54</f>
        <v>0.92109102821891276</v>
      </c>
      <c r="E32" s="18">
        <f>EIAData!E54</f>
        <v>0.7673156718368499</v>
      </c>
      <c r="F32" s="18">
        <f>EIAData!F54</f>
        <v>0.21032711276942359</v>
      </c>
      <c r="G32" s="76">
        <f t="shared" si="1"/>
        <v>1.3979365668444601</v>
      </c>
    </row>
    <row r="33" spans="1:7" x14ac:dyDescent="0.2">
      <c r="A33" s="20">
        <f t="shared" si="0"/>
        <v>2026</v>
      </c>
      <c r="B33" s="18">
        <f>EIAData!B55</f>
        <v>1</v>
      </c>
      <c r="C33" s="18">
        <f>EIAData!C55</f>
        <v>0.39421752939116556</v>
      </c>
      <c r="D33" s="18">
        <f>EIAData!D55</f>
        <v>0.92195442193973121</v>
      </c>
      <c r="E33" s="18">
        <f>EIAData!E55</f>
        <v>0.76938572533749872</v>
      </c>
      <c r="F33" s="18">
        <f>EIAData!F55</f>
        <v>0.21607467321693019</v>
      </c>
      <c r="G33" s="76">
        <f t="shared" si="1"/>
        <v>1.3942175293911656</v>
      </c>
    </row>
    <row r="34" spans="1:7" x14ac:dyDescent="0.2">
      <c r="A34" s="20">
        <f t="shared" si="0"/>
        <v>2027</v>
      </c>
      <c r="B34" s="18">
        <f>EIAData!B56</f>
        <v>1</v>
      </c>
      <c r="C34" s="18">
        <f>EIAData!C56</f>
        <v>0.39077765130415831</v>
      </c>
      <c r="D34" s="18">
        <f>EIAData!D56</f>
        <v>0.9228473975416408</v>
      </c>
      <c r="E34" s="18">
        <f>EIAData!E56</f>
        <v>0.77214810897211417</v>
      </c>
      <c r="F34" s="18">
        <f>EIAData!F56</f>
        <v>0.22232225201879605</v>
      </c>
      <c r="G34" s="76">
        <f t="shared" si="1"/>
        <v>1.3907776513041583</v>
      </c>
    </row>
    <row r="35" spans="1:7" x14ac:dyDescent="0.2">
      <c r="A35" s="20">
        <f t="shared" si="0"/>
        <v>2028</v>
      </c>
      <c r="B35" s="18">
        <f>EIAData!B57</f>
        <v>1</v>
      </c>
      <c r="C35" s="18">
        <f>EIAData!C57</f>
        <v>0.38751208326051673</v>
      </c>
      <c r="D35" s="18">
        <f>EIAData!D57</f>
        <v>0.92383447722607681</v>
      </c>
      <c r="E35" s="18">
        <f>EIAData!E57</f>
        <v>0.77546512895152442</v>
      </c>
      <c r="F35" s="18">
        <f>EIAData!F57</f>
        <v>0.22827370108576842</v>
      </c>
      <c r="G35" s="76">
        <f t="shared" si="1"/>
        <v>1.3875120832605168</v>
      </c>
    </row>
    <row r="36" spans="1:7" x14ac:dyDescent="0.2">
      <c r="A36" s="20">
        <f t="shared" si="0"/>
        <v>2029</v>
      </c>
      <c r="B36" s="18">
        <f>EIAData!B58</f>
        <v>1</v>
      </c>
      <c r="C36" s="18">
        <f>EIAData!C58</f>
        <v>0.38436444699438455</v>
      </c>
      <c r="D36" s="18">
        <f>EIAData!D58</f>
        <v>0.92495859348378173</v>
      </c>
      <c r="E36" s="18">
        <f>EIAData!E58</f>
        <v>0.77999288993778759</v>
      </c>
      <c r="F36" s="18">
        <f>EIAData!F58</f>
        <v>0.23398091163097634</v>
      </c>
      <c r="G36" s="76">
        <f t="shared" si="1"/>
        <v>1.3843644469943845</v>
      </c>
    </row>
    <row r="37" spans="1:7" x14ac:dyDescent="0.2">
      <c r="A37" s="20">
        <f t="shared" si="0"/>
        <v>2030</v>
      </c>
      <c r="B37" s="18">
        <f>EIAData!B59</f>
        <v>1</v>
      </c>
      <c r="C37" s="18">
        <f>EIAData!C59</f>
        <v>0.38134573714745107</v>
      </c>
      <c r="D37" s="18">
        <f>EIAData!D59</f>
        <v>0.92617016576468614</v>
      </c>
      <c r="E37" s="18">
        <f>EIAData!E59</f>
        <v>0.78575591255531574</v>
      </c>
      <c r="F37" s="18">
        <f>EIAData!F59</f>
        <v>0.23942624089827913</v>
      </c>
      <c r="G37" s="76">
        <f t="shared" si="1"/>
        <v>1.3813457371474511</v>
      </c>
    </row>
    <row r="38" spans="1:7" x14ac:dyDescent="0.2">
      <c r="A38" s="20">
        <f t="shared" si="0"/>
        <v>2031</v>
      </c>
      <c r="B38" s="18">
        <f>EIAData!B60</f>
        <v>1</v>
      </c>
      <c r="C38" s="18">
        <f>EIAData!C60</f>
        <v>0.37849248601324614</v>
      </c>
      <c r="D38" s="18">
        <f>EIAData!D60</f>
        <v>0.92705962243180651</v>
      </c>
      <c r="E38" s="18">
        <f>EIAData!E60</f>
        <v>0.79298850307619595</v>
      </c>
      <c r="F38" s="18">
        <f>EIAData!F60</f>
        <v>0.24462815208728447</v>
      </c>
      <c r="G38" s="76">
        <f t="shared" si="1"/>
        <v>1.3784924860132461</v>
      </c>
    </row>
    <row r="39" spans="1:7" x14ac:dyDescent="0.2">
      <c r="A39" s="20">
        <f t="shared" si="0"/>
        <v>2032</v>
      </c>
      <c r="B39" s="18">
        <f>EIAData!B61</f>
        <v>1</v>
      </c>
      <c r="C39" s="18">
        <f>EIAData!C61</f>
        <v>0.37575114920385411</v>
      </c>
      <c r="D39" s="18">
        <f>EIAData!D61</f>
        <v>0.92772087405964943</v>
      </c>
      <c r="E39" s="18">
        <f>EIAData!E61</f>
        <v>0.80165806860084421</v>
      </c>
      <c r="F39" s="18">
        <f>EIAData!F61</f>
        <v>0.24955539968169044</v>
      </c>
      <c r="G39" s="76">
        <f t="shared" si="1"/>
        <v>1.3757511492038541</v>
      </c>
    </row>
    <row r="40" spans="1:7" x14ac:dyDescent="0.2">
      <c r="A40" s="20">
        <f t="shared" si="0"/>
        <v>2033</v>
      </c>
      <c r="B40" s="18">
        <f>EIAData!B62</f>
        <v>1</v>
      </c>
      <c r="C40" s="18">
        <f>EIAData!C62</f>
        <v>0.37311643246005194</v>
      </c>
      <c r="D40" s="18">
        <f>EIAData!D62</f>
        <v>0.92818743367677536</v>
      </c>
      <c r="E40" s="18">
        <f>EIAData!E62</f>
        <v>0.80927144201107792</v>
      </c>
      <c r="F40" s="18">
        <f>EIAData!F62</f>
        <v>0.25416444234794627</v>
      </c>
      <c r="G40" s="76">
        <f t="shared" si="1"/>
        <v>1.373116432460052</v>
      </c>
    </row>
    <row r="41" spans="1:7" x14ac:dyDescent="0.2">
      <c r="A41" s="20">
        <f t="shared" si="0"/>
        <v>2034</v>
      </c>
      <c r="B41" s="18">
        <f>EIAData!B63</f>
        <v>1</v>
      </c>
      <c r="C41" s="18">
        <f>EIAData!C63</f>
        <v>0.3705900843908444</v>
      </c>
      <c r="D41" s="18">
        <f>EIAData!D63</f>
        <v>0.92850128318500957</v>
      </c>
      <c r="E41" s="18">
        <f>EIAData!E63</f>
        <v>0.8152025739314539</v>
      </c>
      <c r="F41" s="18">
        <f>EIAData!F63</f>
        <v>0.25841037238640074</v>
      </c>
      <c r="G41" s="76">
        <f t="shared" si="1"/>
        <v>1.3705900843908445</v>
      </c>
    </row>
    <row r="42" spans="1:7" x14ac:dyDescent="0.2">
      <c r="A42" s="20">
        <f t="shared" si="0"/>
        <v>2035</v>
      </c>
      <c r="B42" s="18">
        <f>EIAData!B64</f>
        <v>1</v>
      </c>
      <c r="C42" s="18">
        <f>EIAData!C64</f>
        <v>0.36814347093998795</v>
      </c>
      <c r="D42" s="18">
        <f>EIAData!D64</f>
        <v>0.92863384165255281</v>
      </c>
      <c r="E42" s="18">
        <f>EIAData!E64</f>
        <v>0.81937595608561598</v>
      </c>
      <c r="F42" s="18">
        <f>EIAData!F64</f>
        <v>0.26216488490922157</v>
      </c>
      <c r="G42" s="76">
        <f t="shared" si="1"/>
        <v>1.368143470939988</v>
      </c>
    </row>
    <row r="43" spans="1:7" x14ac:dyDescent="0.2">
      <c r="A43" s="20">
        <f t="shared" si="0"/>
        <v>2036</v>
      </c>
      <c r="B43" s="18">
        <f>EIAData!B65</f>
        <v>1</v>
      </c>
      <c r="C43" s="18">
        <f>EIAData!C65</f>
        <v>0.3657879275995673</v>
      </c>
      <c r="D43" s="18">
        <f>EIAData!D65</f>
        <v>0.92862342094504069</v>
      </c>
      <c r="E43" s="18">
        <f>EIAData!E65</f>
        <v>0.82161592297186481</v>
      </c>
      <c r="F43" s="18">
        <f>EIAData!F65</f>
        <v>0.26542300643803812</v>
      </c>
      <c r="G43" s="76">
        <f t="shared" si="1"/>
        <v>1.3657879275995672</v>
      </c>
    </row>
    <row r="44" spans="1:7" x14ac:dyDescent="0.2">
      <c r="A44" s="20">
        <f t="shared" si="0"/>
        <v>2037</v>
      </c>
      <c r="B44" s="18">
        <f>EIAData!B66</f>
        <v>1</v>
      </c>
      <c r="C44" s="18">
        <f>EIAData!C66</f>
        <v>0.36352527073266627</v>
      </c>
      <c r="D44" s="18">
        <f>EIAData!D66</f>
        <v>0.92845473158571279</v>
      </c>
      <c r="E44" s="18">
        <f>EIAData!E66</f>
        <v>0.82188818097940852</v>
      </c>
      <c r="F44" s="18">
        <f>EIAData!F66</f>
        <v>0.26884815202145568</v>
      </c>
      <c r="G44" s="76">
        <f t="shared" si="1"/>
        <v>1.3635252707326662</v>
      </c>
    </row>
    <row r="45" spans="1:7" x14ac:dyDescent="0.2">
      <c r="A45" s="20">
        <f t="shared" si="0"/>
        <v>2038</v>
      </c>
      <c r="B45" s="18">
        <f>EIAData!B67</f>
        <v>1</v>
      </c>
      <c r="C45" s="18">
        <f>EIAData!C67</f>
        <v>0.36132045310123018</v>
      </c>
      <c r="D45" s="18">
        <f>EIAData!D67</f>
        <v>0.92808629001466192</v>
      </c>
      <c r="E45" s="18">
        <f>EIAData!E67</f>
        <v>0.82248091385471167</v>
      </c>
      <c r="F45" s="18">
        <f>EIAData!F67</f>
        <v>0.27238388371479177</v>
      </c>
      <c r="G45" s="76">
        <f t="shared" si="1"/>
        <v>1.3613204531012302</v>
      </c>
    </row>
    <row r="46" spans="1:7" x14ac:dyDescent="0.2">
      <c r="A46" s="20">
        <f t="shared" si="0"/>
        <v>2039</v>
      </c>
      <c r="B46" s="18">
        <f>EIAData!B68</f>
        <v>1</v>
      </c>
      <c r="C46" s="18">
        <f>EIAData!C68</f>
        <v>0.35917849096297932</v>
      </c>
      <c r="D46" s="18">
        <f>EIAData!D68</f>
        <v>0.92779078267362436</v>
      </c>
      <c r="E46" s="18">
        <f>EIAData!E68</f>
        <v>0.82342604531799102</v>
      </c>
      <c r="F46" s="18">
        <f>EIAData!F68</f>
        <v>0.27602611317351877</v>
      </c>
      <c r="G46" s="76">
        <f t="shared" si="1"/>
        <v>1.3591784909629794</v>
      </c>
    </row>
    <row r="47" spans="1:7" x14ac:dyDescent="0.2">
      <c r="A47" s="20">
        <f t="shared" si="0"/>
        <v>2040</v>
      </c>
      <c r="B47" s="18">
        <f>EIAData!B69</f>
        <v>1</v>
      </c>
      <c r="C47" s="18">
        <f>EIAData!C69</f>
        <v>0.35707339855867343</v>
      </c>
      <c r="D47" s="18">
        <f>EIAData!D69</f>
        <v>0.92755303500779107</v>
      </c>
      <c r="E47" s="18">
        <f>EIAData!E69</f>
        <v>0.8246876413127695</v>
      </c>
      <c r="F47" s="18">
        <f>EIAData!F69</f>
        <v>0.27971060474166171</v>
      </c>
      <c r="G47" s="76">
        <f t="shared" si="1"/>
        <v>1.3570733985586734</v>
      </c>
    </row>
    <row r="48" spans="1:7" x14ac:dyDescent="0.2">
      <c r="A48" s="20">
        <f t="shared" si="0"/>
        <v>2041</v>
      </c>
      <c r="B48" s="18">
        <f>EIAData!B70</f>
        <v>1</v>
      </c>
      <c r="C48" s="18">
        <f>EIAData!C70</f>
        <v>0.35503303232311434</v>
      </c>
      <c r="D48" s="18">
        <f>EIAData!D70</f>
        <v>0.92731782487846004</v>
      </c>
      <c r="E48" s="18">
        <f>EIAData!E70</f>
        <v>0.82632360710974651</v>
      </c>
      <c r="F48" s="18">
        <f>EIAData!F70</f>
        <v>0.28340656382884211</v>
      </c>
      <c r="G48" s="76">
        <f t="shared" si="1"/>
        <v>1.3550330323231143</v>
      </c>
    </row>
    <row r="49" spans="1:7" x14ac:dyDescent="0.2">
      <c r="A49" s="20">
        <f t="shared" si="0"/>
        <v>2042</v>
      </c>
      <c r="B49" s="18">
        <f>EIAData!B71</f>
        <v>1</v>
      </c>
      <c r="C49" s="18">
        <f>EIAData!C71</f>
        <v>0.35304604601686906</v>
      </c>
      <c r="D49" s="18">
        <f>EIAData!D71</f>
        <v>0.92704353844088416</v>
      </c>
      <c r="E49" s="18">
        <f>EIAData!E71</f>
        <v>0.82831729645557572</v>
      </c>
      <c r="F49" s="18">
        <f>EIAData!F71</f>
        <v>0.28708776071687503</v>
      </c>
      <c r="G49" s="76">
        <f t="shared" si="1"/>
        <v>1.353046046016869</v>
      </c>
    </row>
    <row r="50" spans="1:7" x14ac:dyDescent="0.2">
      <c r="A50" s="20">
        <f t="shared" si="0"/>
        <v>2043</v>
      </c>
      <c r="B50" s="18">
        <f>EIAData!B72</f>
        <v>1</v>
      </c>
      <c r="C50" s="18">
        <f>EIAData!C72</f>
        <v>0.35110590910854739</v>
      </c>
      <c r="D50" s="18">
        <f>EIAData!D72</f>
        <v>0.92675202591177552</v>
      </c>
      <c r="E50" s="18">
        <f>EIAData!E72</f>
        <v>0.83064140777366124</v>
      </c>
      <c r="F50" s="18">
        <f>EIAData!F72</f>
        <v>0.29070330583951826</v>
      </c>
      <c r="G50" s="76">
        <f t="shared" si="1"/>
        <v>1.3511059091085473</v>
      </c>
    </row>
    <row r="51" spans="1:7" x14ac:dyDescent="0.2">
      <c r="A51" s="20">
        <f t="shared" si="0"/>
        <v>2044</v>
      </c>
      <c r="B51" s="18">
        <f>EIAData!B73</f>
        <v>1</v>
      </c>
      <c r="C51" s="18">
        <f>EIAData!C73</f>
        <v>0.34920086980388265</v>
      </c>
      <c r="D51" s="18">
        <f>EIAData!D73</f>
        <v>0.92642226552010698</v>
      </c>
      <c r="E51" s="18">
        <f>EIAData!E73</f>
        <v>0.83323364355942553</v>
      </c>
      <c r="F51" s="18">
        <f>EIAData!F73</f>
        <v>0.29420170338007723</v>
      </c>
      <c r="G51" s="76">
        <f t="shared" si="1"/>
        <v>1.3492008698038827</v>
      </c>
    </row>
    <row r="52" spans="1:7" x14ac:dyDescent="0.2">
      <c r="A52" s="20">
        <f t="shared" si="0"/>
        <v>2045</v>
      </c>
      <c r="B52" s="18">
        <f>EIAData!B74</f>
        <v>1</v>
      </c>
      <c r="C52" s="18">
        <f>EIAData!C74</f>
        <v>0.34732928397347929</v>
      </c>
      <c r="D52" s="18">
        <f>EIAData!D74</f>
        <v>0.92611667117520491</v>
      </c>
      <c r="E52" s="18">
        <f>EIAData!E74</f>
        <v>0.83603240523203093</v>
      </c>
      <c r="F52" s="18">
        <f>EIAData!F74</f>
        <v>0.29758146480832348</v>
      </c>
      <c r="G52" s="76">
        <f t="shared" si="1"/>
        <v>1.3473292839734792</v>
      </c>
    </row>
    <row r="53" spans="1:7" x14ac:dyDescent="0.2">
      <c r="A53" s="20">
        <f t="shared" si="0"/>
        <v>2046</v>
      </c>
      <c r="B53" s="18">
        <f>EIAData!B75</f>
        <v>1</v>
      </c>
      <c r="C53" s="18">
        <f>EIAData!C75</f>
        <v>0.34550271324216475</v>
      </c>
      <c r="D53" s="18">
        <f>EIAData!D75</f>
        <v>0.92578703024454323</v>
      </c>
      <c r="E53" s="18">
        <f>EIAData!E75</f>
        <v>0.83896774584769229</v>
      </c>
      <c r="F53" s="18">
        <f>EIAData!F75</f>
        <v>0.30082115279123728</v>
      </c>
      <c r="G53" s="76">
        <f t="shared" si="1"/>
        <v>1.3455027132421646</v>
      </c>
    </row>
    <row r="54" spans="1:7" x14ac:dyDescent="0.2">
      <c r="A54" s="20">
        <f t="shared" si="0"/>
        <v>2047</v>
      </c>
      <c r="B54" s="18">
        <f>EIAData!B76</f>
        <v>1</v>
      </c>
      <c r="C54" s="18">
        <f>EIAData!C76</f>
        <v>0.34372814887437797</v>
      </c>
      <c r="D54" s="18">
        <f>EIAData!D76</f>
        <v>0.92540115634974951</v>
      </c>
      <c r="E54" s="18">
        <f>EIAData!E76</f>
        <v>0.84195272243700814</v>
      </c>
      <c r="F54" s="18">
        <f>EIAData!F76</f>
        <v>0.30391722212973066</v>
      </c>
      <c r="G54" s="76">
        <f t="shared" si="1"/>
        <v>1.343728148874378</v>
      </c>
    </row>
    <row r="55" spans="1:7" x14ac:dyDescent="0.2">
      <c r="A55" s="20">
        <f t="shared" si="0"/>
        <v>2048</v>
      </c>
      <c r="B55" s="18">
        <f>EIAData!B77</f>
        <v>1</v>
      </c>
      <c r="C55" s="18">
        <f>EIAData!C77</f>
        <v>0.34201388835899948</v>
      </c>
      <c r="D55" s="18">
        <f>EIAData!D77</f>
        <v>0.92500011445611219</v>
      </c>
      <c r="E55" s="18">
        <f>EIAData!E77</f>
        <v>0.84490199758980866</v>
      </c>
      <c r="F55" s="18">
        <f>EIAData!F77</f>
        <v>0.30690699398062588</v>
      </c>
      <c r="G55" s="76">
        <f t="shared" si="1"/>
        <v>1.3420138883589994</v>
      </c>
    </row>
    <row r="56" spans="1:7" x14ac:dyDescent="0.2">
      <c r="A56" s="20">
        <f t="shared" si="0"/>
        <v>2049</v>
      </c>
      <c r="B56" s="18">
        <f>EIAData!B78</f>
        <v>1</v>
      </c>
      <c r="C56" s="18">
        <f>EIAData!C78</f>
        <v>0.34035312741588125</v>
      </c>
      <c r="D56" s="18">
        <f>EIAData!D78</f>
        <v>0.92457322831345823</v>
      </c>
      <c r="E56" s="18">
        <f>EIAData!E78</f>
        <v>0.84770375304412371</v>
      </c>
      <c r="F56" s="18">
        <f>EIAData!F78</f>
        <v>0.30979120338665123</v>
      </c>
      <c r="G56" s="76">
        <f t="shared" si="1"/>
        <v>1.3403531274158813</v>
      </c>
    </row>
    <row r="57" spans="1:7" x14ac:dyDescent="0.2">
      <c r="A57" s="20">
        <f t="shared" si="0"/>
        <v>2050</v>
      </c>
      <c r="B57" s="18">
        <f>EIAData!B79</f>
        <v>1</v>
      </c>
      <c r="C57" s="18">
        <f>EIAData!C79</f>
        <v>0.33874395988742684</v>
      </c>
      <c r="D57" s="18">
        <f>EIAData!D79</f>
        <v>0.92408534297942169</v>
      </c>
      <c r="E57" s="18">
        <f>EIAData!E79</f>
        <v>0.85026796389740711</v>
      </c>
      <c r="F57" s="18">
        <f>EIAData!F79</f>
        <v>0.31257213414916424</v>
      </c>
      <c r="G57" s="76">
        <f t="shared" si="1"/>
        <v>1.3387439598874269</v>
      </c>
    </row>
  </sheetData>
  <phoneticPr fontId="0" type="noConversion"/>
  <printOptions gridLines="1"/>
  <pageMargins left="0.75" right="0.75" top="0.49" bottom="0.18" header="0.5" footer="0.17"/>
  <pageSetup orientation="landscape" verticalDpi="300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57"/>
  <sheetViews>
    <sheetView zoomScale="95" workbookViewId="0">
      <pane ySplit="1" topLeftCell="A39" activePane="bottomLeft" state="frozenSplit"/>
      <selection activeCell="G120" sqref="G120"/>
      <selection pane="bottomLeft" activeCell="X30" sqref="X30"/>
    </sheetView>
  </sheetViews>
  <sheetFormatPr defaultRowHeight="12.75" x14ac:dyDescent="0.2"/>
  <cols>
    <col min="1" max="1" width="7.85546875" customWidth="1"/>
    <col min="2" max="2" width="10.140625" customWidth="1"/>
    <col min="3" max="4" width="12.42578125" customWidth="1"/>
    <col min="5" max="6" width="12.42578125" style="15" customWidth="1"/>
    <col min="9" max="9" width="12.5703125" bestFit="1" customWidth="1"/>
    <col min="10" max="10" width="13.28515625" bestFit="1" customWidth="1"/>
    <col min="11" max="11" width="12.5703125" bestFit="1" customWidth="1"/>
    <col min="12" max="12" width="13.140625" bestFit="1" customWidth="1"/>
    <col min="13" max="13" width="13.28515625" bestFit="1" customWidth="1"/>
  </cols>
  <sheetData>
    <row r="1" spans="1:9" s="5" customFormat="1" x14ac:dyDescent="0.2">
      <c r="A1" s="14" t="s">
        <v>0</v>
      </c>
      <c r="B1" s="5" t="s">
        <v>61</v>
      </c>
      <c r="C1" s="5" t="s">
        <v>62</v>
      </c>
      <c r="D1" s="5" t="s">
        <v>55</v>
      </c>
      <c r="E1" s="5" t="s">
        <v>56</v>
      </c>
      <c r="F1" s="5" t="s">
        <v>67</v>
      </c>
    </row>
    <row r="2" spans="1:9" x14ac:dyDescent="0.2">
      <c r="A2" s="4">
        <v>1995</v>
      </c>
      <c r="B2" s="91">
        <v>0.68835533712279329</v>
      </c>
      <c r="C2" s="91">
        <v>208.10140098428775</v>
      </c>
      <c r="D2" s="91">
        <v>0.52734730417238085</v>
      </c>
      <c r="E2" s="91">
        <v>0.39246106888435733</v>
      </c>
      <c r="F2" s="91">
        <v>2.883957909141595</v>
      </c>
      <c r="G2" s="44"/>
    </row>
    <row r="3" spans="1:9" x14ac:dyDescent="0.2">
      <c r="A3" s="4">
        <f t="shared" ref="A3:A57" si="0">A2+1</f>
        <v>1996</v>
      </c>
      <c r="B3" s="91">
        <v>0.69555204451853869</v>
      </c>
      <c r="C3" s="91">
        <v>206.69664483364696</v>
      </c>
      <c r="D3" s="91">
        <v>0.52965214244548287</v>
      </c>
      <c r="E3" s="91">
        <v>0.39276935822967474</v>
      </c>
      <c r="F3" s="91">
        <v>2.8886172487638508</v>
      </c>
      <c r="G3" s="44"/>
    </row>
    <row r="4" spans="1:9" x14ac:dyDescent="0.2">
      <c r="A4" s="4">
        <f t="shared" si="0"/>
        <v>1997</v>
      </c>
      <c r="B4" s="91">
        <v>0.705348552187814</v>
      </c>
      <c r="C4" s="91">
        <v>205.30137127098217</v>
      </c>
      <c r="D4" s="91">
        <v>0.53195698071858488</v>
      </c>
      <c r="E4" s="91">
        <v>0.39307764757499219</v>
      </c>
      <c r="F4" s="91">
        <v>2.893284116043028</v>
      </c>
      <c r="G4" s="44"/>
    </row>
    <row r="5" spans="1:9" x14ac:dyDescent="0.2">
      <c r="A5" s="4">
        <f t="shared" si="0"/>
        <v>1998</v>
      </c>
      <c r="B5" s="91">
        <v>0.71271404494098622</v>
      </c>
      <c r="C5" s="91">
        <v>203.91551628555766</v>
      </c>
      <c r="D5" s="91">
        <v>0.5342618189916869</v>
      </c>
      <c r="E5" s="91">
        <v>0.39338593692030965</v>
      </c>
      <c r="F5" s="91">
        <v>2.8979585231408538</v>
      </c>
      <c r="G5" s="44"/>
    </row>
    <row r="6" spans="1:9" x14ac:dyDescent="0.2">
      <c r="A6" s="4">
        <f t="shared" si="0"/>
        <v>1999</v>
      </c>
      <c r="B6" s="91">
        <v>0.71930796213867532</v>
      </c>
      <c r="C6" s="91">
        <v>202.53901629873221</v>
      </c>
      <c r="D6" s="91">
        <v>0.53656665726478892</v>
      </c>
      <c r="E6" s="91">
        <v>0.39369422626562711</v>
      </c>
      <c r="F6" s="91">
        <v>2.9026404822387044</v>
      </c>
      <c r="G6" s="44"/>
    </row>
    <row r="7" spans="1:9" x14ac:dyDescent="0.2">
      <c r="A7" s="4">
        <f t="shared" si="0"/>
        <v>2000</v>
      </c>
      <c r="B7" s="91">
        <v>0.72546295485368462</v>
      </c>
      <c r="C7" s="91">
        <v>201.17180816104235</v>
      </c>
      <c r="D7" s="91">
        <v>0.53887149553789104</v>
      </c>
      <c r="E7" s="91">
        <v>0.39400251561094457</v>
      </c>
      <c r="F7" s="91">
        <v>2.907330005537637</v>
      </c>
      <c r="G7" s="44"/>
    </row>
    <row r="8" spans="1:9" x14ac:dyDescent="0.2">
      <c r="A8" s="4">
        <f t="shared" si="0"/>
        <v>2001</v>
      </c>
      <c r="B8" s="91">
        <v>0.73131346255411744</v>
      </c>
      <c r="C8" s="91">
        <v>199.81382914930523</v>
      </c>
      <c r="D8" s="91">
        <v>0.54117633381099306</v>
      </c>
      <c r="E8" s="91">
        <v>0.39431080495626203</v>
      </c>
      <c r="F8" s="91">
        <v>2.9120036579449908</v>
      </c>
      <c r="G8" s="44"/>
      <c r="I8" s="41"/>
    </row>
    <row r="9" spans="1:9" x14ac:dyDescent="0.2">
      <c r="A9" s="4">
        <f t="shared" si="0"/>
        <v>2002</v>
      </c>
      <c r="B9" s="91">
        <v>0.73646874376044058</v>
      </c>
      <c r="C9" s="91">
        <v>198.46501696374111</v>
      </c>
      <c r="D9" s="91">
        <v>0.54348117208409508</v>
      </c>
      <c r="E9" s="91">
        <v>0.39461909430157949</v>
      </c>
      <c r="F9" s="91">
        <v>2.9176598531209113</v>
      </c>
      <c r="G9" s="44"/>
      <c r="I9" s="41"/>
    </row>
    <row r="10" spans="1:9" x14ac:dyDescent="0.2">
      <c r="A10" s="4">
        <f t="shared" si="0"/>
        <v>2003</v>
      </c>
      <c r="B10" s="91">
        <v>0.74296781339538831</v>
      </c>
      <c r="C10" s="91">
        <v>197.12530972511519</v>
      </c>
      <c r="D10" s="91">
        <v>0.54578601035719709</v>
      </c>
      <c r="E10" s="91">
        <v>0.39492738364689695</v>
      </c>
      <c r="F10" s="91">
        <v>2.9233270347335352</v>
      </c>
      <c r="G10" s="44"/>
    </row>
    <row r="11" spans="1:9" x14ac:dyDescent="0.2">
      <c r="A11" s="4">
        <f t="shared" si="0"/>
        <v>2004</v>
      </c>
      <c r="B11" s="91">
        <v>0.74899622299421675</v>
      </c>
      <c r="C11" s="91">
        <v>195.79464597189886</v>
      </c>
      <c r="D11" s="91">
        <v>0.54809084863029922</v>
      </c>
      <c r="E11" s="91">
        <v>0.39523567299221435</v>
      </c>
      <c r="F11" s="91">
        <v>2.9290052241226125</v>
      </c>
      <c r="G11" s="44"/>
    </row>
    <row r="12" spans="1:9" x14ac:dyDescent="0.2">
      <c r="A12" s="4">
        <f t="shared" si="0"/>
        <v>2005</v>
      </c>
      <c r="B12" s="91">
        <v>0.75442641455539983</v>
      </c>
      <c r="C12" s="91">
        <v>194.47296465745001</v>
      </c>
      <c r="D12" s="91">
        <v>0.55039568690340124</v>
      </c>
      <c r="E12" s="91">
        <v>0.39554396233753175</v>
      </c>
      <c r="F12" s="91">
        <v>2.9304920781414925</v>
      </c>
      <c r="G12" s="44"/>
      <c r="I12" s="37"/>
    </row>
    <row r="13" spans="1:9" x14ac:dyDescent="0.2">
      <c r="A13" s="4">
        <f t="shared" si="0"/>
        <v>2006</v>
      </c>
      <c r="B13" s="91">
        <v>0.75672337726228089</v>
      </c>
      <c r="C13" s="91">
        <v>187.98588795709364</v>
      </c>
      <c r="D13" s="91">
        <v>0.55270052517650325</v>
      </c>
      <c r="E13" s="91">
        <v>0.39585225168284921</v>
      </c>
      <c r="F13" s="91">
        <v>2.9319789321603724</v>
      </c>
      <c r="G13" s="44"/>
      <c r="H13" s="37"/>
      <c r="I13" s="37"/>
    </row>
    <row r="14" spans="1:9" x14ac:dyDescent="0.2">
      <c r="A14" s="4">
        <f t="shared" si="0"/>
        <v>2007</v>
      </c>
      <c r="B14" s="91">
        <v>0.75902733341156414</v>
      </c>
      <c r="C14" s="91">
        <v>185.20286862932377</v>
      </c>
      <c r="D14" s="91">
        <v>0.55500536344960527</v>
      </c>
      <c r="E14" s="91">
        <v>0.39616054102816667</v>
      </c>
      <c r="F14" s="91">
        <v>2.9334657861792524</v>
      </c>
      <c r="G14" s="44"/>
      <c r="H14" s="37"/>
      <c r="I14" s="37"/>
    </row>
    <row r="15" spans="1:9" x14ac:dyDescent="0.2">
      <c r="A15" s="4">
        <f t="shared" si="0"/>
        <v>2008</v>
      </c>
      <c r="B15" s="91">
        <v>0.76252540873226349</v>
      </c>
      <c r="C15" s="91">
        <v>182.22796184546121</v>
      </c>
      <c r="D15" s="91">
        <v>0.55731020172270729</v>
      </c>
      <c r="E15" s="91">
        <v>0.39646883037348413</v>
      </c>
      <c r="F15" s="91">
        <v>2.9349526401981323</v>
      </c>
      <c r="G15" s="44"/>
      <c r="H15" s="37"/>
      <c r="I15" s="37"/>
    </row>
    <row r="16" spans="1:9" x14ac:dyDescent="0.2">
      <c r="A16" s="4">
        <f t="shared" si="0"/>
        <v>2009</v>
      </c>
      <c r="B16" s="91">
        <v>0.76881874957849805</v>
      </c>
      <c r="C16" s="91">
        <v>179.05449457286565</v>
      </c>
      <c r="D16" s="91">
        <v>0.56118210972509119</v>
      </c>
      <c r="E16" s="91">
        <v>0.39707672142739542</v>
      </c>
      <c r="F16" s="91">
        <v>2.9364394942170127</v>
      </c>
      <c r="G16" s="44"/>
      <c r="H16" s="37"/>
      <c r="I16" s="37"/>
    </row>
    <row r="17" spans="1:9" x14ac:dyDescent="0.2">
      <c r="A17" s="4">
        <f t="shared" si="0"/>
        <v>2010</v>
      </c>
      <c r="B17" s="91">
        <v>0.7751120904247325</v>
      </c>
      <c r="C17" s="91">
        <v>177.32617949210197</v>
      </c>
      <c r="D17" s="91">
        <v>0.56505401772747499</v>
      </c>
      <c r="E17" s="91">
        <v>0.39804153259578168</v>
      </c>
      <c r="F17" s="91">
        <v>2.9769620956831098</v>
      </c>
      <c r="G17" s="44"/>
      <c r="H17" s="37"/>
      <c r="I17" s="37"/>
    </row>
    <row r="18" spans="1:9" x14ac:dyDescent="0.2">
      <c r="A18" s="4">
        <f t="shared" si="0"/>
        <v>2011</v>
      </c>
      <c r="B18" s="91">
        <v>0.78140543127096707</v>
      </c>
      <c r="C18" s="91">
        <v>175.59786441133829</v>
      </c>
      <c r="D18" s="91">
        <v>0.56892592572985878</v>
      </c>
      <c r="E18" s="91">
        <v>0.39900868804813222</v>
      </c>
      <c r="F18" s="91">
        <v>3.0180439054124162</v>
      </c>
      <c r="G18" s="44"/>
      <c r="H18" s="37"/>
      <c r="I18" s="37"/>
    </row>
    <row r="19" spans="1:9" x14ac:dyDescent="0.2">
      <c r="A19" s="4">
        <f t="shared" si="0"/>
        <v>2012</v>
      </c>
      <c r="B19" s="91">
        <v>0.78769877211720163</v>
      </c>
      <c r="C19" s="91">
        <v>173.86954933057464</v>
      </c>
      <c r="D19" s="91">
        <v>0.57279783373224258</v>
      </c>
      <c r="E19" s="91">
        <v>0.4000964598375612</v>
      </c>
      <c r="F19" s="91">
        <v>3.0577080919544524</v>
      </c>
      <c r="G19" s="44"/>
      <c r="H19" s="37"/>
      <c r="I19" s="37"/>
    </row>
    <row r="20" spans="1:9" x14ac:dyDescent="0.2">
      <c r="A20" s="4">
        <f t="shared" si="0"/>
        <v>2013</v>
      </c>
      <c r="B20" s="91">
        <v>0.79399211296343608</v>
      </c>
      <c r="C20" s="91">
        <v>172.14123424981099</v>
      </c>
      <c r="D20" s="91">
        <v>0.57666974173462648</v>
      </c>
      <c r="E20" s="91">
        <v>0.40124947385131365</v>
      </c>
      <c r="F20" s="91">
        <v>3.0950506433937788</v>
      </c>
      <c r="G20" s="44"/>
      <c r="H20" s="37"/>
      <c r="I20" s="37"/>
    </row>
    <row r="21" spans="1:9" x14ac:dyDescent="0.2">
      <c r="A21" s="4">
        <f t="shared" si="0"/>
        <v>2014</v>
      </c>
      <c r="B21" s="91">
        <v>0.80028545380967075</v>
      </c>
      <c r="C21" s="91">
        <v>170.41291916904734</v>
      </c>
      <c r="D21" s="91">
        <v>0.58054164973701061</v>
      </c>
      <c r="E21" s="91">
        <v>0.40233965350753503</v>
      </c>
      <c r="F21" s="91">
        <v>3.1295787673971103</v>
      </c>
      <c r="G21" s="44"/>
      <c r="H21" s="37"/>
      <c r="I21" s="37"/>
    </row>
    <row r="22" spans="1:9" x14ac:dyDescent="0.2">
      <c r="A22" s="4">
        <f t="shared" si="0"/>
        <v>2015</v>
      </c>
      <c r="B22" s="21">
        <f>EIAData!B3</f>
        <v>0.80329131848178892</v>
      </c>
      <c r="C22" s="21">
        <f>EIAData!C3</f>
        <v>168.68460408828369</v>
      </c>
      <c r="D22" s="21">
        <f>EIAData!D3</f>
        <v>0.58448071843949834</v>
      </c>
      <c r="E22" s="21">
        <f>EIAData!E3</f>
        <v>0.40358049587455153</v>
      </c>
      <c r="F22" s="88">
        <f>AVERAGE(F21,F23)</f>
        <v>3.1675758102516833</v>
      </c>
      <c r="G22" s="44"/>
      <c r="H22" s="37"/>
      <c r="I22" s="37"/>
    </row>
    <row r="23" spans="1:9" x14ac:dyDescent="0.2">
      <c r="A23" s="4">
        <f t="shared" si="0"/>
        <v>2016</v>
      </c>
      <c r="B23" s="21">
        <f>EIAData!B4</f>
        <v>0.80608042758819731</v>
      </c>
      <c r="C23" s="21">
        <f>C22+(C$29-C$22)/7</f>
        <v>167.4010052040837</v>
      </c>
      <c r="D23" s="21">
        <f>EIAData!D4</f>
        <v>0.58903167594863071</v>
      </c>
      <c r="E23" s="21">
        <f>EIAData!E4</f>
        <v>0.40727966797412024</v>
      </c>
      <c r="F23" s="88">
        <f>EIAData!F4</f>
        <v>3.2055728531062564</v>
      </c>
      <c r="G23" s="44"/>
      <c r="H23" s="37"/>
      <c r="I23" s="37"/>
    </row>
    <row r="24" spans="1:9" x14ac:dyDescent="0.2">
      <c r="A24" s="4">
        <f t="shared" si="0"/>
        <v>2017</v>
      </c>
      <c r="B24" s="21">
        <f>EIAData!B5</f>
        <v>0.80887922076491559</v>
      </c>
      <c r="C24" s="21">
        <f t="shared" ref="C24:C28" si="1">C23+(C$29-C$22)/7</f>
        <v>166.11740631988371</v>
      </c>
      <c r="D24" s="21">
        <f>EIAData!D5</f>
        <v>0.59361806869727829</v>
      </c>
      <c r="E24" s="21">
        <f>EIAData!E5</f>
        <v>0.41101274625687201</v>
      </c>
      <c r="F24" s="88">
        <f>EIAData!F5</f>
        <v>3.216955324363703</v>
      </c>
      <c r="G24" s="44"/>
      <c r="H24" s="37"/>
      <c r="I24" s="37"/>
    </row>
    <row r="25" spans="1:9" x14ac:dyDescent="0.2">
      <c r="A25" s="4">
        <f t="shared" si="0"/>
        <v>2018</v>
      </c>
      <c r="B25" s="21">
        <f>EIAData!B6</f>
        <v>0.81255308978210139</v>
      </c>
      <c r="C25" s="21">
        <f t="shared" si="1"/>
        <v>164.83380743568372</v>
      </c>
      <c r="D25" s="21">
        <f>EIAData!D6</f>
        <v>0.59790415271357145</v>
      </c>
      <c r="E25" s="21">
        <f>EIAData!E6</f>
        <v>0.41461376456094157</v>
      </c>
      <c r="F25" s="88">
        <f>EIAData!F6</f>
        <v>3.2273175452569309</v>
      </c>
      <c r="G25" s="44"/>
      <c r="H25" s="37"/>
      <c r="I25" s="37"/>
    </row>
    <row r="26" spans="1:9" x14ac:dyDescent="0.2">
      <c r="A26" s="4">
        <f t="shared" si="0"/>
        <v>2019</v>
      </c>
      <c r="B26" s="21">
        <f>EIAData!B7</f>
        <v>0.81530175396411653</v>
      </c>
      <c r="C26" s="21">
        <f t="shared" si="1"/>
        <v>163.55020855148373</v>
      </c>
      <c r="D26" s="21">
        <f>EIAData!D7</f>
        <v>0.60226343806184968</v>
      </c>
      <c r="E26" s="21">
        <f>EIAData!E7</f>
        <v>0.41820961785476873</v>
      </c>
      <c r="F26" s="88">
        <f>EIAData!F7</f>
        <v>3.2371845609931795</v>
      </c>
      <c r="G26" s="44"/>
      <c r="H26" s="37"/>
      <c r="I26" s="37"/>
    </row>
    <row r="27" spans="1:9" x14ac:dyDescent="0.2">
      <c r="A27" s="4">
        <f t="shared" si="0"/>
        <v>2020</v>
      </c>
      <c r="B27" s="21">
        <f>EIAData!B8</f>
        <v>0.81868033614824576</v>
      </c>
      <c r="C27" s="21">
        <f t="shared" si="1"/>
        <v>162.26660966728375</v>
      </c>
      <c r="D27" s="21">
        <f>EIAData!D8</f>
        <v>0.6067049253762955</v>
      </c>
      <c r="E27" s="21">
        <f>EIAData!E8</f>
        <v>0.42202297580161108</v>
      </c>
      <c r="F27" s="88">
        <f>EIAData!F8</f>
        <v>3.2466898638407118</v>
      </c>
      <c r="G27" s="44"/>
      <c r="H27" s="37"/>
      <c r="I27" s="37"/>
    </row>
    <row r="28" spans="1:9" x14ac:dyDescent="0.2">
      <c r="A28" s="4">
        <f t="shared" si="0"/>
        <v>2021</v>
      </c>
      <c r="B28" s="21">
        <f>EIAData!B9</f>
        <v>0.82283833263639938</v>
      </c>
      <c r="C28" s="21">
        <f t="shared" si="1"/>
        <v>160.98301078308376</v>
      </c>
      <c r="D28" s="21">
        <f>AVERAGE(D27,D29)</f>
        <v>0.60993744366612912</v>
      </c>
      <c r="E28" s="21">
        <f>EIAData!E9</f>
        <v>0.42648240299179319</v>
      </c>
      <c r="F28" s="88">
        <f>EIAData!F9</f>
        <v>3.2560396056133967</v>
      </c>
      <c r="G28" s="44"/>
      <c r="H28" s="37"/>
      <c r="I28" s="37"/>
    </row>
    <row r="29" spans="1:9" x14ac:dyDescent="0.2">
      <c r="A29" s="4">
        <f t="shared" si="0"/>
        <v>2022</v>
      </c>
      <c r="B29" s="21">
        <f>EIAData!B10</f>
        <v>0.8252872588529373</v>
      </c>
      <c r="C29" s="21">
        <f>EIAData!C10</f>
        <v>159.69941189888368</v>
      </c>
      <c r="D29" s="21">
        <f>EIAData!D10</f>
        <v>0.61316996195596274</v>
      </c>
      <c r="E29" s="21">
        <f>EIAData!E10</f>
        <v>0.43031690980189802</v>
      </c>
      <c r="F29" s="88">
        <f>EIAData!F10</f>
        <v>3.2646075977311746</v>
      </c>
      <c r="G29" s="44"/>
      <c r="H29" s="37"/>
      <c r="I29" s="37"/>
    </row>
    <row r="30" spans="1:9" x14ac:dyDescent="0.2">
      <c r="A30" s="4">
        <f t="shared" si="0"/>
        <v>2023</v>
      </c>
      <c r="B30" s="21">
        <f>EIAData!B11</f>
        <v>0.8285758220476338</v>
      </c>
      <c r="C30" s="21">
        <f>EIAData!C11</f>
        <v>157.89295422609604</v>
      </c>
      <c r="D30" s="21">
        <f>EIAData!D11</f>
        <v>0.61565526622429867</v>
      </c>
      <c r="E30" s="21">
        <f>EIAData!E11</f>
        <v>0.43415820258838483</v>
      </c>
      <c r="F30" s="88">
        <f>EIAData!F11</f>
        <v>3.2727292082195421</v>
      </c>
      <c r="G30" s="44"/>
      <c r="H30" s="37"/>
      <c r="I30" s="37"/>
    </row>
    <row r="31" spans="1:9" x14ac:dyDescent="0.2">
      <c r="A31" s="4">
        <f t="shared" si="0"/>
        <v>2024</v>
      </c>
      <c r="B31" s="21">
        <f>EIAData!B12</f>
        <v>0.83167612406103553</v>
      </c>
      <c r="C31" s="21">
        <f>EIAData!C12</f>
        <v>156.62943966543597</v>
      </c>
      <c r="D31" s="21">
        <f>EIAData!D12</f>
        <v>0.61781902298333369</v>
      </c>
      <c r="E31" s="21">
        <f>EIAData!E12</f>
        <v>0.4379466753822458</v>
      </c>
      <c r="F31" s="88">
        <f>EIAData!F12</f>
        <v>3.2805097209748943</v>
      </c>
      <c r="G31" s="44"/>
      <c r="H31" s="37"/>
      <c r="I31" s="37"/>
    </row>
    <row r="32" spans="1:9" x14ac:dyDescent="0.2">
      <c r="A32" s="4">
        <f t="shared" si="0"/>
        <v>2025</v>
      </c>
      <c r="B32" s="21">
        <f>EIAData!B13</f>
        <v>0.83469820558389152</v>
      </c>
      <c r="C32" s="21">
        <f>EIAData!C13</f>
        <v>155.37768885631505</v>
      </c>
      <c r="D32" s="21">
        <f>EIAData!D13</f>
        <v>0.61949460625758357</v>
      </c>
      <c r="E32" s="21">
        <f>EIAData!E13</f>
        <v>0.44166779720416754</v>
      </c>
      <c r="F32" s="88">
        <f>EIAData!F13</f>
        <v>3.2878034713599016</v>
      </c>
      <c r="G32" s="44"/>
      <c r="H32" s="37"/>
      <c r="I32" s="37"/>
    </row>
    <row r="33" spans="1:9" x14ac:dyDescent="0.2">
      <c r="A33" s="4">
        <f t="shared" si="0"/>
        <v>2026</v>
      </c>
      <c r="B33" s="21">
        <f>EIAData!B14</f>
        <v>0.83775285966840329</v>
      </c>
      <c r="C33" s="21">
        <f>EIAData!C14</f>
        <v>154.09758670497325</v>
      </c>
      <c r="D33" s="21">
        <f>EIAData!D14</f>
        <v>0.6208037475492274</v>
      </c>
      <c r="E33" s="21">
        <f>EIAData!E14</f>
        <v>0.44545069102919943</v>
      </c>
      <c r="F33" s="88">
        <f>EIAData!F14</f>
        <v>3.2947864719940738</v>
      </c>
      <c r="G33" s="44"/>
      <c r="H33" s="37"/>
      <c r="I33" s="37"/>
    </row>
    <row r="34" spans="1:9" x14ac:dyDescent="0.2">
      <c r="A34" s="4">
        <f t="shared" si="0"/>
        <v>2027</v>
      </c>
      <c r="B34" s="21">
        <f>EIAData!B15</f>
        <v>0.84044845295503479</v>
      </c>
      <c r="C34" s="21">
        <f>EIAData!C15</f>
        <v>152.74248045114948</v>
      </c>
      <c r="D34" s="21">
        <f>EIAData!D15</f>
        <v>0.62173892791632446</v>
      </c>
      <c r="E34" s="21">
        <f>EIAData!E15</f>
        <v>0.4491963020363039</v>
      </c>
      <c r="F34" s="88">
        <f>EIAData!F15</f>
        <v>3.3014821481412229</v>
      </c>
      <c r="G34" s="44"/>
      <c r="H34" s="37"/>
      <c r="I34" s="37"/>
    </row>
    <row r="35" spans="1:9" x14ac:dyDescent="0.2">
      <c r="A35" s="4">
        <f t="shared" si="0"/>
        <v>2028</v>
      </c>
      <c r="B35" s="21">
        <f>EIAData!B16</f>
        <v>0.84289926350646649</v>
      </c>
      <c r="C35" s="21">
        <f>EIAData!C16</f>
        <v>151.36806794176744</v>
      </c>
      <c r="D35" s="21">
        <f>EIAData!D16</f>
        <v>0.62224787641144486</v>
      </c>
      <c r="E35" s="21">
        <f>EIAData!E16</f>
        <v>0.45288118669549876</v>
      </c>
      <c r="F35" s="88">
        <f>EIAData!F16</f>
        <v>3.3068994119296313</v>
      </c>
      <c r="G35" s="44"/>
      <c r="H35" s="37"/>
      <c r="I35" s="37"/>
    </row>
    <row r="36" spans="1:9" x14ac:dyDescent="0.2">
      <c r="A36" s="4">
        <f t="shared" si="0"/>
        <v>2029</v>
      </c>
      <c r="B36" s="21">
        <f>EIAData!B17</f>
        <v>0.84518345260512706</v>
      </c>
      <c r="C36" s="21">
        <f>EIAData!C17</f>
        <v>149.97466000324727</v>
      </c>
      <c r="D36" s="21">
        <f>EIAData!D17</f>
        <v>0.62238318165091755</v>
      </c>
      <c r="E36" s="21">
        <f>EIAData!E17</f>
        <v>0.45638045260797505</v>
      </c>
      <c r="F36" s="88">
        <f>EIAData!F17</f>
        <v>3.3114367240517897</v>
      </c>
      <c r="G36" s="44"/>
      <c r="H36" s="37"/>
      <c r="I36" s="37"/>
    </row>
    <row r="37" spans="1:9" x14ac:dyDescent="0.2">
      <c r="A37" s="4">
        <f t="shared" si="0"/>
        <v>2030</v>
      </c>
      <c r="B37" s="21">
        <f>EIAData!B18</f>
        <v>0.84728635657704077</v>
      </c>
      <c r="C37" s="21">
        <f>EIAData!C18</f>
        <v>148.64585157616415</v>
      </c>
      <c r="D37" s="21">
        <f>EIAData!D18</f>
        <v>0.622204812352812</v>
      </c>
      <c r="E37" s="21">
        <f>EIAData!E18</f>
        <v>0.4597340610276372</v>
      </c>
      <c r="F37" s="88">
        <f>EIAData!F18</f>
        <v>3.315124549423865</v>
      </c>
      <c r="G37" s="44"/>
      <c r="H37" s="37"/>
      <c r="I37" s="37"/>
    </row>
    <row r="38" spans="1:9" x14ac:dyDescent="0.2">
      <c r="A38" s="4">
        <f t="shared" si="0"/>
        <v>2031</v>
      </c>
      <c r="B38" s="21">
        <f>EIAData!B19</f>
        <v>0.84914229203138447</v>
      </c>
      <c r="C38" s="21">
        <f>EIAData!C19</f>
        <v>147.39319273280174</v>
      </c>
      <c r="D38" s="21">
        <f>EIAData!D19</f>
        <v>0.6220190438247627</v>
      </c>
      <c r="E38" s="21">
        <f>EIAData!E19</f>
        <v>0.4629477223018813</v>
      </c>
      <c r="F38" s="88">
        <f>EIAData!F19</f>
        <v>3.31809875758282</v>
      </c>
      <c r="G38" s="44"/>
      <c r="H38" s="37"/>
      <c r="I38" s="37"/>
    </row>
    <row r="39" spans="1:9" x14ac:dyDescent="0.2">
      <c r="A39" s="4">
        <f t="shared" si="0"/>
        <v>2032</v>
      </c>
      <c r="B39" s="21">
        <f>EIAData!B20</f>
        <v>0.85073509663594449</v>
      </c>
      <c r="C39" s="21">
        <f>EIAData!C20</f>
        <v>146.18037756917124</v>
      </c>
      <c r="D39" s="21">
        <f>EIAData!D20</f>
        <v>0.62175483097080697</v>
      </c>
      <c r="E39" s="21">
        <f>EIAData!E20</f>
        <v>0.46601973039115113</v>
      </c>
      <c r="F39" s="88">
        <f>EIAData!F20</f>
        <v>3.3204269587480324</v>
      </c>
      <c r="G39" s="44"/>
      <c r="H39" s="37"/>
      <c r="I39" s="37"/>
    </row>
    <row r="40" spans="1:9" x14ac:dyDescent="0.2">
      <c r="A40" s="4">
        <f t="shared" si="0"/>
        <v>2033</v>
      </c>
      <c r="B40" s="21">
        <f>EIAData!B21</f>
        <v>0.85215665108099681</v>
      </c>
      <c r="C40" s="21">
        <f>EIAData!C21</f>
        <v>144.97569434472825</v>
      </c>
      <c r="D40" s="21">
        <f>EIAData!D21</f>
        <v>0.62156882088530185</v>
      </c>
      <c r="E40" s="21">
        <f>EIAData!E21</f>
        <v>0.46831641495234377</v>
      </c>
      <c r="F40" s="88">
        <f>EIAData!F21</f>
        <v>3.32209437253485</v>
      </c>
      <c r="G40" s="44"/>
      <c r="H40" s="37"/>
      <c r="I40" s="37"/>
    </row>
    <row r="41" spans="1:9" x14ac:dyDescent="0.2">
      <c r="A41" s="4">
        <f t="shared" si="0"/>
        <v>2034</v>
      </c>
      <c r="B41" s="21">
        <f>EIAData!B22</f>
        <v>0.85338142008457085</v>
      </c>
      <c r="C41" s="21">
        <f>EIAData!C22</f>
        <v>143.82880916090778</v>
      </c>
      <c r="D41" s="21">
        <f>EIAData!D22</f>
        <v>0.62145940738500904</v>
      </c>
      <c r="E41" s="21">
        <f>EIAData!E22</f>
        <v>0.4700845341500805</v>
      </c>
      <c r="F41" s="88">
        <f>EIAData!F22</f>
        <v>3.3232597209777808</v>
      </c>
      <c r="G41" s="44"/>
      <c r="H41" s="37"/>
      <c r="I41" s="37"/>
    </row>
    <row r="42" spans="1:9" x14ac:dyDescent="0.2">
      <c r="A42" s="4">
        <f t="shared" si="0"/>
        <v>2035</v>
      </c>
      <c r="B42" s="21">
        <f>EIAData!B23</f>
        <v>0.85442245544142359</v>
      </c>
      <c r="C42" s="21">
        <f>EIAData!C23</f>
        <v>142.74335481516735</v>
      </c>
      <c r="D42" s="21">
        <f>EIAData!D23</f>
        <v>0.62129088073116479</v>
      </c>
      <c r="E42" s="21">
        <f>EIAData!E23</f>
        <v>0.47122884796214731</v>
      </c>
      <c r="F42" s="88">
        <f>EIAData!F23</f>
        <v>3.3238516874241428</v>
      </c>
      <c r="G42" s="44"/>
      <c r="H42" s="37"/>
      <c r="I42" s="37"/>
    </row>
    <row r="43" spans="1:9" x14ac:dyDescent="0.2">
      <c r="A43" s="4">
        <f t="shared" si="0"/>
        <v>2036</v>
      </c>
      <c r="B43" s="21">
        <f>EIAData!B24</f>
        <v>0.85519616418953825</v>
      </c>
      <c r="C43" s="21">
        <f>EIAData!C24</f>
        <v>141.70024082812142</v>
      </c>
      <c r="D43" s="21">
        <f>EIAData!D24</f>
        <v>0.62110899217371884</v>
      </c>
      <c r="E43" s="21">
        <f>EIAData!E24</f>
        <v>0.47188676492177578</v>
      </c>
      <c r="F43" s="88">
        <f>EIAData!F24</f>
        <v>3.323852654882915</v>
      </c>
      <c r="G43" s="44"/>
      <c r="H43" s="37"/>
      <c r="I43" s="37"/>
    </row>
    <row r="44" spans="1:9" x14ac:dyDescent="0.2">
      <c r="A44" s="4">
        <f t="shared" si="0"/>
        <v>2037</v>
      </c>
      <c r="B44" s="21">
        <f>EIAData!B25</f>
        <v>0.855878155223884</v>
      </c>
      <c r="C44" s="21">
        <f>EIAData!C25</f>
        <v>140.65130833180362</v>
      </c>
      <c r="D44" s="21">
        <f>EIAData!D25</f>
        <v>0.62102595943800964</v>
      </c>
      <c r="E44" s="21">
        <f>EIAData!E25</f>
        <v>0.47189622915022933</v>
      </c>
      <c r="F44" s="88">
        <f>EIAData!F25</f>
        <v>3.3239549322841535</v>
      </c>
      <c r="I44" s="37"/>
    </row>
    <row r="45" spans="1:9" x14ac:dyDescent="0.2">
      <c r="A45" s="4">
        <f t="shared" si="0"/>
        <v>2038</v>
      </c>
      <c r="B45" s="21">
        <f>EIAData!B26</f>
        <v>0.85627575744067874</v>
      </c>
      <c r="C45" s="21">
        <f>EIAData!C26</f>
        <v>139.61497781770368</v>
      </c>
      <c r="D45" s="21">
        <f>EIAData!D26</f>
        <v>0.62093480239302157</v>
      </c>
      <c r="E45" s="21">
        <f>EIAData!E26</f>
        <v>0.47190426874493169</v>
      </c>
      <c r="F45" s="88">
        <f>EIAData!F26</f>
        <v>3.323957862690357</v>
      </c>
      <c r="I45" s="37"/>
    </row>
    <row r="46" spans="1:9" x14ac:dyDescent="0.2">
      <c r="A46" s="4">
        <f t="shared" si="0"/>
        <v>2039</v>
      </c>
      <c r="B46" s="21">
        <f>EIAData!B27</f>
        <v>0.85648986692899709</v>
      </c>
      <c r="C46" s="21">
        <f>EIAData!C27</f>
        <v>138.59362580374668</v>
      </c>
      <c r="D46" s="21">
        <f>EIAData!D27</f>
        <v>0.62092043211827908</v>
      </c>
      <c r="E46" s="21">
        <f>EIAData!E27</f>
        <v>0.47198727369634802</v>
      </c>
      <c r="F46" s="88">
        <f>EIAData!F27</f>
        <v>3.3240597578553728</v>
      </c>
    </row>
    <row r="47" spans="1:9" x14ac:dyDescent="0.2">
      <c r="A47" s="4">
        <f t="shared" si="0"/>
        <v>2040</v>
      </c>
      <c r="B47" s="21">
        <f>EIAData!B28</f>
        <v>0.85651953657503654</v>
      </c>
      <c r="C47" s="21">
        <f>EIAData!C28</f>
        <v>137.58046442018212</v>
      </c>
      <c r="D47" s="21">
        <f>EIAData!D28</f>
        <v>0.62084424228185464</v>
      </c>
      <c r="E47" s="21">
        <f>EIAData!E28</f>
        <v>0.47199903945498017</v>
      </c>
      <c r="F47" s="88">
        <f>EIAData!F28</f>
        <v>3.3241567519405226</v>
      </c>
    </row>
    <row r="48" spans="1:9" x14ac:dyDescent="0.2">
      <c r="A48" s="4">
        <f t="shared" si="0"/>
        <v>2041</v>
      </c>
      <c r="B48" s="21">
        <f>EIAData!B29</f>
        <v>0.85643954886008367</v>
      </c>
      <c r="C48" s="21">
        <f>EIAData!C29</f>
        <v>136.57776064954535</v>
      </c>
      <c r="D48" s="21">
        <f>EIAData!D29</f>
        <v>0.62083137669186894</v>
      </c>
      <c r="E48" s="21">
        <f>EIAData!E29</f>
        <v>0.4720866464351649</v>
      </c>
      <c r="F48" s="88">
        <f>EIAData!F29</f>
        <v>3.3241638038236063</v>
      </c>
    </row>
    <row r="49" spans="1:6" x14ac:dyDescent="0.2">
      <c r="A49" s="4">
        <f t="shared" si="0"/>
        <v>2042</v>
      </c>
      <c r="B49" s="21">
        <f>EIAData!B30</f>
        <v>0.85628921306700057</v>
      </c>
      <c r="C49" s="21">
        <f>EIAData!C30</f>
        <v>135.61827792804809</v>
      </c>
      <c r="D49" s="21">
        <f>EIAData!D30</f>
        <v>0.62075646734953549</v>
      </c>
      <c r="E49" s="21">
        <f>EIAData!E30</f>
        <v>0.47210083293771293</v>
      </c>
      <c r="F49" s="88">
        <f>EIAData!F30</f>
        <v>3.3242605395420539</v>
      </c>
    </row>
    <row r="50" spans="1:6" x14ac:dyDescent="0.2">
      <c r="A50" s="4">
        <f t="shared" si="0"/>
        <v>2043</v>
      </c>
      <c r="B50" s="21">
        <f>EIAData!B31</f>
        <v>0.85623294136638339</v>
      </c>
      <c r="C50" s="21">
        <f>EIAData!C31</f>
        <v>134.66958048523139</v>
      </c>
      <c r="D50" s="21">
        <f>EIAData!D31</f>
        <v>0.62075699017154184</v>
      </c>
      <c r="E50" s="21">
        <f>EIAData!E31</f>
        <v>0.47210177216351051</v>
      </c>
      <c r="F50" s="88">
        <f>EIAData!F31</f>
        <v>3.324353274559658</v>
      </c>
    </row>
    <row r="51" spans="1:6" x14ac:dyDescent="0.2">
      <c r="A51" s="4">
        <f t="shared" si="0"/>
        <v>2044</v>
      </c>
      <c r="B51" s="21">
        <f>EIAData!B32</f>
        <v>0.85615781335457597</v>
      </c>
      <c r="C51" s="21">
        <f>EIAData!C32</f>
        <v>133.76134136604486</v>
      </c>
      <c r="D51" s="21">
        <f>EIAData!D32</f>
        <v>0.62074320015761819</v>
      </c>
      <c r="E51" s="21">
        <f>EIAData!E32</f>
        <v>0.47218071083047353</v>
      </c>
      <c r="F51" s="88">
        <f>EIAData!F32</f>
        <v>3.3243546917460804</v>
      </c>
    </row>
    <row r="52" spans="1:6" x14ac:dyDescent="0.2">
      <c r="A52" s="4">
        <f t="shared" si="0"/>
        <v>2045</v>
      </c>
      <c r="B52" s="21">
        <f>EIAData!B33</f>
        <v>0.8560007136237644</v>
      </c>
      <c r="C52" s="21">
        <f>EIAData!C33</f>
        <v>132.86431318240605</v>
      </c>
      <c r="D52" s="21">
        <f>EIAData!D33</f>
        <v>0.62075039631601914</v>
      </c>
      <c r="E52" s="21">
        <f>EIAData!E33</f>
        <v>0.47219248599318658</v>
      </c>
      <c r="F52" s="88">
        <f>EIAData!F33</f>
        <v>3.3244555989999367</v>
      </c>
    </row>
    <row r="53" spans="1:6" x14ac:dyDescent="0.2">
      <c r="A53" s="4">
        <f t="shared" si="0"/>
        <v>2046</v>
      </c>
      <c r="B53" s="21">
        <f>EIAData!B34</f>
        <v>0.85593167475568288</v>
      </c>
      <c r="C53" s="21">
        <f>EIAData!C34</f>
        <v>131.96003057002028</v>
      </c>
      <c r="D53" s="21">
        <f>EIAData!D34</f>
        <v>0.62075100390166238</v>
      </c>
      <c r="E53" s="21">
        <f>EIAData!E34</f>
        <v>0.47220062005914548</v>
      </c>
      <c r="F53" s="88">
        <f>EIAData!F34</f>
        <v>3.3244571541820425</v>
      </c>
    </row>
    <row r="54" spans="1:6" x14ac:dyDescent="0.2">
      <c r="A54" s="4">
        <f t="shared" si="0"/>
        <v>2047</v>
      </c>
      <c r="B54" s="21">
        <f>EIAData!B35</f>
        <v>0.85586484977540844</v>
      </c>
      <c r="C54" s="21">
        <f>EIAData!C35</f>
        <v>131.07165152624103</v>
      </c>
      <c r="D54" s="21">
        <f>EIAData!D35</f>
        <v>0.62075158227108851</v>
      </c>
      <c r="E54" s="21">
        <f>EIAData!E35</f>
        <v>0.4722804346186113</v>
      </c>
      <c r="F54" s="88">
        <f>EIAData!F35</f>
        <v>3.3245452279800718</v>
      </c>
    </row>
    <row r="55" spans="1:6" x14ac:dyDescent="0.2">
      <c r="A55" s="4">
        <f t="shared" si="0"/>
        <v>2048</v>
      </c>
      <c r="B55" s="21">
        <f>EIAData!B36</f>
        <v>0.85578866729872138</v>
      </c>
      <c r="C55" s="21">
        <f>EIAData!C36</f>
        <v>130.19642221301388</v>
      </c>
      <c r="D55" s="21">
        <f>EIAData!D36</f>
        <v>0.62075214154272607</v>
      </c>
      <c r="E55" s="21">
        <f>EIAData!E36</f>
        <v>0.47228955167553216</v>
      </c>
      <c r="F55" s="88">
        <f>EIAData!F36</f>
        <v>3.3245588650703519</v>
      </c>
    </row>
    <row r="56" spans="1:6" x14ac:dyDescent="0.2">
      <c r="A56" s="4">
        <f t="shared" si="0"/>
        <v>2049</v>
      </c>
      <c r="B56" s="21">
        <f>EIAData!B37</f>
        <v>0.8557217291843594</v>
      </c>
      <c r="C56" s="21">
        <f>EIAData!C37</f>
        <v>129.32227936762769</v>
      </c>
      <c r="D56" s="21">
        <f>EIAData!D37</f>
        <v>0.62076633477660503</v>
      </c>
      <c r="E56" s="21">
        <f>EIAData!E37</f>
        <v>0.47228927750478056</v>
      </c>
      <c r="F56" s="88">
        <f>EIAData!F37</f>
        <v>3.324647554187667</v>
      </c>
    </row>
    <row r="57" spans="1:6" x14ac:dyDescent="0.2">
      <c r="A57" s="4">
        <f t="shared" si="0"/>
        <v>2050</v>
      </c>
      <c r="B57" s="21">
        <f>EIAData!B38</f>
        <v>0.85564530024579588</v>
      </c>
      <c r="C57" s="21">
        <f>EIAData!C38</f>
        <v>128.4685358391248</v>
      </c>
      <c r="D57" s="21">
        <f>EIAData!D38</f>
        <v>0.62076850477053791</v>
      </c>
      <c r="E57" s="21">
        <f>EIAData!E38</f>
        <v>0.47229125952300732</v>
      </c>
      <c r="F57" s="88">
        <f>EIAData!F38</f>
        <v>3.3246608583427784</v>
      </c>
    </row>
  </sheetData>
  <phoneticPr fontId="0" type="noConversion"/>
  <printOptions gridLines="1"/>
  <pageMargins left="0.75" right="0.75" top="0.52" bottom="0.18" header="0.5" footer="0.17"/>
  <pageSetup scale="90" orientation="landscape" verticalDpi="300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59"/>
  <sheetViews>
    <sheetView tabSelected="1" workbookViewId="0">
      <pane xSplit="1" ySplit="1" topLeftCell="B14" activePane="bottomRight" state="frozen"/>
      <selection activeCell="G120" sqref="G120"/>
      <selection pane="topRight" activeCell="G120" sqref="G120"/>
      <selection pane="bottomLeft" activeCell="G120" sqref="G120"/>
      <selection pane="bottomRight" activeCell="N32" sqref="N32"/>
    </sheetView>
  </sheetViews>
  <sheetFormatPr defaultColWidth="7.5703125" defaultRowHeight="12.75" x14ac:dyDescent="0.2"/>
  <cols>
    <col min="1" max="1" width="7.140625" customWidth="1"/>
    <col min="2" max="2" width="12.85546875" bestFit="1" customWidth="1"/>
    <col min="3" max="6" width="12" customWidth="1"/>
    <col min="7" max="7" width="10.7109375" bestFit="1" customWidth="1"/>
    <col min="10" max="10" width="8.5703125" bestFit="1" customWidth="1"/>
  </cols>
  <sheetData>
    <row r="1" spans="1:14" x14ac:dyDescent="0.2">
      <c r="A1" t="s">
        <v>0</v>
      </c>
      <c r="B1" s="5" t="s">
        <v>61</v>
      </c>
      <c r="C1" s="5" t="s">
        <v>62</v>
      </c>
      <c r="D1" s="5" t="s">
        <v>55</v>
      </c>
      <c r="E1" s="5" t="s">
        <v>56</v>
      </c>
      <c r="F1" s="5" t="s">
        <v>67</v>
      </c>
      <c r="G1" s="5" t="s">
        <v>68</v>
      </c>
      <c r="I1" s="5" t="s">
        <v>48</v>
      </c>
      <c r="J1" s="5" t="s">
        <v>121</v>
      </c>
      <c r="M1" t="s">
        <v>122</v>
      </c>
      <c r="N1" t="s">
        <v>125</v>
      </c>
    </row>
    <row r="2" spans="1:14" x14ac:dyDescent="0.2">
      <c r="A2" s="2">
        <v>1995</v>
      </c>
      <c r="B2" s="16">
        <f>Calibration!B$11*StructuralVars!$O2*(Shares!B2/Efficiencies!B2)/(Shares!B$22/Efficiencies!B$22)</f>
        <v>421.6631753403874</v>
      </c>
      <c r="C2" s="16">
        <f>Calibration!C$11*StructuralVars!$O2*(Shares!C2/(1/Efficiencies!C2))/(Shares!C$22/(1/Efficiencies!C$22))</f>
        <v>72.914825008725202</v>
      </c>
      <c r="D2" s="16">
        <f>Calibration!D$11*(Shares!D2/Efficiencies!D2)/(Shares!D$22/Efficiencies!D$22)</f>
        <v>168.7431912684209</v>
      </c>
      <c r="E2" s="16">
        <f>Calibration!E$11*(Shares!E2/Efficiencies!E2)/(Shares!E$22/Efficiencies!E$22)</f>
        <v>17.542341136053565</v>
      </c>
      <c r="F2" s="16">
        <f>Calibration!F$11*(Shares!F2/Efficiencies!F2)/(Shares!F$22/Efficiencies!F$22)</f>
        <v>1.8172547619578754</v>
      </c>
      <c r="G2" s="16">
        <f>SUM(B2:C2)</f>
        <v>494.57800034911259</v>
      </c>
      <c r="I2" s="99">
        <f>B2+C2+D2+E2+F2</f>
        <v>682.68078751554492</v>
      </c>
      <c r="M2" s="99">
        <f>I2*0.4</f>
        <v>273.07231500621799</v>
      </c>
    </row>
    <row r="3" spans="1:14" x14ac:dyDescent="0.2">
      <c r="A3" s="2">
        <f t="shared" ref="A3:A57" si="0">A2+1</f>
        <v>1996</v>
      </c>
      <c r="B3" s="16">
        <f>Calibration!B$11*StructuralVars!$O3*(Shares!B3/Efficiencies!B3)/(Shares!B$22/Efficiencies!B$22)</f>
        <v>423.92996536035929</v>
      </c>
      <c r="C3" s="16">
        <f>Calibration!C$11*StructuralVars!$O3*(Shares!C3/(1/Efficiencies!C3))/(Shares!C$22/(1/Efficiencies!C$22))</f>
        <v>73.930400279803479</v>
      </c>
      <c r="D3" s="16">
        <f>Calibration!D$11*(Shares!D3/Efficiencies!D3)/(Shares!D$22/Efficiencies!D$22)</f>
        <v>167.74934090119172</v>
      </c>
      <c r="E3" s="16">
        <f>Calibration!E$11*(Shares!E3/Efficiencies!E3)/(Shares!E$22/Efficiencies!E$22)</f>
        <v>17.373425119561855</v>
      </c>
      <c r="F3" s="16">
        <f>Calibration!F$11*(Shares!F3/Efficiencies!F3)/(Shares!F$22/Efficiencies!F$22)</f>
        <v>1.8610752238491197</v>
      </c>
      <c r="G3" s="16">
        <f t="shared" ref="G3:G57" si="1">SUM(B3:C3)</f>
        <v>497.86036564016274</v>
      </c>
      <c r="I3" s="99">
        <f t="shared" ref="I3:I57" si="2">B3+C3+D3+E3+F3</f>
        <v>684.8442068847653</v>
      </c>
      <c r="J3" s="76">
        <f>I3/I2-1</f>
        <v>3.169005791262558E-3</v>
      </c>
      <c r="M3" s="99">
        <f t="shared" ref="M3:M57" si="3">I3*0.4</f>
        <v>273.93768275390613</v>
      </c>
      <c r="N3" s="76">
        <f>M3/M2-1</f>
        <v>3.1690057912623359E-3</v>
      </c>
    </row>
    <row r="4" spans="1:14" x14ac:dyDescent="0.2">
      <c r="A4" s="2">
        <f t="shared" si="0"/>
        <v>1997</v>
      </c>
      <c r="B4" s="16">
        <f>Calibration!B$11*StructuralVars!$O4*(Shares!B4/Efficiencies!B4)/(Shares!B$22/Efficiencies!B$22)</f>
        <v>424.18745241707603</v>
      </c>
      <c r="C4" s="16">
        <f>Calibration!C$11*StructuralVars!$O4*(Shares!C4/(1/Efficiencies!C4))/(Shares!C$22/(1/Efficiencies!C$22))</f>
        <v>74.872061786686956</v>
      </c>
      <c r="D4" s="16">
        <f>Calibration!D$11*(Shares!D4/Efficiencies!D4)/(Shares!D$22/Efficiencies!D$22)</f>
        <v>166.76450196970171</v>
      </c>
      <c r="E4" s="16">
        <f>Calibration!E$11*(Shares!E4/Efficiencies!E4)/(Shares!E$22/Efficiencies!E$22)</f>
        <v>17.206146203705845</v>
      </c>
      <c r="F4" s="16">
        <f>Calibration!F$11*(Shares!F4/Efficiencies!F4)/(Shares!F$22/Efficiencies!F$22)</f>
        <v>1.9059523525988362</v>
      </c>
      <c r="G4" s="16">
        <f t="shared" si="1"/>
        <v>499.059514203763</v>
      </c>
      <c r="I4" s="99">
        <f t="shared" si="2"/>
        <v>684.93611472976954</v>
      </c>
      <c r="J4" s="76">
        <f t="shared" ref="J4:J57" si="4">I4/I3-1</f>
        <v>1.3420255888907384E-4</v>
      </c>
      <c r="M4" s="99">
        <f t="shared" si="3"/>
        <v>273.97444589190781</v>
      </c>
      <c r="N4" s="76">
        <f t="shared" ref="N4:N57" si="5">M4/M3-1</f>
        <v>1.342025588888518E-4</v>
      </c>
    </row>
    <row r="5" spans="1:14" x14ac:dyDescent="0.2">
      <c r="A5" s="2">
        <f t="shared" si="0"/>
        <v>1998</v>
      </c>
      <c r="B5" s="16">
        <f>Calibration!B$11*StructuralVars!$O5*(Shares!B5/Efficiencies!B5)/(Shares!B$22/Efficiencies!B$22)</f>
        <v>420.08833536450373</v>
      </c>
      <c r="C5" s="16">
        <f>Calibration!C$11*StructuralVars!$O5*(Shares!C5/(1/Efficiencies!C5))/(Shares!C$22/(1/Efficiencies!C$22))</f>
        <v>74.777353301352946</v>
      </c>
      <c r="D5" s="16">
        <f>Calibration!D$11*(Shares!D5/Efficiencies!D5)/(Shares!D$22/Efficiencies!D$22)</f>
        <v>165.78855723222284</v>
      </c>
      <c r="E5" s="16">
        <f>Calibration!E$11*(Shares!E5/Efficiencies!E5)/(Shares!E$22/Efficiencies!E$22)</f>
        <v>17.040488404180707</v>
      </c>
      <c r="F5" s="16">
        <f>Calibration!F$11*(Shares!F5/Efficiencies!F5)/(Shares!F$22/Efficiencies!F$22)</f>
        <v>1.9519116281951769</v>
      </c>
      <c r="G5" s="16">
        <f t="shared" si="1"/>
        <v>494.86568866585668</v>
      </c>
      <c r="I5" s="99">
        <f t="shared" si="2"/>
        <v>679.64664593045541</v>
      </c>
      <c r="J5" s="76">
        <f t="shared" si="4"/>
        <v>-7.7225724933499551E-3</v>
      </c>
      <c r="M5" s="99">
        <f t="shared" si="3"/>
        <v>271.85865837218216</v>
      </c>
      <c r="N5" s="76">
        <f t="shared" si="5"/>
        <v>-7.7225724933499551E-3</v>
      </c>
    </row>
    <row r="6" spans="1:14" x14ac:dyDescent="0.2">
      <c r="A6" s="2">
        <f t="shared" si="0"/>
        <v>1999</v>
      </c>
      <c r="B6" s="16">
        <f>Calibration!B$11*StructuralVars!$O6*(Shares!B6/Efficiencies!B6)/(Shares!B$22/Efficiencies!B$22)</f>
        <v>416.28702844998264</v>
      </c>
      <c r="C6" s="16">
        <f>Calibration!C$11*StructuralVars!$O6*(Shares!C6/(1/Efficiencies!C6))/(Shares!C$22/(1/Efficiencies!C$22))</f>
        <v>74.640567700263105</v>
      </c>
      <c r="D6" s="16">
        <f>Calibration!D$11*(Shares!D6/Efficiencies!D6)/(Shares!D$22/Efficiencies!D$22)</f>
        <v>164.82139146243324</v>
      </c>
      <c r="E6" s="16">
        <f>Calibration!E$11*(Shares!E6/Efficiencies!E6)/(Shares!E$22/Efficiencies!E$22)</f>
        <v>16.876435894076167</v>
      </c>
      <c r="F6" s="16">
        <f>Calibration!F$11*(Shares!F6/Efficiencies!F6)/(Shares!F$22/Efficiencies!F$22)</f>
        <v>1.9989791450392387</v>
      </c>
      <c r="G6" s="16">
        <f t="shared" si="1"/>
        <v>490.92759615024573</v>
      </c>
      <c r="I6" s="99">
        <f t="shared" si="2"/>
        <v>674.62440265179441</v>
      </c>
      <c r="J6" s="76">
        <f t="shared" si="4"/>
        <v>-7.3894917435889385E-3</v>
      </c>
      <c r="M6" s="99">
        <f t="shared" si="3"/>
        <v>269.84976106071775</v>
      </c>
      <c r="N6" s="76">
        <f t="shared" si="5"/>
        <v>-7.3894917435889385E-3</v>
      </c>
    </row>
    <row r="7" spans="1:14" x14ac:dyDescent="0.2">
      <c r="A7" s="2">
        <f t="shared" si="0"/>
        <v>2000</v>
      </c>
      <c r="B7" s="16">
        <f>Calibration!B$11*StructuralVars!$O7*(Shares!B7/Efficiencies!B7)/(Shares!B$22/Efficiencies!B$22)</f>
        <v>412.58877963638457</v>
      </c>
      <c r="C7" s="16">
        <f>Calibration!C$11*StructuralVars!$O7*(Shares!C7/(1/Efficiencies!C7))/(Shares!C$22/(1/Efficiencies!C$22))</f>
        <v>74.464620204868012</v>
      </c>
      <c r="D7" s="16">
        <f>Calibration!D$11*(Shares!D7/Efficiencies!D7)/(Shares!D$22/Efficiencies!D$22)</f>
        <v>163.86289140631453</v>
      </c>
      <c r="E7" s="16">
        <f>Calibration!E$11*(Shares!E7/Efficiencies!E7)/(Shares!E$22/Efficiencies!E$22)</f>
        <v>16.713973002311537</v>
      </c>
      <c r="F7" s="16">
        <f>Calibration!F$11*(Shares!F7/Efficiencies!F7)/(Shares!F$22/Efficiencies!F$22)</f>
        <v>2.0471816267607386</v>
      </c>
      <c r="G7" s="16">
        <f t="shared" si="1"/>
        <v>487.0533998412526</v>
      </c>
      <c r="I7" s="99">
        <f t="shared" si="2"/>
        <v>669.67744587663947</v>
      </c>
      <c r="J7" s="76">
        <f t="shared" si="4"/>
        <v>-7.3329051776211962E-3</v>
      </c>
      <c r="M7" s="99">
        <f t="shared" si="3"/>
        <v>267.87097835065578</v>
      </c>
      <c r="N7" s="76">
        <f t="shared" si="5"/>
        <v>-7.3329051776211962E-3</v>
      </c>
    </row>
    <row r="8" spans="1:14" x14ac:dyDescent="0.2">
      <c r="A8" s="2">
        <f t="shared" si="0"/>
        <v>2001</v>
      </c>
      <c r="B8" s="16">
        <f>Calibration!B$11*StructuralVars!$O8*(Shares!B8/Efficiencies!B8)/(Shares!B$22/Efficiencies!B$22)</f>
        <v>408.92781714893266</v>
      </c>
      <c r="C8" s="16">
        <f>Calibration!C$11*StructuralVars!$O8*(Shares!C8/(1/Efficiencies!C8))/(Shares!C$22/(1/Efficiencies!C$22))</f>
        <v>74.253135800959527</v>
      </c>
      <c r="D8" s="16">
        <f>Calibration!D$11*(Shares!D8/Efficiencies!D8)/(Shares!D$22/Efficiencies!D$22)</f>
        <v>162.91294574015103</v>
      </c>
      <c r="E8" s="16">
        <f>Calibration!E$11*(Shares!E8/Efficiencies!E8)/(Shares!E$22/Efficiencies!E$22)</f>
        <v>16.553084212086436</v>
      </c>
      <c r="F8" s="16">
        <f>Calibration!F$11*(Shares!F8/Efficiencies!F8)/(Shares!F$22/Efficiencies!F$22)</f>
        <v>2.0965633226820848</v>
      </c>
      <c r="G8" s="16">
        <f t="shared" si="1"/>
        <v>483.18095294989217</v>
      </c>
      <c r="I8" s="99">
        <f t="shared" si="2"/>
        <v>664.74354622481178</v>
      </c>
      <c r="J8" s="76">
        <f t="shared" si="4"/>
        <v>-7.3675762595960537E-3</v>
      </c>
      <c r="M8" s="99">
        <f t="shared" si="3"/>
        <v>265.89741848992475</v>
      </c>
      <c r="N8" s="76">
        <f t="shared" si="5"/>
        <v>-7.3675762595959426E-3</v>
      </c>
    </row>
    <row r="9" spans="1:14" x14ac:dyDescent="0.2">
      <c r="A9" s="2">
        <f t="shared" si="0"/>
        <v>2002</v>
      </c>
      <c r="B9" s="16">
        <f>Calibration!B$11*StructuralVars!$O9*(Shares!B9/Efficiencies!B9)/(Shares!B$22/Efficiencies!B$22)</f>
        <v>408.60979633348836</v>
      </c>
      <c r="C9" s="16">
        <f>Calibration!C$11*StructuralVars!$O9*(Shares!C9/(1/Efficiencies!C9))/(Shares!C$22/(1/Efficiencies!C$22))</f>
        <v>74.571357873415863</v>
      </c>
      <c r="D9" s="16">
        <f>Calibration!D$11*(Shares!D9/Efficiencies!D9)/(Shares!D$22/Efficiencies!D$22)</f>
        <v>161.97144502959711</v>
      </c>
      <c r="E9" s="16">
        <f>Calibration!E$11*(Shares!E9/Efficiencies!E9)/(Shares!E$22/Efficiencies!E$22)</f>
        <v>16.399826261865787</v>
      </c>
      <c r="F9" s="16">
        <f>Calibration!F$11*(Shares!F9/Efficiencies!F9)/(Shares!F$22/Efficiencies!F$22)</f>
        <v>2.1583818639433563</v>
      </c>
      <c r="G9" s="16">
        <f t="shared" si="1"/>
        <v>483.18115420690424</v>
      </c>
      <c r="I9" s="99">
        <f t="shared" si="2"/>
        <v>663.71080736231045</v>
      </c>
      <c r="J9" s="76">
        <f t="shared" si="4"/>
        <v>-1.5535899045073798E-3</v>
      </c>
      <c r="M9" s="99">
        <f t="shared" si="3"/>
        <v>265.4843229449242</v>
      </c>
      <c r="N9" s="76">
        <f t="shared" si="5"/>
        <v>-1.5535899045074908E-3</v>
      </c>
    </row>
    <row r="10" spans="1:14" x14ac:dyDescent="0.2">
      <c r="A10" s="2">
        <f t="shared" si="0"/>
        <v>2003</v>
      </c>
      <c r="B10" s="16">
        <f>Calibration!B$11*StructuralVars!$O10*(Shares!B10/Efficiencies!B10)/(Shares!B$22/Efficiencies!B$22)</f>
        <v>407.32521373371156</v>
      </c>
      <c r="C10" s="16">
        <f>Calibration!C$11*StructuralVars!$O10*(Shares!C10/(1/Efficiencies!C10))/(Shares!C$22/(1/Efficiencies!C$22))</f>
        <v>74.844824556108435</v>
      </c>
      <c r="D10" s="16">
        <f>Calibration!D$11*(Shares!D10/Efficiencies!D10)/(Shares!D$22/Efficiencies!D$22)</f>
        <v>161.03828168978211</v>
      </c>
      <c r="E10" s="16">
        <f>Calibration!E$11*(Shares!E10/Efficiencies!E10)/(Shares!E$22/Efficiencies!E$22)</f>
        <v>16.279963300355963</v>
      </c>
      <c r="F10" s="16">
        <f>Calibration!F$11*(Shares!F10/Efficiencies!F10)/(Shares!F$22/Efficiencies!F$22)</f>
        <v>2.2281969610818617</v>
      </c>
      <c r="G10" s="16">
        <f t="shared" si="1"/>
        <v>482.17003828982001</v>
      </c>
      <c r="I10" s="99">
        <f t="shared" si="2"/>
        <v>661.7164802410399</v>
      </c>
      <c r="J10" s="76">
        <f t="shared" si="4"/>
        <v>-3.0048133903323171E-3</v>
      </c>
      <c r="M10" s="99">
        <f t="shared" si="3"/>
        <v>264.68659209641595</v>
      </c>
      <c r="N10" s="76">
        <f t="shared" si="5"/>
        <v>-3.0048133903324281E-3</v>
      </c>
    </row>
    <row r="11" spans="1:14" x14ac:dyDescent="0.2">
      <c r="A11" s="2">
        <f t="shared" si="0"/>
        <v>2004</v>
      </c>
      <c r="B11" s="16">
        <f>Calibration!B$11*StructuralVars!$O11*(Shares!B11/Efficiencies!B11)/(Shares!B$22/Efficiencies!B$22)</f>
        <v>406.11557992137597</v>
      </c>
      <c r="C11" s="16">
        <f>Calibration!C$11*StructuralVars!$O11*(Shares!C11/(1/Efficiencies!C11))/(Shares!C$22/(1/Efficiencies!C$22))</f>
        <v>75.078993410384271</v>
      </c>
      <c r="D11" s="16">
        <f>Calibration!D$11*(Shares!D11/Efficiencies!D11)/(Shares!D$22/Efficiencies!D$22)</f>
        <v>160.11334994642178</v>
      </c>
      <c r="E11" s="16">
        <f>Calibration!E$11*(Shares!E11/Efficiencies!E11)/(Shares!E$22/Efficiencies!E$22)</f>
        <v>16.133389624022872</v>
      </c>
      <c r="F11" s="16">
        <f>Calibration!F$11*(Shares!F11/Efficiencies!F11)/(Shares!F$22/Efficiencies!F$22)</f>
        <v>2.2989835885377694</v>
      </c>
      <c r="G11" s="16">
        <f t="shared" si="1"/>
        <v>481.19457333176024</v>
      </c>
      <c r="I11" s="99">
        <f t="shared" si="2"/>
        <v>659.74029649074271</v>
      </c>
      <c r="J11" s="76">
        <f t="shared" si="4"/>
        <v>-2.9864508581943783E-3</v>
      </c>
      <c r="M11" s="99">
        <f t="shared" si="3"/>
        <v>263.89611859629707</v>
      </c>
      <c r="N11" s="76">
        <f t="shared" si="5"/>
        <v>-2.9864508581943783E-3</v>
      </c>
    </row>
    <row r="12" spans="1:14" x14ac:dyDescent="0.2">
      <c r="A12" s="2">
        <f t="shared" si="0"/>
        <v>2005</v>
      </c>
      <c r="B12" s="16">
        <f>Calibration!B$11*StructuralVars!$O12*(Shares!B12/Efficiencies!B12)/(Shares!B$22/Efficiencies!B$22)</f>
        <v>405.07566851668145</v>
      </c>
      <c r="C12" s="16">
        <f>Calibration!C$11*StructuralVars!$O12*(Shares!C12/(1/Efficiencies!C12))/(Shares!C$22/(1/Efficiencies!C$22))</f>
        <v>75.279731428272413</v>
      </c>
      <c r="D12" s="16">
        <f>Calibration!D$11*(Shares!D12/Efficiencies!D12)/(Shares!D$22/Efficiencies!D$22)</f>
        <v>159.19654579790671</v>
      </c>
      <c r="E12" s="16">
        <f>Calibration!E$11*(Shares!E12/Efficiencies!E12)/(Shares!E$22/Efficiencies!E$22)</f>
        <v>15.93030546836636</v>
      </c>
      <c r="F12" s="16">
        <f>Calibration!F$11*(Shares!F12/Efficiencies!F12)/(Shares!F$22/Efficiencies!F$22)</f>
        <v>2.3733613185034548</v>
      </c>
      <c r="G12" s="16">
        <f t="shared" si="1"/>
        <v>480.35539994495389</v>
      </c>
      <c r="I12" s="99">
        <f t="shared" si="2"/>
        <v>657.85561252973048</v>
      </c>
      <c r="J12" s="76">
        <f t="shared" si="4"/>
        <v>-2.8567058447651617E-3</v>
      </c>
      <c r="M12" s="99">
        <f t="shared" si="3"/>
        <v>263.14224501189221</v>
      </c>
      <c r="N12" s="76">
        <f t="shared" si="5"/>
        <v>-2.8567058447650506E-3</v>
      </c>
    </row>
    <row r="13" spans="1:14" x14ac:dyDescent="0.2">
      <c r="A13" s="2">
        <f t="shared" si="0"/>
        <v>2006</v>
      </c>
      <c r="B13" s="16">
        <f>Calibration!B$11*StructuralVars!$O13*(Shares!B13/Efficiencies!B13)/(Shares!B$22/Efficiencies!B$22)</f>
        <v>399.80518659276584</v>
      </c>
      <c r="C13" s="16">
        <f>Calibration!C$11*StructuralVars!$O13*(Shares!C13/(1/Efficiencies!C13))/(Shares!C$22/(1/Efficiencies!C$22))</f>
        <v>72.593362894524631</v>
      </c>
      <c r="D13" s="16">
        <f>Calibration!D$11*(Shares!D13/Efficiencies!D13)/(Shares!D$22/Efficiencies!D$22)</f>
        <v>156.85748494692558</v>
      </c>
      <c r="E13" s="16">
        <f>Calibration!E$11*(Shares!E13/Efficiencies!E13)/(Shares!E$22/Efficiencies!E$22)</f>
        <v>15.743442724579442</v>
      </c>
      <c r="F13" s="16">
        <f>Calibration!F$11*(Shares!F13/Efficiencies!F13)/(Shares!F$22/Efficiencies!F$22)</f>
        <v>2.457068920554129</v>
      </c>
      <c r="G13" s="16">
        <f t="shared" si="1"/>
        <v>472.39854948729044</v>
      </c>
      <c r="I13" s="99">
        <f t="shared" si="2"/>
        <v>647.45654607934955</v>
      </c>
      <c r="J13" s="76">
        <f t="shared" si="4"/>
        <v>-1.5807521061334651E-2</v>
      </c>
      <c r="M13" s="99">
        <f t="shared" si="3"/>
        <v>258.98261843173981</v>
      </c>
      <c r="N13" s="76">
        <f t="shared" si="5"/>
        <v>-1.5807521061334762E-2</v>
      </c>
    </row>
    <row r="14" spans="1:14" x14ac:dyDescent="0.2">
      <c r="A14" s="2">
        <f t="shared" si="0"/>
        <v>2007</v>
      </c>
      <c r="B14" s="16">
        <f>Calibration!B$11*StructuralVars!$O14*(Shares!B14/Efficiencies!B14)/(Shares!B$22/Efficiencies!B$22)</f>
        <v>395.74962138265391</v>
      </c>
      <c r="C14" s="16">
        <f>Calibration!C$11*StructuralVars!$O14*(Shares!C14/(1/Efficiencies!C14))/(Shares!C$22/(1/Efficiencies!C$22))</f>
        <v>71.335622261623769</v>
      </c>
      <c r="D14" s="16">
        <f>Calibration!D$11*(Shares!D14/Efficiencies!D14)/(Shares!D$22/Efficiencies!D$22)</f>
        <v>155.0511243438913</v>
      </c>
      <c r="E14" s="16">
        <f>Calibration!E$11*(Shares!E14/Efficiencies!E14)/(Shares!E$22/Efficiencies!E$22)</f>
        <v>15.638481455204923</v>
      </c>
      <c r="F14" s="16">
        <f>Calibration!F$11*(Shares!F14/Efficiencies!F14)/(Shares!F$22/Efficiencies!F$22)</f>
        <v>2.5179974770465199</v>
      </c>
      <c r="G14" s="16">
        <f t="shared" si="1"/>
        <v>467.08524364427768</v>
      </c>
      <c r="I14" s="99">
        <f t="shared" si="2"/>
        <v>640.2928469204204</v>
      </c>
      <c r="J14" s="76">
        <f t="shared" si="4"/>
        <v>-1.1064370577930971E-2</v>
      </c>
      <c r="M14" s="99">
        <f t="shared" si="3"/>
        <v>256.11713876816816</v>
      </c>
      <c r="N14" s="76">
        <f t="shared" si="5"/>
        <v>-1.106437057793086E-2</v>
      </c>
    </row>
    <row r="15" spans="1:14" x14ac:dyDescent="0.2">
      <c r="A15" s="2">
        <f t="shared" si="0"/>
        <v>2008</v>
      </c>
      <c r="B15" s="16">
        <f>Calibration!B$11*StructuralVars!$O15*(Shares!B15/Efficiencies!B15)/(Shares!B$22/Efficiencies!B$22)</f>
        <v>394.25309126132498</v>
      </c>
      <c r="C15" s="16">
        <f>Calibration!C$11*StructuralVars!$O15*(Shares!C15/(1/Efficiencies!C15))/(Shares!C$22/(1/Efficiencies!C$22))</f>
        <v>70.402312088731705</v>
      </c>
      <c r="D15" s="16">
        <f>Calibration!D$11*(Shares!D15/Efficiencies!D15)/(Shares!D$22/Efficiencies!D$22)</f>
        <v>153.56351889116115</v>
      </c>
      <c r="E15" s="16">
        <f>Calibration!E$11*(Shares!E15/Efficiencies!E15)/(Shares!E$22/Efficiencies!E$22)</f>
        <v>15.597061685745739</v>
      </c>
      <c r="F15" s="16">
        <f>Calibration!F$11*(Shares!F15/Efficiencies!F15)/(Shares!F$22/Efficiencies!F$22)</f>
        <v>2.5519575546430024</v>
      </c>
      <c r="G15" s="16">
        <f t="shared" si="1"/>
        <v>464.6554033500567</v>
      </c>
      <c r="I15" s="99">
        <f t="shared" si="2"/>
        <v>636.36794148160652</v>
      </c>
      <c r="J15" s="76">
        <f t="shared" si="4"/>
        <v>-6.1298598878486432E-3</v>
      </c>
      <c r="M15" s="99">
        <f t="shared" si="3"/>
        <v>254.54717659264261</v>
      </c>
      <c r="N15" s="76">
        <f t="shared" si="5"/>
        <v>-6.1298598878486432E-3</v>
      </c>
    </row>
    <row r="16" spans="1:14" x14ac:dyDescent="0.2">
      <c r="A16" s="2">
        <f t="shared" si="0"/>
        <v>2009</v>
      </c>
      <c r="B16" s="16">
        <f>Calibration!B$11*StructuralVars!$O16*(Shares!B16/Efficiencies!B16)/(Shares!B$22/Efficiencies!B$22)</f>
        <v>389.37600289064528</v>
      </c>
      <c r="C16" s="16">
        <f>Calibration!C$11*StructuralVars!$O16*(Shares!C16/(1/Efficiencies!C16))/(Shares!C$22/(1/Efficiencies!C$22))</f>
        <v>69.152650519312672</v>
      </c>
      <c r="D16" s="16">
        <f>Calibration!D$11*(Shares!D16/Efficiencies!D16)/(Shares!D$22/Efficiencies!D$22)</f>
        <v>151.55623211361598</v>
      </c>
      <c r="E16" s="16">
        <f>Calibration!E$11*(Shares!E16/Efficiencies!E16)/(Shares!E$22/Efficiencies!E$22)</f>
        <v>15.531309445081307</v>
      </c>
      <c r="F16" s="16">
        <f>Calibration!F$11*(Shares!F16/Efficiencies!F16)/(Shares!F$22/Efficiencies!F$22)</f>
        <v>2.5852528608820409</v>
      </c>
      <c r="G16" s="16">
        <f t="shared" si="1"/>
        <v>458.52865340995794</v>
      </c>
      <c r="I16" s="99">
        <f t="shared" si="2"/>
        <v>628.2014478295373</v>
      </c>
      <c r="J16" s="76">
        <f t="shared" si="4"/>
        <v>-1.2832974635799244E-2</v>
      </c>
      <c r="M16" s="99">
        <f t="shared" si="3"/>
        <v>251.28057913181493</v>
      </c>
      <c r="N16" s="76">
        <f t="shared" si="5"/>
        <v>-1.2832974635799244E-2</v>
      </c>
    </row>
    <row r="17" spans="1:16" s="17" customFormat="1" x14ac:dyDescent="0.2">
      <c r="A17" s="2">
        <f t="shared" si="0"/>
        <v>2010</v>
      </c>
      <c r="B17" s="16">
        <f>Calibration!B$11*StructuralVars!$O17*(Shares!B17/Efficiencies!B17)/(Shares!B$22/Efficiencies!B$22)</f>
        <v>380.67229864356909</v>
      </c>
      <c r="C17" s="16">
        <f>Calibration!C$11*StructuralVars!$O17*(Shares!C17/(1/Efficiencies!C17))/(Shares!C$22/(1/Efficiencies!C$22))</f>
        <v>67.335549708044539</v>
      </c>
      <c r="D17" s="16">
        <f>Calibration!D$11*(Shares!D17/Efficiencies!D17)/(Shares!D$22/Efficiencies!D$22)</f>
        <v>150.2610516789947</v>
      </c>
      <c r="E17" s="16">
        <f>Calibration!E$11*(Shares!E17/Efficiencies!E17)/(Shares!E$22/Efficiencies!E$22)</f>
        <v>15.516959469681458</v>
      </c>
      <c r="F17" s="16">
        <f>Calibration!F$11*(Shares!F17/Efficiencies!F17)/(Shares!F$22/Efficiencies!F$22)</f>
        <v>2.67118169774785</v>
      </c>
      <c r="G17" s="16">
        <f t="shared" si="1"/>
        <v>448.00784835161363</v>
      </c>
      <c r="I17" s="99">
        <f t="shared" si="2"/>
        <v>616.4570411980377</v>
      </c>
      <c r="J17" s="76">
        <f t="shared" si="4"/>
        <v>-1.8695287430611662E-2</v>
      </c>
      <c r="M17" s="99">
        <f t="shared" si="3"/>
        <v>246.5828164792151</v>
      </c>
      <c r="N17" s="76">
        <f t="shared" si="5"/>
        <v>-1.8695287430611662E-2</v>
      </c>
    </row>
    <row r="18" spans="1:16" s="17" customFormat="1" x14ac:dyDescent="0.2">
      <c r="A18" s="2">
        <f t="shared" si="0"/>
        <v>2011</v>
      </c>
      <c r="B18" s="16">
        <f>Calibration!B$11*StructuralVars!$O18*(Shares!B18/Efficiencies!B18)/(Shares!B$22/Efficiencies!B$22)</f>
        <v>376.6011769396261</v>
      </c>
      <c r="C18" s="16">
        <f>Calibration!C$11*StructuralVars!$O18*(Shares!C18/(1/Efficiencies!C18))/(Shares!C$22/(1/Efficiencies!C$22))</f>
        <v>66.658510610141306</v>
      </c>
      <c r="D18" s="16">
        <f>Calibration!D$11*(Shares!D18/Efficiencies!D18)/(Shares!D$22/Efficiencies!D$22)</f>
        <v>149.05823172708409</v>
      </c>
      <c r="E18" s="16">
        <f>Calibration!E$11*(Shares!E18/Efficiencies!E18)/(Shares!E$22/Efficiencies!E$22)</f>
        <v>15.504649427733698</v>
      </c>
      <c r="F18" s="16">
        <f>Calibration!F$11*(Shares!F18/Efficiencies!F18)/(Shares!F$22/Efficiencies!F$22)</f>
        <v>2.7549828700250147</v>
      </c>
      <c r="G18" s="16">
        <f t="shared" si="1"/>
        <v>443.25968754976742</v>
      </c>
      <c r="I18" s="99">
        <f t="shared" si="2"/>
        <v>610.57755157461031</v>
      </c>
      <c r="J18" s="76">
        <f t="shared" si="4"/>
        <v>-9.537549627141928E-3</v>
      </c>
      <c r="M18" s="99">
        <f t="shared" si="3"/>
        <v>244.23102062984412</v>
      </c>
      <c r="N18" s="76">
        <f t="shared" si="5"/>
        <v>-9.537549627142039E-3</v>
      </c>
    </row>
    <row r="19" spans="1:16" s="17" customFormat="1" x14ac:dyDescent="0.2">
      <c r="A19" s="2">
        <f t="shared" si="0"/>
        <v>2012</v>
      </c>
      <c r="B19" s="16">
        <f>Calibration!B$11*StructuralVars!$O19*(Shares!B19/Efficiencies!B19)/(Shares!B$22/Efficiencies!B$22)</f>
        <v>373.20442641870375</v>
      </c>
      <c r="C19" s="16">
        <f>Calibration!C$11*StructuralVars!$O19*(Shares!C19/(1/Efficiencies!C19))/(Shares!C$22/(1/Efficiencies!C$22))</f>
        <v>66.165081364385898</v>
      </c>
      <c r="D19" s="16">
        <f>Calibration!D$11*(Shares!D19/Efficiencies!D19)/(Shares!D$22/Efficiencies!D$22)</f>
        <v>147.88839374719211</v>
      </c>
      <c r="E19" s="16">
        <f>Calibration!E$11*(Shares!E19/Efficiencies!E19)/(Shares!E$22/Efficiencies!E$22)</f>
        <v>15.486076554580841</v>
      </c>
      <c r="F19" s="16">
        <f>Calibration!F$11*(Shares!F19/Efficiencies!F19)/(Shares!F$22/Efficiencies!F$22)</f>
        <v>2.843650369480788</v>
      </c>
      <c r="G19" s="16">
        <f t="shared" si="1"/>
        <v>439.36950778308966</v>
      </c>
      <c r="I19" s="99">
        <f t="shared" si="2"/>
        <v>605.5876284543433</v>
      </c>
      <c r="J19" s="76">
        <f t="shared" si="4"/>
        <v>-8.1724640996030384E-3</v>
      </c>
      <c r="M19" s="99">
        <f t="shared" si="3"/>
        <v>242.23505138173732</v>
      </c>
      <c r="N19" s="76">
        <f t="shared" si="5"/>
        <v>-8.1724640996030384E-3</v>
      </c>
    </row>
    <row r="20" spans="1:16" x14ac:dyDescent="0.2">
      <c r="A20" s="2">
        <f t="shared" si="0"/>
        <v>2013</v>
      </c>
      <c r="B20" s="16">
        <f>Calibration!B$11*StructuralVars!$O20*(Shares!B20/Efficiencies!B20)/(Shares!B$22/Efficiencies!B$22)</f>
        <v>370.19137217595642</v>
      </c>
      <c r="C20" s="16">
        <f>Calibration!C$11*StructuralVars!$O20*(Shares!C20/(1/Efficiencies!C20))/(Shares!C$22/(1/Efficiencies!C$22))</f>
        <v>65.692850273635329</v>
      </c>
      <c r="D20" s="16">
        <f>Calibration!D$11*(Shares!D20/Efficiencies!D20)/(Shares!D$22/Efficiencies!D$22)</f>
        <v>146.81286444565055</v>
      </c>
      <c r="E20" s="16">
        <f>Calibration!E$11*(Shares!E20/Efficiencies!E20)/(Shares!E$22/Efficiencies!E$22)</f>
        <v>15.454760664110458</v>
      </c>
      <c r="F20" s="16">
        <f>Calibration!F$11*(Shares!F20/Efficiencies!F20)/(Shares!F$22/Efficiencies!F$22)</f>
        <v>2.9346228683755897</v>
      </c>
      <c r="G20" s="16">
        <f t="shared" si="1"/>
        <v>435.88422244959173</v>
      </c>
      <c r="I20" s="99">
        <f t="shared" si="2"/>
        <v>601.08647042772839</v>
      </c>
      <c r="J20" s="76">
        <f t="shared" si="4"/>
        <v>-7.432711328835051E-3</v>
      </c>
      <c r="M20" s="99">
        <f t="shared" si="3"/>
        <v>240.43458817109138</v>
      </c>
      <c r="N20" s="76">
        <f t="shared" si="5"/>
        <v>-7.43271132883494E-3</v>
      </c>
    </row>
    <row r="21" spans="1:16" x14ac:dyDescent="0.2">
      <c r="A21" s="2">
        <f t="shared" si="0"/>
        <v>2014</v>
      </c>
      <c r="B21" s="16">
        <f>Calibration!B$11*StructuralVars!$O21*(Shares!B21/Efficiencies!B21)/(Shares!B$22/Efficiencies!B$22)</f>
        <v>366.72216385769741</v>
      </c>
      <c r="C21" s="16">
        <f>Calibration!C$11*StructuralVars!$O21*(Shares!C21/(1/Efficiencies!C21))/(Shares!C$22/(1/Efficiencies!C$22))</f>
        <v>65.128742225425398</v>
      </c>
      <c r="D21" s="16">
        <f>Calibration!D$11*(Shares!D21/Efficiencies!D21)/(Shares!D$22/Efficiencies!D$22)</f>
        <v>145.7766844799969</v>
      </c>
      <c r="E21" s="16">
        <f>Calibration!E$11*(Shares!E21/Efficiencies!E21)/(Shares!E$22/Efficiencies!E$22)</f>
        <v>15.426653665671317</v>
      </c>
      <c r="F21" s="16">
        <f>Calibration!F$11*(Shares!F21/Efficiencies!F21)/(Shares!F$22/Efficiencies!F$22)</f>
        <v>3.0282936307823101</v>
      </c>
      <c r="G21" s="16">
        <f t="shared" si="1"/>
        <v>431.85090608312282</v>
      </c>
      <c r="I21" s="99">
        <f t="shared" si="2"/>
        <v>596.08253785957334</v>
      </c>
      <c r="J21" s="76">
        <f t="shared" si="4"/>
        <v>-8.3248131747072351E-3</v>
      </c>
      <c r="M21" s="99">
        <f t="shared" si="3"/>
        <v>238.43301514382935</v>
      </c>
      <c r="N21" s="76">
        <f t="shared" si="5"/>
        <v>-8.3248131747073462E-3</v>
      </c>
    </row>
    <row r="22" spans="1:16" x14ac:dyDescent="0.2">
      <c r="A22" s="2">
        <f t="shared" si="0"/>
        <v>2015</v>
      </c>
      <c r="B22" s="16">
        <f>Calibration!B$11*StructuralVars!$O22*(Shares!B22/Efficiencies!B22)/(Shares!B$22/Efficiencies!B$22)</f>
        <v>365.0618057085581</v>
      </c>
      <c r="C22" s="16">
        <f>Calibration!C$11*StructuralVars!$O22*(Shares!C22/(1/Efficiencies!C22))/(Shares!C$22/(1/Efficiencies!C$22))</f>
        <v>64.640182837485696</v>
      </c>
      <c r="D22" s="16">
        <f>Calibration!D$11*(Shares!D22/Efficiencies!D22)/(Shares!D$22/Efficiencies!D$22)</f>
        <v>144.91854855803342</v>
      </c>
      <c r="E22" s="16">
        <f>Calibration!E$11*(Shares!E22/Efficiencies!E22)/(Shares!E$22/Efficiencies!E$22)</f>
        <v>15.397988088537311</v>
      </c>
      <c r="F22" s="16">
        <f>Calibration!F$11*(Shares!F22/Efficiencies!F22)/(Shares!F$22/Efficiencies!F$22)</f>
        <v>3.1308818095188484</v>
      </c>
      <c r="G22" s="16">
        <f t="shared" si="1"/>
        <v>429.70198854604382</v>
      </c>
      <c r="I22" s="99">
        <f t="shared" si="2"/>
        <v>593.14940700213344</v>
      </c>
      <c r="J22" s="76">
        <f t="shared" si="4"/>
        <v>-4.920679052220267E-3</v>
      </c>
      <c r="K22" t="s">
        <v>123</v>
      </c>
      <c r="L22" t="s">
        <v>124</v>
      </c>
      <c r="M22" s="99">
        <f t="shared" si="3"/>
        <v>237.25976280085339</v>
      </c>
      <c r="N22" s="76">
        <f t="shared" si="5"/>
        <v>-4.920679052220267E-3</v>
      </c>
    </row>
    <row r="23" spans="1:16" x14ac:dyDescent="0.2">
      <c r="A23" s="2">
        <f t="shared" si="0"/>
        <v>2016</v>
      </c>
      <c r="B23" s="16">
        <f>Calibration!B$11*StructuralVars!$O23*(Shares!B23/Efficiencies!B23)/(Shares!B$22/Efficiencies!B$22)</f>
        <v>362.08470089670351</v>
      </c>
      <c r="C23" s="16">
        <f>Calibration!C$11*StructuralVars!$O23*(Shares!C23/(1/Efficiencies!C23))/(Shares!C$22/(1/Efficiencies!C$22))</f>
        <v>63.614943380970693</v>
      </c>
      <c r="D23" s="16">
        <f>Calibration!D$11*(Shares!D23/Efficiencies!D23)/(Shares!D$22/Efficiencies!D$22)</f>
        <v>143.12496064164156</v>
      </c>
      <c r="E23" s="16">
        <f>Calibration!E$11*(Shares!E23/Efficiencies!E23)/(Shares!E$22/Efficiencies!E$22)</f>
        <v>15.291225475496464</v>
      </c>
      <c r="F23" s="16">
        <f>Calibration!F$11*(Shares!F23/Efficiencies!F23)/(Shares!F$22/Efficiencies!F$22)</f>
        <v>3.2060681023573467</v>
      </c>
      <c r="G23" s="16">
        <f t="shared" si="1"/>
        <v>425.69964427767422</v>
      </c>
      <c r="I23" s="99">
        <f t="shared" si="2"/>
        <v>587.32189849716963</v>
      </c>
      <c r="J23" s="76">
        <f t="shared" si="4"/>
        <v>-9.8246890853637137E-3</v>
      </c>
      <c r="K23" s="104">
        <v>211.6447053586906</v>
      </c>
      <c r="L23" s="99">
        <f>K23/I23</f>
        <v>0.36035554931672709</v>
      </c>
      <c r="M23" s="99">
        <f t="shared" si="3"/>
        <v>234.92875939886787</v>
      </c>
      <c r="N23" s="107">
        <f t="shared" si="5"/>
        <v>-9.8246890853637137E-3</v>
      </c>
    </row>
    <row r="24" spans="1:16" x14ac:dyDescent="0.2">
      <c r="A24" s="2">
        <f t="shared" si="0"/>
        <v>2017</v>
      </c>
      <c r="B24" s="16">
        <f>Calibration!B$11*StructuralVars!$O24*(Shares!B24/Efficiencies!B24)/(Shares!B$22/Efficiencies!B$22)</f>
        <v>358.88372969716681</v>
      </c>
      <c r="C24" s="16">
        <f>Calibration!C$11*StructuralVars!$O24*(Shares!C24/(1/Efficiencies!C24))/(Shares!C$22/(1/Efficiencies!C$22))</f>
        <v>62.611934524021756</v>
      </c>
      <c r="D24" s="16">
        <f>Calibration!D$11*(Shares!D24/Efficiencies!D24)/(Shares!D$22/Efficiencies!D$22)</f>
        <v>141.50704233676794</v>
      </c>
      <c r="E24" s="16">
        <f>Calibration!E$11*(Shares!E24/Efficiencies!E24)/(Shares!E$22/Efficiencies!E$22)</f>
        <v>15.199636722044874</v>
      </c>
      <c r="F24" s="16">
        <f>Calibration!F$11*(Shares!F24/Efficiencies!F24)/(Shares!F$22/Efficiencies!F$22)</f>
        <v>3.3094634814490611</v>
      </c>
      <c r="G24" s="16">
        <f t="shared" si="1"/>
        <v>421.49566422118858</v>
      </c>
      <c r="I24" s="99">
        <f t="shared" si="2"/>
        <v>581.51180676145043</v>
      </c>
      <c r="J24" s="76">
        <f t="shared" si="4"/>
        <v>-9.8925167792754953E-3</v>
      </c>
      <c r="K24" s="104">
        <v>228.7412554917515</v>
      </c>
      <c r="L24" s="99">
        <f t="shared" ref="L24:L39" si="6">K24/I24</f>
        <v>0.39335616720433408</v>
      </c>
      <c r="M24" s="99">
        <f t="shared" si="3"/>
        <v>232.60472270458018</v>
      </c>
      <c r="N24" s="107">
        <f t="shared" si="5"/>
        <v>-9.8925167792754953E-3</v>
      </c>
    </row>
    <row r="25" spans="1:16" x14ac:dyDescent="0.2">
      <c r="A25" s="2">
        <f t="shared" si="0"/>
        <v>2018</v>
      </c>
      <c r="B25" s="16">
        <f>Calibration!B$11*StructuralVars!$O25*(Shares!B25/Efficiencies!B25)/(Shares!B$22/Efficiencies!B$22)</f>
        <v>355.4762439443457</v>
      </c>
      <c r="C25" s="16">
        <f>Calibration!C$11*StructuralVars!$O25*(Shares!C25/(1/Efficiencies!C25))/(Shares!C$22/(1/Efficiencies!C$22))</f>
        <v>61.595255184485325</v>
      </c>
      <c r="D25" s="16">
        <f>Calibration!D$11*(Shares!D25/Efficiencies!D25)/(Shares!D$22/Efficiencies!D$22)</f>
        <v>139.88704406889264</v>
      </c>
      <c r="E25" s="16">
        <f>Calibration!E$11*(Shares!E25/Efficiencies!E25)/(Shares!E$22/Efficiencies!E$22)</f>
        <v>15.097421734032562</v>
      </c>
      <c r="F25" s="16">
        <f>Calibration!F$11*(Shares!F25/Efficiencies!F25)/(Shares!F$22/Efficiencies!F$22)</f>
        <v>3.4109647267795551</v>
      </c>
      <c r="G25" s="16">
        <f t="shared" si="1"/>
        <v>417.07149912883102</v>
      </c>
      <c r="I25" s="99">
        <f t="shared" si="2"/>
        <v>575.46692965853572</v>
      </c>
      <c r="J25" s="76">
        <f t="shared" si="4"/>
        <v>-1.0395106397890319E-2</v>
      </c>
      <c r="K25" s="104">
        <v>240.69152336337899</v>
      </c>
      <c r="L25" s="99">
        <f t="shared" si="6"/>
        <v>0.41825430960246124</v>
      </c>
      <c r="M25" s="99">
        <f t="shared" si="3"/>
        <v>230.18677186341429</v>
      </c>
      <c r="N25" s="105">
        <f t="shared" si="5"/>
        <v>-1.0395106397890319E-2</v>
      </c>
    </row>
    <row r="26" spans="1:16" x14ac:dyDescent="0.2">
      <c r="A26" s="2">
        <f t="shared" si="0"/>
        <v>2019</v>
      </c>
      <c r="B26" s="16">
        <f>Calibration!B$11*StructuralVars!$O26*(Shares!B26/Efficiencies!B26)/(Shares!B$22/Efficiencies!B$22)</f>
        <v>352.41793237021187</v>
      </c>
      <c r="C26" s="16">
        <f>Calibration!C$11*StructuralVars!$O26*(Shares!C26/(1/Efficiencies!C26))/(Shares!C$22/(1/Efficiencies!C$22))</f>
        <v>60.731095940212924</v>
      </c>
      <c r="D26" s="16">
        <f>Calibration!D$11*(Shares!D26/Efficiencies!D26)/(Shares!D$22/Efficiencies!D$22)</f>
        <v>138.35433887338769</v>
      </c>
      <c r="E26" s="16">
        <f>Calibration!E$11*(Shares!E26/Efficiencies!E26)/(Shares!E$22/Efficiencies!E$22)</f>
        <v>15.01874998236476</v>
      </c>
      <c r="F26" s="16">
        <f>Calibration!F$11*(Shares!F26/Efficiencies!F26)/(Shares!F$22/Efficiencies!F$22)</f>
        <v>3.5218256401604684</v>
      </c>
      <c r="G26" s="16">
        <f t="shared" si="1"/>
        <v>413.1490283104248</v>
      </c>
      <c r="I26" s="99">
        <f t="shared" si="2"/>
        <v>570.04394280633778</v>
      </c>
      <c r="J26" s="76">
        <f t="shared" si="4"/>
        <v>-9.4236290092565289E-3</v>
      </c>
      <c r="K26" s="104">
        <v>226.33750439530735</v>
      </c>
      <c r="L26" s="99">
        <f t="shared" si="6"/>
        <v>0.39705273120006024</v>
      </c>
      <c r="M26" s="99">
        <f t="shared" si="3"/>
        <v>228.01757712253513</v>
      </c>
      <c r="N26" s="105">
        <f t="shared" si="5"/>
        <v>-9.4236290092564179E-3</v>
      </c>
    </row>
    <row r="27" spans="1:16" x14ac:dyDescent="0.2">
      <c r="A27" s="2">
        <f t="shared" si="0"/>
        <v>2020</v>
      </c>
      <c r="B27" s="16">
        <f>Calibration!B$11*StructuralVars!$O27*(Shares!B27/Efficiencies!B27)/(Shares!B$22/Efficiencies!B$22)</f>
        <v>349.25015744776317</v>
      </c>
      <c r="C27" s="16">
        <f>Calibration!C$11*StructuralVars!$O27*(Shares!C27/(1/Efficiencies!C27))/(Shares!C$22/(1/Efficiencies!C$22))</f>
        <v>59.870536543571895</v>
      </c>
      <c r="D27" s="16">
        <f>Calibration!D$11*(Shares!D27/Efficiencies!D27)/(Shares!D$22/Efficiencies!D$22)</f>
        <v>136.89434462732621</v>
      </c>
      <c r="E27" s="16">
        <f>Calibration!E$11*(Shares!E27/Efficiencies!E27)/(Shares!E$22/Efficiencies!E$22)</f>
        <v>14.929147506693779</v>
      </c>
      <c r="F27" s="16">
        <f>Calibration!F$11*(Shares!F27/Efficiencies!F27)/(Shares!F$22/Efficiencies!F$22)</f>
        <v>3.6333764214861648</v>
      </c>
      <c r="G27" s="16">
        <f t="shared" si="1"/>
        <v>409.12069399133509</v>
      </c>
      <c r="I27" s="99">
        <f t="shared" si="2"/>
        <v>564.57756254684125</v>
      </c>
      <c r="J27" s="76">
        <f t="shared" si="4"/>
        <v>-9.5894015338281458E-3</v>
      </c>
      <c r="K27" s="104">
        <v>241.65962024223779</v>
      </c>
      <c r="L27" s="99">
        <f t="shared" si="6"/>
        <v>0.42803617478544065</v>
      </c>
      <c r="M27" s="99">
        <f t="shared" si="3"/>
        <v>225.83102501873651</v>
      </c>
      <c r="N27" s="105">
        <f t="shared" si="5"/>
        <v>-9.5894015338281458E-3</v>
      </c>
    </row>
    <row r="28" spans="1:16" x14ac:dyDescent="0.2">
      <c r="A28" s="2">
        <f t="shared" si="0"/>
        <v>2021</v>
      </c>
      <c r="B28" s="16">
        <f>Calibration!B$11*StructuralVars!$O28*(Shares!B28/Efficiencies!B28)/(Shares!B$22/Efficiencies!B$22)</f>
        <v>345.28987356557087</v>
      </c>
      <c r="C28" s="16">
        <f>Calibration!C$11*StructuralVars!$O28*(Shares!C28/(1/Efficiencies!C28))/(Shares!C$22/(1/Efficiencies!C$22))</f>
        <v>58.316566782483513</v>
      </c>
      <c r="D28" s="16">
        <f>Calibration!D$11*(Shares!D28/Efficiencies!D28)/(Shares!D$22/Efficiencies!D$22)</f>
        <v>135.85973709750053</v>
      </c>
      <c r="E28" s="16">
        <f>Calibration!E$11*(Shares!E28/Efficiencies!E28)/(Shares!E$22/Efficiencies!E$22)</f>
        <v>14.766834782135659</v>
      </c>
      <c r="F28" s="16">
        <f>Calibration!F$11*(Shares!F28/Efficiencies!F28)/(Shares!F$22/Efficiencies!F$22)</f>
        <v>3.7092457641064946</v>
      </c>
      <c r="G28" s="16">
        <f t="shared" si="1"/>
        <v>403.60644034805438</v>
      </c>
      <c r="I28" s="99">
        <f t="shared" si="2"/>
        <v>557.94225799179708</v>
      </c>
      <c r="J28" s="76">
        <f t="shared" si="4"/>
        <v>-1.17526890815709E-2</v>
      </c>
      <c r="K28" s="104">
        <v>233.25155508952466</v>
      </c>
      <c r="L28" s="99">
        <f t="shared" si="6"/>
        <v>0.41805680023066821</v>
      </c>
      <c r="M28" s="99">
        <f t="shared" si="3"/>
        <v>223.17690319671885</v>
      </c>
      <c r="N28" s="105">
        <f t="shared" si="5"/>
        <v>-1.17526890815709E-2</v>
      </c>
    </row>
    <row r="29" spans="1:16" x14ac:dyDescent="0.2">
      <c r="A29" s="2">
        <f t="shared" si="0"/>
        <v>2022</v>
      </c>
      <c r="B29" s="16">
        <f>Calibration!B$11*StructuralVars!$O29*(Shares!B29/Efficiencies!B29)/(Shares!B$22/Efficiencies!B$22)</f>
        <v>342.14640907655809</v>
      </c>
      <c r="C29" s="16">
        <f>Calibration!C$11*StructuralVars!$O29*(Shares!C29/(1/Efficiencies!C29))/(Shares!C$22/(1/Efficiencies!C$22))</f>
        <v>56.853371511857738</v>
      </c>
      <c r="D29" s="16">
        <f>Calibration!D$11*(Shares!D29/Efficiencies!D29)/(Shares!D$22/Efficiencies!D$22)</f>
        <v>134.86776962121334</v>
      </c>
      <c r="E29" s="16">
        <f>Calibration!E$11*(Shares!E29/Efficiencies!E29)/(Shares!E$22/Efficiencies!E$22)</f>
        <v>14.639251087381712</v>
      </c>
      <c r="F29" s="16">
        <f>Calibration!F$11*(Shares!F29/Efficiencies!F29)/(Shares!F$22/Efficiencies!F$22)</f>
        <v>3.7892365265150634</v>
      </c>
      <c r="G29" s="16">
        <f t="shared" si="1"/>
        <v>398.99978058841583</v>
      </c>
      <c r="I29" s="99">
        <f t="shared" si="2"/>
        <v>552.29603782352592</v>
      </c>
      <c r="J29" s="102">
        <f t="shared" si="4"/>
        <v>-1.0119721328500253E-2</v>
      </c>
      <c r="K29" s="104">
        <v>237.76050270007053</v>
      </c>
      <c r="L29" s="99">
        <f t="shared" si="6"/>
        <v>0.43049467390175572</v>
      </c>
      <c r="M29" s="99">
        <f t="shared" si="3"/>
        <v>220.91841512941039</v>
      </c>
      <c r="N29" s="105">
        <f t="shared" si="5"/>
        <v>-1.0119721328500253E-2</v>
      </c>
      <c r="P29" s="106">
        <f>AVERAGE(N25:N29)</f>
        <v>-1.0256109470209208E-2</v>
      </c>
    </row>
    <row r="30" spans="1:16" x14ac:dyDescent="0.2">
      <c r="A30" s="2">
        <f t="shared" si="0"/>
        <v>2023</v>
      </c>
      <c r="B30" s="16">
        <f>Calibration!B$11*StructuralVars!$O30*(Shares!B30/Efficiencies!B30)/(Shares!B$22/Efficiencies!B$22)</f>
        <v>339.06881177867587</v>
      </c>
      <c r="C30" s="16">
        <f>Calibration!C$11*StructuralVars!$O30*(Shares!C30/(1/Efficiencies!C30))/(Shares!C$22/(1/Efficiencies!C$22))</f>
        <v>55.355536875547124</v>
      </c>
      <c r="D30" s="16">
        <f>Calibration!D$11*(Shares!D30/Efficiencies!D30)/(Shares!D$22/Efficiencies!D$22)</f>
        <v>134.20014140084993</v>
      </c>
      <c r="E30" s="16">
        <f>Calibration!E$11*(Shares!E30/Efficiencies!E30)/(Shares!E$22/Efficiencies!E$22)</f>
        <v>14.527656383557296</v>
      </c>
      <c r="F30" s="16">
        <f>Calibration!F$11*(Shares!F30/Efficiencies!F30)/(Shares!F$22/Efficiencies!F$22)</f>
        <v>3.8742926129960837</v>
      </c>
      <c r="G30" s="16">
        <f t="shared" si="1"/>
        <v>394.42434865422297</v>
      </c>
      <c r="I30" s="99">
        <f t="shared" si="2"/>
        <v>547.02643905162631</v>
      </c>
      <c r="J30" s="102">
        <f t="shared" si="4"/>
        <v>-9.5412576064567434E-3</v>
      </c>
      <c r="K30" s="104">
        <v>226.67033791156447</v>
      </c>
      <c r="L30" s="99">
        <f t="shared" si="6"/>
        <v>0.41436815797156046</v>
      </c>
      <c r="M30" s="99">
        <f t="shared" si="3"/>
        <v>218.81057562065052</v>
      </c>
      <c r="N30" s="102">
        <f t="shared" si="5"/>
        <v>-9.5412576064567434E-3</v>
      </c>
      <c r="O30" s="103">
        <f>AVERAGE(N30:N32)</f>
        <v>-8.1795026505956017E-3</v>
      </c>
    </row>
    <row r="31" spans="1:16" x14ac:dyDescent="0.2">
      <c r="A31" s="2">
        <f t="shared" si="0"/>
        <v>2024</v>
      </c>
      <c r="B31" s="16">
        <f>Calibration!B$11*StructuralVars!$O31*(Shares!B31/Efficiencies!B31)/(Shares!B$22/Efficiencies!B$22)</f>
        <v>336.46198132209906</v>
      </c>
      <c r="C31" s="16">
        <f>Calibration!C$11*StructuralVars!$O31*(Shares!C31/(1/Efficiencies!C31))/(Shares!C$22/(1/Efficiencies!C$22))</f>
        <v>54.141710065342494</v>
      </c>
      <c r="D31" s="16">
        <f>Calibration!D$11*(Shares!D31/Efficiencies!D31)/(Shares!D$22/Efficiencies!D$22)</f>
        <v>133.77927012736919</v>
      </c>
      <c r="E31" s="16">
        <f>Calibration!E$11*(Shares!E31/Efficiencies!E31)/(Shares!E$22/Efficiencies!E$22)</f>
        <v>14.424290377773014</v>
      </c>
      <c r="F31" s="16">
        <f>Calibration!F$11*(Shares!F31/Efficiencies!F31)/(Shares!F$22/Efficiencies!F$22)</f>
        <v>3.9630853038914857</v>
      </c>
      <c r="G31" s="16">
        <f t="shared" si="1"/>
        <v>390.60369138744159</v>
      </c>
      <c r="I31" s="99">
        <f t="shared" si="2"/>
        <v>542.77033719647523</v>
      </c>
      <c r="J31" s="102">
        <f t="shared" si="4"/>
        <v>-7.7804317146532576E-3</v>
      </c>
      <c r="K31" s="104">
        <v>222.08359770926941</v>
      </c>
      <c r="L31" s="99">
        <f t="shared" si="6"/>
        <v>0.40916679208443602</v>
      </c>
      <c r="M31" s="99">
        <f t="shared" si="3"/>
        <v>217.10813487859011</v>
      </c>
      <c r="N31" s="102">
        <f t="shared" si="5"/>
        <v>-7.7804317146531465E-3</v>
      </c>
    </row>
    <row r="32" spans="1:16" x14ac:dyDescent="0.2">
      <c r="A32" s="2">
        <f t="shared" si="0"/>
        <v>2025</v>
      </c>
      <c r="B32" s="16">
        <f>Calibration!B$11*StructuralVars!$O32*(Shares!B32/Efficiencies!B32)/(Shares!B$22/Efficiencies!B$22)</f>
        <v>333.9750924363716</v>
      </c>
      <c r="C32" s="16">
        <f>Calibration!C$11*StructuralVars!$O32*(Shares!C32/(1/Efficiencies!C32))/(Shares!C$22/(1/Efficiencies!C$22))</f>
        <v>52.981542046468853</v>
      </c>
      <c r="D32" s="16">
        <f>Calibration!D$11*(Shares!D32/Efficiencies!D32)/(Shares!D$22/Efficiencies!D$22)</f>
        <v>133.5079387948565</v>
      </c>
      <c r="E32" s="16">
        <f>Calibration!E$11*(Shares!E32/Efficiencies!E32)/(Shares!E$22/Efficiencies!E$22)</f>
        <v>14.331571573784968</v>
      </c>
      <c r="F32" s="16">
        <f>Calibration!F$11*(Shares!F32/Efficiencies!F32)/(Shares!F$22/Efficiencies!F$22)</f>
        <v>4.0571172633351535</v>
      </c>
      <c r="G32" s="16">
        <f t="shared" si="1"/>
        <v>386.95663448284046</v>
      </c>
      <c r="I32" s="99">
        <f t="shared" si="2"/>
        <v>538.85326211481697</v>
      </c>
      <c r="J32" s="102">
        <f t="shared" si="4"/>
        <v>-7.2168186306768023E-3</v>
      </c>
      <c r="K32" s="104">
        <v>218.24381495085629</v>
      </c>
      <c r="L32" s="99">
        <f t="shared" si="6"/>
        <v>0.40501529877414688</v>
      </c>
      <c r="M32" s="99">
        <f t="shared" si="3"/>
        <v>215.54130484592679</v>
      </c>
      <c r="N32" s="102">
        <f t="shared" si="5"/>
        <v>-7.2168186306769133E-3</v>
      </c>
    </row>
    <row r="33" spans="1:14" x14ac:dyDescent="0.2">
      <c r="A33" s="2">
        <f t="shared" si="0"/>
        <v>2026</v>
      </c>
      <c r="B33" s="16">
        <f>Calibration!B$11*StructuralVars!$O33*(Shares!B33/Efficiencies!B33)/(Shares!B$22/Efficiencies!B$22)</f>
        <v>331.40178488719152</v>
      </c>
      <c r="C33" s="16">
        <f>Calibration!C$11*StructuralVars!$O33*(Shares!C33/(1/Efficiencies!C33))/(Shares!C$22/(1/Efficiencies!C$22))</f>
        <v>51.841918032508175</v>
      </c>
      <c r="D33" s="16">
        <f>Calibration!D$11*(Shares!D33/Efficiencies!D33)/(Shares!D$22/Efficiencies!D$22)</f>
        <v>133.35128040283024</v>
      </c>
      <c r="E33" s="16">
        <f>Calibration!E$11*(Shares!E33/Efficiencies!E33)/(Shares!E$22/Efficiencies!E$22)</f>
        <v>14.248198968291716</v>
      </c>
      <c r="F33" s="16">
        <f>Calibration!F$11*(Shares!F33/Efficiencies!F33)/(Shares!F$22/Efficiencies!F$22)</f>
        <v>4.1591515040740292</v>
      </c>
      <c r="G33" s="16">
        <f t="shared" si="1"/>
        <v>383.24370291969967</v>
      </c>
      <c r="I33" s="99">
        <f t="shared" si="2"/>
        <v>535.00233379489566</v>
      </c>
      <c r="J33" s="102">
        <f t="shared" si="4"/>
        <v>-7.146525020202521E-3</v>
      </c>
      <c r="K33" s="104">
        <v>215.41812138253334</v>
      </c>
      <c r="L33" s="99">
        <f t="shared" si="6"/>
        <v>0.40264893772429483</v>
      </c>
      <c r="M33" s="99">
        <f t="shared" si="3"/>
        <v>214.00093351795829</v>
      </c>
      <c r="N33" s="76">
        <f t="shared" si="5"/>
        <v>-7.14652502020241E-3</v>
      </c>
    </row>
    <row r="34" spans="1:14" x14ac:dyDescent="0.2">
      <c r="A34" s="2">
        <f t="shared" si="0"/>
        <v>2027</v>
      </c>
      <c r="B34" s="16">
        <f>Calibration!B$11*StructuralVars!$O34*(Shares!B34/Efficiencies!B34)/(Shares!B$22/Efficiencies!B$22)</f>
        <v>328.92775750481229</v>
      </c>
      <c r="C34" s="16">
        <f>Calibration!C$11*StructuralVars!$O34*(Shares!C34/(1/Efficiencies!C34))/(Shares!C$22/(1/Efficiencies!C$22))</f>
        <v>50.720052381227049</v>
      </c>
      <c r="D34" s="16">
        <f>Calibration!D$11*(Shares!D34/Efficiencies!D34)/(Shares!D$22/Efficiencies!D$22)</f>
        <v>133.27966735842119</v>
      </c>
      <c r="E34" s="16">
        <f>Calibration!E$11*(Shares!E34/Efficiencies!E34)/(Shares!E$22/Efficiencies!E$22)</f>
        <v>14.180120571118783</v>
      </c>
      <c r="F34" s="16">
        <f>Calibration!F$11*(Shares!F34/Efficiencies!F34)/(Shares!F$22/Efficiencies!F$22)</f>
        <v>4.2707301357603153</v>
      </c>
      <c r="G34" s="16">
        <f t="shared" si="1"/>
        <v>379.64780988603934</v>
      </c>
      <c r="I34" s="99">
        <f t="shared" si="2"/>
        <v>531.37832795133966</v>
      </c>
      <c r="J34" s="76">
        <f t="shared" si="4"/>
        <v>-6.7738131492812714E-3</v>
      </c>
      <c r="K34" s="104">
        <v>213.1414215970598</v>
      </c>
      <c r="L34" s="99">
        <f t="shared" si="6"/>
        <v>0.40111049018276479</v>
      </c>
      <c r="M34" s="99">
        <f t="shared" si="3"/>
        <v>212.55133118053587</v>
      </c>
      <c r="N34" s="76">
        <f t="shared" si="5"/>
        <v>-6.7738131492812714E-3</v>
      </c>
    </row>
    <row r="35" spans="1:14" x14ac:dyDescent="0.2">
      <c r="A35" s="2">
        <f t="shared" si="0"/>
        <v>2028</v>
      </c>
      <c r="B35" s="16">
        <f>Calibration!B$11*StructuralVars!$O35*(Shares!B35/Efficiencies!B35)/(Shares!B$22/Efficiencies!B$22)</f>
        <v>326.46967893483321</v>
      </c>
      <c r="C35" s="16">
        <f>Calibration!C$11*StructuralVars!$O35*(Shares!C35/(1/Efficiencies!C35))/(Shares!C$22/(1/Efficiencies!C$22))</f>
        <v>49.615408676829034</v>
      </c>
      <c r="D35" s="16">
        <f>Calibration!D$11*(Shares!D35/Efficiencies!D35)/(Shares!D$22/Efficiencies!D$22)</f>
        <v>133.31309499457757</v>
      </c>
      <c r="E35" s="16">
        <f>Calibration!E$11*(Shares!E35/Efficiencies!E35)/(Shares!E$22/Efficiencies!E$22)</f>
        <v>14.125163292552925</v>
      </c>
      <c r="F35" s="16">
        <f>Calibration!F$11*(Shares!F35/Efficiencies!F35)/(Shares!F$22/Efficiencies!F$22)</f>
        <v>4.3778718554859539</v>
      </c>
      <c r="G35" s="16">
        <f t="shared" si="1"/>
        <v>376.08508761166223</v>
      </c>
      <c r="I35" s="99">
        <f t="shared" si="2"/>
        <v>527.90121775427872</v>
      </c>
      <c r="J35" s="76">
        <f t="shared" si="4"/>
        <v>-6.5435679517952261E-3</v>
      </c>
      <c r="K35" s="104">
        <v>211.62102062501572</v>
      </c>
      <c r="L35" s="99">
        <f t="shared" si="6"/>
        <v>0.40087238579456846</v>
      </c>
      <c r="M35" s="99">
        <f t="shared" si="3"/>
        <v>211.16048710171151</v>
      </c>
      <c r="N35" s="76">
        <f t="shared" si="5"/>
        <v>-6.5435679517952261E-3</v>
      </c>
    </row>
    <row r="36" spans="1:14" x14ac:dyDescent="0.2">
      <c r="A36" s="2">
        <f t="shared" si="0"/>
        <v>2029</v>
      </c>
      <c r="B36" s="16">
        <f>Calibration!B$11*StructuralVars!$O36*(Shares!B36/Efficiencies!B36)/(Shares!B$22/Efficiencies!B$22)</f>
        <v>324.03392549272411</v>
      </c>
      <c r="C36" s="16">
        <f>Calibration!C$11*StructuralVars!$O36*(Shares!C36/(1/Efficiencies!C36))/(Shares!C$22/(1/Efficiencies!C$22))</f>
        <v>48.526737351232867</v>
      </c>
      <c r="D36" s="16">
        <f>Calibration!D$11*(Shares!D36/Efficiencies!D36)/(Shares!D$22/Efficiencies!D$22)</f>
        <v>133.44629222299997</v>
      </c>
      <c r="E36" s="16">
        <f>Calibration!E$11*(Shares!E36/Efficiencies!E36)/(Shares!E$22/Efficiencies!E$22)</f>
        <v>14.098700760128448</v>
      </c>
      <c r="F36" s="16">
        <f>Calibration!F$11*(Shares!F36/Efficiencies!F36)/(Shares!F$22/Efficiencies!F$22)</f>
        <v>4.4811772011369149</v>
      </c>
      <c r="G36" s="16">
        <f t="shared" si="1"/>
        <v>372.56066284395695</v>
      </c>
      <c r="I36" s="99">
        <f t="shared" si="2"/>
        <v>524.58683302822226</v>
      </c>
      <c r="J36" s="76">
        <f t="shared" si="4"/>
        <v>-6.2784184134979659E-3</v>
      </c>
      <c r="K36" s="104">
        <v>209.89377116463024</v>
      </c>
      <c r="L36" s="99">
        <f t="shared" si="6"/>
        <v>0.40011254181314565</v>
      </c>
      <c r="M36" s="99">
        <f t="shared" si="3"/>
        <v>209.83473321128892</v>
      </c>
      <c r="N36" s="76">
        <f t="shared" si="5"/>
        <v>-6.2784184134979659E-3</v>
      </c>
    </row>
    <row r="37" spans="1:14" x14ac:dyDescent="0.2">
      <c r="A37" s="2">
        <f t="shared" si="0"/>
        <v>2030</v>
      </c>
      <c r="B37" s="16">
        <f>Calibration!B$11*StructuralVars!$O37*(Shares!B37/Efficiencies!B37)/(Shares!B$22/Efficiencies!B$22)</f>
        <v>321.72306516041118</v>
      </c>
      <c r="C37" s="16">
        <f>Calibration!C$11*StructuralVars!$O37*(Shares!C37/(1/Efficiencies!C37))/(Shares!C$22/(1/Efficiencies!C$22))</f>
        <v>47.496611802596469</v>
      </c>
      <c r="D37" s="16">
        <f>Calibration!D$11*(Shares!D37/Efficiencies!D37)/(Shares!D$22/Efficiencies!D$22)</f>
        <v>133.65939460523589</v>
      </c>
      <c r="E37" s="16">
        <f>Calibration!E$11*(Shares!E37/Efficiencies!E37)/(Shares!E$22/Efficiencies!E$22)</f>
        <v>14.099264573523289</v>
      </c>
      <c r="F37" s="16">
        <f>Calibration!F$11*(Shares!F37/Efficiencies!F37)/(Shares!F$22/Efficiencies!F$22)</f>
        <v>4.5803645766839347</v>
      </c>
      <c r="G37" s="16">
        <f t="shared" si="1"/>
        <v>369.21967696300766</v>
      </c>
      <c r="I37" s="99">
        <f t="shared" si="2"/>
        <v>521.55870071845072</v>
      </c>
      <c r="J37" s="76">
        <f t="shared" si="4"/>
        <v>-5.7724138676744641E-3</v>
      </c>
      <c r="K37" s="104">
        <v>208.78287154266056</v>
      </c>
      <c r="L37" s="99">
        <f t="shared" si="6"/>
        <v>0.40030560559158673</v>
      </c>
      <c r="M37" s="99">
        <f t="shared" si="3"/>
        <v>208.62348028738029</v>
      </c>
      <c r="N37" s="76">
        <f t="shared" si="5"/>
        <v>-5.7724138676745751E-3</v>
      </c>
    </row>
    <row r="38" spans="1:14" x14ac:dyDescent="0.2">
      <c r="A38" s="2">
        <f t="shared" si="0"/>
        <v>2031</v>
      </c>
      <c r="B38" s="16">
        <f>Calibration!B$11*StructuralVars!$O38*(Shares!B38/Efficiencies!B38)/(Shares!B$22/Efficiencies!B$22)</f>
        <v>319.44936990797015</v>
      </c>
      <c r="C38" s="16">
        <f>Calibration!C$11*StructuralVars!$O38*(Shares!C38/(1/Efficiencies!C38))/(Shares!C$22/(1/Efficiencies!C$22))</f>
        <v>46.515289237444264</v>
      </c>
      <c r="D38" s="16">
        <f>Calibration!D$11*(Shares!D38/Efficiencies!D38)/(Shares!D$22/Efficiencies!D$22)</f>
        <v>133.82771198478989</v>
      </c>
      <c r="E38" s="16">
        <f>Calibration!E$11*(Shares!E38/Efficiencies!E38)/(Shares!E$22/Efficiencies!E$22)</f>
        <v>14.1302687798339</v>
      </c>
      <c r="F38" s="16">
        <f>Calibration!F$11*(Shares!F38/Efficiencies!F38)/(Shares!F$22/Efficiencies!F$22)</f>
        <v>4.6756853388325066</v>
      </c>
      <c r="G38" s="16">
        <f t="shared" si="1"/>
        <v>365.96465914541443</v>
      </c>
      <c r="I38" s="99">
        <f t="shared" si="2"/>
        <v>518.59832524887076</v>
      </c>
      <c r="J38" s="76">
        <f t="shared" si="4"/>
        <v>-5.676015883738561E-3</v>
      </c>
      <c r="K38" s="104">
        <v>207.92828522987139</v>
      </c>
      <c r="L38" s="99">
        <f t="shared" si="6"/>
        <v>0.40094283977891454</v>
      </c>
      <c r="M38" s="99">
        <f t="shared" si="3"/>
        <v>207.43933009954833</v>
      </c>
      <c r="N38" s="76">
        <f t="shared" si="5"/>
        <v>-5.67601588373845E-3</v>
      </c>
    </row>
    <row r="39" spans="1:14" x14ac:dyDescent="0.2">
      <c r="A39" s="2">
        <f t="shared" si="0"/>
        <v>2032</v>
      </c>
      <c r="B39" s="16">
        <f>Calibration!B$11*StructuralVars!$O39*(Shares!B39/Efficiencies!B39)/(Shares!B$22/Efficiencies!B$22)</f>
        <v>317.37398647895481</v>
      </c>
      <c r="C39" s="16">
        <f>Calibration!C$11*StructuralVars!$O39*(Shares!C39/(1/Efficiencies!C39))/(Shares!C$22/(1/Efficiencies!C$22))</f>
        <v>45.586222226748276</v>
      </c>
      <c r="D39" s="16">
        <f>Calibration!D$11*(Shares!D39/Efficiencies!D39)/(Shares!D$22/Efficiencies!D$22)</f>
        <v>133.98007865394644</v>
      </c>
      <c r="E39" s="16">
        <f>Calibration!E$11*(Shares!E39/Efficiencies!E39)/(Shares!E$22/Efficiencies!E$22)</f>
        <v>14.190586571687495</v>
      </c>
      <c r="F39" s="16">
        <f>Calibration!F$11*(Shares!F39/Efficiencies!F39)/(Shares!F$22/Efficiencies!F$22)</f>
        <v>4.766517477584638</v>
      </c>
      <c r="G39" s="16">
        <f t="shared" si="1"/>
        <v>362.96020870570305</v>
      </c>
      <c r="I39" s="99">
        <f t="shared" si="2"/>
        <v>515.89739140892164</v>
      </c>
      <c r="J39" s="76">
        <f t="shared" si="4"/>
        <v>-5.2081422334964156E-3</v>
      </c>
      <c r="K39" s="104">
        <v>207.50841579624952</v>
      </c>
      <c r="L39" s="99">
        <f t="shared" si="6"/>
        <v>0.40222807723361748</v>
      </c>
      <c r="M39" s="99">
        <f t="shared" si="3"/>
        <v>206.35895656356865</v>
      </c>
      <c r="N39" s="76">
        <f t="shared" si="5"/>
        <v>-5.2081422334965266E-3</v>
      </c>
    </row>
    <row r="40" spans="1:14" x14ac:dyDescent="0.2">
      <c r="A40" s="2">
        <f t="shared" si="0"/>
        <v>2033</v>
      </c>
      <c r="B40" s="16">
        <f>Calibration!B$11*StructuralVars!$O40*(Shares!B40/Efficiencies!B40)/(Shares!B$22/Efficiencies!B$22)</f>
        <v>315.39560802785923</v>
      </c>
      <c r="C40" s="16">
        <f>Calibration!C$11*StructuralVars!$O40*(Shares!C40/(1/Efficiencies!C40))/(Shares!C$22/(1/Efficiencies!C$22))</f>
        <v>44.688233009483696</v>
      </c>
      <c r="D40" s="16">
        <f>Calibration!D$11*(Shares!D40/Efficiencies!D40)/(Shares!D$22/Efficiencies!D$22)</f>
        <v>134.08757341794922</v>
      </c>
      <c r="E40" s="16">
        <f>Calibration!E$11*(Shares!E40/Efficiencies!E40)/(Shares!E$22/Efficiencies!E$22)</f>
        <v>14.255101642706983</v>
      </c>
      <c r="F40" s="16">
        <f>Calibration!F$11*(Shares!F40/Efficiencies!F40)/(Shares!F$22/Efficiencies!F$22)</f>
        <v>4.8521137864325867</v>
      </c>
      <c r="G40" s="16">
        <f t="shared" si="1"/>
        <v>360.08384103734295</v>
      </c>
      <c r="I40" s="99">
        <f t="shared" si="2"/>
        <v>513.27862988443167</v>
      </c>
      <c r="J40" s="76">
        <f t="shared" si="4"/>
        <v>-5.0761286412751572E-3</v>
      </c>
      <c r="M40" s="99">
        <f t="shared" si="3"/>
        <v>205.31145195377269</v>
      </c>
      <c r="N40" s="76">
        <f t="shared" si="5"/>
        <v>-5.0761286412750461E-3</v>
      </c>
    </row>
    <row r="41" spans="1:14" x14ac:dyDescent="0.2">
      <c r="A41" s="2">
        <f t="shared" si="0"/>
        <v>2034</v>
      </c>
      <c r="B41" s="16">
        <f>Calibration!B$11*StructuralVars!$O41*(Shares!B41/Efficiencies!B41)/(Shares!B$22/Efficiencies!B$22)</f>
        <v>313.5813045047517</v>
      </c>
      <c r="C41" s="16">
        <f>Calibration!C$11*StructuralVars!$O41*(Shares!C41/(1/Efficiencies!C41))/(Shares!C$22/(1/Efficiencies!C$22))</f>
        <v>43.844139921164142</v>
      </c>
      <c r="D41" s="16">
        <f>Calibration!D$11*(Shares!D41/Efficiencies!D41)/(Shares!D$22/Efficiencies!D$22)</f>
        <v>134.15652796641044</v>
      </c>
      <c r="E41" s="16">
        <f>Calibration!E$11*(Shares!E41/Efficiencies!E41)/(Shares!E$22/Efficiencies!E$22)</f>
        <v>14.305566578504092</v>
      </c>
      <c r="F41" s="16">
        <f>Calibration!F$11*(Shares!F41/Efficiencies!F41)/(Shares!F$22/Efficiencies!F$22)</f>
        <v>4.9314406183778958</v>
      </c>
      <c r="G41" s="16">
        <f t="shared" si="1"/>
        <v>357.42544442591583</v>
      </c>
      <c r="I41" s="99">
        <f t="shared" si="2"/>
        <v>510.81897958920831</v>
      </c>
      <c r="J41" s="76">
        <f t="shared" si="4"/>
        <v>-4.7920372133497535E-3</v>
      </c>
      <c r="M41" s="99">
        <f t="shared" si="3"/>
        <v>204.32759183568334</v>
      </c>
      <c r="N41" s="76">
        <f t="shared" si="5"/>
        <v>-4.7920372133497535E-3</v>
      </c>
    </row>
    <row r="42" spans="1:14" x14ac:dyDescent="0.2">
      <c r="A42" s="2">
        <f t="shared" si="0"/>
        <v>2035</v>
      </c>
      <c r="B42" s="16">
        <f>Calibration!B$11*StructuralVars!$O42*(Shares!B42/Efficiencies!B42)/(Shares!B$22/Efficiencies!B$22)</f>
        <v>311.92733930510354</v>
      </c>
      <c r="C42" s="16">
        <f>Calibration!C$11*StructuralVars!$O42*(Shares!C42/(1/Efficiencies!C42))/(Shares!C$22/(1/Efficiencies!C$22))</f>
        <v>43.050443154246743</v>
      </c>
      <c r="D42" s="16">
        <f>Calibration!D$11*(Shares!D42/Efficiencies!D42)/(Shares!D$22/Efficiencies!D$22)</f>
        <v>134.21207644292429</v>
      </c>
      <c r="E42" s="16">
        <f>Calibration!E$11*(Shares!E42/Efficiencies!E42)/(Shares!E$22/Efficiencies!E$22)</f>
        <v>14.343886168042058</v>
      </c>
      <c r="F42" s="16">
        <f>Calibration!F$11*(Shares!F42/Efficiencies!F42)/(Shares!F$22/Efficiencies!F$22)</f>
        <v>5.0021997879559619</v>
      </c>
      <c r="G42" s="16">
        <f t="shared" si="1"/>
        <v>354.97778245935029</v>
      </c>
      <c r="I42" s="99">
        <f t="shared" si="2"/>
        <v>508.53594485827261</v>
      </c>
      <c r="J42" s="76">
        <f t="shared" si="4"/>
        <v>-4.4693615980589962E-3</v>
      </c>
      <c r="M42" s="99">
        <f t="shared" si="3"/>
        <v>203.41437794330906</v>
      </c>
      <c r="N42" s="76">
        <f t="shared" si="5"/>
        <v>-4.4693615980589962E-3</v>
      </c>
    </row>
    <row r="43" spans="1:14" x14ac:dyDescent="0.2">
      <c r="A43" s="2">
        <f t="shared" si="0"/>
        <v>2036</v>
      </c>
      <c r="B43" s="16">
        <f>Calibration!B$11*StructuralVars!$O43*(Shares!B43/Efficiencies!B43)/(Shares!B$22/Efficiencies!B$22)</f>
        <v>310.42473634813274</v>
      </c>
      <c r="C43" s="16">
        <f>Calibration!C$11*StructuralVars!$O43*(Shares!C43/(1/Efficiencies!C43))/(Shares!C$22/(1/Efficiencies!C$22))</f>
        <v>42.296122118107704</v>
      </c>
      <c r="D43" s="16">
        <f>Calibration!D$11*(Shares!D43/Efficiencies!D43)/(Shares!D$22/Efficiencies!D$22)</f>
        <v>134.24987324762813</v>
      </c>
      <c r="E43" s="16">
        <f>Calibration!E$11*(Shares!E43/Efficiencies!E43)/(Shares!E$22/Efficiencies!E$22)</f>
        <v>14.363045434326676</v>
      </c>
      <c r="F43" s="16">
        <f>Calibration!F$11*(Shares!F43/Efficiencies!F43)/(Shares!F$22/Efficiencies!F$22)</f>
        <v>5.0643644381870674</v>
      </c>
      <c r="G43" s="16">
        <f t="shared" si="1"/>
        <v>352.72085846624043</v>
      </c>
      <c r="I43" s="99">
        <f t="shared" si="2"/>
        <v>506.39814158638228</v>
      </c>
      <c r="J43" s="76">
        <f t="shared" si="4"/>
        <v>-4.2038390668454051E-3</v>
      </c>
      <c r="M43" s="99">
        <f t="shared" si="3"/>
        <v>202.55925663455292</v>
      </c>
      <c r="N43" s="76">
        <f t="shared" si="5"/>
        <v>-4.2038390668454051E-3</v>
      </c>
    </row>
    <row r="44" spans="1:14" x14ac:dyDescent="0.2">
      <c r="A44" s="2">
        <f t="shared" si="0"/>
        <v>2037</v>
      </c>
      <c r="B44" s="16">
        <f>Calibration!B$11*StructuralVars!$O44*(Shares!B44/Efficiencies!B44)/(Shares!B$22/Efficiencies!B$22)</f>
        <v>308.97110139008691</v>
      </c>
      <c r="C44" s="16">
        <f>Calibration!C$11*StructuralVars!$O44*(Shares!C44/(1/Efficiencies!C44))/(Shares!C$22/(1/Efficiencies!C$22))</f>
        <v>41.561069567004196</v>
      </c>
      <c r="D44" s="16">
        <f>Calibration!D$11*(Shares!D44/Efficiencies!D44)/(Shares!D$22/Efficiencies!D$22)</f>
        <v>134.24343233333144</v>
      </c>
      <c r="E44" s="16">
        <f>Calibration!E$11*(Shares!E44/Efficiencies!E44)/(Shares!E$22/Efficiencies!E$22)</f>
        <v>14.36751674467242</v>
      </c>
      <c r="F44" s="16">
        <f>Calibration!F$11*(Shares!F44/Efficiencies!F44)/(Shares!F$22/Efficiencies!F$22)</f>
        <v>5.1295595818322433</v>
      </c>
      <c r="G44" s="16">
        <f t="shared" si="1"/>
        <v>350.53217095709113</v>
      </c>
      <c r="I44" s="99">
        <f t="shared" si="2"/>
        <v>504.27267961692723</v>
      </c>
      <c r="J44" s="76">
        <f t="shared" si="4"/>
        <v>-4.1972151848674866E-3</v>
      </c>
      <c r="M44" s="99">
        <f t="shared" si="3"/>
        <v>201.70907184677091</v>
      </c>
      <c r="N44" s="76">
        <f t="shared" si="5"/>
        <v>-4.1972151848674866E-3</v>
      </c>
    </row>
    <row r="45" spans="1:14" x14ac:dyDescent="0.2">
      <c r="A45" s="2">
        <f t="shared" si="0"/>
        <v>2038</v>
      </c>
      <c r="B45" s="16">
        <f>Calibration!B$11*StructuralVars!$O45*(Shares!B45/Efficiencies!B45)/(Shares!B$22/Efficiencies!B$22)</f>
        <v>307.63975881886176</v>
      </c>
      <c r="C45" s="16">
        <f>Calibration!C$11*StructuralVars!$O45*(Shares!C45/(1/Efficiencies!C45))/(Shares!C$22/(1/Efficiencies!C$22))</f>
        <v>40.846909053220237</v>
      </c>
      <c r="D45" s="16">
        <f>Calibration!D$11*(Shares!D45/Efficiencies!D45)/(Shares!D$22/Efficiencies!D$22)</f>
        <v>134.20986003585404</v>
      </c>
      <c r="E45" s="16">
        <f>Calibration!E$11*(Shares!E45/Efficiencies!E45)/(Shares!E$22/Efficiencies!E$22)</f>
        <v>14.377633423925055</v>
      </c>
      <c r="F45" s="16">
        <f>Calibration!F$11*(Shares!F45/Efficiencies!F45)/(Shares!F$22/Efficiencies!F$22)</f>
        <v>5.1970159302137606</v>
      </c>
      <c r="G45" s="16">
        <f t="shared" si="1"/>
        <v>348.48666787208202</v>
      </c>
      <c r="I45" s="99">
        <f t="shared" si="2"/>
        <v>502.27117726207484</v>
      </c>
      <c r="J45" s="76">
        <f t="shared" si="4"/>
        <v>-3.9690874317697133E-3</v>
      </c>
      <c r="M45" s="99">
        <f t="shared" si="3"/>
        <v>200.90847090482995</v>
      </c>
      <c r="N45" s="76">
        <f t="shared" si="5"/>
        <v>-3.9690874317697133E-3</v>
      </c>
    </row>
    <row r="46" spans="1:14" x14ac:dyDescent="0.2">
      <c r="A46" s="2">
        <f t="shared" si="0"/>
        <v>2039</v>
      </c>
      <c r="B46" s="16">
        <f>Calibration!B$11*StructuralVars!$O46*(Shares!B46/Efficiencies!B46)/(Shares!B$22/Efficiencies!B$22)</f>
        <v>306.38802873344071</v>
      </c>
      <c r="C46" s="16">
        <f>Calibration!C$11*StructuralVars!$O46*(Shares!C46/(1/Efficiencies!C46))/(Shares!C$22/(1/Efficiencies!C$22))</f>
        <v>40.153751742734784</v>
      </c>
      <c r="D46" s="16">
        <f>Calibration!D$11*(Shares!D46/Efficiencies!D46)/(Shares!D$22/Efficiencies!D$22)</f>
        <v>134.17023203911944</v>
      </c>
      <c r="E46" s="16">
        <f>Calibration!E$11*(Shares!E46/Efficiencies!E46)/(Shares!E$22/Efficiencies!E$22)</f>
        <v>14.391623693596573</v>
      </c>
      <c r="F46" s="16">
        <f>Calibration!F$11*(Shares!F46/Efficiencies!F46)/(Shares!F$22/Efficiencies!F$22)</f>
        <v>5.2663473127085254</v>
      </c>
      <c r="G46" s="16">
        <f t="shared" si="1"/>
        <v>346.54178047617552</v>
      </c>
      <c r="I46" s="99">
        <f t="shared" si="2"/>
        <v>500.36998352160009</v>
      </c>
      <c r="J46" s="76">
        <f t="shared" si="4"/>
        <v>-3.7851937888180309E-3</v>
      </c>
      <c r="M46" s="99">
        <f t="shared" si="3"/>
        <v>200.14799340864005</v>
      </c>
      <c r="N46" s="76">
        <f t="shared" si="5"/>
        <v>-3.7851937888181419E-3</v>
      </c>
    </row>
    <row r="47" spans="1:14" x14ac:dyDescent="0.2">
      <c r="A47" s="2">
        <f t="shared" si="0"/>
        <v>2040</v>
      </c>
      <c r="B47" s="16">
        <f>Calibration!B$11*StructuralVars!$O47*(Shares!B47/Efficiencies!B47)/(Shares!B$22/Efficiencies!B$22)</f>
        <v>305.21372974362362</v>
      </c>
      <c r="C47" s="16">
        <f>Calibration!C$11*StructuralVars!$O47*(Shares!C47/(1/Efficiencies!C47))/(Shares!C$22/(1/Efficiencies!C$22))</f>
        <v>39.47609063009984</v>
      </c>
      <c r="D47" s="16">
        <f>Calibration!D$11*(Shares!D47/Efficiencies!D47)/(Shares!D$22/Efficiencies!D$22)</f>
        <v>134.15231184746858</v>
      </c>
      <c r="E47" s="16">
        <f>Calibration!E$11*(Shares!E47/Efficiencies!E47)/(Shares!E$22/Efficiencies!E$22)</f>
        <v>14.413314239414373</v>
      </c>
      <c r="F47" s="16">
        <f>Calibration!F$11*(Shares!F47/Efficiencies!F47)/(Shares!F$22/Efficiencies!F$22)</f>
        <v>5.3364886137790801</v>
      </c>
      <c r="G47" s="16">
        <f t="shared" si="1"/>
        <v>344.68982037372348</v>
      </c>
      <c r="I47" s="99">
        <f t="shared" si="2"/>
        <v>498.5919350743855</v>
      </c>
      <c r="J47" s="76">
        <f t="shared" si="4"/>
        <v>-3.5534674456303428E-3</v>
      </c>
      <c r="M47" s="99">
        <f t="shared" si="3"/>
        <v>199.43677402975422</v>
      </c>
      <c r="N47" s="76">
        <f t="shared" si="5"/>
        <v>-3.5534674456303428E-3</v>
      </c>
    </row>
    <row r="48" spans="1:14" x14ac:dyDescent="0.2">
      <c r="A48" s="2">
        <f t="shared" si="0"/>
        <v>2041</v>
      </c>
      <c r="B48" s="16">
        <f>Calibration!B$11*StructuralVars!$O48*(Shares!B48/Efficiencies!B48)/(Shares!B$22/Efficiencies!B$22)</f>
        <v>304.10803527563155</v>
      </c>
      <c r="C48" s="16">
        <f>Calibration!C$11*StructuralVars!$O48*(Shares!C48/(1/Efficiencies!C48))/(Shares!C$22/(1/Efficiencies!C$22))</f>
        <v>38.819674418514388</v>
      </c>
      <c r="D48" s="16">
        <f>Calibration!D$11*(Shares!D48/Efficiencies!D48)/(Shares!D$22/Efficiencies!D$22)</f>
        <v>134.12107268152258</v>
      </c>
      <c r="E48" s="16">
        <f>Calibration!E$11*(Shares!E48/Efficiencies!E48)/(Shares!E$22/Efficiencies!E$22)</f>
        <v>14.439226464746907</v>
      </c>
      <c r="F48" s="16">
        <f>Calibration!F$11*(Shares!F48/Efficiencies!F48)/(Shares!F$22/Efficiencies!F$22)</f>
        <v>5.4069908931130204</v>
      </c>
      <c r="G48" s="16">
        <f t="shared" si="1"/>
        <v>342.92770969414596</v>
      </c>
      <c r="I48" s="99">
        <f t="shared" si="2"/>
        <v>496.89499973352849</v>
      </c>
      <c r="J48" s="76">
        <f t="shared" si="4"/>
        <v>-3.4034552536511553E-3</v>
      </c>
      <c r="M48" s="99">
        <f t="shared" si="3"/>
        <v>198.75799989341141</v>
      </c>
      <c r="N48" s="76">
        <f t="shared" si="5"/>
        <v>-3.4034552536511553E-3</v>
      </c>
    </row>
    <row r="49" spans="1:14" x14ac:dyDescent="0.2">
      <c r="A49" s="2">
        <f t="shared" si="0"/>
        <v>2042</v>
      </c>
      <c r="B49" s="16">
        <f>Calibration!B$11*StructuralVars!$O49*(Shares!B49/Efficiencies!B49)/(Shares!B$22/Efficiencies!B$22)</f>
        <v>303.05662102619596</v>
      </c>
      <c r="C49" s="16">
        <f>Calibration!C$11*StructuralVars!$O49*(Shares!C49/(1/Efficiencies!C49))/(Shares!C$22/(1/Efficiencies!C$22))</f>
        <v>38.191996064771317</v>
      </c>
      <c r="D49" s="16">
        <f>Calibration!D$11*(Shares!D49/Efficiencies!D49)/(Shares!D$22/Efficiencies!D$22)</f>
        <v>134.09758189557547</v>
      </c>
      <c r="E49" s="16">
        <f>Calibration!E$11*(Shares!E49/Efficiencies!E49)/(Shares!E$22/Efficiencies!E$22)</f>
        <v>14.473629365869334</v>
      </c>
      <c r="F49" s="16">
        <f>Calibration!F$11*(Shares!F49/Efficiencies!F49)/(Shares!F$22/Efficiencies!F$22)</f>
        <v>5.4770634649319847</v>
      </c>
      <c r="G49" s="16">
        <f t="shared" si="1"/>
        <v>341.24861709096729</v>
      </c>
      <c r="I49" s="99">
        <f t="shared" si="2"/>
        <v>495.29689181734403</v>
      </c>
      <c r="J49" s="76">
        <f t="shared" si="4"/>
        <v>-3.2161883638223143E-3</v>
      </c>
      <c r="M49" s="99">
        <f t="shared" si="3"/>
        <v>198.11875672693762</v>
      </c>
      <c r="N49" s="76">
        <f t="shared" si="5"/>
        <v>-3.2161883638223143E-3</v>
      </c>
    </row>
    <row r="50" spans="1:14" x14ac:dyDescent="0.2">
      <c r="A50" s="2">
        <f t="shared" si="0"/>
        <v>2043</v>
      </c>
      <c r="B50" s="16">
        <f>Calibration!B$11*StructuralVars!$O50*(Shares!B50/Efficiencies!B50)/(Shares!B$22/Efficiencies!B$22)</f>
        <v>301.98995324387499</v>
      </c>
      <c r="C50" s="16">
        <f>Calibration!C$11*StructuralVars!$O50*(Shares!C50/(1/Efficiencies!C50))/(Shares!C$22/(1/Efficiencies!C$22))</f>
        <v>37.581196482388584</v>
      </c>
      <c r="D50" s="16">
        <f>Calibration!D$11*(Shares!D50/Efficiencies!D50)/(Shares!D$22/Efficiencies!D$22)</f>
        <v>134.05530147152137</v>
      </c>
      <c r="E50" s="16">
        <f>Calibration!E$11*(Shares!E50/Efficiencies!E50)/(Shares!E$22/Efficiencies!E$22)</f>
        <v>14.514210925540759</v>
      </c>
      <c r="F50" s="16">
        <f>Calibration!F$11*(Shares!F50/Efficiencies!F50)/(Shares!F$22/Efficiencies!F$22)</f>
        <v>5.5458861642015176</v>
      </c>
      <c r="G50" s="16">
        <f t="shared" si="1"/>
        <v>339.57114972626357</v>
      </c>
      <c r="I50" s="99">
        <f t="shared" si="2"/>
        <v>493.68654828752722</v>
      </c>
      <c r="J50" s="76">
        <f t="shared" si="4"/>
        <v>-3.2512692012020006E-3</v>
      </c>
      <c r="M50" s="99">
        <f t="shared" si="3"/>
        <v>197.4746193150109</v>
      </c>
      <c r="N50" s="76">
        <f t="shared" si="5"/>
        <v>-3.2512692012020006E-3</v>
      </c>
    </row>
    <row r="51" spans="1:14" x14ac:dyDescent="0.2">
      <c r="A51" s="2">
        <f t="shared" si="0"/>
        <v>2044</v>
      </c>
      <c r="B51" s="16">
        <f>Calibration!B$11*StructuralVars!$O51*(Shares!B51/Efficiencies!B51)/(Shares!B$22/Efficiencies!B$22)</f>
        <v>300.96158867891234</v>
      </c>
      <c r="C51" s="16">
        <f>Calibration!C$11*StructuralVars!$O51*(Shares!C51/(1/Efficiencies!C51))/(Shares!C$22/(1/Efficiencies!C$22))</f>
        <v>36.995538816927002</v>
      </c>
      <c r="D51" s="16">
        <f>Calibration!D$11*(Shares!D51/Efficiencies!D51)/(Shares!D$22/Efficiencies!D$22)</f>
        <v>134.01057843277476</v>
      </c>
      <c r="E51" s="16">
        <f>Calibration!E$11*(Shares!E51/Efficiencies!E51)/(Shares!E$22/Efficiencies!E$22)</f>
        <v>14.557072309473961</v>
      </c>
      <c r="F51" s="16">
        <f>Calibration!F$11*(Shares!F51/Efficiencies!F51)/(Shares!F$22/Efficiencies!F$22)</f>
        <v>5.6126243765488848</v>
      </c>
      <c r="G51" s="16">
        <f t="shared" si="1"/>
        <v>337.95712749583936</v>
      </c>
      <c r="I51" s="99">
        <f t="shared" si="2"/>
        <v>492.13740261463693</v>
      </c>
      <c r="J51" s="76">
        <f t="shared" si="4"/>
        <v>-3.1379134762004046E-3</v>
      </c>
      <c r="M51" s="99">
        <f t="shared" si="3"/>
        <v>196.85496104585479</v>
      </c>
      <c r="N51" s="76">
        <f t="shared" si="5"/>
        <v>-3.1379134762002936E-3</v>
      </c>
    </row>
    <row r="52" spans="1:14" x14ac:dyDescent="0.2">
      <c r="A52" s="2">
        <f t="shared" si="0"/>
        <v>2045</v>
      </c>
      <c r="B52" s="16">
        <f>Calibration!B$11*StructuralVars!$O52*(Shares!B52/Efficiencies!B52)/(Shares!B$22/Efficiencies!B$22)</f>
        <v>299.96695647372593</v>
      </c>
      <c r="C52" s="16">
        <f>Calibration!C$11*StructuralVars!$O52*(Shares!C52/(1/Efficiencies!C52))/(Shares!C$22/(1/Efficiencies!C$22))</f>
        <v>36.423008992249926</v>
      </c>
      <c r="D52" s="16">
        <f>Calibration!D$11*(Shares!D52/Efficiencies!D52)/(Shares!D$22/Efficiencies!D$22)</f>
        <v>133.96481999522467</v>
      </c>
      <c r="E52" s="16">
        <f>Calibration!E$11*(Shares!E52/Efficiencies!E52)/(Shares!E$22/Efficiencies!E$22)</f>
        <v>14.605604057959235</v>
      </c>
      <c r="F52" s="16">
        <f>Calibration!F$11*(Shares!F52/Efficiencies!F52)/(Shares!F$22/Efficiencies!F$22)</f>
        <v>5.6769293590163441</v>
      </c>
      <c r="G52" s="16">
        <f t="shared" si="1"/>
        <v>336.38996546597588</v>
      </c>
      <c r="I52" s="99">
        <f t="shared" si="2"/>
        <v>490.63731887817613</v>
      </c>
      <c r="J52" s="76">
        <f t="shared" si="4"/>
        <v>-3.0480994301410602E-3</v>
      </c>
      <c r="M52" s="99">
        <f t="shared" si="3"/>
        <v>196.25492755127047</v>
      </c>
      <c r="N52" s="76">
        <f t="shared" si="5"/>
        <v>-3.0480994301411712E-3</v>
      </c>
    </row>
    <row r="53" spans="1:14" x14ac:dyDescent="0.2">
      <c r="A53" s="2">
        <f t="shared" si="0"/>
        <v>2046</v>
      </c>
      <c r="B53" s="16">
        <f>Calibration!B$11*StructuralVars!$O53*(Shares!B53/Efficiencies!B53)/(Shares!B$22/Efficiencies!B$22)</f>
        <v>298.95351930176031</v>
      </c>
      <c r="C53" s="16">
        <f>Calibration!C$11*StructuralVars!$O53*(Shares!C53/(1/Efficiencies!C53))/(Shares!C$22/(1/Efficiencies!C$22))</f>
        <v>35.860403181339713</v>
      </c>
      <c r="D53" s="16">
        <f>Calibration!D$11*(Shares!D53/Efficiencies!D53)/(Shares!D$22/Efficiencies!D$22)</f>
        <v>133.91700563031992</v>
      </c>
      <c r="E53" s="16">
        <f>Calibration!E$11*(Shares!E53/Efficiencies!E53)/(Shares!E$22/Efficiencies!E$22)</f>
        <v>14.656632395024682</v>
      </c>
      <c r="F53" s="16">
        <f>Calibration!F$11*(Shares!F53/Efficiencies!F53)/(Shares!F$22/Efficiencies!F$22)</f>
        <v>5.7387298510415707</v>
      </c>
      <c r="G53" s="16">
        <f t="shared" si="1"/>
        <v>334.81392248310004</v>
      </c>
      <c r="I53" s="99">
        <f t="shared" si="2"/>
        <v>489.12629035948623</v>
      </c>
      <c r="J53" s="76">
        <f t="shared" si="4"/>
        <v>-3.0797260227672929E-3</v>
      </c>
      <c r="M53" s="99">
        <f t="shared" si="3"/>
        <v>195.6505161437945</v>
      </c>
      <c r="N53" s="76">
        <f t="shared" si="5"/>
        <v>-3.0797260227672929E-3</v>
      </c>
    </row>
    <row r="54" spans="1:14" x14ac:dyDescent="0.2">
      <c r="A54" s="2">
        <f t="shared" si="0"/>
        <v>2047</v>
      </c>
      <c r="B54" s="16">
        <f>Calibration!B$11*StructuralVars!$O54*(Shares!B54/Efficiencies!B54)/(Shares!B$22/Efficiencies!B$22)</f>
        <v>297.94906477533948</v>
      </c>
      <c r="C54" s="16">
        <f>Calibration!C$11*StructuralVars!$O54*(Shares!C54/(1/Efficiencies!C54))/(Shares!C$22/(1/Efficiencies!C$22))</f>
        <v>35.314219939889071</v>
      </c>
      <c r="D54" s="16">
        <f>Calibration!D$11*(Shares!D54/Efficiencies!D54)/(Shares!D$22/Efficiencies!D$22)</f>
        <v>133.86106345288525</v>
      </c>
      <c r="E54" s="16">
        <f>Calibration!E$11*(Shares!E54/Efficiencies!E54)/(Shares!E$22/Efficiencies!E$22)</f>
        <v>14.706293701080021</v>
      </c>
      <c r="F54" s="16">
        <f>Calibration!F$11*(Shares!F54/Efficiencies!F54)/(Shares!F$22/Efficiencies!F$22)</f>
        <v>5.7976396076572527</v>
      </c>
      <c r="G54" s="16">
        <f t="shared" si="1"/>
        <v>333.26328471522856</v>
      </c>
      <c r="I54" s="99">
        <f t="shared" si="2"/>
        <v>487.62828147685104</v>
      </c>
      <c r="J54" s="76">
        <f t="shared" si="4"/>
        <v>-3.0626218875583477E-3</v>
      </c>
      <c r="M54" s="99">
        <f t="shared" si="3"/>
        <v>195.05131259074042</v>
      </c>
      <c r="N54" s="76">
        <f t="shared" si="5"/>
        <v>-3.0626218875583477E-3</v>
      </c>
    </row>
    <row r="55" spans="1:14" x14ac:dyDescent="0.2">
      <c r="A55" s="2">
        <f t="shared" si="0"/>
        <v>2048</v>
      </c>
      <c r="B55" s="16">
        <f>Calibration!B$11*StructuralVars!$O55*(Shares!B55/Efficiencies!B55)/(Shares!B$22/Efficiencies!B$22)</f>
        <v>296.96976405924295</v>
      </c>
      <c r="C55" s="16">
        <f>Calibration!C$11*StructuralVars!$O55*(Shares!C55/(1/Efficiencies!C55))/(Shares!C$22/(1/Efficiencies!C$22))</f>
        <v>34.78564710871828</v>
      </c>
      <c r="D55" s="16">
        <f>Calibration!D$11*(Shares!D55/Efficiencies!D55)/(Shares!D$22/Efficiencies!D$22)</f>
        <v>133.80293141795281</v>
      </c>
      <c r="E55" s="16">
        <f>Calibration!E$11*(Shares!E55/Efficiencies!E55)/(Shares!E$22/Efficiencies!E$22)</f>
        <v>14.757523475054656</v>
      </c>
      <c r="F55" s="16">
        <f>Calibration!F$11*(Shares!F55/Efficiencies!F55)/(Shares!F$22/Efficiencies!F$22)</f>
        <v>5.854649608196973</v>
      </c>
      <c r="G55" s="16">
        <f t="shared" si="1"/>
        <v>331.75541116796126</v>
      </c>
      <c r="I55" s="99">
        <f t="shared" si="2"/>
        <v>486.17051566916564</v>
      </c>
      <c r="J55" s="76">
        <f t="shared" si="4"/>
        <v>-2.9895021742183392E-3</v>
      </c>
      <c r="M55" s="99">
        <f t="shared" si="3"/>
        <v>194.46820626766626</v>
      </c>
      <c r="N55" s="76">
        <f t="shared" si="5"/>
        <v>-2.9895021742183392E-3</v>
      </c>
    </row>
    <row r="56" spans="1:14" x14ac:dyDescent="0.2">
      <c r="A56" s="2">
        <f t="shared" si="0"/>
        <v>2049</v>
      </c>
      <c r="B56" s="16">
        <f>Calibration!B$11*StructuralVars!$O56*(Shares!B56/Efficiencies!B56)/(Shares!B$22/Efficiencies!B$22)</f>
        <v>295.99241274369211</v>
      </c>
      <c r="C56" s="16">
        <f>Calibration!C$11*StructuralVars!$O56*(Shares!C56/(1/Efficiencies!C56))/(Shares!C$22/(1/Efficiencies!C$22))</f>
        <v>34.268473957945986</v>
      </c>
      <c r="D56" s="16">
        <f>Calibration!D$11*(Shares!D56/Efficiencies!D56)/(Shares!D$22/Efficiencies!D$22)</f>
        <v>133.73812370373071</v>
      </c>
      <c r="E56" s="16">
        <f>Calibration!E$11*(Shares!E56/Efficiencies!E56)/(Shares!E$22/Efficiencies!E$22)</f>
        <v>14.806469073771261</v>
      </c>
      <c r="F56" s="16">
        <f>Calibration!F$11*(Shares!F56/Efficiencies!F56)/(Shares!F$22/Efficiencies!F$22)</f>
        <v>5.9095120016440292</v>
      </c>
      <c r="G56" s="16">
        <f t="shared" si="1"/>
        <v>330.26088670163813</v>
      </c>
      <c r="I56" s="99">
        <f t="shared" si="2"/>
        <v>484.71499148078414</v>
      </c>
      <c r="J56" s="76">
        <f t="shared" si="4"/>
        <v>-2.9938553274423407E-3</v>
      </c>
      <c r="M56" s="99">
        <f t="shared" si="3"/>
        <v>193.88599659231366</v>
      </c>
      <c r="N56" s="76">
        <f t="shared" si="5"/>
        <v>-2.9938553274423407E-3</v>
      </c>
    </row>
    <row r="57" spans="1:14" x14ac:dyDescent="0.2">
      <c r="A57" s="2">
        <f t="shared" si="0"/>
        <v>2050</v>
      </c>
      <c r="B57" s="16">
        <f>Calibration!B$11*StructuralVars!$O57*(Shares!B57/Efficiencies!B57)/(Shares!B$22/Efficiencies!B$22)</f>
        <v>295.04877628157561</v>
      </c>
      <c r="C57" s="16">
        <f>Calibration!C$11*StructuralVars!$O57*(Shares!C57/(1/Efficiencies!C57))/(Shares!C$22/(1/Efficiencies!C$22))</f>
        <v>33.770263654623143</v>
      </c>
      <c r="D57" s="16">
        <f>Calibration!D$11*(Shares!D57/Efficiencies!D57)/(Shares!D$22/Efficiencies!D$22)</f>
        <v>133.66708456968919</v>
      </c>
      <c r="E57" s="16">
        <f>Calibration!E$11*(Shares!E57/Efficiencies!E57)/(Shares!E$22/Efficiencies!E$22)</f>
        <v>14.851194693526882</v>
      </c>
      <c r="F57" s="16">
        <f>Calibration!F$11*(Shares!F57/Efficiencies!F57)/(Shares!F$22/Efficiencies!F$22)</f>
        <v>5.9625365933041197</v>
      </c>
      <c r="G57" s="16">
        <f t="shared" si="1"/>
        <v>328.81903993619875</v>
      </c>
      <c r="I57" s="99">
        <f t="shared" si="2"/>
        <v>483.29985579271892</v>
      </c>
      <c r="J57" s="76">
        <f t="shared" si="4"/>
        <v>-2.9195211886102745E-3</v>
      </c>
      <c r="M57" s="99">
        <f t="shared" si="3"/>
        <v>193.31994231708757</v>
      </c>
      <c r="N57" s="76">
        <f t="shared" si="5"/>
        <v>-2.9195211886103856E-3</v>
      </c>
    </row>
    <row r="59" spans="1:14" x14ac:dyDescent="0.2">
      <c r="B59" s="92"/>
      <c r="C59" s="58"/>
      <c r="D59" s="92"/>
      <c r="J59" s="103">
        <f>AVERAGE(J29:J33)</f>
        <v>-8.3609508600979154E-3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5"/>
  <sheetViews>
    <sheetView workbookViewId="0">
      <selection activeCell="C15" sqref="C15:F15"/>
    </sheetView>
  </sheetViews>
  <sheetFormatPr defaultRowHeight="12.75" x14ac:dyDescent="0.2"/>
  <cols>
    <col min="1" max="1" width="5.140625" bestFit="1" customWidth="1"/>
    <col min="3" max="3" width="11.140625" customWidth="1"/>
  </cols>
  <sheetData>
    <row r="1" spans="1:6" x14ac:dyDescent="0.2">
      <c r="A1" s="5" t="s">
        <v>0</v>
      </c>
      <c r="B1" s="5" t="s">
        <v>2</v>
      </c>
      <c r="C1" s="5" t="s">
        <v>55</v>
      </c>
      <c r="D1" s="5" t="s">
        <v>56</v>
      </c>
      <c r="E1" s="5" t="s">
        <v>67</v>
      </c>
      <c r="F1" s="5" t="s">
        <v>57</v>
      </c>
    </row>
    <row r="2" spans="1:6" s="3" customFormat="1" x14ac:dyDescent="0.2">
      <c r="A2" s="33">
        <v>2001</v>
      </c>
      <c r="B2" s="34">
        <v>1</v>
      </c>
      <c r="C2" s="35">
        <v>0.1015625</v>
      </c>
      <c r="D2" s="36">
        <f>1/12</f>
        <v>8.3333333333333329E-2</v>
      </c>
      <c r="E2" s="36">
        <f>1/12</f>
        <v>8.3333333333333329E-2</v>
      </c>
      <c r="F2" s="36">
        <f t="shared" ref="F2:F13" si="0">1/12</f>
        <v>8.3333333333333329E-2</v>
      </c>
    </row>
    <row r="3" spans="1:6" x14ac:dyDescent="0.2">
      <c r="A3" s="33">
        <v>2001</v>
      </c>
      <c r="B3" s="34">
        <v>2</v>
      </c>
      <c r="C3" s="35">
        <v>9.765625E-2</v>
      </c>
      <c r="D3" s="36">
        <f t="shared" ref="D3:E13" si="1">1/12</f>
        <v>8.3333333333333329E-2</v>
      </c>
      <c r="E3" s="36">
        <f t="shared" si="1"/>
        <v>8.3333333333333329E-2</v>
      </c>
      <c r="F3" s="36">
        <f t="shared" si="0"/>
        <v>8.3333333333333329E-2</v>
      </c>
    </row>
    <row r="4" spans="1:6" x14ac:dyDescent="0.2">
      <c r="A4" s="33">
        <v>2001</v>
      </c>
      <c r="B4" s="34">
        <v>3</v>
      </c>
      <c r="C4" s="35">
        <v>9.375E-2</v>
      </c>
      <c r="D4" s="36">
        <f t="shared" si="1"/>
        <v>8.3333333333333329E-2</v>
      </c>
      <c r="E4" s="36">
        <f t="shared" si="1"/>
        <v>8.3333333333333329E-2</v>
      </c>
      <c r="F4" s="36">
        <f t="shared" si="0"/>
        <v>8.3333333333333329E-2</v>
      </c>
    </row>
    <row r="5" spans="1:6" x14ac:dyDescent="0.2">
      <c r="A5" s="33">
        <v>2001</v>
      </c>
      <c r="B5" s="34">
        <v>4</v>
      </c>
      <c r="C5" s="35">
        <v>8.59375E-2</v>
      </c>
      <c r="D5" s="36">
        <f t="shared" si="1"/>
        <v>8.3333333333333329E-2</v>
      </c>
      <c r="E5" s="36">
        <f t="shared" si="1"/>
        <v>8.3333333333333329E-2</v>
      </c>
      <c r="F5" s="36">
        <f t="shared" si="0"/>
        <v>8.3333333333333329E-2</v>
      </c>
    </row>
    <row r="6" spans="1:6" x14ac:dyDescent="0.2">
      <c r="A6" s="33">
        <v>2001</v>
      </c>
      <c r="B6" s="34">
        <v>5</v>
      </c>
      <c r="C6" s="35">
        <v>8.203125E-2</v>
      </c>
      <c r="D6" s="36">
        <f t="shared" si="1"/>
        <v>8.3333333333333329E-2</v>
      </c>
      <c r="E6" s="36">
        <f t="shared" si="1"/>
        <v>8.3333333333333329E-2</v>
      </c>
      <c r="F6" s="36">
        <f t="shared" si="0"/>
        <v>8.3333333333333329E-2</v>
      </c>
    </row>
    <row r="7" spans="1:6" x14ac:dyDescent="0.2">
      <c r="A7" s="33">
        <v>2001</v>
      </c>
      <c r="B7" s="34">
        <v>6</v>
      </c>
      <c r="C7" s="35">
        <v>7.8125E-2</v>
      </c>
      <c r="D7" s="36">
        <f t="shared" si="1"/>
        <v>8.3333333333333329E-2</v>
      </c>
      <c r="E7" s="36">
        <f t="shared" si="1"/>
        <v>8.3333333333333329E-2</v>
      </c>
      <c r="F7" s="36">
        <f t="shared" si="0"/>
        <v>8.3333333333333329E-2</v>
      </c>
    </row>
    <row r="8" spans="1:6" x14ac:dyDescent="0.2">
      <c r="A8" s="33">
        <v>2001</v>
      </c>
      <c r="B8" s="34">
        <v>7</v>
      </c>
      <c r="C8" s="35">
        <v>6.640625E-2</v>
      </c>
      <c r="D8" s="36">
        <f t="shared" si="1"/>
        <v>8.3333333333333329E-2</v>
      </c>
      <c r="E8" s="36">
        <f t="shared" si="1"/>
        <v>8.3333333333333329E-2</v>
      </c>
      <c r="F8" s="36">
        <f t="shared" si="0"/>
        <v>8.3333333333333329E-2</v>
      </c>
    </row>
    <row r="9" spans="1:6" s="3" customFormat="1" x14ac:dyDescent="0.2">
      <c r="A9" s="33">
        <v>2001</v>
      </c>
      <c r="B9" s="34">
        <v>8</v>
      </c>
      <c r="C9" s="35">
        <v>6.25E-2</v>
      </c>
      <c r="D9" s="36">
        <f t="shared" si="1"/>
        <v>8.3333333333333329E-2</v>
      </c>
      <c r="E9" s="36">
        <f t="shared" si="1"/>
        <v>8.3333333333333329E-2</v>
      </c>
      <c r="F9" s="36">
        <f t="shared" si="0"/>
        <v>8.3333333333333329E-2</v>
      </c>
    </row>
    <row r="10" spans="1:6" x14ac:dyDescent="0.2">
      <c r="A10" s="33">
        <v>2001</v>
      </c>
      <c r="B10" s="34">
        <v>9</v>
      </c>
      <c r="C10" s="35">
        <v>7.03125E-2</v>
      </c>
      <c r="D10" s="36">
        <f t="shared" si="1"/>
        <v>8.3333333333333329E-2</v>
      </c>
      <c r="E10" s="36">
        <f t="shared" si="1"/>
        <v>8.3333333333333329E-2</v>
      </c>
      <c r="F10" s="36">
        <f t="shared" si="0"/>
        <v>8.3333333333333329E-2</v>
      </c>
    </row>
    <row r="11" spans="1:6" x14ac:dyDescent="0.2">
      <c r="A11" s="33">
        <v>2001</v>
      </c>
      <c r="B11" s="34">
        <v>10</v>
      </c>
      <c r="C11" s="35">
        <v>7.8125E-2</v>
      </c>
      <c r="D11" s="36">
        <f t="shared" si="1"/>
        <v>8.3333333333333329E-2</v>
      </c>
      <c r="E11" s="36">
        <f t="shared" si="1"/>
        <v>8.3333333333333329E-2</v>
      </c>
      <c r="F11" s="36">
        <f t="shared" si="0"/>
        <v>8.3333333333333329E-2</v>
      </c>
    </row>
    <row r="12" spans="1:6" s="3" customFormat="1" x14ac:dyDescent="0.2">
      <c r="A12" s="33">
        <v>2001</v>
      </c>
      <c r="B12" s="34">
        <v>11</v>
      </c>
      <c r="C12" s="35">
        <v>8.59375E-2</v>
      </c>
      <c r="D12" s="36">
        <f t="shared" si="1"/>
        <v>8.3333333333333329E-2</v>
      </c>
      <c r="E12" s="36">
        <f t="shared" si="1"/>
        <v>8.3333333333333329E-2</v>
      </c>
      <c r="F12" s="36">
        <f t="shared" si="0"/>
        <v>8.3333333333333329E-2</v>
      </c>
    </row>
    <row r="13" spans="1:6" x14ac:dyDescent="0.2">
      <c r="A13" s="33">
        <v>2001</v>
      </c>
      <c r="B13" s="34">
        <v>12</v>
      </c>
      <c r="C13" s="35">
        <v>9.765625E-2</v>
      </c>
      <c r="D13" s="36">
        <f t="shared" si="1"/>
        <v>8.3333333333333329E-2</v>
      </c>
      <c r="E13" s="36">
        <f t="shared" si="1"/>
        <v>8.3333333333333329E-2</v>
      </c>
      <c r="F13" s="36">
        <f t="shared" si="0"/>
        <v>8.3333333333333329E-2</v>
      </c>
    </row>
    <row r="15" spans="1:6" x14ac:dyDescent="0.2">
      <c r="C15" s="37"/>
      <c r="D15" s="37"/>
      <c r="E15" s="37"/>
      <c r="F15" s="37"/>
    </row>
  </sheetData>
  <phoneticPr fontId="0" type="noConversion"/>
  <pageMargins left="0.75" right="0.75" top="1" bottom="1" header="0.5" footer="0.5"/>
  <pageSetup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4" ma:contentTypeDescription="Create a new document." ma:contentTypeScope="" ma:versionID="e2b9750623e9e809d78ee09474a05ce2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987123375e93d0f6cbdbe1f9c6a12d70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DA6E41-39C3-4341-A368-FE6525D176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E73CB8C-3DE1-4E05-A679-E9BBF379F7BA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purl.org/dc/elements/1.1/"/>
    <ds:schemaRef ds:uri="http://schemas.microsoft.com/office/2006/documentManagement/types"/>
    <ds:schemaRef ds:uri="94791C15-4105-42DF-B17E-66B53D20FDE0"/>
    <ds:schemaRef ds:uri="94791c15-4105-42df-b17e-66b53d20fde0"/>
    <ds:schemaRef ds:uri="ce9d3abe-bc67-4c3a-8bb7-62a662d1f45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CA4C359-8718-443D-82B7-591952BF24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47</vt:i4>
      </vt:variant>
    </vt:vector>
  </HeadingPairs>
  <TitlesOfParts>
    <vt:vector size="55" baseType="lpstr">
      <vt:lpstr>Definitions</vt:lpstr>
      <vt:lpstr>EIAData</vt:lpstr>
      <vt:lpstr>Calibration</vt:lpstr>
      <vt:lpstr>StructuralVars</vt:lpstr>
      <vt:lpstr>Shares</vt:lpstr>
      <vt:lpstr>Efficiencies</vt:lpstr>
      <vt:lpstr>Intensities</vt:lpstr>
      <vt:lpstr>MonthlyMults</vt:lpstr>
      <vt:lpstr>EndUses</vt:lpstr>
      <vt:lpstr>MonMult1</vt:lpstr>
      <vt:lpstr>MonMult10</vt:lpstr>
      <vt:lpstr>MonMult11</vt:lpstr>
      <vt:lpstr>MonMult12</vt:lpstr>
      <vt:lpstr>MonMult2</vt:lpstr>
      <vt:lpstr>MonMult3</vt:lpstr>
      <vt:lpstr>MonMult4</vt:lpstr>
      <vt:lpstr>MonMult5</vt:lpstr>
      <vt:lpstr>MonMult6</vt:lpstr>
      <vt:lpstr>MonMult7</vt:lpstr>
      <vt:lpstr>MonMult8</vt:lpstr>
      <vt:lpstr>MonMult9</vt:lpstr>
      <vt:lpstr>NENG1995</vt:lpstr>
      <vt:lpstr>NENG1996</vt:lpstr>
      <vt:lpstr>NENG1997</vt:lpstr>
      <vt:lpstr>NENG1998</vt:lpstr>
      <vt:lpstr>NENG1999</vt:lpstr>
      <vt:lpstr>NENG2000</vt:lpstr>
      <vt:lpstr>NENG2001</vt:lpstr>
      <vt:lpstr>NENG2002</vt:lpstr>
      <vt:lpstr>NENG2003</vt:lpstr>
      <vt:lpstr>NENG2004</vt:lpstr>
      <vt:lpstr>NENG2005</vt:lpstr>
      <vt:lpstr>NENG2006</vt:lpstr>
      <vt:lpstr>NENG2007</vt:lpstr>
      <vt:lpstr>NENG2008</vt:lpstr>
      <vt:lpstr>NENG2009</vt:lpstr>
      <vt:lpstr>NENG2010</vt:lpstr>
      <vt:lpstr>NENG2011</vt:lpstr>
      <vt:lpstr>NENG2012</vt:lpstr>
      <vt:lpstr>NENG2013</vt:lpstr>
      <vt:lpstr>NENG2014</vt:lpstr>
      <vt:lpstr>NENG2015</vt:lpstr>
      <vt:lpstr>NENG2016</vt:lpstr>
      <vt:lpstr>NENG2017</vt:lpstr>
      <vt:lpstr>NENG2018</vt:lpstr>
      <vt:lpstr>NENG2019</vt:lpstr>
      <vt:lpstr>NENG2020</vt:lpstr>
      <vt:lpstr>NENG2021</vt:lpstr>
      <vt:lpstr>NENG2022</vt:lpstr>
      <vt:lpstr>NENG2023</vt:lpstr>
      <vt:lpstr>NENG2024</vt:lpstr>
      <vt:lpstr>NENG2025</vt:lpstr>
      <vt:lpstr>Efficiencies!Print_Area</vt:lpstr>
      <vt:lpstr>MonthlyMults!Print_Area</vt:lpstr>
      <vt:lpstr>Shares!Print_Area</vt:lpstr>
    </vt:vector>
  </TitlesOfParts>
  <Company>DOE/EIA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Fordham</dc:creator>
  <cp:lastModifiedBy>Vega, Tison</cp:lastModifiedBy>
  <cp:lastPrinted>2022-07-24T21:54:02Z</cp:lastPrinted>
  <dcterms:created xsi:type="dcterms:W3CDTF">2001-02-28T19:23:35Z</dcterms:created>
  <dcterms:modified xsi:type="dcterms:W3CDTF">2023-06-14T18:46:10Z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0x01010093961404F3F6B34988E14CCD792B016F</vt:lpwstr>
  </property>
</Properties>
</file>