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caseworksprd.tec.net/1347/DISCOVERY/Library/Staff's 3rd IRRs (Nos. 23-85)/Drafter Workspace/IRR Attachments/IRR 74/"/>
    </mc:Choice>
  </mc:AlternateContent>
  <xr:revisionPtr revIDLastSave="0" documentId="14_{A4DF6E69-276B-4B81-A7C5-CC8DA8C5C922}" xr6:coauthVersionLast="47" xr6:coauthVersionMax="47" xr10:uidLastSave="{00000000-0000-0000-0000-000000000000}"/>
  <bookViews>
    <workbookView xWindow="-120" yWindow="-120" windowWidth="29040" windowHeight="15840" tabRatio="790" firstSheet="3" activeTab="3" xr2:uid="{D2A170BB-AE79-444D-916D-81B60675A849}"/>
  </bookViews>
  <sheets>
    <sheet name="TSA-SDA-Requirements-TargetSort" sheetId="3" state="hidden" r:id="rId1"/>
    <sheet name="old-do-not-use" sheetId="28" r:id="rId2"/>
    <sheet name="NMGC" sheetId="31" r:id="rId3"/>
    <sheet name="PGS" sheetId="30" r:id="rId4"/>
  </sheets>
  <definedNames>
    <definedName name="_xlnm._FilterDatabase" localSheetId="0" hidden="1">'TSA-SDA-Requirements-TargetSort'!$A$1:$N$1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0" l="1"/>
  <c r="F20" i="30"/>
  <c r="E7" i="30"/>
  <c r="C2" i="30"/>
  <c r="F2" i="30" s="1"/>
  <c r="E2" i="30"/>
  <c r="D2" i="30"/>
  <c r="C12" i="30"/>
  <c r="F3" i="30"/>
  <c r="F4" i="30"/>
  <c r="F5" i="30"/>
  <c r="F6" i="30"/>
  <c r="F9" i="30"/>
  <c r="F10" i="30"/>
  <c r="F11" i="30"/>
  <c r="F12" i="30"/>
  <c r="F13" i="30"/>
  <c r="F14" i="30"/>
  <c r="F15" i="30"/>
  <c r="F16" i="30"/>
  <c r="F17" i="30"/>
  <c r="F18" i="30"/>
  <c r="F19" i="30"/>
  <c r="C7" i="30"/>
  <c r="C11" i="30"/>
  <c r="C15" i="30"/>
  <c r="C16" i="30"/>
  <c r="C20" i="30" l="1"/>
  <c r="D20" i="30"/>
  <c r="E20" i="30"/>
  <c r="D7" i="30"/>
  <c r="J12" i="31"/>
  <c r="K12" i="31"/>
  <c r="I9" i="31"/>
  <c r="G6" i="31"/>
  <c r="G7" i="31"/>
  <c r="F8" i="31"/>
  <c r="I8" i="31" s="1"/>
  <c r="F7" i="31"/>
  <c r="I7" i="31" s="1"/>
  <c r="F6" i="31"/>
  <c r="I6" i="31" s="1"/>
  <c r="F3" i="31"/>
  <c r="I3" i="31" s="1"/>
  <c r="F2" i="31"/>
  <c r="I2" i="31" s="1"/>
  <c r="E12" i="31"/>
  <c r="G4" i="31"/>
  <c r="E4" i="31"/>
  <c r="D21" i="28"/>
  <c r="G6" i="28"/>
  <c r="D6" i="28"/>
  <c r="F16" i="28"/>
  <c r="F15" i="28"/>
  <c r="F14" i="28"/>
  <c r="E16" i="28"/>
  <c r="E15" i="28"/>
  <c r="E14" i="28"/>
  <c r="E21" i="28" s="1"/>
  <c r="E3" i="28"/>
  <c r="F3" i="28"/>
  <c r="F2" i="28"/>
  <c r="E2" i="28"/>
  <c r="G15" i="28"/>
  <c r="G14" i="28"/>
  <c r="I12" i="31" l="1"/>
  <c r="F12" i="31"/>
  <c r="D15" i="31" s="1"/>
  <c r="E15" i="31" s="1"/>
  <c r="G12" i="31"/>
  <c r="D17" i="31" s="1"/>
  <c r="E17" i="31" s="1"/>
  <c r="I4" i="31"/>
  <c r="H2" i="31"/>
  <c r="H3" i="31"/>
  <c r="F4" i="31"/>
  <c r="D16" i="31" s="1"/>
  <c r="E16" i="31" s="1"/>
  <c r="E6" i="28"/>
  <c r="C32" i="28" s="1"/>
  <c r="F6" i="28"/>
  <c r="C26" i="28" s="1"/>
  <c r="C31" i="28"/>
  <c r="G21" i="28"/>
  <c r="C33" i="28" s="1"/>
  <c r="F21" i="28"/>
  <c r="C25" i="28" s="1"/>
  <c r="E17" i="3"/>
  <c r="E16" i="3"/>
  <c r="E4" i="3"/>
  <c r="E15" i="3"/>
  <c r="E38" i="3"/>
  <c r="E37" i="3"/>
  <c r="E36" i="3"/>
  <c r="E35" i="3"/>
  <c r="E34" i="3"/>
  <c r="E33" i="3"/>
  <c r="E44" i="3"/>
  <c r="E32" i="3"/>
  <c r="E31" i="3"/>
  <c r="E30" i="3"/>
  <c r="E29" i="3"/>
  <c r="E28" i="3"/>
  <c r="E27" i="3"/>
  <c r="E26" i="3"/>
  <c r="E25" i="3"/>
  <c r="E24" i="3"/>
  <c r="E23" i="3"/>
  <c r="E22" i="3"/>
  <c r="E21" i="3"/>
  <c r="E20" i="3"/>
  <c r="E19" i="3"/>
  <c r="E14" i="3"/>
  <c r="E13" i="3"/>
  <c r="E12" i="3"/>
  <c r="E11" i="3"/>
  <c r="E10" i="3"/>
  <c r="E9" i="3"/>
  <c r="E8" i="3"/>
  <c r="E18" i="3"/>
  <c r="E5" i="3"/>
  <c r="E3" i="3"/>
  <c r="E7" i="3"/>
  <c r="E6" i="3"/>
  <c r="H4" i="31" l="1"/>
  <c r="C28"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tc={85BA8612-B9BA-4272-A392-FD77D690ABCF}</author>
  </authors>
  <commentList>
    <comment ref="E1" authorId="0" shapeId="0" xr:uid="{85BA8612-B9BA-4272-A392-FD77D690ABCF}">
      <text>
        <t>[Threaded comment]
Your version of Excel allows you to read this threaded comment; however, any edits to it will get removed if the file is opened in a newer version of Excel. Learn more: https://go.microsoft.com/fwlink/?linkid=870924
Comment:
    5 Business Days from Deadline Date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tc={A15C06AE-E834-4648-9840-5DF28A72112F}</author>
  </authors>
  <commentList>
    <comment ref="E19" authorId="0" shapeId="0" xr:uid="{A15C06AE-E834-4648-9840-5DF28A72112F}">
      <text>
        <t>[Threaded comment]
Your version of Excel allows you to read this threaded comment; however, any edits to it will get removed if the file is opened in a newer version of Excel. Learn more: https://go.microsoft.com/fwlink/?linkid=870924
Comment:
    @DeCourcey, Michael K.to be confirmed</t>
      </text>
    </comment>
  </commentList>
</comments>
</file>

<file path=xl/sharedStrings.xml><?xml version="1.0" encoding="utf-8"?>
<sst xmlns="http://schemas.openxmlformats.org/spreadsheetml/2006/main" count="389" uniqueCount="195">
  <si>
    <t>Section</t>
  </si>
  <si>
    <t>Requirement</t>
  </si>
  <si>
    <t>Days from Issue</t>
  </si>
  <si>
    <t>Due Date</t>
  </si>
  <si>
    <t>Target Due Date</t>
  </si>
  <si>
    <t>Deadline</t>
  </si>
  <si>
    <t>Status NMGS</t>
  </si>
  <si>
    <t>Status PGS</t>
  </si>
  <si>
    <t>TSA Notified</t>
  </si>
  <si>
    <t>Owner</t>
  </si>
  <si>
    <t>Mitigation</t>
  </si>
  <si>
    <t>Contingency</t>
  </si>
  <si>
    <t xml:space="preserve">Planning </t>
  </si>
  <si>
    <t>Testing</t>
  </si>
  <si>
    <t>11.B.1.a</t>
  </si>
  <si>
    <t>Implement and complete a mandatory password reset of all passwords within Information Technology systems (such as corporate remote access, and Virtual Private Networks).</t>
  </si>
  <si>
    <t>No later than30 Days from the effective date of the Security Directive</t>
  </si>
  <si>
    <t>7/23 Chuck Thompson is starting all OT systems</t>
  </si>
  <si>
    <t>No</t>
  </si>
  <si>
    <t>II.B.1.d.</t>
  </si>
  <si>
    <t>Require supervisors of individuals with elevated privilege accounts/permission to verbally confirm and document with users of all such accounts their account ownership and continued need for access to Information and Operational Technology systems.</t>
  </si>
  <si>
    <t>Within 30 days of the effective date</t>
  </si>
  <si>
    <t>II.C.1.</t>
  </si>
  <si>
    <t xml:space="preserve">Owner/Operators must develop and adopt a Cybersecurity Contingency/Response Plan that includes measures to reduce the risk of operational disruption, or other significant business or functional degradation to necessary capacity, should their pipeline or facility experience a cybersecurity incident. </t>
  </si>
  <si>
    <t>Within 30 days of the effective date.</t>
  </si>
  <si>
    <t>II.B.1.e</t>
  </si>
  <si>
    <t>Implement a schedule for verification of continued need at least every 90 days after the verbal confirmation required by II.B.1.d. The Owner/Operator must maintain documentation establishing date of last verification.</t>
  </si>
  <si>
    <t>Every 90 days after completing II.B.1.d.</t>
  </si>
  <si>
    <t>II.B.1.b.</t>
  </si>
  <si>
    <t>Implement and complete a mandatory password resets of all equipment within Operational Technology systems, to include Programmable Logic Controllers. If it is not technically feasible within 120days, an alternative procedure under Section 5must be approved by TSA</t>
  </si>
  <si>
    <t>Within120 days of the effective date</t>
  </si>
  <si>
    <t>II.B.1.c</t>
  </si>
  <si>
    <t xml:space="preserve">For equipment within Information and Operational Technology systems that do not permit password resets, the Owner/Operator must develop a plan, including a timeline, for replacing the designated equipment. A copy of this plan must be completed and provided to TSA. </t>
  </si>
  <si>
    <t>II.B.2.b.</t>
  </si>
  <si>
    <t>i.Identifying Information and Operational Technology network inter-dependencies;</t>
  </si>
  <si>
    <t>Within 180 days of the effective date as measure involves both Information and Operational Technology.</t>
  </si>
  <si>
    <t>II.B.2.b</t>
  </si>
  <si>
    <t>ii.Implementing and maintaining capability for network physical and logical segmentation between Information and the Operational Technology systems sufficient to ensure the Operational Technology system can continue to operate even if the Information Technology system is taken offline because it has been compromised;</t>
  </si>
  <si>
    <t>iii.Defining a demilitarized zone and using firewall rules, physical separation, and other tools to eliminate unrestricted communication between the Information and Operational Technology systems;</t>
  </si>
  <si>
    <t>iv.Organizing Operational Technology systems assets into logical zones, such as isolating unrelated sub-processes, by taking into account criticality, consequence, and operational necessity;</t>
  </si>
  <si>
    <t>Within 180 days of the effective date for Operational Technology Systems.</t>
  </si>
  <si>
    <t xml:space="preserve">v.Monitoring and filtering traffic between networks of different trust levels, such as between the Information Technology and the Operational Technology system, by defining appropriate communication conduits between the logical zones and deploying security controls to monitor and filter network traffic and communications between logical zones; </t>
  </si>
  <si>
    <t xml:space="preserve">vi.Prohibiting Operational Technology system protocols from traversing the Information Technology system unless expressly through an encrypted point-to-point tunnel; </t>
  </si>
  <si>
    <t>Within 180 days of the effective date as measure involves both Information and Operational Technology</t>
  </si>
  <si>
    <t>vii.Developing workarounds or manual controls to ensure industrial control system networks can be physically isolated when the Information Technology system creates risk to the safe and reliable Operational Technology system processes.</t>
  </si>
  <si>
    <t>II.B.3.</t>
  </si>
  <si>
    <t>Owner/Operators shall remove all trust relationships, such as identity stores between the Information and Operational Technology systems. Separate and dedicated identity providers shall be implemented for the Information and Operational Technology systems, if they do not already exist.</t>
  </si>
  <si>
    <t>Within 180 days of the effective date.</t>
  </si>
  <si>
    <t>II.C.2.e.</t>
  </si>
  <si>
    <t>Conduct situational exercises to test the effectiveness of procedures, and personnel responsible for implementing measures, in the Cybersecurity Contingency/Response Plan, no less than annually.</t>
  </si>
  <si>
    <t>Every 12 months.</t>
  </si>
  <si>
    <t>II.D.1.</t>
  </si>
  <si>
    <t>Owner/Operators must schedule a third-party evaluation of the Owner/Operator’s Operational Technology design and architecture, to be conducted within 12 months from the effective date of this Security Directive, which includes verification and validation of network traffic and system log review and analysis to identify cybersecurity vulnerabilities related to network design, configuration, and inter-connectivity to internal and external systems.</t>
  </si>
  <si>
    <t>180/365</t>
  </si>
  <si>
    <t xml:space="preserve">Schedule review within 180 days from the effective date of this Security Directive. Conduct review within 12 months of the effective date. </t>
  </si>
  <si>
    <t>II.B.2.a.</t>
  </si>
  <si>
    <t>Apply multi-factor authentication for non-service accounts accessing Information and Operational Technology systems in a manner compliant with the most current version of NIST Special Publication 800-63B, Digital Identify Guidelines, Authentication and Lifecycle Management standards for use of multifactor cryptographic device authenticators</t>
  </si>
  <si>
    <t>90/180</t>
  </si>
  <si>
    <t>Within 90 days of the effective date for Informational Technology Systems. Within 180 days of the effective date for Operational Technology Systems</t>
  </si>
  <si>
    <t>II.B.2.c.</t>
  </si>
  <si>
    <t>Review and update (or develop, if necessary) log retention policies to ensure that they include policies and procedures for log management; include a secure log management infrastructure; and specify how long log data must be maintained, consistent with NIST standards</t>
  </si>
  <si>
    <t>Within 90 days of the effective date for Informational Technology Systems. Within 180 days of the effective date for Operational Technology Systems.</t>
  </si>
  <si>
    <t>II.B.2.d.</t>
  </si>
  <si>
    <t>i.Identify malicious email traffic, spam and phishing emails and inhibit them from reaching end users;</t>
  </si>
  <si>
    <t>Within 90 days of the effective date for Informational Technology Systems.Within 180 days of the effective date for Operational Technology Systems.</t>
  </si>
  <si>
    <t>ii.Prohibit ingress and egress of communications with known malicious Internet Protocol addresses for Information Technology systems and all Operational Technology with external connectivity;</t>
  </si>
  <si>
    <t>iii.Prevent users and devices from accessing malicious websites by implementing Uniform Resource Locator block lists and/or allow lists</t>
  </si>
  <si>
    <t>iv.Control access from the Operational Technology system to external internet access using an allow list; and</t>
  </si>
  <si>
    <t>v.Investigate any communication between the Operational Technology system and an outside system that deviates from the identified baseline of communications and ensure it is necessary for operations.</t>
  </si>
  <si>
    <t>II.B.2.e</t>
  </si>
  <si>
    <t>Set antivirus/anti-malware programs to conduct weekly scans, with on-access and on-demand scans, of Information and Operational Technology systems and other network assets using current signatures.</t>
  </si>
  <si>
    <t>II.B.2.f.</t>
  </si>
  <si>
    <t>i.Implementing software analytics that allow Owner/Operators to rapidly determine which host sourced each Domain Name System-query.</t>
  </si>
  <si>
    <t>ii.Maintaining a current list of domains that are frequently visited or searched for by legitimate users within their systems that are not already included in commercially available top one million domain lists; and</t>
  </si>
  <si>
    <t>iii.Developing and/or updating policies and procedures requiring investigation of the reputation of the domains that are only rarely queried for and/or accessed by legitimate users within their organization, to determine if the communication with these domains carries an inappropriate level of risk to the organization.</t>
  </si>
  <si>
    <t>II.B.2.g</t>
  </si>
  <si>
    <t>i.For operating systems, applications, drivers, and firmware, on Information Technology systems, software updates and patches must be tested and applied within 7days of update and patch availability;</t>
  </si>
  <si>
    <t xml:space="preserve">ii.For operating systems, applications, drivers, and firmware, on Operation Technology systems, software updates and patches must be tested within 35 days of update patch availability and implemented within 35 days of testing validation. Patches not implemented must be included on a cumulative list that includes operational and other risk-based considerations justifying determination not apply the patch. </t>
  </si>
  <si>
    <t>II.B.2.h.</t>
  </si>
  <si>
    <t>Implement a “zero trust” policy that provides layers of defense to prevent unauthorized execution by taking the following actions, as applicable, to the Owner/Operator’s Information and Operational Technology systems:</t>
  </si>
  <si>
    <t>i.If using Microsoft Office, fully disable macro use and user-based approval across the organization for Microsoft Office products (such as Word, Excel) using Group Policy. Macros determined necessary for business functionality may be enabled on a case-by-case basis only after implementing additional host-based security controls and network monitoring;</t>
  </si>
  <si>
    <t>.If not already incorporated into system-change management, update application allow listing no less frequently than quarterly to remove applications no longer in use</t>
  </si>
  <si>
    <t>iv.Monitor and/or block connections from known malicious command and control servers (such as Tor exit nodes, and other anonymization services) to Internet Protocol addresses and ports for which external connections are not expected (such as ports other than virtual private network gateways, mail ports, or web ports);</t>
  </si>
  <si>
    <t>v.Implement Security, Orchestration, Automation, and Response, as applicable. If the Owner/Operator determines these capabilities are</t>
  </si>
  <si>
    <t>i.Require implementation of signatures to detect and/or block connection from post-exploitation tools.</t>
  </si>
  <si>
    <t>II.B.2.i.</t>
  </si>
  <si>
    <t>Organize access rights based on the principles of least privilege and separation of duties, such as user and process accounts limited through account use policies, user account control, and privileged account management, compliant with the most current version of NIST Special Publication 800-53, Security and Privacy Controls for Information Systems and Organizations.</t>
  </si>
  <si>
    <t>II.B.2.j.</t>
  </si>
  <si>
    <t>For any group accounts, establish a written process to review operational need for the account, document justification, maintain a list, ensure memorized secret authenticators are compliant with NIST SP 800-53B, maintain list of personnel who have or had access to group accounts, and dates of last password resets. Within no more than 7 days after a user of a group account leaves the Owner/Operator’s employment, the Owner/Operator must rotate memorized secret authenticators for the group account.</t>
  </si>
  <si>
    <t>Certification of completion for required measures.</t>
  </si>
  <si>
    <t>Within 7 days of completing the requirements sections II.B.1.,II.B.2., II.B.3., II.C.1., and II.D.1. owner/operators must submit a statement of completion to TSA.</t>
  </si>
  <si>
    <t>Implement network segmentation sufficient to ensure the Operational Technology system can operate at necessary capacity even if the Information Technology system is compromised by, at a minimum:</t>
  </si>
  <si>
    <t>Employ filters sufficient to:</t>
  </si>
  <si>
    <t>Establish passive Domain Name System capabilities that are consistent with currently recognized standards and, at a minimum, include the following actions:</t>
  </si>
  <si>
    <t>Ensure the following, with respect to all software updates and patches—</t>
  </si>
  <si>
    <t>ii.Apply application allow listing to Information and Operational Technology systems and then implement software restriction policies, or other controls providing the same security benefits, to prevent unauthorized programs from executing;</t>
  </si>
  <si>
    <t>Line Item</t>
  </si>
  <si>
    <t>Affiliate</t>
  </si>
  <si>
    <t>Cost Type</t>
  </si>
  <si>
    <t>Total Cost</t>
  </si>
  <si>
    <t>NMG Cost</t>
  </si>
  <si>
    <t>PGS Cost</t>
  </si>
  <si>
    <t>Incremental Labor</t>
  </si>
  <si>
    <t>Timeframe</t>
  </si>
  <si>
    <t>Notes</t>
  </si>
  <si>
    <t>Requ Due Date</t>
  </si>
  <si>
    <t>SHARED</t>
  </si>
  <si>
    <t>5248 TSA Security Project (Program level track)</t>
  </si>
  <si>
    <t>O&amp;M</t>
  </si>
  <si>
    <t>7/21 - 12/22</t>
  </si>
  <si>
    <t>IT program activity + workshop time</t>
  </si>
  <si>
    <t>All</t>
  </si>
  <si>
    <t>NA</t>
  </si>
  <si>
    <t>NMG</t>
  </si>
  <si>
    <t>Group Account Processes</t>
  </si>
  <si>
    <t>3/22-6/22</t>
  </si>
  <si>
    <t>2350 hours @ $85/hr</t>
  </si>
  <si>
    <t>II.B.2.j</t>
  </si>
  <si>
    <t>90/180 Day</t>
  </si>
  <si>
    <t>Capital</t>
  </si>
  <si>
    <t>PGS SCADA Password Reset</t>
  </si>
  <si>
    <t>PGS</t>
  </si>
  <si>
    <t>II.B.1.B - 250 Hours / Vendor Costs</t>
  </si>
  <si>
    <t>II.B.1.b</t>
  </si>
  <si>
    <t>120 Day</t>
  </si>
  <si>
    <t>OT Analyst</t>
  </si>
  <si>
    <t>PGS Dedicated OT / SCADA workstation &amp; remote RTU software</t>
  </si>
  <si>
    <t>Christine Quinn's area. Workstation dedicated to engineering activities</t>
  </si>
  <si>
    <t>Dedicated OT/Field Laptops</t>
  </si>
  <si>
    <t>NERC "like" laptops</t>
  </si>
  <si>
    <t>OT Lab</t>
  </si>
  <si>
    <t>Tyson, compressor station etc....</t>
  </si>
  <si>
    <t>Field device hardening phase I</t>
  </si>
  <si>
    <t>per Mark C.</t>
  </si>
  <si>
    <t xml:space="preserve">Transition of modem control to TECO IT (software implementation, licensing and support)     </t>
  </si>
  <si>
    <t>Field device hardening phase II</t>
  </si>
  <si>
    <t>5388 TSA SD-2 Application Whitelisting</t>
  </si>
  <si>
    <t>3/22 - 6/22</t>
  </si>
  <si>
    <t>software / includes labor</t>
  </si>
  <si>
    <t>II.B.2.h.ii(i)</t>
  </si>
  <si>
    <t>5394 TSA SD-2 Multifactor Authentication</t>
  </si>
  <si>
    <t>2/22 - 12/22</t>
  </si>
  <si>
    <t>II.B.2.a</t>
  </si>
  <si>
    <t>DNS Analytics</t>
  </si>
  <si>
    <t>3/22 -5/22</t>
  </si>
  <si>
    <t>II.B.2.f.i</t>
  </si>
  <si>
    <t>PGS Network Redesign</t>
  </si>
  <si>
    <t>4/22- 12/22</t>
  </si>
  <si>
    <t>295 lead time on hardware</t>
  </si>
  <si>
    <t>multiple</t>
  </si>
  <si>
    <t>180 Day</t>
  </si>
  <si>
    <t>Radio Replacement</t>
  </si>
  <si>
    <t>II.B.1.B. $216k HW / 75k labor</t>
  </si>
  <si>
    <t>NMGC Network Redesign (complete isolation)</t>
  </si>
  <si>
    <t>3/22 - 6/24</t>
  </si>
  <si>
    <t>complete Isolate IT/OT</t>
  </si>
  <si>
    <t>II.B.2.b.vi</t>
  </si>
  <si>
    <t>NMGC Engineering Test Environment</t>
  </si>
  <si>
    <t>through 2024</t>
  </si>
  <si>
    <t>per Jenny - this is ~80k. rounded up.</t>
  </si>
  <si>
    <t>includes test environment to ttest patches</t>
  </si>
  <si>
    <t>Incremental (O&amp;M)</t>
  </si>
  <si>
    <t>*Alan to provide physical / corp. security costs on weds 2/9</t>
  </si>
  <si>
    <t>Incremental (Capital)</t>
  </si>
  <si>
    <t>Point of Contact</t>
  </si>
  <si>
    <t>Type</t>
  </si>
  <si>
    <t>Total</t>
  </si>
  <si>
    <t>NMGC Cost</t>
  </si>
  <si>
    <t>Inc. Labor</t>
  </si>
  <si>
    <t xml:space="preserve">SD2 </t>
  </si>
  <si>
    <t>VADR</t>
  </si>
  <si>
    <t>NMGC/PGS</t>
  </si>
  <si>
    <t>X</t>
  </si>
  <si>
    <t>Mark Dorsett</t>
  </si>
  <si>
    <t>software / labor</t>
  </si>
  <si>
    <t>Paul Patcha</t>
  </si>
  <si>
    <t>software / labor.  Adding as part of 5088 TPAM Upgrade</t>
  </si>
  <si>
    <t>Jason Gumto</t>
  </si>
  <si>
    <t>NMGC</t>
  </si>
  <si>
    <t>Chuck Thompson</t>
  </si>
  <si>
    <t>software/hardware/labor</t>
  </si>
  <si>
    <t>Mike DeCourcey</t>
  </si>
  <si>
    <t>Jennifer Degreeff</t>
  </si>
  <si>
    <t xml:space="preserve">
software/hardware/labor</t>
  </si>
  <si>
    <t>Allocable to EBP</t>
  </si>
  <si>
    <t>Incremental (labor)</t>
  </si>
  <si>
    <t xml:space="preserve"> </t>
  </si>
  <si>
    <t xml:space="preserve"> Type</t>
  </si>
  <si>
    <t xml:space="preserve">Corporate Security labor </t>
  </si>
  <si>
    <t>Remote RTU administration &amp; control infrastructure</t>
  </si>
  <si>
    <t>Dedicated OT/Field Laptops/Transient Cyber Assets</t>
  </si>
  <si>
    <t>Remote modem administration &amp; control infrastructure</t>
  </si>
  <si>
    <t>Access Control CCTV Network Video Recorder</t>
  </si>
  <si>
    <t>Totals</t>
  </si>
  <si>
    <t>Actuals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</si>
</sst>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m/d/yyyy;@"/>
    <numFmt numFmtId="165" formatCode="&quot;$&quot;#,##0"/>
    <numFmt numFmtId="166" formatCode="&quot;$&quot;#,##0.00"/>
  </numFmts>
  <fonts count="5" x14ac:knownFonts="1">
    <font>
      <sz val="11"/>
      <color theme="1"/>
      <name val="Calibri"/>
      <family val="2"/>
      <scheme val="minor"/>
    </font>
    <font>
      <b/>
      <sz val="11"/>
      <color theme="1"/>
      <name val="Calibri"/>
      <family val="2"/>
      <scheme val="minor"/>
    </font>
    <font>
      <sz val="11"/>
      <color rgb="FFFF0000"/>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BFBFBF"/>
        <bgColor indexed="64"/>
      </patternFill>
    </fill>
  </fills>
  <borders count="9">
    <border>
      <left/>
      <right/>
      <top/>
      <bottom/>
      <diagonal/>
    </border>
    <border>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69">
    <xf numFmtId="0" fontId="0" fillId="0" borderId="0" xfId="0"/>
    <xf numFmtId="0" fontId="0" fillId="0" borderId="0" xfId="0" applyAlignment="1">
      <alignment wrapText="1"/>
    </xf>
    <xf numFmtId="0" fontId="1" fillId="2" borderId="0" xfId="0" applyFont="1" applyFill="1"/>
    <xf numFmtId="0" fontId="1" fillId="2" borderId="0" xfId="0" applyFont="1" applyFill="1" applyAlignment="1">
      <alignment horizontal="center"/>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top" wrapText="1"/>
    </xf>
    <xf numFmtId="0" fontId="1"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xf numFmtId="0" fontId="1" fillId="0" borderId="0" xfId="0" applyFont="1" applyAlignment="1">
      <alignment horizontal="left" vertical="top" wrapText="1"/>
    </xf>
    <xf numFmtId="164" fontId="0" fillId="0" borderId="0" xfId="0" applyNumberForma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center" vertical="center"/>
    </xf>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wrapText="1"/>
    </xf>
    <xf numFmtId="0" fontId="0" fillId="0" borderId="0" xfId="0" applyAlignment="1">
      <alignment horizontal="center"/>
    </xf>
    <xf numFmtId="0" fontId="3" fillId="2" borderId="0" xfId="0" applyFont="1" applyFill="1"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vertical="center" indent="1"/>
    </xf>
    <xf numFmtId="165" fontId="0" fillId="0" borderId="0" xfId="0" applyNumberFormat="1" applyAlignment="1">
      <alignment horizontal="left"/>
    </xf>
    <xf numFmtId="166" fontId="3" fillId="2" borderId="0" xfId="0" applyNumberFormat="1" applyFont="1" applyFill="1" applyAlignment="1">
      <alignment horizontal="center"/>
    </xf>
    <xf numFmtId="0" fontId="0" fillId="0" borderId="2" xfId="0" applyBorder="1"/>
    <xf numFmtId="0" fontId="0" fillId="0" borderId="4" xfId="0" applyBorder="1"/>
    <xf numFmtId="0" fontId="0" fillId="0" borderId="6" xfId="0" applyBorder="1"/>
    <xf numFmtId="165" fontId="1" fillId="0" borderId="0" xfId="0" applyNumberFormat="1" applyFont="1" applyAlignment="1">
      <alignment horizontal="left"/>
    </xf>
    <xf numFmtId="165" fontId="0" fillId="0" borderId="5" xfId="0" applyNumberFormat="1" applyBorder="1" applyAlignment="1">
      <alignment horizontal="center"/>
    </xf>
    <xf numFmtId="165" fontId="0" fillId="0" borderId="3" xfId="0" applyNumberFormat="1" applyBorder="1" applyAlignment="1">
      <alignment horizontal="center"/>
    </xf>
    <xf numFmtId="165" fontId="0" fillId="0" borderId="1" xfId="0" applyNumberFormat="1" applyBorder="1" applyAlignment="1">
      <alignment horizontal="center"/>
    </xf>
    <xf numFmtId="3" fontId="0" fillId="0" borderId="0" xfId="0" applyNumberFormat="1" applyAlignment="1">
      <alignment horizontal="left"/>
    </xf>
    <xf numFmtId="3" fontId="1" fillId="0" borderId="0" xfId="0" applyNumberFormat="1" applyFont="1" applyAlignment="1">
      <alignment horizontal="left"/>
    </xf>
    <xf numFmtId="0" fontId="0" fillId="2" borderId="0" xfId="0" applyFill="1" applyAlignment="1">
      <alignment horizontal="center"/>
    </xf>
    <xf numFmtId="165" fontId="0" fillId="2" borderId="0" xfId="0" applyNumberFormat="1" applyFill="1" applyAlignment="1">
      <alignment horizontal="left"/>
    </xf>
    <xf numFmtId="3" fontId="0" fillId="2" borderId="0" xfId="0" applyNumberFormat="1" applyFill="1"/>
    <xf numFmtId="14" fontId="0" fillId="2" borderId="0" xfId="0" applyNumberFormat="1" applyFill="1" applyAlignment="1">
      <alignment horizontal="center"/>
    </xf>
    <xf numFmtId="165" fontId="0" fillId="0" borderId="0" xfId="0" applyNumberFormat="1" applyAlignment="1">
      <alignment horizontal="center"/>
    </xf>
    <xf numFmtId="165" fontId="1" fillId="0" borderId="0" xfId="0" applyNumberFormat="1" applyFont="1" applyAlignment="1">
      <alignment horizontal="center"/>
    </xf>
    <xf numFmtId="165" fontId="0" fillId="0" borderId="3" xfId="0" applyNumberFormat="1" applyBorder="1" applyAlignment="1">
      <alignment horizontal="left"/>
    </xf>
    <xf numFmtId="165" fontId="0" fillId="0" borderId="5" xfId="0" applyNumberFormat="1" applyBorder="1" applyAlignment="1">
      <alignment horizontal="left"/>
    </xf>
    <xf numFmtId="165" fontId="0" fillId="0" borderId="1" xfId="0" applyNumberFormat="1" applyBorder="1" applyAlignment="1">
      <alignment horizontal="left"/>
    </xf>
    <xf numFmtId="14" fontId="0" fillId="2" borderId="0" xfId="0" applyNumberFormat="1" applyFill="1" applyAlignment="1">
      <alignment horizontal="left"/>
    </xf>
    <xf numFmtId="166" fontId="0" fillId="0" borderId="0" xfId="0" applyNumberFormat="1" applyAlignment="1">
      <alignment horizontal="left"/>
    </xf>
    <xf numFmtId="0" fontId="0" fillId="0" borderId="7" xfId="0" applyBorder="1"/>
    <xf numFmtId="0" fontId="0" fillId="0" borderId="8" xfId="0" applyBorder="1"/>
    <xf numFmtId="0" fontId="4" fillId="0" borderId="0" xfId="0" applyFont="1"/>
    <xf numFmtId="0" fontId="4" fillId="0" borderId="0" xfId="0" applyFont="1" applyAlignment="1">
      <alignment horizontal="center"/>
    </xf>
    <xf numFmtId="165" fontId="4" fillId="0" borderId="0" xfId="0" applyNumberFormat="1" applyFont="1"/>
    <xf numFmtId="0" fontId="4" fillId="3" borderId="0" xfId="0" applyFont="1" applyFill="1"/>
    <xf numFmtId="0" fontId="4" fillId="3" borderId="0" xfId="0" applyFont="1" applyFill="1" applyAlignment="1">
      <alignment horizontal="center"/>
    </xf>
    <xf numFmtId="0" fontId="4" fillId="2" borderId="0" xfId="0" applyFont="1" applyFill="1"/>
    <xf numFmtId="0" fontId="4" fillId="2" borderId="0" xfId="0" applyFont="1" applyFill="1" applyAlignment="1">
      <alignment horizontal="center"/>
    </xf>
    <xf numFmtId="0" fontId="4" fillId="0" borderId="2" xfId="0" applyFont="1" applyBorder="1"/>
    <xf numFmtId="165" fontId="4" fillId="0" borderId="3" xfId="0" applyNumberFormat="1" applyFont="1" applyBorder="1" applyAlignment="1">
      <alignment horizontal="center"/>
    </xf>
    <xf numFmtId="0" fontId="4" fillId="0" borderId="0" xfId="0" applyFont="1" applyAlignment="1">
      <alignment horizontal="left" vertical="center" indent="1"/>
    </xf>
    <xf numFmtId="0" fontId="4" fillId="0" borderId="4" xfId="0" applyFont="1" applyBorder="1"/>
    <xf numFmtId="165" fontId="4" fillId="0" borderId="5" xfId="0" applyNumberFormat="1" applyFont="1" applyBorder="1" applyAlignment="1">
      <alignment horizontal="center"/>
    </xf>
    <xf numFmtId="0" fontId="4" fillId="0" borderId="0" xfId="0" applyFont="1" applyAlignment="1">
      <alignment vertical="center"/>
    </xf>
    <xf numFmtId="0" fontId="4" fillId="0" borderId="6" xfId="0" applyFont="1" applyBorder="1"/>
    <xf numFmtId="165" fontId="4" fillId="0" borderId="1" xfId="0" applyNumberFormat="1" applyFont="1" applyBorder="1" applyAlignment="1">
      <alignment horizontal="center"/>
    </xf>
    <xf numFmtId="44" fontId="4" fillId="0" borderId="0" xfId="0" applyNumberFormat="1" applyFont="1" applyAlignment="1">
      <alignment horizontal="left"/>
    </xf>
    <xf numFmtId="44" fontId="4" fillId="0" borderId="0" xfId="0" applyNumberFormat="1" applyFont="1"/>
    <xf numFmtId="44" fontId="3" fillId="3" borderId="0" xfId="0" applyNumberFormat="1" applyFont="1" applyFill="1" applyAlignment="1">
      <alignment horizontal="left"/>
    </xf>
    <xf numFmtId="44" fontId="4" fillId="2" borderId="0" xfId="0" applyNumberFormat="1" applyFont="1" applyFill="1"/>
    <xf numFmtId="44" fontId="3" fillId="0" borderId="0" xfId="0" applyNumberFormat="1" applyFont="1" applyAlignment="1">
      <alignment horizontal="left"/>
    </xf>
  </cellXfs>
  <cellStyles count="1">
    <cellStyle name="Normal" xfId="0" builtinId="0"/>
  </cellStyles>
  <dxfs count="0"/>
  <tableStyles count="1" defaultTableStyle="TableStyleMedium2" defaultPivotStyle="PivotStyleLight16">
    <tableStyle name="Invisible" pivot="0" table="0" count="0" xr9:uid="{E3C154D1-F2DC-405D-9626-12851C6EB6B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eCourcey, Michael K." id="{7D2CC42E-2A07-4C84-B94A-311E2AE5C0F6}" userId="Michael.DeCourcey@nmgco.com" providerId="PeoplePicker"/>
  <person displayName="Pate, Carrie" id="{8033121F-89B9-40FC-B8D5-9C0AF08300E5}" userId="S::CPate@tecoenergy.com::c7a0e685-9eba-4b8e-9995-4ca663b716a7" providerId="AD"/>
  <person displayName="Stopper, Doug" id="{ED4D6EF4-7861-4812-B936-5E12C2EC4F78}" userId="S::DStopper@tecoenergy.com::28b8c0cc-5ed7-42f1-82ef-1ac51020e3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7-24T14:53:36.30" personId="{8033121F-89B9-40FC-B8D5-9C0AF08300E5}" id="{85BA8612-B9BA-4272-A392-FD77D690ABCF}">
    <text>5 Business Days from Deadline Date</text>
  </threadedComment>
</ThreadedComments>
</file>

<file path=xl/threadedComments/threadedComment2.xml><?xml version="1.0" encoding="utf-8"?>
<ThreadedComments xmlns="http://schemas.microsoft.com/office/spreadsheetml/2018/threadedcomments" xmlns:x="http://schemas.openxmlformats.org/spreadsheetml/2006/main">
  <threadedComment ref="E19" dT="2022-02-03T18:36:02.42" personId="{ED4D6EF4-7861-4812-B936-5E12C2EC4F78}" id="{A15C06AE-E834-4648-9840-5DF28A72112F}">
    <text>@DeCourcey, Michael K.to be confirmed</text>
    <mentions>
      <mention mentionpersonId="{7D2CC42E-2A07-4C84-B94A-311E2AE5C0F6}" mentionId="{3EE61CD3-191C-44E8-AC34-43B2C41BBBF4}" startIndex="0" length="2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D4561-3FBE-4FEC-B8B6-8CE88C782BF1}">
  <dimension ref="A1:N44"/>
  <sheetViews>
    <sheetView zoomScale="60" zoomScaleNormal="60" workbookViewId="0">
      <selection activeCell="G2" sqref="G2"/>
    </sheetView>
  </sheetViews>
  <sheetFormatPr defaultRowHeight="15" x14ac:dyDescent="0.25"/>
  <cols>
    <col min="1" max="1" width="16.85546875" customWidth="1"/>
    <col min="2" max="2" width="58.42578125" customWidth="1"/>
    <col min="3" max="3" width="19.42578125" style="5" customWidth="1"/>
    <col min="4" max="4" width="24.42578125" customWidth="1"/>
    <col min="5" max="5" width="20.42578125" customWidth="1"/>
    <col min="6" max="6" width="16.5703125" customWidth="1"/>
    <col min="7" max="7" width="58.5703125" customWidth="1"/>
    <col min="8" max="8" width="21.5703125" customWidth="1"/>
    <col min="9" max="9" width="19.42578125" customWidth="1"/>
    <col min="10" max="10" width="16.42578125" customWidth="1"/>
    <col min="11" max="14" width="17" customWidth="1"/>
  </cols>
  <sheetData>
    <row r="1" spans="1:14" x14ac:dyDescent="0.25">
      <c r="A1" s="2" t="s">
        <v>0</v>
      </c>
      <c r="B1" s="2" t="s">
        <v>1</v>
      </c>
      <c r="C1" s="8" t="s">
        <v>2</v>
      </c>
      <c r="D1" s="3" t="s">
        <v>3</v>
      </c>
      <c r="E1" s="3" t="s">
        <v>4</v>
      </c>
      <c r="F1" s="3" t="s">
        <v>5</v>
      </c>
      <c r="G1" s="3" t="s">
        <v>6</v>
      </c>
      <c r="H1" s="3" t="s">
        <v>7</v>
      </c>
      <c r="I1" s="3" t="s">
        <v>8</v>
      </c>
      <c r="J1" s="3" t="s">
        <v>9</v>
      </c>
      <c r="K1" s="3" t="s">
        <v>10</v>
      </c>
      <c r="L1" s="3" t="s">
        <v>11</v>
      </c>
      <c r="M1" s="3" t="s">
        <v>12</v>
      </c>
      <c r="N1" s="3" t="s">
        <v>13</v>
      </c>
    </row>
    <row r="2" spans="1:14" ht="45" x14ac:dyDescent="0.25">
      <c r="A2" s="5" t="s">
        <v>14</v>
      </c>
      <c r="B2" s="7" t="s">
        <v>15</v>
      </c>
      <c r="C2" s="5">
        <v>30</v>
      </c>
      <c r="D2" s="1" t="s">
        <v>16</v>
      </c>
      <c r="E2" s="6">
        <v>44425</v>
      </c>
      <c r="F2" s="6">
        <v>44432</v>
      </c>
      <c r="G2" s="4" t="s">
        <v>17</v>
      </c>
      <c r="I2" s="5" t="s">
        <v>18</v>
      </c>
    </row>
    <row r="3" spans="1:14" ht="75" x14ac:dyDescent="0.25">
      <c r="A3" s="5" t="s">
        <v>19</v>
      </c>
      <c r="B3" s="7" t="s">
        <v>20</v>
      </c>
      <c r="C3" s="5">
        <v>30</v>
      </c>
      <c r="D3" s="7" t="s">
        <v>21</v>
      </c>
      <c r="E3" s="12">
        <f t="shared" ref="E3:E38" si="0">WORKDAY(F3,-5)</f>
        <v>44425</v>
      </c>
      <c r="F3" s="13">
        <v>44432</v>
      </c>
    </row>
    <row r="4" spans="1:14" ht="75" x14ac:dyDescent="0.25">
      <c r="A4" t="s">
        <v>22</v>
      </c>
      <c r="B4" s="7" t="s">
        <v>23</v>
      </c>
      <c r="C4" s="5">
        <v>30</v>
      </c>
      <c r="D4" s="7" t="s">
        <v>24</v>
      </c>
      <c r="E4" s="12">
        <f t="shared" si="0"/>
        <v>44425</v>
      </c>
      <c r="F4" s="13">
        <v>44432</v>
      </c>
    </row>
    <row r="5" spans="1:14" ht="60" x14ac:dyDescent="0.25">
      <c r="A5" s="5" t="s">
        <v>25</v>
      </c>
      <c r="B5" s="7" t="s">
        <v>26</v>
      </c>
      <c r="C5" s="5">
        <v>90</v>
      </c>
      <c r="D5" s="7" t="s">
        <v>27</v>
      </c>
      <c r="E5" s="12">
        <f t="shared" si="0"/>
        <v>44425</v>
      </c>
      <c r="F5" s="13">
        <v>44432</v>
      </c>
    </row>
    <row r="6" spans="1:14" ht="75" x14ac:dyDescent="0.25">
      <c r="A6" s="5" t="s">
        <v>28</v>
      </c>
      <c r="B6" s="7" t="s">
        <v>29</v>
      </c>
      <c r="C6" s="5">
        <v>120</v>
      </c>
      <c r="D6" s="7" t="s">
        <v>30</v>
      </c>
      <c r="E6" s="12">
        <f t="shared" si="0"/>
        <v>44425</v>
      </c>
      <c r="F6" s="13">
        <v>44432</v>
      </c>
    </row>
    <row r="7" spans="1:14" ht="75" x14ac:dyDescent="0.25">
      <c r="A7" s="5" t="s">
        <v>31</v>
      </c>
      <c r="B7" s="7" t="s">
        <v>32</v>
      </c>
      <c r="C7" s="5">
        <v>120</v>
      </c>
      <c r="D7" s="7" t="s">
        <v>30</v>
      </c>
      <c r="E7" s="12">
        <f t="shared" si="0"/>
        <v>44425</v>
      </c>
      <c r="F7" s="13">
        <v>44432</v>
      </c>
    </row>
    <row r="8" spans="1:14" ht="75" x14ac:dyDescent="0.25">
      <c r="A8" s="5" t="s">
        <v>33</v>
      </c>
      <c r="B8" s="7" t="s">
        <v>34</v>
      </c>
      <c r="C8" s="5">
        <v>180</v>
      </c>
      <c r="D8" s="7" t="s">
        <v>35</v>
      </c>
      <c r="E8" s="12">
        <f t="shared" si="0"/>
        <v>44425</v>
      </c>
      <c r="F8" s="13">
        <v>44432</v>
      </c>
    </row>
    <row r="9" spans="1:14" ht="90" x14ac:dyDescent="0.25">
      <c r="A9" s="5" t="s">
        <v>36</v>
      </c>
      <c r="B9" s="7" t="s">
        <v>37</v>
      </c>
      <c r="C9" s="5">
        <v>180</v>
      </c>
      <c r="D9" s="7" t="s">
        <v>35</v>
      </c>
      <c r="E9" s="12">
        <f t="shared" si="0"/>
        <v>44425</v>
      </c>
      <c r="F9" s="13">
        <v>44432</v>
      </c>
    </row>
    <row r="10" spans="1:14" ht="75" x14ac:dyDescent="0.25">
      <c r="A10" s="5" t="s">
        <v>36</v>
      </c>
      <c r="B10" s="7" t="s">
        <v>38</v>
      </c>
      <c r="C10" s="5">
        <v>180</v>
      </c>
      <c r="D10" s="7" t="s">
        <v>35</v>
      </c>
      <c r="E10" s="12">
        <f t="shared" si="0"/>
        <v>44425</v>
      </c>
      <c r="F10" s="13">
        <v>44432</v>
      </c>
    </row>
    <row r="11" spans="1:14" ht="60" x14ac:dyDescent="0.25">
      <c r="A11" s="5" t="s">
        <v>36</v>
      </c>
      <c r="B11" s="7" t="s">
        <v>39</v>
      </c>
      <c r="C11" s="5">
        <v>180</v>
      </c>
      <c r="D11" s="7" t="s">
        <v>40</v>
      </c>
      <c r="E11" s="12">
        <f t="shared" si="0"/>
        <v>44425</v>
      </c>
      <c r="F11" s="13">
        <v>44432</v>
      </c>
    </row>
    <row r="12" spans="1:14" ht="105" x14ac:dyDescent="0.25">
      <c r="A12" s="5" t="s">
        <v>36</v>
      </c>
      <c r="B12" s="7" t="s">
        <v>41</v>
      </c>
      <c r="C12" s="5">
        <v>180</v>
      </c>
      <c r="D12" s="7" t="s">
        <v>35</v>
      </c>
      <c r="E12" s="12">
        <f t="shared" si="0"/>
        <v>44425</v>
      </c>
      <c r="F12" s="13">
        <v>44432</v>
      </c>
    </row>
    <row r="13" spans="1:14" ht="75" x14ac:dyDescent="0.25">
      <c r="A13" s="5" t="s">
        <v>36</v>
      </c>
      <c r="B13" s="7" t="s">
        <v>42</v>
      </c>
      <c r="C13" s="5">
        <v>180</v>
      </c>
      <c r="D13" s="7" t="s">
        <v>43</v>
      </c>
      <c r="E13" s="12">
        <f t="shared" si="0"/>
        <v>44425</v>
      </c>
      <c r="F13" s="13">
        <v>44432</v>
      </c>
    </row>
    <row r="14" spans="1:14" ht="75" x14ac:dyDescent="0.25">
      <c r="A14" s="5" t="s">
        <v>36</v>
      </c>
      <c r="B14" s="7" t="s">
        <v>44</v>
      </c>
      <c r="C14" s="5">
        <v>180</v>
      </c>
      <c r="D14" s="7" t="s">
        <v>35</v>
      </c>
      <c r="E14" s="12">
        <f t="shared" si="0"/>
        <v>44425</v>
      </c>
      <c r="F14" s="13">
        <v>44432</v>
      </c>
    </row>
    <row r="15" spans="1:14" ht="75" x14ac:dyDescent="0.25">
      <c r="A15" t="s">
        <v>45</v>
      </c>
      <c r="B15" s="7" t="s">
        <v>46</v>
      </c>
      <c r="C15" s="5">
        <v>180</v>
      </c>
      <c r="D15" s="7" t="s">
        <v>47</v>
      </c>
      <c r="E15" s="12">
        <f t="shared" si="0"/>
        <v>44425</v>
      </c>
      <c r="F15" s="13">
        <v>44432</v>
      </c>
    </row>
    <row r="16" spans="1:14" ht="60" x14ac:dyDescent="0.25">
      <c r="A16" t="s">
        <v>48</v>
      </c>
      <c r="B16" s="7" t="s">
        <v>49</v>
      </c>
      <c r="C16" s="5">
        <v>365</v>
      </c>
      <c r="D16" s="7" t="s">
        <v>50</v>
      </c>
      <c r="E16" s="12">
        <f t="shared" si="0"/>
        <v>44425</v>
      </c>
      <c r="F16" s="13">
        <v>44432</v>
      </c>
    </row>
    <row r="17" spans="1:6" ht="120" x14ac:dyDescent="0.25">
      <c r="A17" t="s">
        <v>51</v>
      </c>
      <c r="B17" s="7" t="s">
        <v>52</v>
      </c>
      <c r="C17" s="5" t="s">
        <v>53</v>
      </c>
      <c r="D17" s="7" t="s">
        <v>54</v>
      </c>
      <c r="E17" s="12">
        <f t="shared" si="0"/>
        <v>44425</v>
      </c>
      <c r="F17" s="13">
        <v>44432</v>
      </c>
    </row>
    <row r="18" spans="1:6" ht="105" x14ac:dyDescent="0.25">
      <c r="A18" s="5" t="s">
        <v>55</v>
      </c>
      <c r="B18" s="7" t="s">
        <v>56</v>
      </c>
      <c r="C18" s="15" t="s">
        <v>57</v>
      </c>
      <c r="D18" s="14" t="s">
        <v>58</v>
      </c>
      <c r="E18" s="12">
        <f t="shared" si="0"/>
        <v>44425</v>
      </c>
      <c r="F18" s="13">
        <v>44432</v>
      </c>
    </row>
    <row r="19" spans="1:6" ht="105" x14ac:dyDescent="0.25">
      <c r="A19" s="5" t="s">
        <v>59</v>
      </c>
      <c r="B19" s="7" t="s">
        <v>60</v>
      </c>
      <c r="C19" s="15" t="s">
        <v>57</v>
      </c>
      <c r="D19" s="14" t="s">
        <v>61</v>
      </c>
      <c r="E19" s="12">
        <f t="shared" si="0"/>
        <v>44425</v>
      </c>
      <c r="F19" s="13">
        <v>44432</v>
      </c>
    </row>
    <row r="20" spans="1:6" ht="105" x14ac:dyDescent="0.25">
      <c r="A20" s="5" t="s">
        <v>62</v>
      </c>
      <c r="B20" s="7" t="s">
        <v>63</v>
      </c>
      <c r="C20" s="15" t="s">
        <v>57</v>
      </c>
      <c r="D20" s="14" t="s">
        <v>64</v>
      </c>
      <c r="E20" s="12">
        <f t="shared" si="0"/>
        <v>44425</v>
      </c>
      <c r="F20" s="13">
        <v>44432</v>
      </c>
    </row>
    <row r="21" spans="1:6" ht="105" x14ac:dyDescent="0.25">
      <c r="B21" s="7" t="s">
        <v>65</v>
      </c>
      <c r="C21" s="15" t="s">
        <v>57</v>
      </c>
      <c r="D21" s="14" t="s">
        <v>61</v>
      </c>
      <c r="E21" s="12">
        <f t="shared" si="0"/>
        <v>44425</v>
      </c>
      <c r="F21" s="13">
        <v>44432</v>
      </c>
    </row>
    <row r="22" spans="1:6" ht="105" x14ac:dyDescent="0.25">
      <c r="B22" s="7" t="s">
        <v>66</v>
      </c>
      <c r="C22" s="15" t="s">
        <v>57</v>
      </c>
      <c r="D22" s="14" t="s">
        <v>64</v>
      </c>
      <c r="E22" s="12">
        <f t="shared" si="0"/>
        <v>44425</v>
      </c>
      <c r="F22" s="13">
        <v>44432</v>
      </c>
    </row>
    <row r="23" spans="1:6" ht="105" x14ac:dyDescent="0.25">
      <c r="B23" s="7" t="s">
        <v>67</v>
      </c>
      <c r="C23" s="15" t="s">
        <v>57</v>
      </c>
      <c r="D23" s="14" t="s">
        <v>61</v>
      </c>
      <c r="E23" s="12">
        <f t="shared" si="0"/>
        <v>44425</v>
      </c>
      <c r="F23" s="13">
        <v>44432</v>
      </c>
    </row>
    <row r="24" spans="1:6" ht="105" x14ac:dyDescent="0.25">
      <c r="B24" s="7" t="s">
        <v>68</v>
      </c>
      <c r="C24" s="15" t="s">
        <v>57</v>
      </c>
      <c r="D24" s="14" t="s">
        <v>64</v>
      </c>
      <c r="E24" s="12">
        <f t="shared" si="0"/>
        <v>44425</v>
      </c>
      <c r="F24" s="13">
        <v>44432</v>
      </c>
    </row>
    <row r="25" spans="1:6" ht="105" x14ac:dyDescent="0.25">
      <c r="A25" s="5" t="s">
        <v>69</v>
      </c>
      <c r="B25" s="7" t="s">
        <v>70</v>
      </c>
      <c r="C25" s="15" t="s">
        <v>57</v>
      </c>
      <c r="D25" s="14" t="s">
        <v>61</v>
      </c>
      <c r="E25" s="12">
        <f t="shared" si="0"/>
        <v>44425</v>
      </c>
      <c r="F25" s="13">
        <v>44432</v>
      </c>
    </row>
    <row r="26" spans="1:6" ht="105" x14ac:dyDescent="0.25">
      <c r="A26" s="5" t="s">
        <v>71</v>
      </c>
      <c r="B26" s="7" t="s">
        <v>72</v>
      </c>
      <c r="C26" s="15" t="s">
        <v>57</v>
      </c>
      <c r="D26" s="14" t="s">
        <v>61</v>
      </c>
      <c r="E26" s="12">
        <f t="shared" si="0"/>
        <v>44425</v>
      </c>
      <c r="F26" s="13">
        <v>44432</v>
      </c>
    </row>
    <row r="27" spans="1:6" ht="105" x14ac:dyDescent="0.25">
      <c r="A27" s="5" t="s">
        <v>71</v>
      </c>
      <c r="B27" s="7" t="s">
        <v>73</v>
      </c>
      <c r="C27" s="15" t="s">
        <v>57</v>
      </c>
      <c r="D27" s="14" t="s">
        <v>61</v>
      </c>
      <c r="E27" s="12">
        <f t="shared" si="0"/>
        <v>44425</v>
      </c>
      <c r="F27" s="13">
        <v>44432</v>
      </c>
    </row>
    <row r="28" spans="1:6" ht="105" x14ac:dyDescent="0.25">
      <c r="A28" s="5" t="s">
        <v>71</v>
      </c>
      <c r="B28" s="7" t="s">
        <v>74</v>
      </c>
      <c r="C28" s="15" t="s">
        <v>57</v>
      </c>
      <c r="D28" s="14" t="s">
        <v>64</v>
      </c>
      <c r="E28" s="12">
        <f t="shared" si="0"/>
        <v>44425</v>
      </c>
      <c r="F28" s="13">
        <v>44432</v>
      </c>
    </row>
    <row r="29" spans="1:6" ht="105" x14ac:dyDescent="0.25">
      <c r="A29" t="s">
        <v>75</v>
      </c>
      <c r="B29" s="7" t="s">
        <v>76</v>
      </c>
      <c r="C29" s="15" t="s">
        <v>57</v>
      </c>
      <c r="D29" s="14" t="s">
        <v>61</v>
      </c>
      <c r="E29" s="12">
        <f t="shared" si="0"/>
        <v>44425</v>
      </c>
      <c r="F29" s="13">
        <v>44432</v>
      </c>
    </row>
    <row r="30" spans="1:6" ht="105" x14ac:dyDescent="0.25">
      <c r="A30" t="s">
        <v>75</v>
      </c>
      <c r="B30" s="7" t="s">
        <v>77</v>
      </c>
      <c r="C30" s="15" t="s">
        <v>57</v>
      </c>
      <c r="D30" s="14" t="s">
        <v>61</v>
      </c>
      <c r="E30" s="12">
        <f t="shared" si="0"/>
        <v>44425</v>
      </c>
      <c r="F30" s="13">
        <v>44432</v>
      </c>
    </row>
    <row r="31" spans="1:6" ht="105" x14ac:dyDescent="0.25">
      <c r="A31" t="s">
        <v>78</v>
      </c>
      <c r="B31" s="11" t="s">
        <v>79</v>
      </c>
      <c r="C31" s="15" t="s">
        <v>57</v>
      </c>
      <c r="D31" s="14" t="s">
        <v>61</v>
      </c>
      <c r="E31" s="12">
        <f t="shared" si="0"/>
        <v>44425</v>
      </c>
      <c r="F31" s="13">
        <v>44432</v>
      </c>
    </row>
    <row r="32" spans="1:6" ht="105" x14ac:dyDescent="0.25">
      <c r="A32" t="s">
        <v>78</v>
      </c>
      <c r="B32" s="7" t="s">
        <v>80</v>
      </c>
      <c r="C32" s="15" t="s">
        <v>57</v>
      </c>
      <c r="D32" s="14" t="s">
        <v>61</v>
      </c>
      <c r="E32" s="12">
        <f t="shared" si="0"/>
        <v>44425</v>
      </c>
      <c r="F32" s="13">
        <v>44432</v>
      </c>
    </row>
    <row r="33" spans="1:14" ht="105" x14ac:dyDescent="0.25">
      <c r="A33" t="s">
        <v>78</v>
      </c>
      <c r="B33" s="7" t="s">
        <v>81</v>
      </c>
      <c r="C33" s="15" t="s">
        <v>57</v>
      </c>
      <c r="D33" s="14" t="s">
        <v>61</v>
      </c>
      <c r="E33" s="12">
        <f t="shared" si="0"/>
        <v>44425</v>
      </c>
      <c r="F33" s="13">
        <v>44432</v>
      </c>
    </row>
    <row r="34" spans="1:14" ht="105" x14ac:dyDescent="0.25">
      <c r="A34" t="s">
        <v>78</v>
      </c>
      <c r="B34" s="7" t="s">
        <v>82</v>
      </c>
      <c r="C34" s="15" t="s">
        <v>57</v>
      </c>
      <c r="D34" s="14" t="s">
        <v>61</v>
      </c>
      <c r="E34" s="12">
        <f t="shared" si="0"/>
        <v>44425</v>
      </c>
      <c r="F34" s="13">
        <v>44432</v>
      </c>
    </row>
    <row r="35" spans="1:14" ht="105" x14ac:dyDescent="0.25">
      <c r="A35" t="s">
        <v>78</v>
      </c>
      <c r="B35" s="7" t="s">
        <v>83</v>
      </c>
      <c r="C35" s="15" t="s">
        <v>57</v>
      </c>
      <c r="D35" s="14" t="s">
        <v>61</v>
      </c>
      <c r="E35" s="12">
        <f t="shared" si="0"/>
        <v>44425</v>
      </c>
      <c r="F35" s="13">
        <v>44432</v>
      </c>
    </row>
    <row r="36" spans="1:14" ht="105" x14ac:dyDescent="0.25">
      <c r="A36" t="s">
        <v>78</v>
      </c>
      <c r="B36" s="7" t="s">
        <v>84</v>
      </c>
      <c r="C36" s="15" t="s">
        <v>57</v>
      </c>
      <c r="D36" s="14" t="s">
        <v>61</v>
      </c>
      <c r="E36" s="12">
        <f t="shared" si="0"/>
        <v>44425</v>
      </c>
      <c r="F36" s="13">
        <v>44432</v>
      </c>
    </row>
    <row r="37" spans="1:14" ht="105" x14ac:dyDescent="0.25">
      <c r="A37" t="s">
        <v>85</v>
      </c>
      <c r="B37" s="7" t="s">
        <v>86</v>
      </c>
      <c r="C37" s="15" t="s">
        <v>57</v>
      </c>
      <c r="D37" s="14" t="s">
        <v>61</v>
      </c>
      <c r="E37" s="12">
        <f t="shared" si="0"/>
        <v>44425</v>
      </c>
      <c r="F37" s="13">
        <v>44432</v>
      </c>
    </row>
    <row r="38" spans="1:14" ht="135" x14ac:dyDescent="0.25">
      <c r="A38" t="s">
        <v>87</v>
      </c>
      <c r="B38" s="7" t="s">
        <v>88</v>
      </c>
      <c r="C38" s="15" t="s">
        <v>57</v>
      </c>
      <c r="D38" s="14" t="s">
        <v>61</v>
      </c>
      <c r="E38" s="12">
        <f t="shared" si="0"/>
        <v>44425</v>
      </c>
      <c r="F38" s="13">
        <v>44432</v>
      </c>
    </row>
    <row r="39" spans="1:14" ht="120" x14ac:dyDescent="0.25">
      <c r="A39" s="16"/>
      <c r="B39" s="11" t="s">
        <v>89</v>
      </c>
      <c r="C39" s="17"/>
      <c r="D39" s="19" t="s">
        <v>90</v>
      </c>
      <c r="E39" s="18"/>
      <c r="F39" s="18"/>
      <c r="G39" s="18"/>
      <c r="H39" s="18"/>
      <c r="I39" s="18"/>
      <c r="J39" s="18"/>
      <c r="K39" s="18"/>
      <c r="L39" s="18"/>
      <c r="M39" s="18"/>
      <c r="N39" s="18"/>
    </row>
    <row r="40" spans="1:14" ht="60" x14ac:dyDescent="0.25">
      <c r="A40" s="5" t="s">
        <v>33</v>
      </c>
      <c r="B40" s="7" t="s">
        <v>91</v>
      </c>
      <c r="C40" s="9"/>
      <c r="D40" s="10"/>
      <c r="E40" s="10"/>
      <c r="F40" s="10"/>
      <c r="G40" s="10"/>
      <c r="H40" s="10"/>
      <c r="I40" s="10"/>
      <c r="J40" s="10"/>
      <c r="K40" s="10"/>
      <c r="L40" s="10"/>
      <c r="M40" s="10"/>
      <c r="N40" s="10"/>
    </row>
    <row r="41" spans="1:14" x14ac:dyDescent="0.25">
      <c r="A41" s="5" t="s">
        <v>62</v>
      </c>
      <c r="B41" s="7" t="s">
        <v>92</v>
      </c>
      <c r="C41" s="10"/>
      <c r="D41" s="10"/>
      <c r="E41" s="10"/>
      <c r="F41" s="10"/>
      <c r="G41" s="10"/>
      <c r="H41" s="10"/>
      <c r="I41" s="10"/>
      <c r="J41" s="10"/>
      <c r="K41" s="10"/>
      <c r="L41" s="10"/>
      <c r="M41" s="10"/>
      <c r="N41" s="10"/>
    </row>
    <row r="42" spans="1:14" ht="45" x14ac:dyDescent="0.25">
      <c r="A42" s="5" t="s">
        <v>71</v>
      </c>
      <c r="B42" s="7" t="s">
        <v>93</v>
      </c>
      <c r="C42" s="9"/>
      <c r="D42" s="9"/>
      <c r="E42" s="9"/>
      <c r="F42" s="9"/>
      <c r="G42" s="9"/>
      <c r="H42" s="9"/>
      <c r="I42" s="9"/>
      <c r="J42" s="9"/>
      <c r="K42" s="9"/>
      <c r="L42" s="10"/>
      <c r="M42" s="10"/>
      <c r="N42" s="10"/>
    </row>
    <row r="43" spans="1:14" ht="30" x14ac:dyDescent="0.25">
      <c r="A43" t="s">
        <v>75</v>
      </c>
      <c r="B43" s="11" t="s">
        <v>94</v>
      </c>
      <c r="C43" s="10"/>
      <c r="D43" s="10"/>
      <c r="E43" s="10"/>
      <c r="F43" s="10"/>
      <c r="G43" s="10"/>
      <c r="H43" s="10"/>
      <c r="I43" s="9"/>
      <c r="J43" s="9"/>
      <c r="K43" s="9"/>
      <c r="L43" s="10"/>
      <c r="M43" s="10"/>
      <c r="N43" s="10"/>
    </row>
    <row r="44" spans="1:14" ht="186" customHeight="1" x14ac:dyDescent="0.25">
      <c r="A44" t="s">
        <v>78</v>
      </c>
      <c r="B44" s="7" t="s">
        <v>95</v>
      </c>
      <c r="D44" s="7" t="s">
        <v>61</v>
      </c>
      <c r="E44" s="12">
        <f>WORKDAY(F44,-5)</f>
        <v>44425</v>
      </c>
      <c r="F44" s="13">
        <v>44432</v>
      </c>
    </row>
  </sheetData>
  <autoFilter ref="A1:N1" xr:uid="{377B097F-1032-4D16-82C0-797400B4F3C6}">
    <sortState xmlns:xlrd2="http://schemas.microsoft.com/office/spreadsheetml/2017/richdata2" ref="A2:N44">
      <sortCondition ref="C2:C44"/>
    </sortState>
  </autoFilter>
  <pageMargins left="0.7" right="0.7" top="0.75" bottom="0.75" header="0.3" footer="0.3"/>
  <pageSetup orientation="portrait" horizontalDpi="90" verticalDpi="9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3D3D-76CA-4794-BBC9-96DF4F749560}">
  <dimension ref="A1:Z36"/>
  <sheetViews>
    <sheetView zoomScale="120" zoomScaleNormal="120" workbookViewId="0">
      <selection activeCell="A33" sqref="A33"/>
    </sheetView>
  </sheetViews>
  <sheetFormatPr defaultRowHeight="15" x14ac:dyDescent="0.25"/>
  <cols>
    <col min="1" max="1" width="77.5703125" bestFit="1" customWidth="1"/>
    <col min="2" max="2" width="23.85546875" customWidth="1"/>
    <col min="3" max="3" width="10.140625" style="20" bestFit="1" customWidth="1"/>
    <col min="4" max="6" width="14.7109375" customWidth="1"/>
    <col min="7" max="7" width="19.7109375" bestFit="1" customWidth="1"/>
    <col min="8" max="8" width="13.85546875" style="20" customWidth="1"/>
    <col min="9" max="9" width="35.7109375" customWidth="1"/>
    <col min="10" max="10" width="13.85546875" customWidth="1"/>
    <col min="11" max="11" width="15.28515625" bestFit="1" customWidth="1"/>
  </cols>
  <sheetData>
    <row r="1" spans="1:26" ht="15.75" x14ac:dyDescent="0.25">
      <c r="A1" s="21" t="s">
        <v>96</v>
      </c>
      <c r="B1" s="21" t="s">
        <v>97</v>
      </c>
      <c r="C1" s="21" t="s">
        <v>98</v>
      </c>
      <c r="D1" s="21" t="s">
        <v>99</v>
      </c>
      <c r="E1" s="21" t="s">
        <v>100</v>
      </c>
      <c r="F1" s="21" t="s">
        <v>101</v>
      </c>
      <c r="G1" s="26" t="s">
        <v>102</v>
      </c>
      <c r="H1" s="21" t="s">
        <v>103</v>
      </c>
      <c r="I1" s="21" t="s">
        <v>104</v>
      </c>
      <c r="J1" s="21" t="s">
        <v>1</v>
      </c>
      <c r="K1" s="21" t="s">
        <v>105</v>
      </c>
      <c r="Z1" t="s">
        <v>106</v>
      </c>
    </row>
    <row r="2" spans="1:26" x14ac:dyDescent="0.25">
      <c r="A2" t="s">
        <v>107</v>
      </c>
      <c r="B2" t="s">
        <v>106</v>
      </c>
      <c r="C2" s="20" t="s">
        <v>108</v>
      </c>
      <c r="D2" s="25">
        <v>625000</v>
      </c>
      <c r="E2" s="25">
        <f>+D2*0.5295</f>
        <v>330937.5</v>
      </c>
      <c r="F2" s="25">
        <f>+D2*0.4705</f>
        <v>294062.5</v>
      </c>
      <c r="G2" s="25">
        <v>0</v>
      </c>
      <c r="H2" s="20" t="s">
        <v>109</v>
      </c>
      <c r="I2" t="s">
        <v>110</v>
      </c>
      <c r="J2" t="s">
        <v>111</v>
      </c>
      <c r="K2" t="s">
        <v>112</v>
      </c>
      <c r="Z2" t="s">
        <v>113</v>
      </c>
    </row>
    <row r="3" spans="1:26" x14ac:dyDescent="0.25">
      <c r="A3" t="s">
        <v>114</v>
      </c>
      <c r="B3" t="s">
        <v>106</v>
      </c>
      <c r="C3" s="20" t="s">
        <v>108</v>
      </c>
      <c r="D3" s="25">
        <v>200000</v>
      </c>
      <c r="E3" s="25">
        <f>+D3*0.5295</f>
        <v>105900</v>
      </c>
      <c r="F3" s="25">
        <f>+D3*0.4705</f>
        <v>94100</v>
      </c>
      <c r="G3" s="25">
        <v>0</v>
      </c>
      <c r="H3" s="20" t="s">
        <v>115</v>
      </c>
      <c r="I3" t="s">
        <v>116</v>
      </c>
      <c r="J3" t="s">
        <v>117</v>
      </c>
      <c r="K3" t="s">
        <v>118</v>
      </c>
      <c r="Z3" t="s">
        <v>119</v>
      </c>
    </row>
    <row r="4" spans="1:26" x14ac:dyDescent="0.25">
      <c r="A4" t="s">
        <v>120</v>
      </c>
      <c r="B4" t="s">
        <v>121</v>
      </c>
      <c r="C4" s="20" t="s">
        <v>108</v>
      </c>
      <c r="D4" s="25">
        <v>50000</v>
      </c>
      <c r="E4" s="25">
        <v>0</v>
      </c>
      <c r="F4" s="25">
        <v>50000</v>
      </c>
      <c r="G4" s="25">
        <v>0</v>
      </c>
      <c r="H4" s="22">
        <v>44651</v>
      </c>
      <c r="I4" t="s">
        <v>122</v>
      </c>
      <c r="J4" t="s">
        <v>123</v>
      </c>
      <c r="K4" t="s">
        <v>124</v>
      </c>
    </row>
    <row r="5" spans="1:26" x14ac:dyDescent="0.25">
      <c r="A5" t="s">
        <v>125</v>
      </c>
      <c r="B5" t="s">
        <v>121</v>
      </c>
      <c r="C5" s="20" t="s">
        <v>108</v>
      </c>
      <c r="D5" s="25">
        <v>125000</v>
      </c>
      <c r="E5" s="25">
        <v>0</v>
      </c>
      <c r="F5" s="25">
        <v>125000</v>
      </c>
      <c r="G5" s="25">
        <v>125000</v>
      </c>
      <c r="H5" s="22"/>
    </row>
    <row r="6" spans="1:26" x14ac:dyDescent="0.25">
      <c r="C6" s="20" t="s">
        <v>108</v>
      </c>
      <c r="D6" s="30">
        <f>SUM(D2:D5)</f>
        <v>1000000</v>
      </c>
      <c r="E6" s="30">
        <f>SUM(E2:E5)</f>
        <v>436837.5</v>
      </c>
      <c r="F6" s="30">
        <f>SUM(F2:F5)</f>
        <v>563162.5</v>
      </c>
      <c r="G6" s="30">
        <f>SUM(G2:G5)</f>
        <v>125000</v>
      </c>
      <c r="H6" s="22"/>
    </row>
    <row r="7" spans="1:26" ht="12" customHeight="1" x14ac:dyDescent="0.25">
      <c r="A7" s="10"/>
      <c r="B7" s="10"/>
      <c r="C7" s="36"/>
      <c r="D7" s="37"/>
      <c r="E7" s="37"/>
      <c r="F7" s="37"/>
      <c r="G7" s="38"/>
      <c r="H7" s="39"/>
      <c r="I7" s="10"/>
      <c r="J7" s="10"/>
      <c r="K7" s="10"/>
    </row>
    <row r="8" spans="1:26" ht="27" customHeight="1" x14ac:dyDescent="0.25">
      <c r="A8" t="s">
        <v>126</v>
      </c>
      <c r="B8" t="s">
        <v>121</v>
      </c>
      <c r="C8" s="20" t="s">
        <v>119</v>
      </c>
      <c r="D8" s="25">
        <v>30000</v>
      </c>
      <c r="E8" s="25">
        <v>0</v>
      </c>
      <c r="F8" s="25">
        <v>30000</v>
      </c>
      <c r="G8" s="34">
        <v>0</v>
      </c>
      <c r="H8" s="20">
        <v>2023</v>
      </c>
      <c r="I8" s="1" t="s">
        <v>127</v>
      </c>
    </row>
    <row r="9" spans="1:26" ht="21" customHeight="1" x14ac:dyDescent="0.25">
      <c r="A9" t="s">
        <v>128</v>
      </c>
      <c r="B9" t="s">
        <v>121</v>
      </c>
      <c r="C9" s="20" t="s">
        <v>119</v>
      </c>
      <c r="D9" s="25">
        <v>25000</v>
      </c>
      <c r="E9" s="25">
        <v>0</v>
      </c>
      <c r="F9" s="25">
        <v>25000</v>
      </c>
      <c r="G9" s="34">
        <v>0</v>
      </c>
      <c r="I9" t="s">
        <v>129</v>
      </c>
    </row>
    <row r="10" spans="1:26" ht="21" customHeight="1" x14ac:dyDescent="0.25">
      <c r="A10" t="s">
        <v>130</v>
      </c>
      <c r="B10" t="s">
        <v>121</v>
      </c>
      <c r="C10" s="20" t="s">
        <v>119</v>
      </c>
      <c r="D10" s="25">
        <v>100000</v>
      </c>
      <c r="E10" s="25">
        <v>0</v>
      </c>
      <c r="F10" s="25">
        <v>100000</v>
      </c>
      <c r="G10" s="34">
        <v>0</v>
      </c>
      <c r="I10" t="s">
        <v>131</v>
      </c>
    </row>
    <row r="11" spans="1:26" x14ac:dyDescent="0.25">
      <c r="A11" t="s">
        <v>132</v>
      </c>
      <c r="B11" t="s">
        <v>121</v>
      </c>
      <c r="C11" s="20" t="s">
        <v>119</v>
      </c>
      <c r="D11" s="25">
        <v>40000</v>
      </c>
      <c r="E11" s="25">
        <v>0</v>
      </c>
      <c r="F11" s="25">
        <v>40000</v>
      </c>
      <c r="G11" s="34">
        <v>0</v>
      </c>
      <c r="H11" s="20">
        <v>2022</v>
      </c>
      <c r="I11" t="s">
        <v>133</v>
      </c>
      <c r="J11" t="s">
        <v>112</v>
      </c>
      <c r="K11" t="s">
        <v>112</v>
      </c>
    </row>
    <row r="12" spans="1:26" x14ac:dyDescent="0.25">
      <c r="A12" t="s">
        <v>134</v>
      </c>
      <c r="B12" t="s">
        <v>121</v>
      </c>
      <c r="C12" s="20" t="s">
        <v>119</v>
      </c>
      <c r="D12" s="25">
        <v>150000</v>
      </c>
      <c r="E12" s="25">
        <v>0</v>
      </c>
      <c r="F12" s="25">
        <v>150000</v>
      </c>
      <c r="G12" s="34">
        <v>0</v>
      </c>
      <c r="H12" s="20">
        <v>2023</v>
      </c>
      <c r="J12" t="s">
        <v>112</v>
      </c>
      <c r="K12" t="s">
        <v>112</v>
      </c>
    </row>
    <row r="13" spans="1:26" x14ac:dyDescent="0.25">
      <c r="A13" t="s">
        <v>135</v>
      </c>
      <c r="B13" t="s">
        <v>121</v>
      </c>
      <c r="C13" s="20" t="s">
        <v>119</v>
      </c>
      <c r="D13" s="25">
        <v>40000</v>
      </c>
      <c r="E13" s="25">
        <v>0</v>
      </c>
      <c r="F13" s="25">
        <v>40000</v>
      </c>
      <c r="G13" s="34">
        <v>0</v>
      </c>
      <c r="H13" s="20">
        <v>2022</v>
      </c>
      <c r="I13" t="s">
        <v>133</v>
      </c>
      <c r="J13" t="s">
        <v>112</v>
      </c>
      <c r="K13" t="s">
        <v>112</v>
      </c>
    </row>
    <row r="14" spans="1:26" x14ac:dyDescent="0.25">
      <c r="A14" t="s">
        <v>136</v>
      </c>
      <c r="B14" t="s">
        <v>106</v>
      </c>
      <c r="C14" s="20" t="s">
        <v>119</v>
      </c>
      <c r="D14" s="25">
        <v>450000</v>
      </c>
      <c r="E14" s="25">
        <f>+D14*0.5295</f>
        <v>238275</v>
      </c>
      <c r="F14" s="25">
        <f>+D14*0.4705</f>
        <v>211725</v>
      </c>
      <c r="G14" s="34">
        <f>+D14*0.25</f>
        <v>112500</v>
      </c>
      <c r="H14" s="20" t="s">
        <v>137</v>
      </c>
      <c r="I14" t="s">
        <v>138</v>
      </c>
      <c r="J14" t="s">
        <v>139</v>
      </c>
      <c r="K14" t="s">
        <v>118</v>
      </c>
      <c r="Z14" t="s">
        <v>121</v>
      </c>
    </row>
    <row r="15" spans="1:26" x14ac:dyDescent="0.25">
      <c r="A15" t="s">
        <v>140</v>
      </c>
      <c r="B15" t="s">
        <v>106</v>
      </c>
      <c r="C15" s="20" t="s">
        <v>119</v>
      </c>
      <c r="D15" s="25">
        <v>300000</v>
      </c>
      <c r="E15" s="25">
        <f>+D15*0.5295</f>
        <v>158850</v>
      </c>
      <c r="F15" s="25">
        <f>+D15*0.4705</f>
        <v>141150</v>
      </c>
      <c r="G15" s="34">
        <f>+D15*0.25</f>
        <v>75000</v>
      </c>
      <c r="H15" s="20" t="s">
        <v>141</v>
      </c>
      <c r="I15" t="s">
        <v>138</v>
      </c>
      <c r="J15" t="s">
        <v>142</v>
      </c>
      <c r="K15" t="s">
        <v>118</v>
      </c>
    </row>
    <row r="16" spans="1:26" x14ac:dyDescent="0.25">
      <c r="A16" t="s">
        <v>143</v>
      </c>
      <c r="B16" t="s">
        <v>106</v>
      </c>
      <c r="C16" s="20" t="s">
        <v>119</v>
      </c>
      <c r="D16" s="25">
        <v>100000</v>
      </c>
      <c r="E16" s="25">
        <f>+D16*0.5295</f>
        <v>52950</v>
      </c>
      <c r="F16" s="25">
        <f>+D16*0.4705</f>
        <v>47050</v>
      </c>
      <c r="G16" s="34">
        <v>0</v>
      </c>
      <c r="H16" s="20" t="s">
        <v>144</v>
      </c>
      <c r="I16" t="s">
        <v>138</v>
      </c>
      <c r="J16" t="s">
        <v>145</v>
      </c>
      <c r="K16" t="s">
        <v>118</v>
      </c>
    </row>
    <row r="17" spans="1:26" x14ac:dyDescent="0.25">
      <c r="A17" t="s">
        <v>146</v>
      </c>
      <c r="B17" t="s">
        <v>121</v>
      </c>
      <c r="C17" s="20" t="s">
        <v>119</v>
      </c>
      <c r="D17" s="25">
        <v>100000</v>
      </c>
      <c r="E17" s="25">
        <v>0</v>
      </c>
      <c r="F17" s="25">
        <v>100000</v>
      </c>
      <c r="G17" s="34">
        <v>0</v>
      </c>
      <c r="H17" s="20" t="s">
        <v>147</v>
      </c>
      <c r="I17" t="s">
        <v>148</v>
      </c>
      <c r="J17" t="s">
        <v>149</v>
      </c>
      <c r="K17" t="s">
        <v>150</v>
      </c>
      <c r="Z17" t="s">
        <v>108</v>
      </c>
    </row>
    <row r="18" spans="1:26" x14ac:dyDescent="0.25">
      <c r="A18" t="s">
        <v>151</v>
      </c>
      <c r="B18" t="s">
        <v>113</v>
      </c>
      <c r="C18" s="20" t="s">
        <v>119</v>
      </c>
      <c r="D18" s="25">
        <v>300000</v>
      </c>
      <c r="E18" s="25">
        <v>300000</v>
      </c>
      <c r="F18" s="25">
        <v>0</v>
      </c>
      <c r="G18" s="34">
        <v>0</v>
      </c>
      <c r="H18" s="22">
        <v>44651</v>
      </c>
      <c r="I18" t="s">
        <v>152</v>
      </c>
      <c r="J18" t="s">
        <v>123</v>
      </c>
      <c r="K18" t="s">
        <v>124</v>
      </c>
    </row>
    <row r="19" spans="1:26" x14ac:dyDescent="0.25">
      <c r="A19" s="4" t="s">
        <v>153</v>
      </c>
      <c r="B19" t="s">
        <v>113</v>
      </c>
      <c r="C19" s="20" t="s">
        <v>119</v>
      </c>
      <c r="D19" s="25">
        <v>5000000</v>
      </c>
      <c r="E19" s="25">
        <v>5000000</v>
      </c>
      <c r="F19" s="25">
        <v>0</v>
      </c>
      <c r="G19" s="25">
        <v>125000</v>
      </c>
      <c r="H19" s="20" t="s">
        <v>154</v>
      </c>
      <c r="I19" t="s">
        <v>155</v>
      </c>
      <c r="J19" t="s">
        <v>156</v>
      </c>
      <c r="K19" t="s">
        <v>150</v>
      </c>
    </row>
    <row r="20" spans="1:26" x14ac:dyDescent="0.25">
      <c r="A20" s="4" t="s">
        <v>157</v>
      </c>
      <c r="B20" t="s">
        <v>113</v>
      </c>
      <c r="C20" s="20" t="s">
        <v>119</v>
      </c>
      <c r="D20" s="25">
        <v>100000</v>
      </c>
      <c r="E20" s="25">
        <v>100000</v>
      </c>
      <c r="F20" s="25">
        <v>0</v>
      </c>
      <c r="G20" s="34"/>
      <c r="H20" s="20" t="s">
        <v>158</v>
      </c>
      <c r="I20" t="s">
        <v>159</v>
      </c>
    </row>
    <row r="21" spans="1:26" x14ac:dyDescent="0.25">
      <c r="A21" s="24"/>
      <c r="B21" s="16"/>
      <c r="C21" s="20" t="s">
        <v>119</v>
      </c>
      <c r="D21" s="30">
        <f>SUM(D9:D20)</f>
        <v>6705000</v>
      </c>
      <c r="E21" s="30">
        <f>SUM(E8:E20)</f>
        <v>5850075</v>
      </c>
      <c r="F21" s="30">
        <f>SUM(F8:F19)</f>
        <v>884925</v>
      </c>
      <c r="G21" s="35">
        <f>SUM(G9:G19)</f>
        <v>312500</v>
      </c>
      <c r="H21" s="20" t="s">
        <v>158</v>
      </c>
      <c r="I21" t="s">
        <v>160</v>
      </c>
    </row>
    <row r="22" spans="1:26" x14ac:dyDescent="0.25">
      <c r="A22" s="4"/>
      <c r="D22" s="25"/>
      <c r="E22" s="23"/>
      <c r="F22" s="23"/>
    </row>
    <row r="23" spans="1:26" x14ac:dyDescent="0.25">
      <c r="A23" s="4"/>
      <c r="D23" s="25"/>
      <c r="E23" s="23"/>
      <c r="F23" s="23"/>
    </row>
    <row r="24" spans="1:26" x14ac:dyDescent="0.25">
      <c r="A24" s="24"/>
      <c r="B24" t="s">
        <v>121</v>
      </c>
      <c r="D24" s="25"/>
      <c r="E24" s="23"/>
      <c r="F24" s="23"/>
    </row>
    <row r="25" spans="1:26" x14ac:dyDescent="0.25">
      <c r="A25" s="4"/>
      <c r="B25" s="27" t="s">
        <v>119</v>
      </c>
      <c r="C25" s="32">
        <f>+F21</f>
        <v>884925</v>
      </c>
      <c r="D25" s="25"/>
      <c r="E25" s="23"/>
      <c r="F25" s="23"/>
    </row>
    <row r="26" spans="1:26" x14ac:dyDescent="0.25">
      <c r="B26" s="28" t="s">
        <v>108</v>
      </c>
      <c r="C26" s="31">
        <f>+F6</f>
        <v>563162.5</v>
      </c>
      <c r="D26" s="23"/>
      <c r="E26" s="23"/>
      <c r="F26" s="23"/>
    </row>
    <row r="27" spans="1:26" x14ac:dyDescent="0.25">
      <c r="B27" s="28" t="s">
        <v>161</v>
      </c>
      <c r="C27" s="31">
        <v>125000</v>
      </c>
      <c r="D27" s="23"/>
      <c r="E27" s="23"/>
      <c r="F27" s="23"/>
    </row>
    <row r="28" spans="1:26" x14ac:dyDescent="0.25">
      <c r="A28" t="s">
        <v>162</v>
      </c>
      <c r="B28" s="29" t="s">
        <v>163</v>
      </c>
      <c r="C28" s="33">
        <f>+G21*0.4705</f>
        <v>147031.25</v>
      </c>
      <c r="D28" s="23"/>
      <c r="E28" s="23"/>
      <c r="F28" s="23"/>
    </row>
    <row r="29" spans="1:26" x14ac:dyDescent="0.25">
      <c r="D29" s="23"/>
      <c r="E29" s="23"/>
      <c r="F29" s="23"/>
    </row>
    <row r="30" spans="1:26" x14ac:dyDescent="0.25">
      <c r="B30" t="s">
        <v>113</v>
      </c>
      <c r="D30" s="23"/>
      <c r="E30" s="23"/>
      <c r="F30" s="23"/>
    </row>
    <row r="31" spans="1:26" x14ac:dyDescent="0.25">
      <c r="B31" s="27" t="s">
        <v>119</v>
      </c>
      <c r="C31" s="32">
        <f>+E21</f>
        <v>5850075</v>
      </c>
      <c r="D31" s="23"/>
      <c r="E31" s="23"/>
      <c r="F31" s="23"/>
    </row>
    <row r="32" spans="1:26" x14ac:dyDescent="0.25">
      <c r="B32" s="28" t="s">
        <v>108</v>
      </c>
      <c r="C32" s="31">
        <f>+E6</f>
        <v>436837.5</v>
      </c>
      <c r="D32" s="23"/>
      <c r="E32" s="23"/>
      <c r="F32" s="23"/>
    </row>
    <row r="33" spans="2:6" x14ac:dyDescent="0.25">
      <c r="B33" s="29" t="s">
        <v>163</v>
      </c>
      <c r="C33" s="33">
        <f>+G21*0.5295</f>
        <v>165468.75</v>
      </c>
      <c r="D33" s="23"/>
      <c r="E33" s="23"/>
      <c r="F33" s="23"/>
    </row>
    <row r="34" spans="2:6" x14ac:dyDescent="0.25">
      <c r="D34" s="23"/>
      <c r="E34" s="23"/>
      <c r="F34" s="23"/>
    </row>
    <row r="35" spans="2:6" x14ac:dyDescent="0.25">
      <c r="D35" s="23"/>
      <c r="E35" s="23"/>
      <c r="F35" s="23"/>
    </row>
    <row r="36" spans="2:6" x14ac:dyDescent="0.25">
      <c r="D36" s="23"/>
      <c r="E36" s="23"/>
      <c r="F36" s="23"/>
    </row>
  </sheetData>
  <dataValidations count="2">
    <dataValidation type="list" allowBlank="1" showInputMessage="1" showErrorMessage="1" sqref="B2:B20" xr:uid="{C2ACC26B-011A-468B-8F54-CB28E20785D8}">
      <formula1>$Z$1:$Z$14</formula1>
    </dataValidation>
    <dataValidation type="list" allowBlank="1" showInputMessage="1" showErrorMessage="1" sqref="C2:C18" xr:uid="{E0567321-56A6-4F70-B8F6-4219850EDCDA}">
      <formula1>$Z$17:$Z$17</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8148C-F0A3-4845-9C50-B587205A3591}">
  <sheetPr>
    <pageSetUpPr fitToPage="1"/>
  </sheetPr>
  <dimension ref="A1:N20"/>
  <sheetViews>
    <sheetView zoomScale="120" zoomScaleNormal="120" workbookViewId="0">
      <selection activeCell="F11" sqref="F11"/>
    </sheetView>
  </sheetViews>
  <sheetFormatPr defaultRowHeight="15" x14ac:dyDescent="0.25"/>
  <cols>
    <col min="1" max="1" width="40.5703125" bestFit="1" customWidth="1"/>
    <col min="2" max="2" width="18.7109375" bestFit="1" customWidth="1"/>
    <col min="3" max="3" width="18.7109375" customWidth="1"/>
    <col min="4" max="4" width="12.28515625" style="20" customWidth="1"/>
    <col min="5" max="6" width="14.7109375" customWidth="1"/>
    <col min="7" max="7" width="10" bestFit="1" customWidth="1"/>
    <col min="8" max="11" width="13.85546875" style="20" customWidth="1"/>
    <col min="12" max="12" width="44.42578125" bestFit="1" customWidth="1"/>
    <col min="13" max="13" width="10.140625" bestFit="1" customWidth="1"/>
    <col min="14" max="14" width="6.28515625" bestFit="1" customWidth="1"/>
  </cols>
  <sheetData>
    <row r="1" spans="1:14" ht="15.75" x14ac:dyDescent="0.25">
      <c r="A1" s="21" t="s">
        <v>96</v>
      </c>
      <c r="B1" s="21" t="s">
        <v>97</v>
      </c>
      <c r="C1" s="21" t="s">
        <v>164</v>
      </c>
      <c r="D1" s="21" t="s">
        <v>165</v>
      </c>
      <c r="E1" s="21" t="s">
        <v>166</v>
      </c>
      <c r="F1" s="21" t="s">
        <v>167</v>
      </c>
      <c r="G1" s="26" t="s">
        <v>168</v>
      </c>
      <c r="H1" s="21">
        <v>2021</v>
      </c>
      <c r="I1" s="21">
        <v>2022</v>
      </c>
      <c r="J1" s="21">
        <v>2023</v>
      </c>
      <c r="K1" s="21">
        <v>2024</v>
      </c>
      <c r="L1" s="21" t="s">
        <v>104</v>
      </c>
      <c r="M1" s="21" t="s">
        <v>169</v>
      </c>
      <c r="N1" s="21" t="s">
        <v>170</v>
      </c>
    </row>
    <row r="2" spans="1:14" x14ac:dyDescent="0.25">
      <c r="A2" t="s">
        <v>107</v>
      </c>
      <c r="B2" t="s">
        <v>171</v>
      </c>
      <c r="D2" s="20" t="s">
        <v>108</v>
      </c>
      <c r="E2" s="25">
        <v>625000</v>
      </c>
      <c r="F2" s="25">
        <f>+E2*0.5295</f>
        <v>330937.5</v>
      </c>
      <c r="G2" s="25">
        <v>0</v>
      </c>
      <c r="H2" s="40">
        <f>+F2/2</f>
        <v>165468.75</v>
      </c>
      <c r="I2" s="40">
        <f>+F2/2</f>
        <v>165468.75</v>
      </c>
      <c r="J2" s="23">
        <v>0</v>
      </c>
      <c r="K2" s="23">
        <v>0</v>
      </c>
      <c r="L2" t="s">
        <v>110</v>
      </c>
      <c r="M2" t="s">
        <v>172</v>
      </c>
      <c r="N2" t="s">
        <v>172</v>
      </c>
    </row>
    <row r="3" spans="1:14" x14ac:dyDescent="0.25">
      <c r="A3" t="s">
        <v>114</v>
      </c>
      <c r="B3" t="s">
        <v>171</v>
      </c>
      <c r="D3" s="20" t="s">
        <v>108</v>
      </c>
      <c r="E3" s="25">
        <v>200000</v>
      </c>
      <c r="F3" s="25">
        <f>+E3*0.5295</f>
        <v>105900</v>
      </c>
      <c r="G3" s="25">
        <v>0</v>
      </c>
      <c r="H3" s="40">
        <f>+F3/2</f>
        <v>52950</v>
      </c>
      <c r="I3" s="40">
        <f>+F3/2</f>
        <v>52950</v>
      </c>
      <c r="J3" s="23">
        <v>0</v>
      </c>
      <c r="K3" s="23">
        <v>0</v>
      </c>
      <c r="L3" t="s">
        <v>116</v>
      </c>
      <c r="M3" t="s">
        <v>172</v>
      </c>
    </row>
    <row r="4" spans="1:14" x14ac:dyDescent="0.25">
      <c r="E4" s="30">
        <f>SUM(E2:E3)</f>
        <v>825000</v>
      </c>
      <c r="F4" s="30">
        <f>SUM(F2:F3)</f>
        <v>436837.5</v>
      </c>
      <c r="G4" s="30">
        <f>SUM(G2:G3)</f>
        <v>0</v>
      </c>
      <c r="H4" s="41">
        <f>SUM(H2:H3)</f>
        <v>218418.75</v>
      </c>
      <c r="I4" s="41">
        <f>SUM(I2:I3)</f>
        <v>218418.75</v>
      </c>
      <c r="J4" s="23">
        <v>0</v>
      </c>
      <c r="K4" s="23">
        <v>0</v>
      </c>
    </row>
    <row r="5" spans="1:14" ht="5.45" customHeight="1" x14ac:dyDescent="0.25">
      <c r="A5" s="10"/>
      <c r="B5" s="10"/>
      <c r="C5" s="10"/>
      <c r="D5" s="36"/>
      <c r="E5" s="37"/>
      <c r="F5" s="37"/>
      <c r="G5" s="38"/>
      <c r="H5" s="39"/>
      <c r="I5" s="39"/>
      <c r="J5" s="45"/>
      <c r="K5" s="45"/>
      <c r="L5" s="10"/>
      <c r="M5" s="10"/>
      <c r="N5" s="10"/>
    </row>
    <row r="6" spans="1:14" x14ac:dyDescent="0.25">
      <c r="A6" t="s">
        <v>136</v>
      </c>
      <c r="B6" t="s">
        <v>171</v>
      </c>
      <c r="C6" t="s">
        <v>173</v>
      </c>
      <c r="D6" s="20" t="s">
        <v>119</v>
      </c>
      <c r="E6" s="25">
        <v>450000</v>
      </c>
      <c r="F6" s="25">
        <f>+E6*0.5295</f>
        <v>238275</v>
      </c>
      <c r="G6" s="25">
        <f>+E6*0.25</f>
        <v>112500</v>
      </c>
      <c r="H6" s="20">
        <v>0</v>
      </c>
      <c r="I6" s="25">
        <f>+F6</f>
        <v>238275</v>
      </c>
      <c r="J6" s="23">
        <v>0</v>
      </c>
      <c r="K6" s="23">
        <v>0</v>
      </c>
      <c r="L6" t="s">
        <v>174</v>
      </c>
      <c r="M6" t="s">
        <v>172</v>
      </c>
    </row>
    <row r="7" spans="1:14" x14ac:dyDescent="0.25">
      <c r="A7" t="s">
        <v>140</v>
      </c>
      <c r="B7" t="s">
        <v>171</v>
      </c>
      <c r="C7" t="s">
        <v>175</v>
      </c>
      <c r="D7" s="20" t="s">
        <v>119</v>
      </c>
      <c r="E7" s="25">
        <v>300000</v>
      </c>
      <c r="F7" s="25">
        <f>+E7*0.5295</f>
        <v>158850</v>
      </c>
      <c r="G7" s="25">
        <f>+E7*0.25</f>
        <v>75000</v>
      </c>
      <c r="H7" s="20">
        <v>0</v>
      </c>
      <c r="I7" s="25">
        <f>+F7</f>
        <v>158850</v>
      </c>
      <c r="J7" s="23">
        <v>0</v>
      </c>
      <c r="K7" s="23">
        <v>0</v>
      </c>
      <c r="L7" t="s">
        <v>176</v>
      </c>
      <c r="M7" t="s">
        <v>172</v>
      </c>
    </row>
    <row r="8" spans="1:14" x14ac:dyDescent="0.25">
      <c r="A8" t="s">
        <v>143</v>
      </c>
      <c r="B8" t="s">
        <v>171</v>
      </c>
      <c r="C8" t="s">
        <v>177</v>
      </c>
      <c r="D8" s="20" t="s">
        <v>119</v>
      </c>
      <c r="E8" s="25">
        <v>100000</v>
      </c>
      <c r="F8" s="25">
        <f>+E8*0.5295</f>
        <v>52950</v>
      </c>
      <c r="G8" s="25">
        <v>0</v>
      </c>
      <c r="H8" s="20">
        <v>0</v>
      </c>
      <c r="I8" s="25">
        <f>+F8</f>
        <v>52950</v>
      </c>
      <c r="J8" s="23">
        <v>0</v>
      </c>
      <c r="K8" s="23">
        <v>0</v>
      </c>
      <c r="L8" t="s">
        <v>174</v>
      </c>
      <c r="M8" t="s">
        <v>172</v>
      </c>
    </row>
    <row r="9" spans="1:14" x14ac:dyDescent="0.25">
      <c r="A9" t="s">
        <v>151</v>
      </c>
      <c r="B9" t="s">
        <v>178</v>
      </c>
      <c r="C9" t="s">
        <v>179</v>
      </c>
      <c r="D9" s="20" t="s">
        <v>119</v>
      </c>
      <c r="E9" s="25">
        <v>300000</v>
      </c>
      <c r="F9" s="25">
        <v>300000</v>
      </c>
      <c r="G9" s="25">
        <v>0</v>
      </c>
      <c r="H9" s="20">
        <v>0</v>
      </c>
      <c r="I9" s="25">
        <f>+F9</f>
        <v>300000</v>
      </c>
      <c r="J9" s="23">
        <v>0</v>
      </c>
      <c r="K9" s="23">
        <v>0</v>
      </c>
      <c r="L9" s="1" t="s">
        <v>180</v>
      </c>
      <c r="M9" t="s">
        <v>172</v>
      </c>
    </row>
    <row r="10" spans="1:14" x14ac:dyDescent="0.25">
      <c r="A10" s="4" t="s">
        <v>153</v>
      </c>
      <c r="B10" t="s">
        <v>178</v>
      </c>
      <c r="C10" t="s">
        <v>181</v>
      </c>
      <c r="D10" s="20" t="s">
        <v>119</v>
      </c>
      <c r="E10" s="25">
        <v>5000000</v>
      </c>
      <c r="F10" s="25">
        <v>5000000</v>
      </c>
      <c r="G10" s="25">
        <v>125000</v>
      </c>
      <c r="H10" s="20">
        <v>0</v>
      </c>
      <c r="I10" s="25">
        <v>1667000</v>
      </c>
      <c r="J10" s="25">
        <v>1667000</v>
      </c>
      <c r="K10" s="25">
        <v>1667000</v>
      </c>
      <c r="L10" s="1" t="s">
        <v>180</v>
      </c>
      <c r="M10" t="s">
        <v>172</v>
      </c>
      <c r="N10" t="s">
        <v>172</v>
      </c>
    </row>
    <row r="11" spans="1:14" ht="15" customHeight="1" x14ac:dyDescent="0.25">
      <c r="A11" s="4" t="s">
        <v>157</v>
      </c>
      <c r="B11" t="s">
        <v>178</v>
      </c>
      <c r="C11" t="s">
        <v>182</v>
      </c>
      <c r="D11" s="20" t="s">
        <v>119</v>
      </c>
      <c r="E11" s="25">
        <v>100000</v>
      </c>
      <c r="F11" s="25">
        <v>100000</v>
      </c>
      <c r="G11" s="25">
        <v>0</v>
      </c>
      <c r="H11" s="20">
        <v>0</v>
      </c>
      <c r="I11" s="25">
        <v>33333</v>
      </c>
      <c r="J11" s="25">
        <v>33333</v>
      </c>
      <c r="K11" s="25">
        <v>33333</v>
      </c>
      <c r="L11" s="1" t="s">
        <v>183</v>
      </c>
      <c r="N11" t="s">
        <v>172</v>
      </c>
    </row>
    <row r="12" spans="1:14" x14ac:dyDescent="0.25">
      <c r="A12" s="24"/>
      <c r="B12" s="16"/>
      <c r="C12" s="16"/>
      <c r="E12" s="30">
        <f>SUM(E6:E11)</f>
        <v>6250000</v>
      </c>
      <c r="F12" s="30">
        <f>SUM(F6:F11)</f>
        <v>5850075</v>
      </c>
      <c r="G12" s="30">
        <f>SUM(G6:G11)</f>
        <v>312500</v>
      </c>
      <c r="H12" s="20">
        <v>0</v>
      </c>
      <c r="I12" s="30">
        <f>SUM(I6:I11)</f>
        <v>2450408</v>
      </c>
      <c r="J12" s="30">
        <f>SUM(J6:J11)</f>
        <v>1700333</v>
      </c>
      <c r="K12" s="30">
        <f>SUM(K6:K11)</f>
        <v>1700333</v>
      </c>
    </row>
    <row r="13" spans="1:14" x14ac:dyDescent="0.25">
      <c r="B13" s="23"/>
      <c r="C13" s="23"/>
      <c r="D13" s="23"/>
      <c r="E13" s="23"/>
      <c r="F13" s="23"/>
    </row>
    <row r="14" spans="1:14" x14ac:dyDescent="0.25">
      <c r="E14" s="23" t="s">
        <v>184</v>
      </c>
      <c r="F14" s="23"/>
    </row>
    <row r="15" spans="1:14" x14ac:dyDescent="0.25">
      <c r="B15" s="27" t="s">
        <v>119</v>
      </c>
      <c r="C15" s="47"/>
      <c r="D15" s="42">
        <f>+F12+G12</f>
        <v>6162575</v>
      </c>
      <c r="E15" s="46">
        <f>D15*0.05</f>
        <v>308128.75</v>
      </c>
      <c r="F15" s="23"/>
    </row>
    <row r="16" spans="1:14" x14ac:dyDescent="0.25">
      <c r="B16" s="28" t="s">
        <v>108</v>
      </c>
      <c r="D16" s="43">
        <f>+F4+G4</f>
        <v>436837.5</v>
      </c>
      <c r="E16" s="46">
        <f t="shared" ref="E16:E17" si="0">D16*0.05</f>
        <v>21841.875</v>
      </c>
      <c r="F16" s="23"/>
    </row>
    <row r="17" spans="2:6" x14ac:dyDescent="0.25">
      <c r="B17" s="29" t="s">
        <v>185</v>
      </c>
      <c r="C17" s="48"/>
      <c r="D17" s="44">
        <f>+G12</f>
        <v>312500</v>
      </c>
      <c r="E17" s="46">
        <f t="shared" si="0"/>
        <v>15625</v>
      </c>
      <c r="F17" s="23"/>
    </row>
    <row r="18" spans="2:6" x14ac:dyDescent="0.25">
      <c r="D18" s="40" t="s">
        <v>186</v>
      </c>
      <c r="E18" s="46" t="s">
        <v>186</v>
      </c>
      <c r="F18" s="23"/>
    </row>
    <row r="19" spans="2:6" x14ac:dyDescent="0.25">
      <c r="E19" s="23"/>
      <c r="F19" s="23"/>
    </row>
    <row r="20" spans="2:6" x14ac:dyDescent="0.25">
      <c r="E20" s="23"/>
      <c r="F20" s="23"/>
    </row>
  </sheetData>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72CBB-3325-4B03-AD9F-A81308EDB30F}">
  <sheetPr>
    <pageSetUpPr fitToPage="1"/>
  </sheetPr>
  <dimension ref="A1:I32"/>
  <sheetViews>
    <sheetView tabSelected="1" zoomScaleNormal="100" workbookViewId="0">
      <selection activeCell="F8" sqref="F8"/>
    </sheetView>
  </sheetViews>
  <sheetFormatPr defaultColWidth="8.85546875" defaultRowHeight="15.75" x14ac:dyDescent="0.25"/>
  <cols>
    <col min="1" max="1" width="53.28515625" style="49" bestFit="1" customWidth="1"/>
    <col min="2" max="2" width="36.28515625" style="50" customWidth="1"/>
    <col min="3" max="6" width="36.28515625" style="49" customWidth="1"/>
    <col min="7" max="8" width="8.85546875" style="49"/>
    <col min="9" max="9" width="9.85546875" style="49" bestFit="1" customWidth="1"/>
    <col min="10" max="16" width="8.85546875" style="49"/>
    <col min="17" max="17" width="7.28515625" style="49" bestFit="1" customWidth="1"/>
    <col min="18" max="16384" width="8.85546875" style="49"/>
  </cols>
  <sheetData>
    <row r="1" spans="1:6" x14ac:dyDescent="0.25">
      <c r="A1" s="21" t="s">
        <v>96</v>
      </c>
      <c r="B1" s="21" t="s">
        <v>187</v>
      </c>
      <c r="C1" s="21" t="s">
        <v>194</v>
      </c>
      <c r="D1" s="21">
        <v>2023</v>
      </c>
      <c r="E1" s="21">
        <v>2024</v>
      </c>
      <c r="F1" s="21" t="s">
        <v>193</v>
      </c>
    </row>
    <row r="2" spans="1:6" x14ac:dyDescent="0.25">
      <c r="A2" s="49" t="s">
        <v>107</v>
      </c>
      <c r="B2" s="50" t="s">
        <v>108</v>
      </c>
      <c r="C2" s="64">
        <f>377309*0.4705</f>
        <v>177523.88449999999</v>
      </c>
      <c r="D2" s="64">
        <f>228298*0.4705</f>
        <v>107414.20899999999</v>
      </c>
      <c r="E2" s="64">
        <f>257500*0.4705</f>
        <v>121153.75</v>
      </c>
      <c r="F2" s="65">
        <f>SUM(C2:E2)</f>
        <v>406091.84349999996</v>
      </c>
    </row>
    <row r="3" spans="1:6" x14ac:dyDescent="0.25">
      <c r="A3" s="49" t="s">
        <v>114</v>
      </c>
      <c r="B3" s="50" t="s">
        <v>108</v>
      </c>
      <c r="C3" s="64">
        <v>0</v>
      </c>
      <c r="D3" s="64">
        <v>0</v>
      </c>
      <c r="E3" s="64">
        <v>0</v>
      </c>
      <c r="F3" s="65">
        <f t="shared" ref="F3:F19" si="0">SUM(C3:E3)</f>
        <v>0</v>
      </c>
    </row>
    <row r="4" spans="1:6" x14ac:dyDescent="0.25">
      <c r="B4" s="50" t="s">
        <v>108</v>
      </c>
      <c r="C4" s="64">
        <v>0</v>
      </c>
      <c r="D4" s="64">
        <v>0</v>
      </c>
      <c r="E4" s="64">
        <v>0</v>
      </c>
      <c r="F4" s="65">
        <f t="shared" si="0"/>
        <v>0</v>
      </c>
    </row>
    <row r="5" spans="1:6" x14ac:dyDescent="0.25">
      <c r="A5" s="49" t="s">
        <v>125</v>
      </c>
      <c r="B5" s="50" t="s">
        <v>108</v>
      </c>
      <c r="C5" s="64">
        <v>0</v>
      </c>
      <c r="D5" s="64">
        <v>0</v>
      </c>
      <c r="E5" s="64">
        <v>0</v>
      </c>
      <c r="F5" s="65">
        <f t="shared" si="0"/>
        <v>0</v>
      </c>
    </row>
    <row r="6" spans="1:6" x14ac:dyDescent="0.25">
      <c r="A6" s="49" t="s">
        <v>188</v>
      </c>
      <c r="B6" s="50" t="s">
        <v>108</v>
      </c>
      <c r="C6" s="64">
        <v>0</v>
      </c>
      <c r="D6" s="64">
        <v>0</v>
      </c>
      <c r="E6" s="64">
        <v>0</v>
      </c>
      <c r="F6" s="65">
        <f t="shared" si="0"/>
        <v>0</v>
      </c>
    </row>
    <row r="7" spans="1:6" x14ac:dyDescent="0.25">
      <c r="A7" s="52"/>
      <c r="B7" s="53" t="s">
        <v>108</v>
      </c>
      <c r="C7" s="66">
        <f>SUM(C2:C5)</f>
        <v>177523.88449999999</v>
      </c>
      <c r="D7" s="66">
        <f>SUM(D2:D5)</f>
        <v>107414.20899999999</v>
      </c>
      <c r="E7" s="66">
        <f>SUM(E2:E5)</f>
        <v>121153.75</v>
      </c>
      <c r="F7" s="66">
        <f>SUM(C7:E7)</f>
        <v>406091.84349999996</v>
      </c>
    </row>
    <row r="8" spans="1:6" ht="6" customHeight="1" x14ac:dyDescent="0.25">
      <c r="A8" s="54"/>
      <c r="B8" s="55"/>
      <c r="C8" s="67"/>
      <c r="D8" s="67"/>
      <c r="E8" s="67"/>
      <c r="F8" s="67"/>
    </row>
    <row r="9" spans="1:6" ht="27" customHeight="1" x14ac:dyDescent="0.25">
      <c r="A9" s="49" t="s">
        <v>189</v>
      </c>
      <c r="B9" s="50" t="s">
        <v>119</v>
      </c>
      <c r="C9" s="64">
        <v>0</v>
      </c>
      <c r="D9" s="64">
        <v>30000</v>
      </c>
      <c r="E9" s="64">
        <v>0</v>
      </c>
      <c r="F9" s="65">
        <f t="shared" si="0"/>
        <v>30000</v>
      </c>
    </row>
    <row r="10" spans="1:6" ht="21" customHeight="1" x14ac:dyDescent="0.25">
      <c r="A10" s="49" t="s">
        <v>190</v>
      </c>
      <c r="B10" s="50" t="s">
        <v>119</v>
      </c>
      <c r="C10" s="64">
        <v>21570</v>
      </c>
      <c r="D10" s="64">
        <v>0</v>
      </c>
      <c r="E10" s="64">
        <v>0</v>
      </c>
      <c r="F10" s="65">
        <f t="shared" si="0"/>
        <v>21570</v>
      </c>
    </row>
    <row r="11" spans="1:6" ht="21" customHeight="1" x14ac:dyDescent="0.25">
      <c r="A11" s="49" t="s">
        <v>130</v>
      </c>
      <c r="B11" s="50" t="s">
        <v>119</v>
      </c>
      <c r="C11" s="64">
        <f>-1458+30730-3135+2685+60525+1737+4088+3306</f>
        <v>98478</v>
      </c>
      <c r="D11" s="64">
        <v>70000</v>
      </c>
      <c r="E11" s="64">
        <v>0</v>
      </c>
      <c r="F11" s="65">
        <f t="shared" si="0"/>
        <v>168478</v>
      </c>
    </row>
    <row r="12" spans="1:6" x14ac:dyDescent="0.25">
      <c r="A12" s="49" t="s">
        <v>132</v>
      </c>
      <c r="B12" s="50" t="s">
        <v>119</v>
      </c>
      <c r="C12" s="64">
        <f>59345+115</f>
        <v>59460</v>
      </c>
      <c r="D12" s="64"/>
      <c r="E12" s="64">
        <v>0</v>
      </c>
      <c r="F12" s="65">
        <f t="shared" si="0"/>
        <v>59460</v>
      </c>
    </row>
    <row r="13" spans="1:6" x14ac:dyDescent="0.25">
      <c r="A13" s="49" t="s">
        <v>135</v>
      </c>
      <c r="B13" s="50" t="s">
        <v>119</v>
      </c>
      <c r="C13" s="64">
        <v>0</v>
      </c>
      <c r="D13" s="64">
        <v>60000</v>
      </c>
      <c r="E13" s="64">
        <v>0</v>
      </c>
      <c r="F13" s="65">
        <f t="shared" si="0"/>
        <v>60000</v>
      </c>
    </row>
    <row r="14" spans="1:6" x14ac:dyDescent="0.25">
      <c r="A14" s="49" t="s">
        <v>191</v>
      </c>
      <c r="B14" s="50" t="s">
        <v>119</v>
      </c>
      <c r="C14" s="64">
        <v>0</v>
      </c>
      <c r="D14" s="64">
        <v>250000</v>
      </c>
      <c r="E14" s="64">
        <v>0</v>
      </c>
      <c r="F14" s="65">
        <f t="shared" si="0"/>
        <v>250000</v>
      </c>
    </row>
    <row r="15" spans="1:6" x14ac:dyDescent="0.25">
      <c r="A15" s="49" t="s">
        <v>136</v>
      </c>
      <c r="B15" s="50" t="s">
        <v>119</v>
      </c>
      <c r="C15" s="64">
        <f>1890+136+1365-2873+5200+314+724+709</f>
        <v>7465</v>
      </c>
      <c r="D15" s="64">
        <v>0</v>
      </c>
      <c r="E15" s="64">
        <v>0</v>
      </c>
      <c r="F15" s="65">
        <f t="shared" si="0"/>
        <v>7465</v>
      </c>
    </row>
    <row r="16" spans="1:6" x14ac:dyDescent="0.25">
      <c r="A16" s="49" t="s">
        <v>140</v>
      </c>
      <c r="B16" s="50" t="s">
        <v>119</v>
      </c>
      <c r="C16" s="64">
        <f>2574+54</f>
        <v>2628</v>
      </c>
      <c r="D16" s="64">
        <v>0</v>
      </c>
      <c r="E16" s="64">
        <v>0</v>
      </c>
      <c r="F16" s="65">
        <f t="shared" si="0"/>
        <v>2628</v>
      </c>
    </row>
    <row r="17" spans="1:9" x14ac:dyDescent="0.25">
      <c r="A17" s="49" t="s">
        <v>143</v>
      </c>
      <c r="B17" s="50" t="s">
        <v>119</v>
      </c>
      <c r="C17" s="64">
        <v>23791</v>
      </c>
      <c r="D17" s="64">
        <v>0</v>
      </c>
      <c r="E17" s="64">
        <v>0</v>
      </c>
      <c r="F17" s="65">
        <f t="shared" si="0"/>
        <v>23791</v>
      </c>
    </row>
    <row r="18" spans="1:9" x14ac:dyDescent="0.25">
      <c r="A18" s="49" t="s">
        <v>146</v>
      </c>
      <c r="B18" s="50" t="s">
        <v>119</v>
      </c>
      <c r="C18" s="64">
        <v>7229</v>
      </c>
      <c r="D18" s="64">
        <v>0</v>
      </c>
      <c r="E18" s="64">
        <v>0</v>
      </c>
      <c r="F18" s="65">
        <f t="shared" si="0"/>
        <v>7229</v>
      </c>
    </row>
    <row r="19" spans="1:9" x14ac:dyDescent="0.25">
      <c r="A19" s="49" t="s">
        <v>192</v>
      </c>
      <c r="B19" s="50" t="s">
        <v>119</v>
      </c>
      <c r="C19" s="64">
        <v>0</v>
      </c>
      <c r="D19" s="64">
        <v>438000</v>
      </c>
      <c r="E19" s="64">
        <v>637500</v>
      </c>
      <c r="F19" s="65">
        <f t="shared" si="0"/>
        <v>1075500</v>
      </c>
      <c r="H19" s="56"/>
      <c r="I19" s="57"/>
    </row>
    <row r="20" spans="1:9" x14ac:dyDescent="0.25">
      <c r="A20" s="58" t="s">
        <v>193</v>
      </c>
      <c r="B20" s="50" t="s">
        <v>119</v>
      </c>
      <c r="C20" s="68">
        <f t="shared" ref="C20:E20" si="1">SUM(C9:C19)</f>
        <v>220621</v>
      </c>
      <c r="D20" s="68">
        <f t="shared" si="1"/>
        <v>848000</v>
      </c>
      <c r="E20" s="68">
        <f t="shared" si="1"/>
        <v>637500</v>
      </c>
      <c r="F20" s="68">
        <f>SUM(C20:E20)</f>
        <v>1706121</v>
      </c>
      <c r="H20" s="59"/>
      <c r="I20" s="60"/>
    </row>
    <row r="21" spans="1:9" x14ac:dyDescent="0.25">
      <c r="A21" s="61"/>
      <c r="H21" s="62"/>
      <c r="I21" s="63"/>
    </row>
    <row r="22" spans="1:9" x14ac:dyDescent="0.25">
      <c r="A22" s="61"/>
    </row>
    <row r="23" spans="1:9" x14ac:dyDescent="0.25">
      <c r="A23" s="58"/>
    </row>
    <row r="24" spans="1:9" x14ac:dyDescent="0.25">
      <c r="A24" s="61"/>
    </row>
    <row r="27" spans="1:9" x14ac:dyDescent="0.25">
      <c r="B27" s="51" t="s">
        <v>186</v>
      </c>
    </row>
    <row r="30" spans="1:9" x14ac:dyDescent="0.25">
      <c r="B30" s="49"/>
    </row>
    <row r="31" spans="1:9" x14ac:dyDescent="0.25">
      <c r="B31" s="49"/>
    </row>
    <row r="32" spans="1:9" x14ac:dyDescent="0.25">
      <c r="B32" s="49"/>
    </row>
  </sheetData>
  <dataValidations count="1">
    <dataValidation type="list" allowBlank="1" showInputMessage="1" showErrorMessage="1" sqref="B2:B19" xr:uid="{19EB7274-53E0-4D51-BC5D-D3ED22E00FEA}">
      <formula1>$Q$18:$Q$18</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961404F3F6B34988E14CCD792B016F" ma:contentTypeVersion="4" ma:contentTypeDescription="Create a new document." ma:contentTypeScope="" ma:versionID="e2b9750623e9e809d78ee09474a05ce2">
  <xsd:schema xmlns:xsd="http://www.w3.org/2001/XMLSchema" xmlns:xs="http://www.w3.org/2001/XMLSchema" xmlns:p="http://schemas.microsoft.com/office/2006/metadata/properties" xmlns:ns2="48215e7f-c7c9-482e-8541-9f0dcdf0a62e" xmlns:ns3="f5f9a743-18e3-40ef-b0a4-47096f190587" targetNamespace="http://schemas.microsoft.com/office/2006/metadata/properties" ma:root="true" ma:fieldsID="987123375e93d0f6cbdbe1f9c6a12d70" ns2:_="" ns3:_="">
    <xsd:import namespace="48215e7f-c7c9-482e-8541-9f0dcdf0a62e"/>
    <xsd:import namespace="f5f9a743-18e3-40ef-b0a4-47096f19058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15e7f-c7c9-482e-8541-9f0dcdf0a6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f9a743-18e3-40ef-b0a4-47096f19058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5f9a743-18e3-40ef-b0a4-47096f190587">
      <UserInfo>
        <DisplayName>Farr, Kevin</DisplayName>
        <AccountId>55</AccountId>
        <AccountType/>
      </UserInfo>
      <UserInfo>
        <DisplayName>Strickland, Jameson</DisplayName>
        <AccountId>168</AccountId>
        <AccountType/>
      </UserInfo>
    </SharedWithUsers>
  </documentManagement>
</p:properties>
</file>

<file path=customXml/itemProps1.xml><?xml version="1.0" encoding="utf-8"?>
<ds:datastoreItem xmlns:ds="http://schemas.openxmlformats.org/officeDocument/2006/customXml" ds:itemID="{1E6A9C23-B812-4B8F-8A01-6F8DD53D23D8}"/>
</file>

<file path=customXml/itemProps2.xml><?xml version="1.0" encoding="utf-8"?>
<ds:datastoreItem xmlns:ds="http://schemas.openxmlformats.org/officeDocument/2006/customXml" ds:itemID="{28CDEB41-271F-4A6C-AB8F-4769A3674D88}">
  <ds:schemaRefs>
    <ds:schemaRef ds:uri="http://schemas.microsoft.com/sharepoint/v3/contenttype/forms"/>
  </ds:schemaRefs>
</ds:datastoreItem>
</file>

<file path=customXml/itemProps3.xml><?xml version="1.0" encoding="utf-8"?>
<ds:datastoreItem xmlns:ds="http://schemas.openxmlformats.org/officeDocument/2006/customXml" ds:itemID="{34CE68D7-3583-4B4F-BDCB-F509792C99F6}">
  <ds:schemaRefs>
    <ds:schemaRef ds:uri="http://schemas.microsoft.com/office/2006/documentManagement/types"/>
    <ds:schemaRef ds:uri="94791c15-4105-42df-b17e-66b53d20fde0"/>
    <ds:schemaRef ds:uri="http://purl.org/dc/elements/1.1/"/>
    <ds:schemaRef ds:uri="http://schemas.microsoft.com/office/2006/metadata/properties"/>
    <ds:schemaRef ds:uri="http://schemas.microsoft.com/office/infopath/2007/PartnerControls"/>
    <ds:schemaRef ds:uri="94791C15-4105-42DF-B17E-66B53D20FDE0"/>
    <ds:schemaRef ds:uri="http://purl.org/dc/terms/"/>
    <ds:schemaRef ds:uri="http://schemas.openxmlformats.org/package/2006/metadata/core-properties"/>
    <ds:schemaRef ds:uri="ce9d3abe-bc67-4c3a-8bb7-62a662d1f45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TSA-SDA-Requirements-TargetSort</vt:lpstr>
      <vt:lpstr>old-do-not-use</vt:lpstr>
      <vt:lpstr>NMGC</vt:lpstr>
      <vt:lpstr>PGS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Pate, Carrie</dc:creator>
  <cp:keywords/>
  <dc:description/>
  <cp:lastModifiedBy>Collins, Vernell R.</cp:lastModifiedBy>
  <cp:revision/>
  <dcterms:created xsi:type="dcterms:W3CDTF">2021-07-24T14:50:27Z</dcterms:created>
  <dcterms:modified xsi:type="dcterms:W3CDTF">2023-06-14T13:06:58Z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3f872e-d8d7-43ac-9961-0f2ad31e50e5_Enabled">
    <vt:lpwstr>true</vt:lpwstr>
  </property>
  <property fmtid="{D5CDD505-2E9C-101B-9397-08002B2CF9AE}" pid="3" name="MSIP_Label_a83f872e-d8d7-43ac-9961-0f2ad31e50e5_SetDate">
    <vt:lpwstr>2021-07-28T23:54:04Z</vt:lpwstr>
  </property>
  <property fmtid="{D5CDD505-2E9C-101B-9397-08002B2CF9AE}" pid="4" name="MSIP_Label_a83f872e-d8d7-43ac-9961-0f2ad31e50e5_Method">
    <vt:lpwstr>Standard</vt:lpwstr>
  </property>
  <property fmtid="{D5CDD505-2E9C-101B-9397-08002B2CF9AE}" pid="5" name="MSIP_Label_a83f872e-d8d7-43ac-9961-0f2ad31e50e5_Name">
    <vt:lpwstr>a83f872e-d8d7-43ac-9961-0f2ad31e50e5</vt:lpwstr>
  </property>
  <property fmtid="{D5CDD505-2E9C-101B-9397-08002B2CF9AE}" pid="6" name="MSIP_Label_a83f872e-d8d7-43ac-9961-0f2ad31e50e5_SiteId">
    <vt:lpwstr>fa8c194a-f8e2-43c5-bc39-b637579e39e0</vt:lpwstr>
  </property>
  <property fmtid="{D5CDD505-2E9C-101B-9397-08002B2CF9AE}" pid="7" name="MSIP_Label_a83f872e-d8d7-43ac-9961-0f2ad31e50e5_ActionId">
    <vt:lpwstr>83f0017e-26df-4941-8522-a4e715c571a1</vt:lpwstr>
  </property>
  <property fmtid="{D5CDD505-2E9C-101B-9397-08002B2CF9AE}" pid="8" name="MSIP_Label_a83f872e-d8d7-43ac-9961-0f2ad31e50e5_ContentBits">
    <vt:lpwstr>0</vt:lpwstr>
  </property>
  <property fmtid="{D5CDD505-2E9C-101B-9397-08002B2CF9AE}" pid="9" name="ContentTypeId">
    <vt:lpwstr>0x01010093961404F3F6B34988E14CCD792B016F</vt:lpwstr>
  </property>
</Properties>
</file>